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defaultThemeVersion="124226"/>
  <xr:revisionPtr revIDLastSave="21" documentId="11_A6DB331D5D1170C86976BFBCA34B7393E0AAC413" xr6:coauthVersionLast="31" xr6:coauthVersionMax="31" xr10:uidLastSave="{45192349-377F-497E-A03C-E366096DE60B}"/>
  <bookViews>
    <workbookView xWindow="0" yWindow="0" windowWidth="16815" windowHeight="7755" tabRatio="757" firstSheet="3" activeTab="8" xr2:uid="{00000000-000D-0000-FFFF-FFFF00000000}"/>
  </bookViews>
  <sheets>
    <sheet name="Contents" sheetId="64" r:id="rId1"/>
    <sheet name="Equity 1" sheetId="1" r:id="rId2"/>
    <sheet name="Equity 2" sheetId="2" r:id="rId3"/>
    <sheet name="Equity 3" sheetId="3" r:id="rId4"/>
    <sheet name="Equity 4" sheetId="53" r:id="rId5"/>
    <sheet name="Equity 5.1" sheetId="5" r:id="rId6"/>
    <sheet name="Equity 5.2" sheetId="7" r:id="rId7"/>
    <sheet name="Equity 5.3" sheetId="8" r:id="rId8"/>
    <sheet name="Equity 6" sheetId="9" r:id="rId9"/>
    <sheet name="Equity 7.1" sheetId="10" r:id="rId10"/>
    <sheet name="Equity 7.2" sheetId="11" r:id="rId11"/>
    <sheet name="Equity 7.3" sheetId="12" r:id="rId12"/>
    <sheet name="Equity 8" sheetId="13" r:id="rId13"/>
    <sheet name="Equity 9" sheetId="14" r:id="rId14"/>
    <sheet name="Equity 10" sheetId="66" r:id="rId15"/>
    <sheet name="Equity 11.1" sheetId="15" r:id="rId16"/>
    <sheet name="Equity 11.2" sheetId="16" r:id="rId17"/>
    <sheet name="Equity 12" sheetId="17" r:id="rId18"/>
    <sheet name="Equity 13" sheetId="18" r:id="rId19"/>
    <sheet name="Equity 14" sheetId="19" r:id="rId20"/>
    <sheet name="Bond 1" sheetId="79" r:id="rId21"/>
    <sheet name="Bond 2" sheetId="21" r:id="rId22"/>
    <sheet name="Bond 3" sheetId="22" r:id="rId23"/>
    <sheet name="Bond 4" sheetId="23" r:id="rId24"/>
    <sheet name="Bond 5.1" sheetId="24" r:id="rId25"/>
    <sheet name="Bond 5.2" sheetId="25" r:id="rId26"/>
    <sheet name="Bond 5.3" sheetId="26" r:id="rId27"/>
    <sheet name="Bond 6" sheetId="27" r:id="rId28"/>
    <sheet name="Bond 7" sheetId="29" r:id="rId29"/>
    <sheet name="Derivatives 1" sheetId="44" r:id="rId30"/>
    <sheet name="Derivatives 2" sheetId="45" r:id="rId31"/>
    <sheet name="Derivatives 3" sheetId="57" r:id="rId32"/>
    <sheet name="Derivatives 4" sheetId="56" r:id="rId33"/>
    <sheet name="Derivatives 5" sheetId="58" r:id="rId34"/>
    <sheet name="Derivatives 6" sheetId="59" r:id="rId35"/>
    <sheet name="Derivatives 7" sheetId="46" r:id="rId36"/>
    <sheet name="Derivatives 8" sheetId="47" r:id="rId37"/>
    <sheet name="Derivatives 9" sheetId="48" r:id="rId38"/>
    <sheet name="Derivatives 10" sheetId="49" r:id="rId39"/>
    <sheet name="Derivatives 11" sheetId="60" r:id="rId40"/>
    <sheet name="Derivatives 12" sheetId="61" r:id="rId41"/>
    <sheet name="Derivatives 13" sheetId="62" r:id="rId42"/>
    <sheet name="Derivatives 14" sheetId="63" r:id="rId43"/>
    <sheet name="Derivatives 15" sheetId="52" r:id="rId44"/>
    <sheet name="Indicator 1" sheetId="30" r:id="rId45"/>
    <sheet name="Indicator 2" sheetId="31" r:id="rId46"/>
    <sheet name="Indicator 3.1" sheetId="32" r:id="rId47"/>
    <sheet name="Indicator 3.2" sheetId="65" r:id="rId48"/>
    <sheet name="Indicator 4" sheetId="33" r:id="rId49"/>
    <sheet name="Indicator 5" sheetId="34" r:id="rId50"/>
    <sheet name="SME 1" sheetId="35" r:id="rId51"/>
    <sheet name="SME 2" sheetId="36" r:id="rId52"/>
    <sheet name="SME 3" sheetId="37" r:id="rId53"/>
    <sheet name="SME 4.1" sheetId="38" r:id="rId54"/>
    <sheet name="SME 4.2" sheetId="39" r:id="rId55"/>
    <sheet name="SME 5" sheetId="41" r:id="rId56"/>
    <sheet name="SME 6" sheetId="42" r:id="rId57"/>
    <sheet name="Other 1" sheetId="67" r:id="rId58"/>
    <sheet name="Other 1.1" sheetId="80" r:id="rId59"/>
    <sheet name="Other 2" sheetId="69" r:id="rId60"/>
    <sheet name="Other 3" sheetId="70" r:id="rId61"/>
    <sheet name="Other 4.1" sheetId="71" r:id="rId62"/>
    <sheet name="Other 4.2" sheetId="72" r:id="rId63"/>
    <sheet name="Other 4.3" sheetId="73" r:id="rId64"/>
    <sheet name="Other 5" sheetId="87" r:id="rId65"/>
    <sheet name="Other 6" sheetId="88" r:id="rId66"/>
    <sheet name="Other 7" sheetId="74" r:id="rId67"/>
    <sheet name="Other 8.1" sheetId="76" r:id="rId68"/>
    <sheet name="Other 8.2, 8.3, 8.4" sheetId="81" r:id="rId69"/>
    <sheet name="Other 9" sheetId="77" r:id="rId70"/>
    <sheet name="Other 10" sheetId="84" r:id="rId71"/>
    <sheet name="FX rates" sheetId="43" r:id="rId72"/>
  </sheets>
  <definedNames>
    <definedName name="_xlnm._FilterDatabase" localSheetId="71" hidden="1">'FX rates'!$B$8:$K$116</definedName>
  </definedNames>
  <calcPr calcId="179017"/>
</workbook>
</file>

<file path=xl/calcChain.xml><?xml version="1.0" encoding="utf-8"?>
<calcChain xmlns="http://schemas.openxmlformats.org/spreadsheetml/2006/main">
  <c r="M11" i="9" l="1"/>
  <c r="M12" i="9"/>
  <c r="M13" i="9"/>
  <c r="M14" i="9"/>
  <c r="M15" i="9"/>
  <c r="M16" i="9"/>
  <c r="M17" i="9"/>
  <c r="M18" i="9"/>
  <c r="M19" i="9"/>
  <c r="M20" i="9"/>
  <c r="M24" i="9"/>
  <c r="M25" i="9"/>
  <c r="M26" i="9"/>
  <c r="M27" i="9"/>
  <c r="M28" i="9"/>
  <c r="M29" i="9"/>
  <c r="M30" i="9"/>
  <c r="M31" i="9"/>
  <c r="M32" i="9"/>
  <c r="M33" i="9"/>
  <c r="M34" i="9"/>
  <c r="M35" i="9"/>
  <c r="M36" i="9"/>
  <c r="M37" i="9"/>
  <c r="M38" i="9"/>
  <c r="M39" i="9"/>
  <c r="M40" i="9"/>
  <c r="M41"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10" i="9"/>
  <c r="E30" i="52" l="1"/>
  <c r="G30" i="52"/>
  <c r="H30" i="52"/>
  <c r="K30" i="52"/>
  <c r="D30" i="52"/>
  <c r="H21" i="52"/>
  <c r="J21" i="52"/>
  <c r="K21" i="52"/>
  <c r="E30" i="63" l="1"/>
  <c r="G30" i="63"/>
  <c r="H30" i="63"/>
  <c r="J30" i="63"/>
  <c r="K30" i="63"/>
  <c r="D30" i="63"/>
  <c r="E14" i="49"/>
  <c r="G14" i="49"/>
  <c r="H14" i="49"/>
  <c r="K14" i="49"/>
  <c r="E14" i="47"/>
  <c r="G14" i="47"/>
  <c r="H14" i="47"/>
  <c r="J14" i="47"/>
  <c r="K14" i="47"/>
  <c r="E22" i="45" l="1"/>
  <c r="G22" i="45"/>
  <c r="H22" i="45"/>
  <c r="J22" i="45"/>
  <c r="K22" i="45"/>
  <c r="D22" i="45"/>
  <c r="J30" i="52" l="1"/>
  <c r="AB11" i="18" l="1"/>
  <c r="P20" i="18"/>
  <c r="O20" i="18"/>
  <c r="D20" i="18"/>
  <c r="C20" i="18"/>
  <c r="D38" i="21" l="1"/>
  <c r="V36" i="79"/>
  <c r="I48" i="81" l="1"/>
  <c r="U54" i="19" l="1"/>
  <c r="U56" i="19" s="1"/>
  <c r="O19" i="19"/>
  <c r="O56" i="19" s="1"/>
  <c r="R68" i="81" l="1"/>
  <c r="AC68" i="81" s="1"/>
  <c r="Q68" i="81"/>
  <c r="X68" i="81" s="1"/>
  <c r="I68" i="81"/>
  <c r="D68" i="81"/>
  <c r="O68" i="81" s="1"/>
  <c r="R37" i="81"/>
  <c r="AC37" i="81" s="1"/>
  <c r="Q37" i="81"/>
  <c r="W37" i="81" s="1"/>
  <c r="I37" i="81"/>
  <c r="D37" i="81"/>
  <c r="O37" i="81" s="1"/>
  <c r="I11" i="81"/>
  <c r="I10" i="81"/>
  <c r="I12" i="81" s="1"/>
  <c r="D11" i="81"/>
  <c r="W68" i="81" l="1"/>
  <c r="Y68" i="81"/>
  <c r="AD68" i="81"/>
  <c r="AB68" i="81"/>
  <c r="AB37" i="81"/>
  <c r="AA37" i="81" s="1"/>
  <c r="X37" i="81"/>
  <c r="V37" i="81" s="1"/>
  <c r="V68" i="81" l="1"/>
  <c r="AG37" i="81"/>
  <c r="AA68" i="81"/>
  <c r="AG68" i="81" l="1"/>
  <c r="D16" i="29"/>
  <c r="C18" i="53"/>
  <c r="G18" i="53"/>
  <c r="W34" i="71" l="1"/>
  <c r="H28" i="71"/>
  <c r="H29" i="71"/>
  <c r="H30" i="71"/>
  <c r="H31" i="71"/>
  <c r="H32" i="71"/>
  <c r="H33" i="71"/>
  <c r="H34" i="71"/>
  <c r="H35" i="71"/>
  <c r="H36" i="71"/>
  <c r="H37" i="71"/>
  <c r="H38" i="71"/>
  <c r="H39" i="71"/>
  <c r="H40" i="71"/>
  <c r="H27" i="71"/>
  <c r="H25" i="71"/>
  <c r="H24" i="71"/>
  <c r="Q13" i="67"/>
  <c r="K11" i="67"/>
  <c r="K12" i="67"/>
  <c r="K13" i="67"/>
  <c r="K17" i="67"/>
  <c r="K18" i="67"/>
  <c r="K19" i="67"/>
  <c r="K20" i="67"/>
  <c r="K21" i="67"/>
  <c r="K25" i="67"/>
  <c r="K26" i="67"/>
  <c r="K27" i="67"/>
  <c r="K28" i="67"/>
  <c r="K29" i="67"/>
  <c r="K30" i="67"/>
  <c r="K31" i="67"/>
  <c r="K32" i="67"/>
  <c r="K33" i="67"/>
  <c r="K34" i="67"/>
  <c r="K35" i="67"/>
  <c r="K36" i="67"/>
  <c r="K37" i="67"/>
  <c r="K38" i="67"/>
  <c r="K39" i="67"/>
  <c r="K40" i="67"/>
  <c r="K41" i="67"/>
  <c r="K42" i="67"/>
  <c r="K10" i="67"/>
  <c r="J12" i="67"/>
  <c r="J11" i="67"/>
  <c r="J13" i="67"/>
  <c r="J17" i="67"/>
  <c r="J18" i="67"/>
  <c r="J19" i="67"/>
  <c r="J20" i="67"/>
  <c r="J21" i="67"/>
  <c r="J25" i="67"/>
  <c r="J26" i="67"/>
  <c r="J27" i="67"/>
  <c r="J28" i="67"/>
  <c r="J29" i="67"/>
  <c r="J30" i="67"/>
  <c r="J31" i="67"/>
  <c r="J32" i="67"/>
  <c r="J33" i="67"/>
  <c r="J34" i="67"/>
  <c r="J35" i="67"/>
  <c r="J36" i="67"/>
  <c r="J37" i="67"/>
  <c r="J38" i="67"/>
  <c r="J39" i="67"/>
  <c r="J40" i="67"/>
  <c r="J41" i="67"/>
  <c r="J42" i="67"/>
  <c r="J10" i="67"/>
  <c r="O11" i="42"/>
  <c r="O35" i="42"/>
  <c r="O36" i="42"/>
  <c r="AR48" i="41"/>
  <c r="T33" i="41"/>
  <c r="T34" i="41"/>
  <c r="T35" i="41"/>
  <c r="T36" i="41"/>
  <c r="T37" i="41"/>
  <c r="T38" i="41"/>
  <c r="T39" i="41"/>
  <c r="T40" i="41"/>
  <c r="T41" i="41"/>
  <c r="T42" i="41"/>
  <c r="T43" i="41"/>
  <c r="T45" i="41"/>
  <c r="T46" i="41"/>
  <c r="T47" i="41"/>
  <c r="O47" i="41"/>
  <c r="O46" i="41"/>
  <c r="O35" i="41"/>
  <c r="O36" i="41"/>
  <c r="O37" i="41"/>
  <c r="O38" i="41"/>
  <c r="O39" i="41"/>
  <c r="O40" i="41"/>
  <c r="O41" i="41"/>
  <c r="O42" i="41"/>
  <c r="O43" i="41"/>
  <c r="O33" i="41"/>
  <c r="O34" i="41"/>
  <c r="O26" i="41"/>
  <c r="O27" i="41"/>
  <c r="O28" i="41"/>
  <c r="O29" i="41"/>
  <c r="T20" i="41" l="1"/>
  <c r="T21" i="41"/>
  <c r="T22" i="41"/>
  <c r="T19" i="41"/>
  <c r="T12" i="41"/>
  <c r="T13" i="41"/>
  <c r="T14" i="41"/>
  <c r="T11" i="41"/>
  <c r="O45" i="41"/>
  <c r="O20" i="41"/>
  <c r="O21" i="41"/>
  <c r="O22" i="41"/>
  <c r="O23" i="41"/>
  <c r="O24" i="41"/>
  <c r="O25" i="41"/>
  <c r="O19" i="41"/>
  <c r="O13" i="41"/>
  <c r="O14" i="41"/>
  <c r="O11" i="41"/>
  <c r="O12" i="41"/>
  <c r="Z12" i="41"/>
  <c r="Z13" i="41"/>
  <c r="Z14" i="41"/>
  <c r="Z18" i="41"/>
  <c r="Z19" i="41"/>
  <c r="Z20" i="41"/>
  <c r="Z21" i="41"/>
  <c r="Z22" i="41"/>
  <c r="Z23" i="41"/>
  <c r="AM23" i="41" s="1"/>
  <c r="Z24" i="41"/>
  <c r="Z25" i="41"/>
  <c r="Z26" i="41"/>
  <c r="Z27" i="41"/>
  <c r="Z28" i="41"/>
  <c r="AM28" i="41" s="1"/>
  <c r="Z29" i="41"/>
  <c r="Z33" i="41"/>
  <c r="Z34" i="41"/>
  <c r="Z35" i="41"/>
  <c r="Z36" i="41"/>
  <c r="Z37" i="41"/>
  <c r="Z38" i="41"/>
  <c r="Z39" i="41"/>
  <c r="Z40" i="41"/>
  <c r="Z41" i="41"/>
  <c r="Z42" i="41"/>
  <c r="Z43" i="41"/>
  <c r="Z44" i="41"/>
  <c r="Z45" i="41"/>
  <c r="Z46" i="41"/>
  <c r="Z47" i="41"/>
  <c r="AS47" i="41" s="1"/>
  <c r="Z11" i="41"/>
  <c r="Y11" i="41"/>
  <c r="Y12" i="41"/>
  <c r="Y13" i="41"/>
  <c r="Y14" i="41"/>
  <c r="Y18" i="41"/>
  <c r="Y19" i="41"/>
  <c r="Y20" i="41"/>
  <c r="Y21" i="41"/>
  <c r="Y22" i="41"/>
  <c r="Y23" i="41"/>
  <c r="AO23" i="41" s="1"/>
  <c r="Y24" i="41"/>
  <c r="Y25" i="41"/>
  <c r="Y26" i="41"/>
  <c r="Y27" i="41"/>
  <c r="Y28" i="41"/>
  <c r="AN28" i="41" s="1"/>
  <c r="Y29" i="41"/>
  <c r="Y33" i="41"/>
  <c r="Y34" i="41"/>
  <c r="Y35" i="41"/>
  <c r="Y36" i="41"/>
  <c r="Y37" i="41"/>
  <c r="Y38" i="41"/>
  <c r="Y39" i="41"/>
  <c r="Y40" i="41"/>
  <c r="Y41" i="41"/>
  <c r="Y42" i="41"/>
  <c r="Y43" i="41"/>
  <c r="Y44" i="41"/>
  <c r="AM44" i="41" s="1"/>
  <c r="Y45" i="41"/>
  <c r="Y46" i="41"/>
  <c r="Y47" i="41"/>
  <c r="F46" i="41"/>
  <c r="F47" i="41"/>
  <c r="F45" i="41"/>
  <c r="F39" i="41"/>
  <c r="F40" i="41"/>
  <c r="F43" i="41"/>
  <c r="AO45" i="41" l="1"/>
  <c r="AM45" i="41"/>
  <c r="AN45" i="41"/>
  <c r="AO33" i="41"/>
  <c r="AN33" i="41"/>
  <c r="AM33" i="41"/>
  <c r="AT37" i="41"/>
  <c r="AS37" i="41"/>
  <c r="AS26" i="41"/>
  <c r="AR26" i="41"/>
  <c r="AM26" i="41"/>
  <c r="AR22" i="41"/>
  <c r="AS22" i="41"/>
  <c r="AM22" i="41"/>
  <c r="AO40" i="41"/>
  <c r="AM40" i="41"/>
  <c r="AN40" i="41"/>
  <c r="AO36" i="41"/>
  <c r="AM36" i="41"/>
  <c r="AN36" i="41"/>
  <c r="AO29" i="41"/>
  <c r="AN29" i="41"/>
  <c r="AO25" i="41"/>
  <c r="AN25" i="41"/>
  <c r="AO21" i="41"/>
  <c r="AN21" i="41"/>
  <c r="AT11" i="41"/>
  <c r="AS11" i="41"/>
  <c r="AR11" i="41"/>
  <c r="AM11" i="41"/>
  <c r="AO11" i="41"/>
  <c r="AN11" i="41"/>
  <c r="AT40" i="41"/>
  <c r="AS40" i="41"/>
  <c r="AT36" i="41"/>
  <c r="AS36" i="41"/>
  <c r="AS29" i="41"/>
  <c r="AM29" i="41"/>
  <c r="AS25" i="41"/>
  <c r="AR25" i="41"/>
  <c r="AM25" i="41"/>
  <c r="AM21" i="41"/>
  <c r="AS21" i="41"/>
  <c r="AR21" i="41"/>
  <c r="AM14" i="41"/>
  <c r="AN14" i="41"/>
  <c r="AT14" i="41"/>
  <c r="AS14" i="41"/>
  <c r="AR14" i="41"/>
  <c r="AO14" i="41"/>
  <c r="AN37" i="41"/>
  <c r="AO37" i="41"/>
  <c r="AM37" i="41"/>
  <c r="AN22" i="41"/>
  <c r="AO22" i="41"/>
  <c r="AT41" i="41"/>
  <c r="AS41" i="41"/>
  <c r="AS33" i="41"/>
  <c r="AT33" i="41"/>
  <c r="AM47" i="41"/>
  <c r="AN47" i="41"/>
  <c r="AO47" i="41"/>
  <c r="AO43" i="41"/>
  <c r="AM43" i="41"/>
  <c r="AN43" i="41"/>
  <c r="AO39" i="41"/>
  <c r="AM39" i="41"/>
  <c r="AN39" i="41"/>
  <c r="AO35" i="41"/>
  <c r="AM35" i="41"/>
  <c r="AN35" i="41"/>
  <c r="AO24" i="41"/>
  <c r="AN24" i="41"/>
  <c r="AO20" i="41"/>
  <c r="AN20" i="41"/>
  <c r="AS43" i="41"/>
  <c r="AT43" i="41"/>
  <c r="AS39" i="41"/>
  <c r="AT39" i="41"/>
  <c r="AS35" i="41"/>
  <c r="AT35" i="41"/>
  <c r="AS24" i="41"/>
  <c r="AR24" i="41"/>
  <c r="AM24" i="41"/>
  <c r="AS20" i="41"/>
  <c r="AR20" i="41"/>
  <c r="AM20" i="41"/>
  <c r="AT13" i="41"/>
  <c r="AS13" i="41"/>
  <c r="AR13" i="41"/>
  <c r="AM13" i="41"/>
  <c r="AO13" i="41"/>
  <c r="AN13" i="41"/>
  <c r="AN41" i="41"/>
  <c r="AO41" i="41"/>
  <c r="AM41" i="41"/>
  <c r="AO26" i="41"/>
  <c r="AN26" i="41"/>
  <c r="AT45" i="41"/>
  <c r="AS45" i="41"/>
  <c r="AN46" i="41"/>
  <c r="AO46" i="41"/>
  <c r="AM46" i="41"/>
  <c r="AN42" i="41"/>
  <c r="AO42" i="41"/>
  <c r="AM42" i="41"/>
  <c r="AN38" i="41"/>
  <c r="AO38" i="41"/>
  <c r="AM38" i="41"/>
  <c r="AN34" i="41"/>
  <c r="AO34" i="41"/>
  <c r="AM34" i="41"/>
  <c r="AN27" i="41"/>
  <c r="AO27" i="41"/>
  <c r="AN19" i="41"/>
  <c r="AO19" i="41"/>
  <c r="AT46" i="41"/>
  <c r="AS46" i="41"/>
  <c r="AT42" i="41"/>
  <c r="AS42" i="41"/>
  <c r="AT38" i="41"/>
  <c r="AS38" i="41"/>
  <c r="AT34" i="41"/>
  <c r="AS34" i="41"/>
  <c r="AR27" i="41"/>
  <c r="AM27" i="41"/>
  <c r="AS27" i="41"/>
  <c r="AS19" i="41"/>
  <c r="AM19" i="41"/>
  <c r="AR19" i="41"/>
  <c r="AR12" i="41"/>
  <c r="AT12" i="41"/>
  <c r="AS12" i="41"/>
  <c r="AM12" i="41"/>
  <c r="AO12" i="41"/>
  <c r="AN12" i="41"/>
  <c r="F29" i="41"/>
  <c r="F28" i="41"/>
  <c r="J14" i="41"/>
  <c r="J11" i="41"/>
  <c r="J12" i="41"/>
  <c r="F11" i="41"/>
  <c r="F14" i="41"/>
  <c r="F12" i="41"/>
  <c r="AR15" i="41" l="1"/>
  <c r="AM30" i="41"/>
  <c r="AM15" i="41"/>
  <c r="AM48" i="41"/>
  <c r="J19" i="39"/>
  <c r="J20" i="39"/>
  <c r="AM50" i="41" l="1"/>
  <c r="F10" i="39"/>
  <c r="R11" i="39"/>
  <c r="R15" i="39"/>
  <c r="R16" i="39"/>
  <c r="R17" i="39"/>
  <c r="R18" i="39"/>
  <c r="R19" i="39"/>
  <c r="R20" i="39"/>
  <c r="R21" i="39"/>
  <c r="R22" i="39"/>
  <c r="R23" i="39"/>
  <c r="R27" i="39"/>
  <c r="R28" i="39"/>
  <c r="R29" i="39"/>
  <c r="R30" i="39"/>
  <c r="R31" i="39"/>
  <c r="R32" i="39"/>
  <c r="R33" i="39"/>
  <c r="R34" i="39"/>
  <c r="R35" i="39"/>
  <c r="R10" i="39"/>
  <c r="Q10" i="39"/>
  <c r="Q11" i="39"/>
  <c r="Q15" i="39"/>
  <c r="Q16" i="39"/>
  <c r="Q17" i="39"/>
  <c r="Q18" i="39"/>
  <c r="Q19" i="39"/>
  <c r="Q20" i="39"/>
  <c r="Q21" i="39"/>
  <c r="Q22" i="39"/>
  <c r="Q23" i="39"/>
  <c r="Q27" i="39"/>
  <c r="Q28" i="39"/>
  <c r="Q29" i="39"/>
  <c r="Q30" i="39"/>
  <c r="Q31" i="39"/>
  <c r="Q32" i="39"/>
  <c r="Q33" i="39"/>
  <c r="Q34" i="39"/>
  <c r="Q35" i="39"/>
  <c r="AC23" i="39" l="1"/>
  <c r="AB23" i="39"/>
  <c r="AC33" i="39"/>
  <c r="AC29" i="39"/>
  <c r="AC22" i="39"/>
  <c r="AB22" i="39"/>
  <c r="AB18" i="39"/>
  <c r="AC18" i="39"/>
  <c r="AC11" i="39"/>
  <c r="AB11" i="39"/>
  <c r="AC30" i="39"/>
  <c r="AC15" i="39"/>
  <c r="AB15" i="39"/>
  <c r="AB10" i="39"/>
  <c r="AC10" i="39"/>
  <c r="AC32" i="39"/>
  <c r="AC28" i="39"/>
  <c r="AC21" i="39"/>
  <c r="AB21" i="39"/>
  <c r="AC17" i="39"/>
  <c r="AB17" i="39"/>
  <c r="AC34" i="39"/>
  <c r="AC19" i="39"/>
  <c r="AB19" i="39"/>
  <c r="AA19" i="39"/>
  <c r="AC35" i="39"/>
  <c r="AC31" i="39"/>
  <c r="AC27" i="39"/>
  <c r="AB27" i="39"/>
  <c r="AC20" i="39"/>
  <c r="AB20" i="39"/>
  <c r="AA20" i="39"/>
  <c r="AC16" i="39"/>
  <c r="AB16" i="39"/>
  <c r="F11" i="38"/>
  <c r="F10" i="38"/>
  <c r="F43" i="38" l="1"/>
  <c r="F42" i="38"/>
  <c r="F14" i="38"/>
  <c r="R11" i="38"/>
  <c r="R12" i="38"/>
  <c r="R13" i="38"/>
  <c r="R14" i="38"/>
  <c r="R18" i="38"/>
  <c r="R19" i="38"/>
  <c r="R20" i="38"/>
  <c r="R21" i="38"/>
  <c r="R22" i="38"/>
  <c r="R23" i="38"/>
  <c r="R24" i="38"/>
  <c r="R25" i="38"/>
  <c r="R26" i="38"/>
  <c r="R27" i="38"/>
  <c r="R28" i="38"/>
  <c r="R29" i="38"/>
  <c r="AA29" i="38" s="1"/>
  <c r="R30" i="38"/>
  <c r="R34" i="38"/>
  <c r="R35" i="38"/>
  <c r="R36" i="38"/>
  <c r="R37" i="38"/>
  <c r="R38" i="38"/>
  <c r="R39" i="38"/>
  <c r="R40" i="38"/>
  <c r="R41" i="38"/>
  <c r="R42" i="38"/>
  <c r="R43" i="38"/>
  <c r="R44" i="38"/>
  <c r="R45" i="38"/>
  <c r="R46" i="38"/>
  <c r="R47" i="38"/>
  <c r="R48" i="38"/>
  <c r="R49" i="38"/>
  <c r="R50" i="38"/>
  <c r="R51" i="38"/>
  <c r="R10" i="38"/>
  <c r="Q10" i="38"/>
  <c r="AC10" i="38" s="1"/>
  <c r="Q11" i="38"/>
  <c r="AC11" i="38" s="1"/>
  <c r="Q12" i="38"/>
  <c r="AC12" i="38" s="1"/>
  <c r="Q13" i="38"/>
  <c r="AC13" i="38" s="1"/>
  <c r="Q14" i="38"/>
  <c r="AC14" i="38" s="1"/>
  <c r="Q18" i="38"/>
  <c r="Q19" i="38"/>
  <c r="Q20" i="38"/>
  <c r="Q21" i="38"/>
  <c r="Q22" i="38"/>
  <c r="Q23" i="38"/>
  <c r="Q24" i="38"/>
  <c r="Q25" i="38"/>
  <c r="Q26" i="38"/>
  <c r="Q27" i="38"/>
  <c r="Q28" i="38"/>
  <c r="Q29" i="38"/>
  <c r="Q30" i="38"/>
  <c r="Q34" i="38"/>
  <c r="Q35" i="38"/>
  <c r="Q36" i="38"/>
  <c r="Q37" i="38"/>
  <c r="Q38" i="38"/>
  <c r="Q39" i="38"/>
  <c r="Q40" i="38"/>
  <c r="Q41" i="38"/>
  <c r="Q42" i="38"/>
  <c r="Q43" i="38"/>
  <c r="Q44" i="38"/>
  <c r="Q45" i="38"/>
  <c r="Q46" i="38"/>
  <c r="Q47" i="38"/>
  <c r="Q48" i="38"/>
  <c r="Q49" i="38"/>
  <c r="Q50" i="38"/>
  <c r="Q51" i="38"/>
  <c r="M35" i="37"/>
  <c r="M36" i="37"/>
  <c r="M37" i="37"/>
  <c r="M38" i="37"/>
  <c r="M39" i="37"/>
  <c r="M40" i="37"/>
  <c r="M41" i="37"/>
  <c r="M42" i="37"/>
  <c r="M43" i="37"/>
  <c r="M44" i="37"/>
  <c r="M45" i="37"/>
  <c r="M46" i="37"/>
  <c r="M47" i="37"/>
  <c r="M48" i="37"/>
  <c r="M49" i="37"/>
  <c r="M50" i="37"/>
  <c r="M34" i="37"/>
  <c r="I35" i="37"/>
  <c r="I36" i="37"/>
  <c r="I37" i="37"/>
  <c r="I38" i="37"/>
  <c r="I39" i="37"/>
  <c r="I40" i="37"/>
  <c r="I41" i="37"/>
  <c r="I42" i="37"/>
  <c r="I43" i="37"/>
  <c r="I44" i="37"/>
  <c r="I45" i="37"/>
  <c r="I46" i="37"/>
  <c r="I47" i="37"/>
  <c r="I48" i="37"/>
  <c r="I49" i="37"/>
  <c r="I50" i="37"/>
  <c r="I34" i="37"/>
  <c r="E35" i="37"/>
  <c r="E36" i="37"/>
  <c r="E37" i="37"/>
  <c r="E38" i="37"/>
  <c r="E39" i="37"/>
  <c r="E40" i="37"/>
  <c r="E41" i="37"/>
  <c r="E42" i="37"/>
  <c r="E43" i="37"/>
  <c r="E44" i="37"/>
  <c r="E45" i="37"/>
  <c r="E46" i="37"/>
  <c r="E47" i="37"/>
  <c r="E48" i="37"/>
  <c r="E49" i="37"/>
  <c r="E50" i="37"/>
  <c r="E34" i="37"/>
  <c r="AB19" i="37"/>
  <c r="AB20" i="37"/>
  <c r="AB21" i="37"/>
  <c r="AB22" i="37"/>
  <c r="AB23" i="37"/>
  <c r="AB24" i="37"/>
  <c r="AB25" i="37"/>
  <c r="AB26" i="37"/>
  <c r="AB27" i="37"/>
  <c r="AB28" i="37"/>
  <c r="AB30" i="37"/>
  <c r="AB18" i="37"/>
  <c r="AB40" i="37"/>
  <c r="AB41" i="37"/>
  <c r="AB43" i="37"/>
  <c r="AB44" i="37"/>
  <c r="AB45" i="37"/>
  <c r="AB46" i="37"/>
  <c r="AB47" i="37"/>
  <c r="AB48" i="37"/>
  <c r="AB49" i="37"/>
  <c r="AB50" i="37"/>
  <c r="AB35" i="37"/>
  <c r="AB36" i="37"/>
  <c r="AB37" i="37"/>
  <c r="AB38" i="37"/>
  <c r="AB34" i="37"/>
  <c r="M11" i="37"/>
  <c r="M12" i="37"/>
  <c r="M14" i="37"/>
  <c r="M10" i="37"/>
  <c r="M19" i="37"/>
  <c r="M20" i="37"/>
  <c r="M21" i="37"/>
  <c r="M22" i="37"/>
  <c r="M23" i="37"/>
  <c r="M24" i="37"/>
  <c r="M25" i="37"/>
  <c r="M26" i="37"/>
  <c r="M27" i="37"/>
  <c r="M28" i="37"/>
  <c r="M29" i="37"/>
  <c r="M30" i="37"/>
  <c r="M18" i="37"/>
  <c r="I20" i="37"/>
  <c r="I21" i="37"/>
  <c r="I22" i="37"/>
  <c r="I23" i="37"/>
  <c r="I24" i="37"/>
  <c r="I25" i="37"/>
  <c r="I26" i="37"/>
  <c r="I27" i="37"/>
  <c r="I28" i="37"/>
  <c r="I29" i="37"/>
  <c r="I30" i="37"/>
  <c r="I18" i="37"/>
  <c r="I19" i="37"/>
  <c r="E20" i="37"/>
  <c r="E21" i="37"/>
  <c r="E22" i="37"/>
  <c r="E23" i="37"/>
  <c r="E24" i="37"/>
  <c r="E25" i="37"/>
  <c r="E26" i="37"/>
  <c r="E27" i="37"/>
  <c r="E28" i="37"/>
  <c r="E29" i="37"/>
  <c r="E30" i="37"/>
  <c r="E19" i="37"/>
  <c r="I14" i="37"/>
  <c r="I11" i="37"/>
  <c r="I12" i="37"/>
  <c r="I13" i="37"/>
  <c r="I10" i="37"/>
  <c r="E11" i="37"/>
  <c r="E12" i="37"/>
  <c r="E13" i="37"/>
  <c r="E14" i="37"/>
  <c r="E10" i="37"/>
  <c r="E19" i="36"/>
  <c r="E20" i="36"/>
  <c r="E21" i="36"/>
  <c r="E22" i="36"/>
  <c r="E23" i="36"/>
  <c r="E24" i="36"/>
  <c r="E25" i="36"/>
  <c r="E26" i="36"/>
  <c r="E27" i="36"/>
  <c r="E28" i="36"/>
  <c r="E29" i="36"/>
  <c r="E30" i="36"/>
  <c r="E18" i="36"/>
  <c r="E11" i="36"/>
  <c r="E12" i="36"/>
  <c r="E13" i="36"/>
  <c r="E14" i="36"/>
  <c r="E10" i="36"/>
  <c r="E15" i="36" l="1"/>
  <c r="AB39" i="38"/>
  <c r="AC39" i="38"/>
  <c r="AC50" i="38"/>
  <c r="AB50" i="38"/>
  <c r="AC46" i="38"/>
  <c r="AB46" i="38"/>
  <c r="AC42" i="38"/>
  <c r="AB42" i="38"/>
  <c r="AC38" i="38"/>
  <c r="AB38" i="38"/>
  <c r="AB34" i="38"/>
  <c r="AC34" i="38"/>
  <c r="AB27" i="38"/>
  <c r="AC27" i="38"/>
  <c r="AB23" i="38"/>
  <c r="AC23" i="38"/>
  <c r="AB19" i="38"/>
  <c r="AC19" i="38"/>
  <c r="AB12" i="38"/>
  <c r="AB47" i="38"/>
  <c r="AC47" i="38"/>
  <c r="AB35" i="38"/>
  <c r="AC35" i="38"/>
  <c r="AC24" i="38"/>
  <c r="AB24" i="38"/>
  <c r="AB13" i="38"/>
  <c r="AC49" i="38"/>
  <c r="AB49" i="38"/>
  <c r="AC45" i="38"/>
  <c r="AB45" i="38"/>
  <c r="AC41" i="38"/>
  <c r="AB41" i="38"/>
  <c r="AC37" i="38"/>
  <c r="AB37" i="38"/>
  <c r="AC30" i="38"/>
  <c r="AB30" i="38"/>
  <c r="AB26" i="38"/>
  <c r="AC26" i="38"/>
  <c r="AB22" i="38"/>
  <c r="AC22" i="38"/>
  <c r="AC18" i="38"/>
  <c r="AB18" i="38"/>
  <c r="AB11" i="38"/>
  <c r="AB51" i="38"/>
  <c r="AC51" i="38"/>
  <c r="AB43" i="38"/>
  <c r="AC43" i="38"/>
  <c r="AC28" i="38"/>
  <c r="AB28" i="38"/>
  <c r="AC20" i="38"/>
  <c r="AB20" i="38"/>
  <c r="AB10" i="38"/>
  <c r="AB48" i="38"/>
  <c r="AC48" i="38"/>
  <c r="AB44" i="38"/>
  <c r="AC44" i="38"/>
  <c r="AB40" i="38"/>
  <c r="AC40" i="38"/>
  <c r="AB36" i="38"/>
  <c r="AC36" i="38"/>
  <c r="AC25" i="38"/>
  <c r="AB25" i="38"/>
  <c r="AC21" i="38"/>
  <c r="AB21" i="38"/>
  <c r="AB14" i="38"/>
  <c r="J41" i="35"/>
  <c r="J38" i="35"/>
  <c r="M11" i="35"/>
  <c r="S11" i="35" s="1"/>
  <c r="M12" i="35"/>
  <c r="S12" i="35" s="1"/>
  <c r="M13" i="35"/>
  <c r="S13" i="35" s="1"/>
  <c r="M17" i="35"/>
  <c r="S17" i="35" s="1"/>
  <c r="M18" i="35"/>
  <c r="S18" i="35" s="1"/>
  <c r="M19" i="35"/>
  <c r="S19" i="35" s="1"/>
  <c r="M20" i="35"/>
  <c r="S20" i="35" s="1"/>
  <c r="M21" i="35"/>
  <c r="S21" i="35" s="1"/>
  <c r="M22" i="35"/>
  <c r="S22" i="35" s="1"/>
  <c r="M23" i="35"/>
  <c r="S23" i="35" s="1"/>
  <c r="M24" i="35"/>
  <c r="S24" i="35" s="1"/>
  <c r="M25" i="35"/>
  <c r="S25" i="35" s="1"/>
  <c r="M26" i="35"/>
  <c r="S26" i="35" s="1"/>
  <c r="M27" i="35"/>
  <c r="S27" i="35" s="1"/>
  <c r="M28" i="35"/>
  <c r="S28" i="35" s="1"/>
  <c r="M29" i="35"/>
  <c r="S29" i="35" s="1"/>
  <c r="M33" i="35"/>
  <c r="S33" i="35" s="1"/>
  <c r="M34" i="35"/>
  <c r="S34" i="35" s="1"/>
  <c r="M35" i="35"/>
  <c r="S35" i="35" s="1"/>
  <c r="M36" i="35"/>
  <c r="S36" i="35" s="1"/>
  <c r="M37" i="35"/>
  <c r="S37" i="35" s="1"/>
  <c r="M38" i="35"/>
  <c r="S38" i="35" s="1"/>
  <c r="M39" i="35"/>
  <c r="S39" i="35" s="1"/>
  <c r="M40" i="35"/>
  <c r="S40" i="35" s="1"/>
  <c r="M41" i="35"/>
  <c r="S41" i="35" s="1"/>
  <c r="M42" i="35"/>
  <c r="S42" i="35" s="1"/>
  <c r="M43" i="35"/>
  <c r="S43" i="35" s="1"/>
  <c r="M44" i="35"/>
  <c r="S44" i="35" s="1"/>
  <c r="M45" i="35"/>
  <c r="S45" i="35" s="1"/>
  <c r="M46" i="35"/>
  <c r="S46" i="35" s="1"/>
  <c r="M47" i="35"/>
  <c r="S47" i="35" s="1"/>
  <c r="M48" i="35"/>
  <c r="S48" i="35" s="1"/>
  <c r="M49" i="35"/>
  <c r="S49" i="35" s="1"/>
  <c r="M50" i="35"/>
  <c r="S50" i="35" s="1"/>
  <c r="M51" i="35"/>
  <c r="S51" i="35" s="1"/>
  <c r="M10" i="35"/>
  <c r="S10" i="35" s="1"/>
  <c r="L10" i="35"/>
  <c r="L11" i="35"/>
  <c r="L12" i="35"/>
  <c r="L13" i="35"/>
  <c r="R13" i="35" s="1"/>
  <c r="L17" i="35"/>
  <c r="L18" i="35"/>
  <c r="L19" i="35"/>
  <c r="L20" i="35"/>
  <c r="L21" i="35"/>
  <c r="L22" i="35"/>
  <c r="L23" i="35"/>
  <c r="L24" i="35"/>
  <c r="L25" i="35"/>
  <c r="L26" i="35"/>
  <c r="L27" i="35"/>
  <c r="L28" i="35"/>
  <c r="L29" i="35"/>
  <c r="R29" i="35" s="1"/>
  <c r="L33" i="35"/>
  <c r="L34" i="35"/>
  <c r="L35" i="35"/>
  <c r="L36" i="35"/>
  <c r="L37" i="35"/>
  <c r="L38" i="35"/>
  <c r="R38" i="35" s="1"/>
  <c r="L39" i="35"/>
  <c r="L40" i="35"/>
  <c r="L41" i="35"/>
  <c r="R41" i="35" s="1"/>
  <c r="L42" i="35"/>
  <c r="L43" i="35"/>
  <c r="L44" i="35"/>
  <c r="L45" i="35"/>
  <c r="L46" i="35"/>
  <c r="L47" i="35"/>
  <c r="L48" i="35"/>
  <c r="L49" i="35"/>
  <c r="L50" i="35"/>
  <c r="L51" i="35"/>
  <c r="V41" i="35" l="1"/>
  <c r="V38" i="35"/>
  <c r="V13" i="35"/>
  <c r="O44" i="31"/>
  <c r="O45" i="30"/>
  <c r="O64" i="30"/>
  <c r="O72" i="30"/>
  <c r="O70" i="30"/>
  <c r="O67" i="30" l="1"/>
  <c r="E30" i="62" l="1"/>
  <c r="E32" i="62" s="1"/>
  <c r="G30" i="62"/>
  <c r="H30" i="62"/>
  <c r="H32" i="62" s="1"/>
  <c r="J30" i="62"/>
  <c r="K30" i="62"/>
  <c r="K32" i="62" s="1"/>
  <c r="D30" i="62"/>
  <c r="E15" i="63"/>
  <c r="G15" i="63"/>
  <c r="H15" i="63"/>
  <c r="J15" i="63"/>
  <c r="K15" i="63"/>
  <c r="H40" i="63"/>
  <c r="J40" i="63"/>
  <c r="K40" i="63"/>
  <c r="D40" i="63"/>
  <c r="E40" i="63"/>
  <c r="E14" i="61"/>
  <c r="G14" i="61"/>
  <c r="H14" i="61"/>
  <c r="J14" i="61"/>
  <c r="K14" i="61"/>
  <c r="E15" i="60"/>
  <c r="G15" i="60"/>
  <c r="H15" i="60"/>
  <c r="J15" i="60"/>
  <c r="K15" i="60"/>
  <c r="E14" i="52"/>
  <c r="G14" i="52"/>
  <c r="H14" i="52"/>
  <c r="K14" i="52"/>
  <c r="D14" i="52"/>
  <c r="J13" i="52"/>
  <c r="J14" i="52" l="1"/>
  <c r="E16" i="59"/>
  <c r="G16" i="59"/>
  <c r="H16" i="59"/>
  <c r="J16" i="59"/>
  <c r="K16" i="59"/>
  <c r="E11" i="59"/>
  <c r="G11" i="59"/>
  <c r="H11" i="59"/>
  <c r="J11" i="59"/>
  <c r="K11" i="59"/>
  <c r="D11" i="59"/>
  <c r="E45" i="57"/>
  <c r="G45" i="57"/>
  <c r="H45" i="57"/>
  <c r="J45" i="57"/>
  <c r="K45" i="57"/>
  <c r="D45" i="57"/>
  <c r="E31" i="57"/>
  <c r="G31" i="57"/>
  <c r="H31" i="57"/>
  <c r="J31" i="57"/>
  <c r="K31" i="57"/>
  <c r="D31" i="57"/>
  <c r="G18" i="57"/>
  <c r="H18" i="57"/>
  <c r="J18" i="57"/>
  <c r="K18" i="57"/>
  <c r="E18" i="57"/>
  <c r="D18" i="57"/>
  <c r="E35" i="45"/>
  <c r="E45" i="44"/>
  <c r="E30" i="44"/>
  <c r="E19" i="44"/>
  <c r="Y9" i="65" l="1"/>
  <c r="Y10" i="65"/>
  <c r="Y14" i="65"/>
  <c r="AG14" i="65" s="1"/>
  <c r="Y15" i="65"/>
  <c r="AG15" i="65" s="1"/>
  <c r="Y16" i="65"/>
  <c r="Y17" i="65"/>
  <c r="Y18" i="65"/>
  <c r="Y19" i="65"/>
  <c r="Y23" i="65"/>
  <c r="AD23" i="65" s="1"/>
  <c r="Y24" i="65"/>
  <c r="Y25" i="65"/>
  <c r="Y26" i="65"/>
  <c r="AH26" i="65" s="1"/>
  <c r="Y27" i="65"/>
  <c r="AH27" i="65" s="1"/>
  <c r="Y28" i="65"/>
  <c r="AH28" i="65" s="1"/>
  <c r="Y29" i="65"/>
  <c r="Y30" i="65"/>
  <c r="Y31" i="65"/>
  <c r="Y32" i="65"/>
  <c r="Y33" i="65"/>
  <c r="Y34" i="65"/>
  <c r="Y8" i="65"/>
  <c r="X9" i="65"/>
  <c r="X10" i="65"/>
  <c r="X14" i="65"/>
  <c r="AC14" i="65" s="1"/>
  <c r="X15" i="65"/>
  <c r="AC15" i="65" s="1"/>
  <c r="X16" i="65"/>
  <c r="X17" i="65"/>
  <c r="X18" i="65"/>
  <c r="X19" i="65"/>
  <c r="X23" i="65"/>
  <c r="X24" i="65"/>
  <c r="X25" i="65"/>
  <c r="X26" i="65"/>
  <c r="X27" i="65"/>
  <c r="X28" i="65"/>
  <c r="X29" i="65"/>
  <c r="X30" i="65"/>
  <c r="X31" i="65"/>
  <c r="X32" i="65"/>
  <c r="X33" i="65"/>
  <c r="X34" i="65"/>
  <c r="X8" i="65"/>
  <c r="Y9" i="32"/>
  <c r="Y10" i="32"/>
  <c r="AH10" i="32" s="1"/>
  <c r="Y11" i="32"/>
  <c r="AH11" i="32" s="1"/>
  <c r="Y12" i="32"/>
  <c r="AH12" i="32" s="1"/>
  <c r="Y13" i="32"/>
  <c r="AH13" i="32" s="1"/>
  <c r="Y14" i="32"/>
  <c r="AD14" i="32" s="1"/>
  <c r="Y15" i="32"/>
  <c r="Y19" i="32"/>
  <c r="AD19" i="32" s="1"/>
  <c r="Y20" i="32"/>
  <c r="Y21" i="32"/>
  <c r="Y22" i="32"/>
  <c r="AD22" i="32" s="1"/>
  <c r="Y23" i="32"/>
  <c r="AD23" i="32" s="1"/>
  <c r="Y24" i="32"/>
  <c r="Y25" i="32"/>
  <c r="Y26" i="32"/>
  <c r="AD26" i="32" s="1"/>
  <c r="Y27" i="32"/>
  <c r="AH27" i="32" s="1"/>
  <c r="Y28" i="32"/>
  <c r="AD28" i="32" s="1"/>
  <c r="Y29" i="32"/>
  <c r="Y30" i="32"/>
  <c r="AH30" i="32" s="1"/>
  <c r="Y31" i="32"/>
  <c r="Y32" i="32"/>
  <c r="AH32" i="32" s="1"/>
  <c r="Y36" i="32"/>
  <c r="AH36" i="32" s="1"/>
  <c r="Y37" i="32"/>
  <c r="AH37" i="32" s="1"/>
  <c r="Y38" i="32"/>
  <c r="AD38" i="32" s="1"/>
  <c r="Y39" i="32"/>
  <c r="AH39" i="32" s="1"/>
  <c r="Y40" i="32"/>
  <c r="AH40" i="32" s="1"/>
  <c r="Y41" i="32"/>
  <c r="AH41" i="32" s="1"/>
  <c r="Y42" i="32"/>
  <c r="AH42" i="32" s="1"/>
  <c r="Y43" i="32"/>
  <c r="AH43" i="32" s="1"/>
  <c r="Y44" i="32"/>
  <c r="AH44" i="32" s="1"/>
  <c r="Y45" i="32"/>
  <c r="AH45" i="32" s="1"/>
  <c r="Y46" i="32"/>
  <c r="AD46" i="32" s="1"/>
  <c r="Y47" i="32"/>
  <c r="AD47" i="32" s="1"/>
  <c r="Y48" i="32"/>
  <c r="AD48" i="32" s="1"/>
  <c r="Y49" i="32"/>
  <c r="AH49" i="32" s="1"/>
  <c r="Y50" i="32"/>
  <c r="AD50" i="32" s="1"/>
  <c r="Y51" i="32"/>
  <c r="AH51" i="32" s="1"/>
  <c r="Y52" i="32"/>
  <c r="AH52" i="32" s="1"/>
  <c r="Y53" i="32"/>
  <c r="AD53" i="32" s="1"/>
  <c r="Y54" i="32"/>
  <c r="AH54" i="32" s="1"/>
  <c r="Y55" i="32"/>
  <c r="AH55" i="32" s="1"/>
  <c r="Y8" i="32"/>
  <c r="X8" i="32"/>
  <c r="X9" i="32"/>
  <c r="X10" i="32"/>
  <c r="X11" i="32"/>
  <c r="X12" i="32"/>
  <c r="X13" i="32"/>
  <c r="X14" i="32"/>
  <c r="X15" i="32"/>
  <c r="X19" i="32"/>
  <c r="X20" i="32"/>
  <c r="X21" i="32"/>
  <c r="X22" i="32"/>
  <c r="X23" i="32"/>
  <c r="AG23" i="32" s="1"/>
  <c r="X24" i="32"/>
  <c r="X25" i="32"/>
  <c r="X26" i="32"/>
  <c r="X27" i="32"/>
  <c r="X28" i="32"/>
  <c r="X29" i="32"/>
  <c r="X30" i="32"/>
  <c r="X31" i="32"/>
  <c r="X32" i="32"/>
  <c r="X36" i="32"/>
  <c r="X37" i="32"/>
  <c r="X38" i="32"/>
  <c r="X39" i="32"/>
  <c r="X40" i="32"/>
  <c r="X41" i="32"/>
  <c r="X42" i="32"/>
  <c r="X43" i="32"/>
  <c r="X44" i="32"/>
  <c r="X45" i="32"/>
  <c r="AG45" i="32" s="1"/>
  <c r="X46" i="32"/>
  <c r="X47" i="32"/>
  <c r="X48" i="32"/>
  <c r="X49" i="32"/>
  <c r="X50" i="32"/>
  <c r="X51" i="32"/>
  <c r="X52" i="32"/>
  <c r="X53" i="32"/>
  <c r="X54" i="32"/>
  <c r="X55" i="32"/>
  <c r="AD49" i="32" l="1"/>
  <c r="AD43" i="32"/>
  <c r="AH23" i="32"/>
  <c r="AD37" i="32"/>
  <c r="AH48" i="32"/>
  <c r="AH29" i="65"/>
  <c r="AG29" i="65"/>
  <c r="AG25" i="65"/>
  <c r="AH25" i="65"/>
  <c r="AH47" i="32"/>
  <c r="AH28" i="32"/>
  <c r="AH19" i="32"/>
  <c r="AD41" i="32"/>
  <c r="AD36" i="32"/>
  <c r="AG24" i="65"/>
  <c r="AH24" i="65"/>
  <c r="AH50" i="32"/>
  <c r="AD52" i="32"/>
  <c r="AD40" i="32"/>
  <c r="AH53" i="32"/>
  <c r="AH26" i="32"/>
  <c r="AC23" i="32"/>
  <c r="D50" i="29" l="1"/>
  <c r="R11" i="29" l="1"/>
  <c r="R12" i="29"/>
  <c r="R13" i="29"/>
  <c r="R14" i="29"/>
  <c r="R15" i="29"/>
  <c r="AA15" i="29" s="1"/>
  <c r="R16" i="29"/>
  <c r="R20" i="29"/>
  <c r="R21" i="29"/>
  <c r="R22" i="29"/>
  <c r="R23" i="29"/>
  <c r="R24" i="29"/>
  <c r="R25" i="29"/>
  <c r="R26" i="29"/>
  <c r="R27" i="29"/>
  <c r="R28" i="29"/>
  <c r="R29" i="29"/>
  <c r="R30" i="29"/>
  <c r="R31" i="29"/>
  <c r="AA31" i="29" s="1"/>
  <c r="R32" i="29"/>
  <c r="R33" i="29"/>
  <c r="R34" i="29"/>
  <c r="R38" i="29"/>
  <c r="R39" i="29"/>
  <c r="R40" i="29"/>
  <c r="R41" i="29"/>
  <c r="R42" i="29"/>
  <c r="R43" i="29"/>
  <c r="R44" i="29"/>
  <c r="R45" i="29"/>
  <c r="R46" i="29"/>
  <c r="R47" i="29"/>
  <c r="R48" i="29"/>
  <c r="R49" i="29"/>
  <c r="R50" i="29"/>
  <c r="R51" i="29"/>
  <c r="R52" i="29"/>
  <c r="R53" i="29"/>
  <c r="R54" i="29"/>
  <c r="R55" i="29"/>
  <c r="R56" i="29"/>
  <c r="R57" i="29"/>
  <c r="R10" i="29"/>
  <c r="Q10" i="29"/>
  <c r="Q11" i="29"/>
  <c r="V11" i="29" s="1"/>
  <c r="Q12" i="29"/>
  <c r="W12" i="29" s="1"/>
  <c r="Q13" i="29"/>
  <c r="Q14" i="29"/>
  <c r="Q15" i="29"/>
  <c r="Q16" i="29"/>
  <c r="Q20" i="29"/>
  <c r="Q21" i="29"/>
  <c r="Q22" i="29"/>
  <c r="Q23" i="29"/>
  <c r="Q24" i="29"/>
  <c r="Q25" i="29"/>
  <c r="Q26" i="29"/>
  <c r="Q27" i="29"/>
  <c r="Q28" i="29"/>
  <c r="Q29" i="29"/>
  <c r="Q30" i="29"/>
  <c r="W30" i="29" s="1"/>
  <c r="Q31" i="29"/>
  <c r="Q32" i="29"/>
  <c r="Q33" i="29"/>
  <c r="Q34" i="29"/>
  <c r="Q38" i="29"/>
  <c r="Q39" i="29"/>
  <c r="Q40" i="29"/>
  <c r="Q41" i="29"/>
  <c r="Q42" i="29"/>
  <c r="Q43" i="29"/>
  <c r="Q44" i="29"/>
  <c r="Q45" i="29"/>
  <c r="Q46" i="29"/>
  <c r="Q47" i="29"/>
  <c r="Q48" i="29"/>
  <c r="Q49" i="29"/>
  <c r="Q50" i="29"/>
  <c r="Q51" i="29"/>
  <c r="Q52" i="29"/>
  <c r="Q53" i="29"/>
  <c r="Q54" i="29"/>
  <c r="Q55" i="29"/>
  <c r="Q56" i="29"/>
  <c r="Q57" i="29"/>
  <c r="D51" i="29"/>
  <c r="H59" i="27"/>
  <c r="J59" i="27"/>
  <c r="K59" i="27"/>
  <c r="G59" i="27"/>
  <c r="E59" i="27"/>
  <c r="H31" i="27"/>
  <c r="K31" i="27"/>
  <c r="J31" i="27"/>
  <c r="K17" i="27"/>
  <c r="J17" i="27"/>
  <c r="J61" i="27" s="1"/>
  <c r="H17" i="27"/>
  <c r="G17" i="27"/>
  <c r="D31" i="27"/>
  <c r="E31" i="27"/>
  <c r="E17" i="27"/>
  <c r="Z57" i="25"/>
  <c r="Q11" i="26"/>
  <c r="AA11" i="26" s="1"/>
  <c r="Q12" i="26"/>
  <c r="AB12" i="26" s="1"/>
  <c r="Q13" i="26"/>
  <c r="AC13" i="26" s="1"/>
  <c r="Q17" i="26"/>
  <c r="AA17" i="26" s="1"/>
  <c r="Q18" i="26"/>
  <c r="AA18" i="26" s="1"/>
  <c r="Q19" i="26"/>
  <c r="AB19" i="26" s="1"/>
  <c r="Q20" i="26"/>
  <c r="AC20" i="26" s="1"/>
  <c r="Q21" i="26"/>
  <c r="AA21" i="26" s="1"/>
  <c r="Q22" i="26"/>
  <c r="AA22" i="26" s="1"/>
  <c r="Q23" i="26"/>
  <c r="AB23" i="26" s="1"/>
  <c r="Q24" i="26"/>
  <c r="AC24" i="26" s="1"/>
  <c r="Q25" i="26"/>
  <c r="AA25" i="26" s="1"/>
  <c r="Q26" i="26"/>
  <c r="AA26" i="26" s="1"/>
  <c r="Q30" i="26"/>
  <c r="AB30" i="26" s="1"/>
  <c r="Q31" i="26"/>
  <c r="AC31" i="26" s="1"/>
  <c r="Q32" i="26"/>
  <c r="AA32" i="26" s="1"/>
  <c r="Q33" i="26"/>
  <c r="AA33" i="26" s="1"/>
  <c r="Q34" i="26"/>
  <c r="AB34" i="26" s="1"/>
  <c r="Q35" i="26"/>
  <c r="AC35" i="26" s="1"/>
  <c r="Q36" i="26"/>
  <c r="AA36" i="26" s="1"/>
  <c r="Q37" i="26"/>
  <c r="AA37" i="26" s="1"/>
  <c r="Q38" i="26"/>
  <c r="AB38" i="26" s="1"/>
  <c r="Q39" i="26"/>
  <c r="AC39" i="26" s="1"/>
  <c r="Q40" i="26"/>
  <c r="AA40" i="26" s="1"/>
  <c r="Q41" i="26"/>
  <c r="AA41" i="26" s="1"/>
  <c r="Q42" i="26"/>
  <c r="AB42" i="26" s="1"/>
  <c r="Q43" i="26"/>
  <c r="AC43" i="26" s="1"/>
  <c r="Q44" i="26"/>
  <c r="AA44" i="26" s="1"/>
  <c r="Q10" i="26"/>
  <c r="AC10" i="26" s="1"/>
  <c r="P10" i="26"/>
  <c r="P11" i="26"/>
  <c r="P12" i="26"/>
  <c r="P13" i="26"/>
  <c r="P17" i="26"/>
  <c r="P18" i="26"/>
  <c r="P19" i="26"/>
  <c r="P20" i="26"/>
  <c r="P21" i="26"/>
  <c r="P22" i="26"/>
  <c r="P23" i="26"/>
  <c r="X23" i="26" s="1"/>
  <c r="P24" i="26"/>
  <c r="X24" i="26" s="1"/>
  <c r="P25" i="26"/>
  <c r="X25" i="26" s="1"/>
  <c r="P26" i="26"/>
  <c r="W26" i="26" s="1"/>
  <c r="P30" i="26"/>
  <c r="P31" i="26"/>
  <c r="P32" i="26"/>
  <c r="P33" i="26"/>
  <c r="P34" i="26"/>
  <c r="P35" i="26"/>
  <c r="P36" i="26"/>
  <c r="P37" i="26"/>
  <c r="P38" i="26"/>
  <c r="P39" i="26"/>
  <c r="P40" i="26"/>
  <c r="P41" i="26"/>
  <c r="P42" i="26"/>
  <c r="P43" i="26"/>
  <c r="P44" i="26"/>
  <c r="P10" i="25"/>
  <c r="I38" i="25"/>
  <c r="I39" i="25"/>
  <c r="I40" i="25"/>
  <c r="I41" i="25"/>
  <c r="I42" i="25"/>
  <c r="I43" i="25"/>
  <c r="I44" i="25"/>
  <c r="I45" i="25"/>
  <c r="I46" i="25"/>
  <c r="I47" i="25"/>
  <c r="I48" i="25"/>
  <c r="I49" i="25"/>
  <c r="I50" i="25"/>
  <c r="I51" i="25"/>
  <c r="I52" i="25"/>
  <c r="I53" i="25"/>
  <c r="I54" i="25"/>
  <c r="I37" i="25"/>
  <c r="D38" i="25"/>
  <c r="D39" i="25"/>
  <c r="D40" i="25"/>
  <c r="D41" i="25"/>
  <c r="D42" i="25"/>
  <c r="D43" i="25"/>
  <c r="D44" i="25"/>
  <c r="D45" i="25"/>
  <c r="D46" i="25"/>
  <c r="D47" i="25"/>
  <c r="D48" i="25"/>
  <c r="D49" i="25"/>
  <c r="D50" i="25"/>
  <c r="D51" i="25"/>
  <c r="D52" i="25"/>
  <c r="D53" i="25"/>
  <c r="D54" i="25"/>
  <c r="D37" i="25"/>
  <c r="I35" i="25"/>
  <c r="D35" i="25"/>
  <c r="I21" i="25"/>
  <c r="I22" i="25"/>
  <c r="I23" i="25"/>
  <c r="I24" i="25"/>
  <c r="I25" i="25"/>
  <c r="I26" i="25"/>
  <c r="I27" i="25"/>
  <c r="I28" i="25"/>
  <c r="I29" i="25"/>
  <c r="I30" i="25"/>
  <c r="I31" i="25"/>
  <c r="I19" i="25"/>
  <c r="I20" i="25"/>
  <c r="D21" i="25"/>
  <c r="D22" i="25"/>
  <c r="D23" i="25"/>
  <c r="D24" i="25"/>
  <c r="D25" i="25"/>
  <c r="D26" i="25"/>
  <c r="D27" i="25"/>
  <c r="D28" i="25"/>
  <c r="D29" i="25"/>
  <c r="D30" i="25"/>
  <c r="D31" i="25"/>
  <c r="D20" i="25"/>
  <c r="D19" i="25"/>
  <c r="D11" i="25"/>
  <c r="D12" i="25"/>
  <c r="D13" i="25"/>
  <c r="D14" i="25"/>
  <c r="D10" i="25"/>
  <c r="Q11" i="25"/>
  <c r="AB11" i="25" s="1"/>
  <c r="Q12" i="25"/>
  <c r="AC12" i="25" s="1"/>
  <c r="Q13" i="25"/>
  <c r="AC13" i="25" s="1"/>
  <c r="Q14" i="25"/>
  <c r="AA14" i="25" s="1"/>
  <c r="Q15" i="25"/>
  <c r="AA15" i="25" s="1"/>
  <c r="Q19" i="25"/>
  <c r="AC19" i="25" s="1"/>
  <c r="Q20" i="25"/>
  <c r="AA20" i="25" s="1"/>
  <c r="Q21" i="25"/>
  <c r="AA21" i="25" s="1"/>
  <c r="Q22" i="25"/>
  <c r="AA22" i="25" s="1"/>
  <c r="Q23" i="25"/>
  <c r="AC23" i="25" s="1"/>
  <c r="Q24" i="25"/>
  <c r="AC24" i="25" s="1"/>
  <c r="Q25" i="25"/>
  <c r="AA25" i="25" s="1"/>
  <c r="Q26" i="25"/>
  <c r="AA26" i="25" s="1"/>
  <c r="Q27" i="25"/>
  <c r="AC27" i="25" s="1"/>
  <c r="Q28" i="25"/>
  <c r="AA28" i="25" s="1"/>
  <c r="Q29" i="25"/>
  <c r="AA29" i="25" s="1"/>
  <c r="Q30" i="25"/>
  <c r="AA30" i="25" s="1"/>
  <c r="Q31" i="25"/>
  <c r="AC31" i="25" s="1"/>
  <c r="Q35" i="25"/>
  <c r="AC35" i="25" s="1"/>
  <c r="Q36" i="25"/>
  <c r="AA36" i="25" s="1"/>
  <c r="Q37" i="25"/>
  <c r="AA37" i="25" s="1"/>
  <c r="Q38" i="25"/>
  <c r="AC38" i="25" s="1"/>
  <c r="Q39" i="25"/>
  <c r="AA39" i="25" s="1"/>
  <c r="Q40" i="25"/>
  <c r="AA40" i="25" s="1"/>
  <c r="Q41" i="25"/>
  <c r="AA41" i="25" s="1"/>
  <c r="Q42" i="25"/>
  <c r="AC42" i="25" s="1"/>
  <c r="Q43" i="25"/>
  <c r="AC43" i="25" s="1"/>
  <c r="Q44" i="25"/>
  <c r="AA44" i="25" s="1"/>
  <c r="Q45" i="25"/>
  <c r="AA45" i="25" s="1"/>
  <c r="Q46" i="25"/>
  <c r="AC46" i="25" s="1"/>
  <c r="Q47" i="25"/>
  <c r="AA47" i="25" s="1"/>
  <c r="Q48" i="25"/>
  <c r="AA48" i="25" s="1"/>
  <c r="Q49" i="25"/>
  <c r="AA49" i="25" s="1"/>
  <c r="Q50" i="25"/>
  <c r="AC50" i="25" s="1"/>
  <c r="Q51" i="25"/>
  <c r="AC51" i="25" s="1"/>
  <c r="Q52" i="25"/>
  <c r="AA52" i="25" s="1"/>
  <c r="Q53" i="25"/>
  <c r="AA53" i="25" s="1"/>
  <c r="Q54" i="25"/>
  <c r="AC54" i="25" s="1"/>
  <c r="Q10" i="25"/>
  <c r="AC10" i="25" s="1"/>
  <c r="P11" i="25"/>
  <c r="P12" i="25"/>
  <c r="P13" i="25"/>
  <c r="P14" i="25"/>
  <c r="P15" i="25"/>
  <c r="P19" i="25"/>
  <c r="P20" i="25"/>
  <c r="P21" i="25"/>
  <c r="P22" i="25"/>
  <c r="P23" i="25"/>
  <c r="P24" i="25"/>
  <c r="P25" i="25"/>
  <c r="P26" i="25"/>
  <c r="P27" i="25"/>
  <c r="P28" i="25"/>
  <c r="P29" i="25"/>
  <c r="P30" i="25"/>
  <c r="P31" i="25"/>
  <c r="P35" i="25"/>
  <c r="P36" i="25"/>
  <c r="P37" i="25"/>
  <c r="P38" i="25"/>
  <c r="P39" i="25"/>
  <c r="P40" i="25"/>
  <c r="P41" i="25"/>
  <c r="P42" i="25"/>
  <c r="P43" i="25"/>
  <c r="P44" i="25"/>
  <c r="P45" i="25"/>
  <c r="P46" i="25"/>
  <c r="P47" i="25"/>
  <c r="P48" i="25"/>
  <c r="P49" i="25"/>
  <c r="P50" i="25"/>
  <c r="P51" i="25"/>
  <c r="P52" i="25"/>
  <c r="P53" i="25"/>
  <c r="P54" i="25"/>
  <c r="Q11" i="24"/>
  <c r="Q12" i="24"/>
  <c r="Q13" i="24"/>
  <c r="Q14" i="24"/>
  <c r="Q15" i="24"/>
  <c r="Q16" i="24"/>
  <c r="Q20" i="24"/>
  <c r="Q21" i="24"/>
  <c r="Q22" i="24"/>
  <c r="Q23" i="24"/>
  <c r="Q24" i="24"/>
  <c r="Q25" i="24"/>
  <c r="Q26" i="24"/>
  <c r="Q27" i="24"/>
  <c r="Q28" i="24"/>
  <c r="Q29" i="24"/>
  <c r="Q30" i="24"/>
  <c r="Q31" i="24"/>
  <c r="Q32" i="24"/>
  <c r="Q33"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10" i="24"/>
  <c r="P10" i="24"/>
  <c r="P11" i="24"/>
  <c r="P12" i="24"/>
  <c r="P13" i="24"/>
  <c r="P14" i="24"/>
  <c r="P15" i="24"/>
  <c r="P16" i="24"/>
  <c r="P20" i="24"/>
  <c r="P21" i="24"/>
  <c r="P22" i="24"/>
  <c r="P23" i="24"/>
  <c r="P24" i="24"/>
  <c r="P25" i="24"/>
  <c r="P26" i="24"/>
  <c r="P27" i="24"/>
  <c r="P28" i="24"/>
  <c r="P29" i="24"/>
  <c r="P30" i="24"/>
  <c r="P31" i="24"/>
  <c r="P32" i="24"/>
  <c r="P33"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D16" i="24"/>
  <c r="D11" i="24"/>
  <c r="D12" i="24"/>
  <c r="D13" i="24"/>
  <c r="D14" i="24"/>
  <c r="D10" i="24"/>
  <c r="E61" i="27" l="1"/>
  <c r="K61" i="27"/>
  <c r="H61" i="27"/>
  <c r="AA11" i="25"/>
  <c r="AB22" i="25"/>
  <c r="AC37" i="25"/>
  <c r="AC21" i="26"/>
  <c r="AA12" i="26"/>
  <c r="AB39" i="26"/>
  <c r="AB45" i="25"/>
  <c r="AB15" i="25"/>
  <c r="AC30" i="25"/>
  <c r="AB35" i="26"/>
  <c r="AB20" i="26"/>
  <c r="AB41" i="25"/>
  <c r="AC53" i="25"/>
  <c r="AC15" i="25"/>
  <c r="AA34" i="26"/>
  <c r="AB13" i="26"/>
  <c r="AB26" i="25"/>
  <c r="AC49" i="25"/>
  <c r="AC11" i="25"/>
  <c r="AC40" i="26"/>
  <c r="AA30" i="26"/>
  <c r="AC44" i="26"/>
  <c r="AC25" i="26"/>
  <c r="AB53" i="25"/>
  <c r="AB37" i="25"/>
  <c r="AC45" i="25"/>
  <c r="AC26" i="25"/>
  <c r="AB43" i="26"/>
  <c r="AA38" i="26"/>
  <c r="AC32" i="26"/>
  <c r="AB24" i="26"/>
  <c r="AA19" i="26"/>
  <c r="V26" i="26"/>
  <c r="AB49" i="25"/>
  <c r="AB30" i="25"/>
  <c r="AC41" i="25"/>
  <c r="AC22" i="25"/>
  <c r="AA42" i="26"/>
  <c r="AC36" i="26"/>
  <c r="AB31" i="26"/>
  <c r="AA23" i="26"/>
  <c r="AC17" i="26"/>
  <c r="W25" i="26"/>
  <c r="AA51" i="25"/>
  <c r="AA35" i="25"/>
  <c r="AA24" i="25"/>
  <c r="AA13" i="25"/>
  <c r="W10" i="29"/>
  <c r="Y10" i="29"/>
  <c r="X10" i="29"/>
  <c r="AA54" i="25"/>
  <c r="AA50" i="25"/>
  <c r="AA46" i="25"/>
  <c r="AA42" i="25"/>
  <c r="AA38" i="25"/>
  <c r="AA31" i="25"/>
  <c r="AA27" i="25"/>
  <c r="AA23" i="25"/>
  <c r="AA19" i="25"/>
  <c r="AA12" i="25"/>
  <c r="AB52" i="25"/>
  <c r="AB48" i="25"/>
  <c r="AB44" i="25"/>
  <c r="AB40" i="25"/>
  <c r="AB36" i="25"/>
  <c r="AB29" i="25"/>
  <c r="AB25" i="25"/>
  <c r="AB21" i="25"/>
  <c r="AB14" i="25"/>
  <c r="AB10" i="25"/>
  <c r="AC52" i="25"/>
  <c r="AC48" i="25"/>
  <c r="AC44" i="25"/>
  <c r="AC40" i="25"/>
  <c r="AC36" i="25"/>
  <c r="AC29" i="25"/>
  <c r="AC25" i="25"/>
  <c r="AC21" i="25"/>
  <c r="AC14" i="25"/>
  <c r="AA10" i="26"/>
  <c r="AB44" i="26"/>
  <c r="AA43" i="26"/>
  <c r="AC41" i="26"/>
  <c r="AB40" i="26"/>
  <c r="AA39" i="26"/>
  <c r="AC37" i="26"/>
  <c r="AB36" i="26"/>
  <c r="AA35" i="26"/>
  <c r="AC33" i="26"/>
  <c r="AB32" i="26"/>
  <c r="AA31" i="26"/>
  <c r="AC26" i="26"/>
  <c r="AB25" i="26"/>
  <c r="AA24" i="26"/>
  <c r="AC22" i="26"/>
  <c r="AB21" i="26"/>
  <c r="AA20" i="26"/>
  <c r="AC18" i="26"/>
  <c r="AB17" i="26"/>
  <c r="AA13" i="26"/>
  <c r="AC11" i="26"/>
  <c r="V23" i="26"/>
  <c r="V25" i="26"/>
  <c r="W24" i="26"/>
  <c r="W24" i="29"/>
  <c r="X24" i="29"/>
  <c r="AA43" i="25"/>
  <c r="AA10" i="25"/>
  <c r="AB51" i="25"/>
  <c r="AB47" i="25"/>
  <c r="AB43" i="25"/>
  <c r="AB39" i="25"/>
  <c r="AB35" i="25"/>
  <c r="AB28" i="25"/>
  <c r="AB24" i="25"/>
  <c r="AB20" i="25"/>
  <c r="AB13" i="25"/>
  <c r="AC47" i="25"/>
  <c r="AC39" i="25"/>
  <c r="AC28" i="25"/>
  <c r="AC20" i="25"/>
  <c r="AB10" i="26"/>
  <c r="AC42" i="26"/>
  <c r="AB41" i="26"/>
  <c r="AC38" i="26"/>
  <c r="AB37" i="26"/>
  <c r="AC34" i="26"/>
  <c r="AB33" i="26"/>
  <c r="AC30" i="26"/>
  <c r="AB26" i="26"/>
  <c r="AC23" i="26"/>
  <c r="AB22" i="26"/>
  <c r="AC19" i="26"/>
  <c r="AB18" i="26"/>
  <c r="AC12" i="26"/>
  <c r="AB11" i="26"/>
  <c r="W23" i="26"/>
  <c r="V24" i="26"/>
  <c r="X26" i="26"/>
  <c r="AB54" i="25"/>
  <c r="AB50" i="25"/>
  <c r="AB46" i="25"/>
  <c r="AB42" i="25"/>
  <c r="AB38" i="25"/>
  <c r="AB31" i="25"/>
  <c r="AB27" i="25"/>
  <c r="AB23" i="25"/>
  <c r="AB19" i="25"/>
  <c r="AB12" i="25"/>
  <c r="I31" i="22"/>
  <c r="I32" i="22"/>
  <c r="I30" i="22"/>
  <c r="I20" i="22"/>
  <c r="I21" i="22"/>
  <c r="I22" i="22"/>
  <c r="I23" i="22"/>
  <c r="I24" i="22"/>
  <c r="I25" i="22"/>
  <c r="I26" i="22"/>
  <c r="I27" i="22"/>
  <c r="I28" i="22"/>
  <c r="I19" i="22"/>
  <c r="I18" i="22"/>
  <c r="D14" i="22"/>
  <c r="D13" i="22"/>
  <c r="D10" i="22"/>
  <c r="D11" i="22"/>
  <c r="D12" i="22"/>
  <c r="D9" i="22"/>
  <c r="V10" i="29" l="1"/>
  <c r="I33" i="22"/>
  <c r="D22" i="21"/>
  <c r="I16" i="21"/>
  <c r="D16" i="21"/>
  <c r="I10" i="21"/>
  <c r="I11" i="21"/>
  <c r="I12" i="21"/>
  <c r="I13" i="21"/>
  <c r="I14" i="21"/>
  <c r="I9" i="21"/>
  <c r="I58" i="79"/>
  <c r="I59" i="79"/>
  <c r="I57" i="79"/>
  <c r="I56" i="79"/>
  <c r="D57" i="79"/>
  <c r="D58" i="79"/>
  <c r="D59" i="79"/>
  <c r="D56" i="79"/>
  <c r="D51" i="79"/>
  <c r="D52" i="79"/>
  <c r="D53" i="79"/>
  <c r="D50" i="79"/>
  <c r="D44" i="79"/>
  <c r="D45" i="79"/>
  <c r="D46" i="79"/>
  <c r="D47" i="79"/>
  <c r="D48" i="79"/>
  <c r="D43" i="79"/>
  <c r="D38" i="79"/>
  <c r="D39" i="79"/>
  <c r="D40" i="79"/>
  <c r="D41" i="79"/>
  <c r="D37" i="79"/>
  <c r="D24" i="79"/>
  <c r="D25" i="79"/>
  <c r="D26" i="79"/>
  <c r="D27" i="79"/>
  <c r="D28" i="79"/>
  <c r="D29" i="79"/>
  <c r="D30" i="79"/>
  <c r="D31" i="79"/>
  <c r="D32" i="79"/>
  <c r="D23" i="79"/>
  <c r="D20" i="79"/>
  <c r="D21" i="79"/>
  <c r="D19" i="79"/>
  <c r="D15" i="79"/>
  <c r="D11" i="79"/>
  <c r="D12" i="79"/>
  <c r="D13" i="79"/>
  <c r="D10" i="79"/>
  <c r="I17" i="21" l="1"/>
  <c r="O12" i="79" l="1"/>
  <c r="R11" i="79"/>
  <c r="R12" i="79"/>
  <c r="AC12" i="79" s="1"/>
  <c r="R13" i="79"/>
  <c r="R14" i="79"/>
  <c r="R15" i="79"/>
  <c r="R19" i="79"/>
  <c r="R20" i="79"/>
  <c r="R21" i="79"/>
  <c r="R22" i="79"/>
  <c r="R23" i="79"/>
  <c r="R24" i="79"/>
  <c r="R25" i="79"/>
  <c r="R26" i="79"/>
  <c r="R27" i="79"/>
  <c r="R28" i="79"/>
  <c r="R29" i="79"/>
  <c r="R30" i="79"/>
  <c r="R31" i="79"/>
  <c r="R32" i="79"/>
  <c r="R36" i="79"/>
  <c r="R37" i="79"/>
  <c r="R38" i="79"/>
  <c r="R39" i="79"/>
  <c r="R40" i="79"/>
  <c r="R41" i="79"/>
  <c r="R42" i="79"/>
  <c r="R43" i="79"/>
  <c r="R44" i="79"/>
  <c r="R45" i="79"/>
  <c r="R46" i="79"/>
  <c r="R47" i="79"/>
  <c r="R48" i="79"/>
  <c r="R49" i="79"/>
  <c r="R50" i="79"/>
  <c r="R51" i="79"/>
  <c r="R52" i="79"/>
  <c r="R53" i="79"/>
  <c r="R54" i="79"/>
  <c r="R55" i="79"/>
  <c r="R56" i="79"/>
  <c r="R57" i="79"/>
  <c r="R58" i="79"/>
  <c r="R59" i="79"/>
  <c r="R10" i="79"/>
  <c r="Q10" i="79"/>
  <c r="Q11" i="79"/>
  <c r="Q12" i="79"/>
  <c r="Q13" i="79"/>
  <c r="Q14" i="79"/>
  <c r="Q15" i="79"/>
  <c r="Q19" i="79"/>
  <c r="Q20" i="79"/>
  <c r="Q21" i="79"/>
  <c r="Q22" i="79"/>
  <c r="Q23" i="79"/>
  <c r="Q24" i="79"/>
  <c r="Q25" i="79"/>
  <c r="Q26" i="79"/>
  <c r="Q27" i="79"/>
  <c r="Q28" i="79"/>
  <c r="Q29" i="79"/>
  <c r="Q30" i="79"/>
  <c r="Q31" i="79"/>
  <c r="Q32" i="79"/>
  <c r="Q36" i="79"/>
  <c r="Q37" i="79"/>
  <c r="Q38" i="79"/>
  <c r="Q39" i="79"/>
  <c r="Q40" i="79"/>
  <c r="Q41" i="79"/>
  <c r="Q42" i="79"/>
  <c r="Q43" i="79"/>
  <c r="Q44" i="79"/>
  <c r="Q45" i="79"/>
  <c r="Q46" i="79"/>
  <c r="Q47" i="79"/>
  <c r="Q48" i="79"/>
  <c r="Q49" i="79"/>
  <c r="Q50" i="79"/>
  <c r="Q51" i="79"/>
  <c r="Q52" i="79"/>
  <c r="Q53" i="79"/>
  <c r="Q54" i="79"/>
  <c r="Q55" i="79"/>
  <c r="Q56" i="79"/>
  <c r="Q57" i="79"/>
  <c r="Q58" i="79"/>
  <c r="Q59" i="79"/>
  <c r="X24" i="79" l="1"/>
  <c r="W24" i="79"/>
  <c r="X37" i="79"/>
  <c r="W37" i="79"/>
  <c r="Y37" i="79"/>
  <c r="X15" i="79"/>
  <c r="W15" i="79"/>
  <c r="Y15" i="79"/>
  <c r="W25" i="79"/>
  <c r="X25" i="79"/>
  <c r="X10" i="79"/>
  <c r="W10" i="79"/>
  <c r="Y10" i="79"/>
  <c r="X43" i="79"/>
  <c r="W43" i="79"/>
  <c r="Y43" i="79"/>
  <c r="V37" i="79" l="1"/>
  <c r="V25" i="79"/>
  <c r="V15" i="79"/>
  <c r="V10" i="79"/>
  <c r="V43" i="79"/>
  <c r="V24" i="79"/>
  <c r="Y12" i="19" l="1"/>
  <c r="Y13" i="19"/>
  <c r="Y14" i="19"/>
  <c r="Y15" i="19"/>
  <c r="Y16" i="19"/>
  <c r="Y17" i="19"/>
  <c r="Y18" i="19"/>
  <c r="Y22" i="19"/>
  <c r="Y23" i="19"/>
  <c r="Y24" i="19"/>
  <c r="Y25" i="19"/>
  <c r="Y26" i="19"/>
  <c r="Y27" i="19"/>
  <c r="Y28" i="19"/>
  <c r="Y29" i="19"/>
  <c r="Y30" i="19"/>
  <c r="Y31" i="19"/>
  <c r="Y32" i="19"/>
  <c r="Y33" i="19"/>
  <c r="Y37" i="19"/>
  <c r="Y38" i="19"/>
  <c r="Y39" i="19"/>
  <c r="Y40" i="19"/>
  <c r="Y41" i="19"/>
  <c r="Y42" i="19"/>
  <c r="Y43" i="19"/>
  <c r="Y44" i="19"/>
  <c r="Y45" i="19"/>
  <c r="Y46" i="19"/>
  <c r="Y47" i="19"/>
  <c r="Y48" i="19"/>
  <c r="Y49" i="19"/>
  <c r="Y50" i="19"/>
  <c r="Y51" i="19"/>
  <c r="Y52" i="19"/>
  <c r="Y53" i="19"/>
  <c r="Y11" i="19"/>
  <c r="X11" i="19"/>
  <c r="X12" i="19"/>
  <c r="X13" i="19"/>
  <c r="X14" i="19"/>
  <c r="X15" i="19"/>
  <c r="X16" i="19"/>
  <c r="X17" i="19"/>
  <c r="X18" i="19"/>
  <c r="X22" i="19"/>
  <c r="X23" i="19"/>
  <c r="X24" i="19"/>
  <c r="X25" i="19"/>
  <c r="X26" i="19"/>
  <c r="X27" i="19"/>
  <c r="X28" i="19"/>
  <c r="X29" i="19"/>
  <c r="X30" i="19"/>
  <c r="X31" i="19"/>
  <c r="X32" i="19"/>
  <c r="X33" i="19"/>
  <c r="X37" i="19"/>
  <c r="X38" i="19"/>
  <c r="X39" i="19"/>
  <c r="X40" i="19"/>
  <c r="X41" i="19"/>
  <c r="X42" i="19"/>
  <c r="X43" i="19"/>
  <c r="X44" i="19"/>
  <c r="X45" i="19"/>
  <c r="X46" i="19"/>
  <c r="X47" i="19"/>
  <c r="X48" i="19"/>
  <c r="X49" i="19"/>
  <c r="X50" i="19"/>
  <c r="X51" i="19"/>
  <c r="X52" i="19"/>
  <c r="X53" i="19"/>
  <c r="V54" i="19"/>
  <c r="V56" i="19" s="1"/>
  <c r="Y13" i="18"/>
  <c r="Y14" i="18"/>
  <c r="Y15" i="18"/>
  <c r="Y16" i="18"/>
  <c r="Y17" i="18"/>
  <c r="Y18" i="18"/>
  <c r="Y19" i="18"/>
  <c r="Y23" i="18"/>
  <c r="Y24" i="18"/>
  <c r="AC24" i="18" s="1"/>
  <c r="Y25" i="18"/>
  <c r="AC25" i="18" s="1"/>
  <c r="Y26" i="18"/>
  <c r="AC26" i="18" s="1"/>
  <c r="Y27" i="18"/>
  <c r="AC27" i="18" s="1"/>
  <c r="Y28" i="18"/>
  <c r="AC28" i="18" s="1"/>
  <c r="Y29" i="18"/>
  <c r="AC29" i="18" s="1"/>
  <c r="Y30" i="18"/>
  <c r="AC30" i="18" s="1"/>
  <c r="Y31" i="18"/>
  <c r="AC31" i="18" s="1"/>
  <c r="Y32" i="18"/>
  <c r="AC32" i="18" s="1"/>
  <c r="Y33" i="18"/>
  <c r="AC33" i="18" s="1"/>
  <c r="Y34" i="18"/>
  <c r="Y35" i="18"/>
  <c r="AC35" i="18" s="1"/>
  <c r="Y36" i="18"/>
  <c r="AC36" i="18" s="1"/>
  <c r="Y40" i="18"/>
  <c r="AC40" i="18" s="1"/>
  <c r="Y41" i="18"/>
  <c r="AC41" i="18" s="1"/>
  <c r="Y42" i="18"/>
  <c r="AC42" i="18" s="1"/>
  <c r="Y43" i="18"/>
  <c r="AC43" i="18" s="1"/>
  <c r="Y44" i="18"/>
  <c r="AC44" i="18" s="1"/>
  <c r="Y45" i="18"/>
  <c r="AC45" i="18" s="1"/>
  <c r="Y46" i="18"/>
  <c r="AC46" i="18" s="1"/>
  <c r="Y47" i="18"/>
  <c r="AC47" i="18" s="1"/>
  <c r="Y48" i="18"/>
  <c r="AC48" i="18" s="1"/>
  <c r="Y49" i="18"/>
  <c r="AC49" i="18" s="1"/>
  <c r="Y50" i="18"/>
  <c r="AC50" i="18" s="1"/>
  <c r="Y51" i="18"/>
  <c r="AC51" i="18" s="1"/>
  <c r="Y52" i="18"/>
  <c r="AC52" i="18" s="1"/>
  <c r="Y12" i="18"/>
  <c r="X12" i="18"/>
  <c r="X13" i="18"/>
  <c r="X14" i="18"/>
  <c r="AC14" i="18" s="1"/>
  <c r="X15" i="18"/>
  <c r="AC15" i="18" s="1"/>
  <c r="X16" i="18"/>
  <c r="AC16" i="18" s="1"/>
  <c r="X17" i="18"/>
  <c r="AC17" i="18" s="1"/>
  <c r="X18" i="18"/>
  <c r="AC18" i="18" s="1"/>
  <c r="X19" i="18"/>
  <c r="X23" i="18"/>
  <c r="X24" i="18"/>
  <c r="X25" i="18"/>
  <c r="X26" i="18"/>
  <c r="X27" i="18"/>
  <c r="X28" i="18"/>
  <c r="X29" i="18"/>
  <c r="X30" i="18"/>
  <c r="X31" i="18"/>
  <c r="X32" i="18"/>
  <c r="X33" i="18"/>
  <c r="X34" i="18"/>
  <c r="X35" i="18"/>
  <c r="X36" i="18"/>
  <c r="X40" i="18"/>
  <c r="X41" i="18"/>
  <c r="X42" i="18"/>
  <c r="X43" i="18"/>
  <c r="X44" i="18"/>
  <c r="X45" i="18"/>
  <c r="X46" i="18"/>
  <c r="X47" i="18"/>
  <c r="X48" i="18"/>
  <c r="X49" i="18"/>
  <c r="X50" i="18"/>
  <c r="X51" i="18"/>
  <c r="X52" i="18"/>
  <c r="Y12" i="17"/>
  <c r="Y16" i="17"/>
  <c r="Y17" i="17"/>
  <c r="AF17" i="17" s="1"/>
  <c r="Y18" i="17"/>
  <c r="Y19" i="17"/>
  <c r="AC19" i="17" s="1"/>
  <c r="Y20" i="17"/>
  <c r="Y21" i="17"/>
  <c r="AF21" i="17" s="1"/>
  <c r="Y22" i="17"/>
  <c r="AC22" i="17" s="1"/>
  <c r="Y26" i="17"/>
  <c r="AC26" i="17" s="1"/>
  <c r="Y27" i="17"/>
  <c r="AC27" i="17" s="1"/>
  <c r="Y28" i="17"/>
  <c r="AC28" i="17" s="1"/>
  <c r="Y29" i="17"/>
  <c r="AC29" i="17" s="1"/>
  <c r="Y30" i="17"/>
  <c r="AF30" i="17" s="1"/>
  <c r="Y31" i="17"/>
  <c r="AC31" i="17" s="1"/>
  <c r="Y32" i="17"/>
  <c r="AC32" i="17" s="1"/>
  <c r="Y33" i="17"/>
  <c r="Y34" i="17"/>
  <c r="AC34" i="17" s="1"/>
  <c r="Y35" i="17"/>
  <c r="AC35" i="17" s="1"/>
  <c r="Y11" i="17"/>
  <c r="AC11" i="17" s="1"/>
  <c r="AC13" i="17" s="1"/>
  <c r="X11" i="17"/>
  <c r="AB11" i="17" s="1"/>
  <c r="AB13" i="17" s="1"/>
  <c r="X12" i="17"/>
  <c r="X16" i="17"/>
  <c r="X17" i="17"/>
  <c r="AB17" i="17" s="1"/>
  <c r="X18" i="17"/>
  <c r="X19" i="17"/>
  <c r="AB19" i="17" s="1"/>
  <c r="X20" i="17"/>
  <c r="X21" i="17"/>
  <c r="AE21" i="17" s="1"/>
  <c r="X22" i="17"/>
  <c r="AB22" i="17" s="1"/>
  <c r="X26" i="17"/>
  <c r="AB26" i="17" s="1"/>
  <c r="X27" i="17"/>
  <c r="AB27" i="17" s="1"/>
  <c r="X28" i="17"/>
  <c r="AB28" i="17" s="1"/>
  <c r="X29" i="17"/>
  <c r="AB29" i="17" s="1"/>
  <c r="X30" i="17"/>
  <c r="AB30" i="17" s="1"/>
  <c r="X31" i="17"/>
  <c r="AB31" i="17" s="1"/>
  <c r="X32" i="17"/>
  <c r="AB32" i="17" s="1"/>
  <c r="X33" i="17"/>
  <c r="X34" i="17"/>
  <c r="AE34" i="17" s="1"/>
  <c r="X35" i="17"/>
  <c r="AE35" i="17" s="1"/>
  <c r="L15" i="16"/>
  <c r="L12" i="16"/>
  <c r="L13" i="16"/>
  <c r="L14" i="16"/>
  <c r="L11" i="16"/>
  <c r="P12" i="16"/>
  <c r="P13" i="16"/>
  <c r="P14" i="16"/>
  <c r="P15" i="16"/>
  <c r="P11" i="16"/>
  <c r="Y35" i="16"/>
  <c r="U24" i="16"/>
  <c r="AL24" i="16" s="1"/>
  <c r="U25" i="16"/>
  <c r="U26" i="16"/>
  <c r="U27" i="16"/>
  <c r="AK27" i="16" s="1"/>
  <c r="U28" i="16"/>
  <c r="AG28" i="16" s="1"/>
  <c r="U29" i="16"/>
  <c r="AI29" i="16" s="1"/>
  <c r="U30" i="16"/>
  <c r="U31" i="16"/>
  <c r="AG31" i="16" s="1"/>
  <c r="U32" i="16"/>
  <c r="AG32" i="16" s="1"/>
  <c r="U33" i="16"/>
  <c r="U34" i="16"/>
  <c r="U35" i="16"/>
  <c r="AG35" i="16" s="1"/>
  <c r="U36" i="16"/>
  <c r="AG36" i="16" s="1"/>
  <c r="U37" i="16"/>
  <c r="AM37" i="16" s="1"/>
  <c r="U38" i="16"/>
  <c r="U39" i="16"/>
  <c r="AG39" i="16" s="1"/>
  <c r="U40" i="16"/>
  <c r="AG40" i="16" s="1"/>
  <c r="U44" i="16"/>
  <c r="AK44" i="16" s="1"/>
  <c r="U45" i="16"/>
  <c r="AK45" i="16" s="1"/>
  <c r="U46" i="16"/>
  <c r="U47" i="16"/>
  <c r="AH47" i="16" s="1"/>
  <c r="U48" i="16"/>
  <c r="AK48" i="16" s="1"/>
  <c r="U49" i="16"/>
  <c r="AI49" i="16" s="1"/>
  <c r="U50" i="16"/>
  <c r="AI50" i="16" s="1"/>
  <c r="U51" i="16"/>
  <c r="U52" i="16"/>
  <c r="U53" i="16"/>
  <c r="AK53" i="16" s="1"/>
  <c r="U54" i="16"/>
  <c r="AK54" i="16" s="1"/>
  <c r="U55" i="16"/>
  <c r="U56" i="16"/>
  <c r="AI56" i="16" s="1"/>
  <c r="U57" i="16"/>
  <c r="AG57" i="16" s="1"/>
  <c r="U58" i="16"/>
  <c r="AH58" i="16" s="1"/>
  <c r="U59" i="16"/>
  <c r="AH59" i="16" s="1"/>
  <c r="U60" i="16"/>
  <c r="AH60" i="16" s="1"/>
  <c r="U61" i="16"/>
  <c r="AG61" i="16" s="1"/>
  <c r="U62" i="16"/>
  <c r="AH62" i="16" s="1"/>
  <c r="U63" i="16"/>
  <c r="AH63" i="16" s="1"/>
  <c r="U64" i="16"/>
  <c r="AK64" i="16" s="1"/>
  <c r="U23" i="16"/>
  <c r="U12" i="16"/>
  <c r="AG12" i="16" s="1"/>
  <c r="U13" i="16"/>
  <c r="AH13" i="16" s="1"/>
  <c r="U14" i="16"/>
  <c r="AK14" i="16" s="1"/>
  <c r="U15" i="16"/>
  <c r="U16" i="16"/>
  <c r="AG16" i="16" s="1"/>
  <c r="U17" i="16"/>
  <c r="AK17" i="16" s="1"/>
  <c r="U18" i="16"/>
  <c r="AK18" i="16" s="1"/>
  <c r="U19" i="16"/>
  <c r="AH19" i="16" s="1"/>
  <c r="U11" i="16"/>
  <c r="AL11" i="16" s="1"/>
  <c r="T12" i="16"/>
  <c r="AD12" i="16" s="1"/>
  <c r="T13" i="16"/>
  <c r="AA13" i="16" s="1"/>
  <c r="T14" i="16"/>
  <c r="Z14" i="16" s="1"/>
  <c r="T15" i="16"/>
  <c r="AE15" i="16" s="1"/>
  <c r="T16" i="16"/>
  <c r="AE16" i="16" s="1"/>
  <c r="T17" i="16"/>
  <c r="T18" i="16"/>
  <c r="T19" i="16"/>
  <c r="AD19" i="16" s="1"/>
  <c r="T23" i="16"/>
  <c r="AC23" i="16" s="1"/>
  <c r="T24" i="16"/>
  <c r="AC24" i="16" s="1"/>
  <c r="T25" i="16"/>
  <c r="T26" i="16"/>
  <c r="T27" i="16"/>
  <c r="T28" i="16"/>
  <c r="T29" i="16"/>
  <c r="T30" i="16"/>
  <c r="T31" i="16"/>
  <c r="T32" i="16"/>
  <c r="T33" i="16"/>
  <c r="T34" i="16"/>
  <c r="T35" i="16"/>
  <c r="T36" i="16"/>
  <c r="T37" i="16"/>
  <c r="T38" i="16"/>
  <c r="T39" i="16"/>
  <c r="T40" i="16"/>
  <c r="T44" i="16"/>
  <c r="T45" i="16"/>
  <c r="T46" i="16"/>
  <c r="T47" i="16"/>
  <c r="T48" i="16"/>
  <c r="T49" i="16"/>
  <c r="T50" i="16"/>
  <c r="T51" i="16"/>
  <c r="T52" i="16"/>
  <c r="T53" i="16"/>
  <c r="T54" i="16"/>
  <c r="T55" i="16"/>
  <c r="T56" i="16"/>
  <c r="T57" i="16"/>
  <c r="T58" i="16"/>
  <c r="T59" i="16"/>
  <c r="T60" i="16"/>
  <c r="T61" i="16"/>
  <c r="T62" i="16"/>
  <c r="T63" i="16"/>
  <c r="T64" i="16"/>
  <c r="T11" i="16"/>
  <c r="H14" i="16"/>
  <c r="H15" i="16"/>
  <c r="P13" i="15"/>
  <c r="P14" i="15"/>
  <c r="L13" i="15"/>
  <c r="H13" i="15"/>
  <c r="D12" i="15"/>
  <c r="D13" i="15"/>
  <c r="D44" i="15"/>
  <c r="D45" i="15"/>
  <c r="D46" i="15"/>
  <c r="D47" i="15"/>
  <c r="D48" i="15"/>
  <c r="D49" i="15"/>
  <c r="D50" i="15"/>
  <c r="D51" i="15"/>
  <c r="D52" i="15"/>
  <c r="D53" i="15"/>
  <c r="D54" i="15"/>
  <c r="D56" i="15"/>
  <c r="D57" i="15"/>
  <c r="D58" i="15"/>
  <c r="D60" i="15"/>
  <c r="D61" i="15"/>
  <c r="D43" i="15"/>
  <c r="H23" i="15"/>
  <c r="H24" i="15"/>
  <c r="H25" i="15"/>
  <c r="H26" i="15"/>
  <c r="H27" i="15"/>
  <c r="H28" i="15"/>
  <c r="H29" i="15"/>
  <c r="H30" i="15"/>
  <c r="H31" i="15"/>
  <c r="H32" i="15"/>
  <c r="H33" i="15"/>
  <c r="H34" i="15"/>
  <c r="H35" i="15"/>
  <c r="H36" i="15"/>
  <c r="H37" i="15"/>
  <c r="H38" i="15"/>
  <c r="H39" i="15"/>
  <c r="H22" i="15"/>
  <c r="D23" i="15"/>
  <c r="D24" i="15"/>
  <c r="D25" i="15"/>
  <c r="D26" i="15"/>
  <c r="D27" i="15"/>
  <c r="D28" i="15"/>
  <c r="D29" i="15"/>
  <c r="D30" i="15"/>
  <c r="D31" i="15"/>
  <c r="D32" i="15"/>
  <c r="D33" i="15"/>
  <c r="D34" i="15"/>
  <c r="D35" i="15"/>
  <c r="D36" i="15"/>
  <c r="D37" i="15"/>
  <c r="D38" i="15"/>
  <c r="D39" i="15"/>
  <c r="D22" i="15"/>
  <c r="H11" i="15"/>
  <c r="H12" i="15"/>
  <c r="H14" i="15"/>
  <c r="H15" i="15"/>
  <c r="H16" i="15"/>
  <c r="H17" i="15"/>
  <c r="H18" i="15"/>
  <c r="H10" i="15"/>
  <c r="D14" i="15"/>
  <c r="D15" i="15"/>
  <c r="D16" i="15"/>
  <c r="D17" i="15"/>
  <c r="D18" i="15"/>
  <c r="D11" i="15"/>
  <c r="D10" i="15"/>
  <c r="H19" i="15" l="1"/>
  <c r="AC13" i="18"/>
  <c r="AB13" i="18"/>
  <c r="AC12" i="18"/>
  <c r="AB12" i="18"/>
  <c r="Z12" i="16"/>
  <c r="AI24" i="16"/>
  <c r="AG13" i="16"/>
  <c r="AM16" i="16"/>
  <c r="AL32" i="16"/>
  <c r="AH32" i="16"/>
  <c r="AK13" i="16"/>
  <c r="AM28" i="16"/>
  <c r="AH56" i="16"/>
  <c r="AM48" i="16"/>
  <c r="AA16" i="16"/>
  <c r="AE19" i="16"/>
  <c r="AC19" i="16" s="1"/>
  <c r="AI13" i="16"/>
  <c r="AM13" i="16"/>
  <c r="AI40" i="16"/>
  <c r="AL44" i="16"/>
  <c r="AK35" i="16"/>
  <c r="AB21" i="17"/>
  <c r="AE17" i="17"/>
  <c r="AC37" i="18"/>
  <c r="Z16" i="16"/>
  <c r="AA15" i="16"/>
  <c r="AE12" i="16"/>
  <c r="AC12" i="16" s="1"/>
  <c r="AM12" i="16"/>
  <c r="AI39" i="16"/>
  <c r="AG27" i="16"/>
  <c r="AF35" i="17"/>
  <c r="AH64" i="16"/>
  <c r="Z13" i="16"/>
  <c r="AA12" i="16"/>
  <c r="AL13" i="16"/>
  <c r="AH24" i="16"/>
  <c r="AG11" i="16"/>
  <c r="AK16" i="16"/>
  <c r="AC21" i="17"/>
  <c r="AF26" i="17"/>
  <c r="Y13" i="16"/>
  <c r="AG15" i="16"/>
  <c r="AK15" i="16"/>
  <c r="AG23" i="16"/>
  <c r="AH23" i="16"/>
  <c r="AG38" i="16"/>
  <c r="AI38" i="16"/>
  <c r="AM34" i="16"/>
  <c r="AL34" i="16"/>
  <c r="AH34" i="16"/>
  <c r="AG34" i="16"/>
  <c r="AM30" i="16"/>
  <c r="AL30" i="16"/>
  <c r="AH30" i="16"/>
  <c r="AG30" i="16"/>
  <c r="AM26" i="16"/>
  <c r="AL26" i="16"/>
  <c r="AH26" i="16"/>
  <c r="AG26" i="16"/>
  <c r="Z18" i="16"/>
  <c r="AD14" i="16"/>
  <c r="AE14" i="16"/>
  <c r="AI19" i="16"/>
  <c r="AL19" i="16"/>
  <c r="AH15" i="16"/>
  <c r="AL61" i="16"/>
  <c r="AL53" i="16"/>
  <c r="AM57" i="16"/>
  <c r="AK38" i="16"/>
  <c r="AK30" i="16"/>
  <c r="AG49" i="16"/>
  <c r="AE33" i="17"/>
  <c r="AB33" i="17"/>
  <c r="AE18" i="17"/>
  <c r="AB18" i="17"/>
  <c r="AC33" i="17"/>
  <c r="AF33" i="17"/>
  <c r="AF18" i="17"/>
  <c r="AF23" i="17" s="1"/>
  <c r="AF38" i="17" s="1"/>
  <c r="AC18" i="17"/>
  <c r="AE29" i="17"/>
  <c r="AI64" i="16"/>
  <c r="AM64" i="16"/>
  <c r="AL64" i="16"/>
  <c r="AM60" i="16"/>
  <c r="AL60" i="16"/>
  <c r="AK60" i="16"/>
  <c r="AM56" i="16"/>
  <c r="AL56" i="16"/>
  <c r="AK56" i="16"/>
  <c r="AM52" i="16"/>
  <c r="AL52" i="16"/>
  <c r="AI52" i="16"/>
  <c r="AG52" i="16"/>
  <c r="AK52" i="16"/>
  <c r="AI48" i="16"/>
  <c r="AG48" i="16"/>
  <c r="AG37" i="16"/>
  <c r="AI37" i="16"/>
  <c r="AK37" i="16"/>
  <c r="AG33" i="16"/>
  <c r="AK33" i="16"/>
  <c r="AG29" i="16"/>
  <c r="AK29" i="16"/>
  <c r="AG25" i="16"/>
  <c r="AI25" i="16"/>
  <c r="AK25" i="16"/>
  <c r="AA14" i="16"/>
  <c r="Y14" i="16" s="1"/>
  <c r="AD13" i="16"/>
  <c r="AC13" i="16" s="1"/>
  <c r="AI16" i="16"/>
  <c r="AI12" i="16"/>
  <c r="AL16" i="16"/>
  <c r="AL12" i="16"/>
  <c r="AM15" i="16"/>
  <c r="AH14" i="16"/>
  <c r="AH52" i="16"/>
  <c r="AH38" i="16"/>
  <c r="AH29" i="16"/>
  <c r="AI61" i="16"/>
  <c r="AI34" i="16"/>
  <c r="AL58" i="16"/>
  <c r="AL49" i="16"/>
  <c r="AL38" i="16"/>
  <c r="AL29" i="16"/>
  <c r="AM62" i="16"/>
  <c r="AM54" i="16"/>
  <c r="AM45" i="16"/>
  <c r="AM33" i="16"/>
  <c r="AM25" i="16"/>
  <c r="AG18" i="16"/>
  <c r="AK11" i="16"/>
  <c r="AK61" i="16"/>
  <c r="AG64" i="16"/>
  <c r="AM63" i="16"/>
  <c r="AL63" i="16"/>
  <c r="AK63" i="16"/>
  <c r="AG63" i="16"/>
  <c r="AM59" i="16"/>
  <c r="AL59" i="16"/>
  <c r="AK59" i="16"/>
  <c r="AI59" i="16"/>
  <c r="AG59" i="16"/>
  <c r="AM55" i="16"/>
  <c r="AL55" i="16"/>
  <c r="AK55" i="16"/>
  <c r="AM51" i="16"/>
  <c r="AL51" i="16"/>
  <c r="AI51" i="16"/>
  <c r="AG51" i="16"/>
  <c r="AK51" i="16"/>
  <c r="AI47" i="16"/>
  <c r="AG47" i="16"/>
  <c r="AM47" i="16"/>
  <c r="AL47" i="16"/>
  <c r="AK47" i="16"/>
  <c r="AK40" i="16"/>
  <c r="AM40" i="16"/>
  <c r="AL40" i="16"/>
  <c r="AH40" i="16"/>
  <c r="AK36" i="16"/>
  <c r="AM36" i="16"/>
  <c r="AL36" i="16"/>
  <c r="AH36" i="16"/>
  <c r="AK32" i="16"/>
  <c r="AI32" i="16"/>
  <c r="AK28" i="16"/>
  <c r="AI28" i="16"/>
  <c r="AG24" i="16"/>
  <c r="AK24" i="16"/>
  <c r="Z15" i="16"/>
  <c r="AA19" i="16"/>
  <c r="AD16" i="16"/>
  <c r="AC16" i="16" s="1"/>
  <c r="AH11" i="16"/>
  <c r="AI15" i="16"/>
  <c r="AL15" i="16"/>
  <c r="AM11" i="16"/>
  <c r="AM14" i="16"/>
  <c r="AH51" i="16"/>
  <c r="AH37" i="16"/>
  <c r="AH28" i="16"/>
  <c r="AI60" i="16"/>
  <c r="AI33" i="16"/>
  <c r="AI23" i="16"/>
  <c r="AL57" i="16"/>
  <c r="AL48" i="16"/>
  <c r="AL37" i="16"/>
  <c r="AL28" i="16"/>
  <c r="AM61" i="16"/>
  <c r="AM53" i="16"/>
  <c r="AM44" i="16"/>
  <c r="AM32" i="16"/>
  <c r="AM24" i="16"/>
  <c r="AG17" i="16"/>
  <c r="AK12" i="16"/>
  <c r="AK23" i="16"/>
  <c r="AK34" i="16"/>
  <c r="AK26" i="16"/>
  <c r="AK57" i="16"/>
  <c r="AG60" i="16"/>
  <c r="AF29" i="17"/>
  <c r="AG19" i="16"/>
  <c r="AK19" i="16"/>
  <c r="AK49" i="16"/>
  <c r="AH49" i="16"/>
  <c r="AC53" i="18"/>
  <c r="AK62" i="16"/>
  <c r="AG62" i="16"/>
  <c r="AK58" i="16"/>
  <c r="AI58" i="16"/>
  <c r="AG58" i="16"/>
  <c r="AG50" i="16"/>
  <c r="AH50" i="16"/>
  <c r="AM46" i="16"/>
  <c r="AL46" i="16"/>
  <c r="AK46" i="16"/>
  <c r="AM39" i="16"/>
  <c r="AL39" i="16"/>
  <c r="AH39" i="16"/>
  <c r="AI31" i="16"/>
  <c r="AM31" i="16"/>
  <c r="AL31" i="16"/>
  <c r="AH31" i="16"/>
  <c r="AM27" i="16"/>
  <c r="AL27" i="16"/>
  <c r="AH27" i="16"/>
  <c r="Z19" i="16"/>
  <c r="AD15" i="16"/>
  <c r="AC15" i="16" s="1"/>
  <c r="AI11" i="16"/>
  <c r="AI14" i="16"/>
  <c r="AL14" i="16"/>
  <c r="AM19" i="16"/>
  <c r="AH16" i="16"/>
  <c r="AH12" i="16"/>
  <c r="AH61" i="16"/>
  <c r="AH57" i="16"/>
  <c r="AH48" i="16"/>
  <c r="AH33" i="16"/>
  <c r="AH25" i="16"/>
  <c r="AI57" i="16"/>
  <c r="AI30" i="16"/>
  <c r="AL62" i="16"/>
  <c r="AL54" i="16"/>
  <c r="AL45" i="16"/>
  <c r="AL33" i="16"/>
  <c r="AL25" i="16"/>
  <c r="AM58" i="16"/>
  <c r="AM49" i="16"/>
  <c r="AM38" i="16"/>
  <c r="AM29" i="16"/>
  <c r="AG14" i="16"/>
  <c r="AK39" i="16"/>
  <c r="AK31" i="16"/>
  <c r="AG56" i="16"/>
  <c r="AB35" i="17"/>
  <c r="AF34" i="17"/>
  <c r="AB34" i="17"/>
  <c r="AC30" i="17"/>
  <c r="AC17" i="17"/>
  <c r="AC20" i="18" l="1"/>
  <c r="AB23" i="17"/>
  <c r="Y19" i="16"/>
  <c r="Y12" i="16"/>
  <c r="AE23" i="17"/>
  <c r="AE38" i="17" s="1"/>
  <c r="AG41" i="16"/>
  <c r="AK65" i="16"/>
  <c r="Y16" i="16"/>
  <c r="Y15" i="16"/>
  <c r="AK41" i="16"/>
  <c r="AK20" i="16"/>
  <c r="AG20" i="16"/>
  <c r="AG65" i="16"/>
  <c r="AC55" i="18"/>
  <c r="AC23" i="17"/>
  <c r="AC38" i="17" s="1"/>
  <c r="AC14" i="16"/>
  <c r="AK67" i="16" l="1"/>
  <c r="AG67" i="16"/>
  <c r="P11" i="8"/>
  <c r="P15" i="8"/>
  <c r="P16" i="8"/>
  <c r="P17" i="8"/>
  <c r="P18" i="8"/>
  <c r="P19" i="8"/>
  <c r="P20" i="8"/>
  <c r="P21" i="8"/>
  <c r="P22" i="8"/>
  <c r="P23" i="8"/>
  <c r="P24" i="8"/>
  <c r="P25" i="8"/>
  <c r="P10" i="8"/>
  <c r="O10" i="8"/>
  <c r="O11" i="8"/>
  <c r="O15" i="8"/>
  <c r="O16" i="8"/>
  <c r="O17" i="8"/>
  <c r="O18" i="8"/>
  <c r="O19" i="8"/>
  <c r="O20" i="8"/>
  <c r="O21" i="8"/>
  <c r="O22" i="8"/>
  <c r="O23" i="8"/>
  <c r="O24" i="8"/>
  <c r="O25" i="8"/>
  <c r="D25" i="8"/>
  <c r="D17" i="8"/>
  <c r="D18" i="8"/>
  <c r="D19" i="8"/>
  <c r="D20" i="8"/>
  <c r="D21" i="8"/>
  <c r="D22" i="8"/>
  <c r="D23" i="8"/>
  <c r="D24" i="8"/>
  <c r="D16" i="8"/>
  <c r="D15" i="8"/>
  <c r="D11" i="8"/>
  <c r="D10" i="8"/>
  <c r="P11" i="7"/>
  <c r="P12" i="7"/>
  <c r="P13" i="7"/>
  <c r="P17" i="7"/>
  <c r="P18" i="7"/>
  <c r="P19" i="7"/>
  <c r="P20" i="7"/>
  <c r="P21" i="7"/>
  <c r="P22" i="7"/>
  <c r="P23" i="7"/>
  <c r="P24" i="7"/>
  <c r="P25" i="7"/>
  <c r="P26" i="7"/>
  <c r="P27" i="7"/>
  <c r="P28" i="7"/>
  <c r="P29" i="7"/>
  <c r="P30" i="7"/>
  <c r="P34" i="7"/>
  <c r="P35" i="7"/>
  <c r="P36" i="7"/>
  <c r="P37" i="7"/>
  <c r="P38" i="7"/>
  <c r="P39" i="7"/>
  <c r="P40" i="7"/>
  <c r="P41" i="7"/>
  <c r="P42" i="7"/>
  <c r="P43" i="7"/>
  <c r="P44" i="7"/>
  <c r="P45" i="7"/>
  <c r="P46" i="7"/>
  <c r="P47" i="7"/>
  <c r="P48" i="7"/>
  <c r="P49" i="7"/>
  <c r="P50" i="7"/>
  <c r="P51" i="7"/>
  <c r="P52" i="7"/>
  <c r="P53" i="7"/>
  <c r="P54" i="7"/>
  <c r="P10" i="7"/>
  <c r="O10" i="7"/>
  <c r="O11" i="7"/>
  <c r="O12" i="7"/>
  <c r="O13" i="7"/>
  <c r="O17" i="7"/>
  <c r="O18" i="7"/>
  <c r="O19" i="7"/>
  <c r="O20" i="7"/>
  <c r="O21" i="7"/>
  <c r="O22" i="7"/>
  <c r="O23" i="7"/>
  <c r="O24" i="7"/>
  <c r="O25" i="7"/>
  <c r="O26" i="7"/>
  <c r="O27" i="7"/>
  <c r="O28" i="7"/>
  <c r="O29" i="7"/>
  <c r="O30" i="7"/>
  <c r="O34" i="7"/>
  <c r="O35" i="7"/>
  <c r="O36" i="7"/>
  <c r="O37" i="7"/>
  <c r="O38" i="7"/>
  <c r="O39" i="7"/>
  <c r="O40" i="7"/>
  <c r="O41" i="7"/>
  <c r="O42" i="7"/>
  <c r="O43" i="7"/>
  <c r="O44" i="7"/>
  <c r="O45" i="7"/>
  <c r="O46" i="7"/>
  <c r="O47" i="7"/>
  <c r="O48" i="7"/>
  <c r="O49" i="7"/>
  <c r="O50" i="7"/>
  <c r="O51" i="7"/>
  <c r="O52" i="7"/>
  <c r="O53" i="7"/>
  <c r="O54" i="7"/>
  <c r="D11" i="7"/>
  <c r="D12" i="7"/>
  <c r="D13" i="7"/>
  <c r="D17" i="7"/>
  <c r="D18" i="7"/>
  <c r="D19" i="7"/>
  <c r="D20" i="7"/>
  <c r="D21" i="7"/>
  <c r="D22" i="7"/>
  <c r="D23" i="7"/>
  <c r="D24" i="7"/>
  <c r="D25" i="7"/>
  <c r="D26" i="7"/>
  <c r="D27" i="7"/>
  <c r="D28" i="7"/>
  <c r="D29" i="7"/>
  <c r="D30" i="7"/>
  <c r="D34" i="7"/>
  <c r="D35" i="7"/>
  <c r="D36" i="7"/>
  <c r="D37" i="7"/>
  <c r="D38" i="7"/>
  <c r="D39" i="7"/>
  <c r="D40" i="7"/>
  <c r="D41" i="7"/>
  <c r="D42" i="7"/>
  <c r="D43" i="7"/>
  <c r="D44" i="7"/>
  <c r="D45" i="7"/>
  <c r="D46" i="7"/>
  <c r="D47" i="7"/>
  <c r="D48" i="7"/>
  <c r="D49" i="7"/>
  <c r="D50" i="7"/>
  <c r="D51" i="7"/>
  <c r="D52" i="7"/>
  <c r="D53" i="7"/>
  <c r="D54" i="7"/>
  <c r="D10" i="7"/>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45" i="5"/>
  <c r="D46" i="5"/>
  <c r="D47" i="5"/>
  <c r="D48" i="5"/>
  <c r="D49" i="5"/>
  <c r="D50" i="5"/>
  <c r="D51" i="5"/>
  <c r="D52" i="5"/>
  <c r="D53" i="5"/>
  <c r="D54" i="5"/>
  <c r="D55" i="5"/>
  <c r="D56" i="5"/>
  <c r="D57" i="5"/>
  <c r="D58" i="5"/>
  <c r="D59" i="5"/>
  <c r="D60" i="5"/>
  <c r="D61" i="5"/>
  <c r="D62" i="5"/>
  <c r="D63" i="5"/>
  <c r="D64" i="5"/>
  <c r="D65" i="5"/>
  <c r="D66" i="5"/>
  <c r="D67" i="5"/>
  <c r="D68" i="5"/>
  <c r="L68" i="5" s="1"/>
  <c r="D69" i="5"/>
  <c r="D70" i="5"/>
  <c r="D71" i="5"/>
  <c r="D72" i="5"/>
  <c r="D73" i="5"/>
  <c r="D45" i="5"/>
  <c r="H26" i="5"/>
  <c r="H27" i="5"/>
  <c r="H28" i="5"/>
  <c r="H29" i="5"/>
  <c r="H30" i="5"/>
  <c r="H31" i="5"/>
  <c r="H32" i="5"/>
  <c r="H33" i="5"/>
  <c r="H34" i="5"/>
  <c r="H35" i="5"/>
  <c r="H36" i="5"/>
  <c r="H37" i="5"/>
  <c r="H38" i="5"/>
  <c r="H39" i="5"/>
  <c r="H40" i="5"/>
  <c r="H41" i="5"/>
  <c r="H24" i="5"/>
  <c r="D26" i="5"/>
  <c r="D27" i="5"/>
  <c r="D28" i="5"/>
  <c r="D29" i="5"/>
  <c r="D30" i="5"/>
  <c r="D31" i="5"/>
  <c r="D32" i="5"/>
  <c r="D33" i="5"/>
  <c r="D34" i="5"/>
  <c r="D35" i="5"/>
  <c r="D36" i="5"/>
  <c r="D37" i="5"/>
  <c r="D38" i="5"/>
  <c r="D39" i="5"/>
  <c r="D40" i="5"/>
  <c r="D41" i="5"/>
  <c r="D24" i="5"/>
  <c r="H11" i="5"/>
  <c r="H12" i="5"/>
  <c r="H13" i="5"/>
  <c r="H14" i="5"/>
  <c r="H15" i="5"/>
  <c r="H16" i="5"/>
  <c r="H17" i="5"/>
  <c r="H18" i="5"/>
  <c r="H19" i="5"/>
  <c r="H20" i="5"/>
  <c r="H10" i="5"/>
  <c r="D11" i="5"/>
  <c r="D12" i="5"/>
  <c r="D13" i="5"/>
  <c r="D14" i="5"/>
  <c r="D15" i="5"/>
  <c r="D16" i="5"/>
  <c r="D17" i="5"/>
  <c r="D18" i="5"/>
  <c r="D19" i="5"/>
  <c r="D20" i="5"/>
  <c r="D10" i="5"/>
  <c r="O11" i="5"/>
  <c r="O12" i="5"/>
  <c r="O13" i="5"/>
  <c r="O14" i="5"/>
  <c r="O15" i="5"/>
  <c r="O16" i="5"/>
  <c r="O17" i="5"/>
  <c r="O18" i="5"/>
  <c r="O19" i="5"/>
  <c r="O20" i="5"/>
  <c r="O24" i="5"/>
  <c r="O25" i="5"/>
  <c r="O26" i="5"/>
  <c r="O27" i="5"/>
  <c r="O28" i="5"/>
  <c r="O29" i="5"/>
  <c r="O30" i="5"/>
  <c r="O31" i="5"/>
  <c r="O32" i="5"/>
  <c r="O33" i="5"/>
  <c r="O34" i="5"/>
  <c r="O35" i="5"/>
  <c r="O36" i="5"/>
  <c r="O37" i="5"/>
  <c r="O38" i="5"/>
  <c r="O39" i="5"/>
  <c r="O40" i="5"/>
  <c r="O41" i="5"/>
  <c r="O45" i="5"/>
  <c r="O46" i="5"/>
  <c r="O47" i="5"/>
  <c r="O48" i="5"/>
  <c r="O49" i="5"/>
  <c r="O50" i="5"/>
  <c r="O51" i="5"/>
  <c r="O52" i="5"/>
  <c r="O53" i="5"/>
  <c r="O54" i="5"/>
  <c r="O55" i="5"/>
  <c r="O56" i="5"/>
  <c r="O57" i="5"/>
  <c r="O58" i="5"/>
  <c r="O59" i="5"/>
  <c r="O60" i="5"/>
  <c r="O61" i="5"/>
  <c r="O62" i="5"/>
  <c r="O63" i="5"/>
  <c r="O64" i="5"/>
  <c r="O65" i="5"/>
  <c r="O66" i="5"/>
  <c r="O67" i="5"/>
  <c r="O68" i="5"/>
  <c r="X68" i="5" s="1"/>
  <c r="O69" i="5"/>
  <c r="W69" i="5" s="1"/>
  <c r="O70" i="5"/>
  <c r="O71" i="5"/>
  <c r="O72" i="5"/>
  <c r="O73" i="5"/>
  <c r="O10" i="5"/>
  <c r="N10" i="5"/>
  <c r="N73" i="5"/>
  <c r="N24" i="5"/>
  <c r="N25" i="5"/>
  <c r="N26" i="5"/>
  <c r="N27" i="5"/>
  <c r="N28" i="5"/>
  <c r="N29" i="5"/>
  <c r="N30" i="5"/>
  <c r="N31" i="5"/>
  <c r="N32" i="5"/>
  <c r="N33" i="5"/>
  <c r="N34" i="5"/>
  <c r="N35" i="5"/>
  <c r="N36" i="5"/>
  <c r="N37" i="5"/>
  <c r="N38" i="5"/>
  <c r="N39" i="5"/>
  <c r="N40" i="5"/>
  <c r="N41" i="5"/>
  <c r="N45" i="5"/>
  <c r="N46" i="5"/>
  <c r="N47" i="5"/>
  <c r="N48" i="5"/>
  <c r="N49" i="5"/>
  <c r="N50" i="5"/>
  <c r="N51" i="5"/>
  <c r="N52" i="5"/>
  <c r="N53" i="5"/>
  <c r="N54" i="5"/>
  <c r="N55" i="5"/>
  <c r="N56" i="5"/>
  <c r="N57" i="5"/>
  <c r="N58" i="5"/>
  <c r="N59" i="5"/>
  <c r="N60" i="5"/>
  <c r="N61" i="5"/>
  <c r="N62" i="5"/>
  <c r="N63" i="5"/>
  <c r="N64" i="5"/>
  <c r="N65" i="5"/>
  <c r="N66" i="5"/>
  <c r="N67" i="5"/>
  <c r="N68" i="5"/>
  <c r="T68" i="5" s="1"/>
  <c r="N69" i="5"/>
  <c r="N70" i="5"/>
  <c r="N71" i="5"/>
  <c r="N72" i="5"/>
  <c r="N11" i="5"/>
  <c r="N12" i="5"/>
  <c r="N13" i="5"/>
  <c r="N14" i="5"/>
  <c r="N15" i="5"/>
  <c r="N16" i="5"/>
  <c r="N17" i="5"/>
  <c r="N18" i="5"/>
  <c r="N19" i="5"/>
  <c r="N20" i="5"/>
  <c r="S68" i="5" l="1"/>
  <c r="R68" i="5" s="1"/>
  <c r="W68" i="5"/>
  <c r="V68" i="5" s="1"/>
  <c r="P55" i="53"/>
  <c r="K64" i="53"/>
  <c r="G45" i="53"/>
  <c r="C9" i="53"/>
  <c r="C12" i="53"/>
  <c r="G9" i="53"/>
  <c r="C44" i="3"/>
  <c r="C45" i="3"/>
  <c r="C46" i="3"/>
  <c r="C47" i="3"/>
  <c r="C48" i="3"/>
  <c r="C49" i="3"/>
  <c r="C50" i="3"/>
  <c r="C51" i="3"/>
  <c r="C52" i="3"/>
  <c r="C53" i="3"/>
  <c r="C54" i="3"/>
  <c r="C55" i="3"/>
  <c r="C56" i="3"/>
  <c r="C57" i="3"/>
  <c r="C58" i="3"/>
  <c r="C59" i="3"/>
  <c r="C60" i="3"/>
  <c r="C61" i="3"/>
  <c r="C62" i="3"/>
  <c r="C63" i="3"/>
  <c r="C64" i="3"/>
  <c r="C65" i="3"/>
  <c r="C66" i="3"/>
  <c r="C67" i="3"/>
  <c r="C68" i="3"/>
  <c r="C69" i="3"/>
  <c r="C70" i="3"/>
  <c r="C43" i="3"/>
  <c r="M44" i="2"/>
  <c r="M45" i="2"/>
  <c r="M46" i="2"/>
  <c r="M47" i="2"/>
  <c r="M48" i="2"/>
  <c r="M49" i="2"/>
  <c r="M50" i="2"/>
  <c r="M51" i="2"/>
  <c r="M52" i="2"/>
  <c r="M53" i="2"/>
  <c r="M54" i="2"/>
  <c r="M55" i="2"/>
  <c r="M56" i="2"/>
  <c r="M57" i="2"/>
  <c r="M58" i="2"/>
  <c r="M59" i="2"/>
  <c r="M60" i="2"/>
  <c r="M61" i="2"/>
  <c r="M62" i="2"/>
  <c r="M63" i="2"/>
  <c r="M64" i="2"/>
  <c r="M65" i="2"/>
  <c r="M66" i="2"/>
  <c r="M67" i="2"/>
  <c r="M68" i="2"/>
  <c r="M69" i="2"/>
  <c r="M43" i="2"/>
  <c r="L43" i="2"/>
  <c r="M23" i="2"/>
  <c r="M24" i="2"/>
  <c r="M25" i="2"/>
  <c r="M26" i="2"/>
  <c r="M27" i="2"/>
  <c r="M28" i="2"/>
  <c r="M29" i="2"/>
  <c r="M30" i="2"/>
  <c r="M31" i="2"/>
  <c r="M32" i="2"/>
  <c r="M33" i="2"/>
  <c r="M34" i="2"/>
  <c r="M35" i="2"/>
  <c r="M36" i="2"/>
  <c r="M37" i="2"/>
  <c r="M38" i="2"/>
  <c r="M39" i="2"/>
  <c r="M22" i="2"/>
  <c r="L22" i="2"/>
  <c r="P22" i="2" s="1"/>
  <c r="M11" i="2"/>
  <c r="U11" i="2" s="1"/>
  <c r="M12" i="2"/>
  <c r="U12" i="2" s="1"/>
  <c r="M13" i="2"/>
  <c r="U13" i="2" s="1"/>
  <c r="M14" i="2"/>
  <c r="U14" i="2" s="1"/>
  <c r="M15" i="2"/>
  <c r="U15" i="2" s="1"/>
  <c r="M16" i="2"/>
  <c r="U16" i="2" s="1"/>
  <c r="M17" i="2"/>
  <c r="U17" i="2" s="1"/>
  <c r="M18" i="2"/>
  <c r="U18" i="2" s="1"/>
  <c r="M10" i="2"/>
  <c r="U10" i="2" s="1"/>
  <c r="L10" i="2"/>
  <c r="L44" i="2"/>
  <c r="L45" i="2"/>
  <c r="L46" i="2"/>
  <c r="L47" i="2"/>
  <c r="L48" i="2"/>
  <c r="L49" i="2"/>
  <c r="L50" i="2"/>
  <c r="L51" i="2"/>
  <c r="L52" i="2"/>
  <c r="L53" i="2"/>
  <c r="L54" i="2"/>
  <c r="L55" i="2"/>
  <c r="L56" i="2"/>
  <c r="L57" i="2"/>
  <c r="L58" i="2"/>
  <c r="L59" i="2"/>
  <c r="L60" i="2"/>
  <c r="L61" i="2"/>
  <c r="L62" i="2"/>
  <c r="L63" i="2"/>
  <c r="L64" i="2"/>
  <c r="L65" i="2"/>
  <c r="P65" i="2" s="1"/>
  <c r="L66" i="2"/>
  <c r="L67" i="2"/>
  <c r="L68" i="2"/>
  <c r="L69" i="2"/>
  <c r="L39" i="2"/>
  <c r="P39" i="2" s="1"/>
  <c r="L23" i="2"/>
  <c r="P23" i="2" s="1"/>
  <c r="L24" i="2"/>
  <c r="P24" i="2" s="1"/>
  <c r="L25" i="2"/>
  <c r="P25" i="2" s="1"/>
  <c r="L26" i="2"/>
  <c r="L27" i="2"/>
  <c r="P27" i="2" s="1"/>
  <c r="L28" i="2"/>
  <c r="P28" i="2" s="1"/>
  <c r="L29" i="2"/>
  <c r="P29" i="2" s="1"/>
  <c r="L30" i="2"/>
  <c r="P30" i="2" s="1"/>
  <c r="L31" i="2"/>
  <c r="P31" i="2" s="1"/>
  <c r="L32" i="2"/>
  <c r="P32" i="2" s="1"/>
  <c r="L33" i="2"/>
  <c r="P33" i="2" s="1"/>
  <c r="L34" i="2"/>
  <c r="P34" i="2" s="1"/>
  <c r="L35" i="2"/>
  <c r="P35" i="2" s="1"/>
  <c r="L36" i="2"/>
  <c r="P36" i="2" s="1"/>
  <c r="L37" i="2"/>
  <c r="P37" i="2" s="1"/>
  <c r="L38" i="2"/>
  <c r="P38" i="2" s="1"/>
  <c r="L18" i="2"/>
  <c r="L11" i="2"/>
  <c r="T11" i="2" s="1"/>
  <c r="L12" i="2"/>
  <c r="P12" i="2" s="1"/>
  <c r="L13" i="2"/>
  <c r="T13" i="2" s="1"/>
  <c r="L14" i="2"/>
  <c r="T14" i="2" s="1"/>
  <c r="L15" i="2"/>
  <c r="T15" i="2" s="1"/>
  <c r="L16" i="2"/>
  <c r="T16" i="2" s="1"/>
  <c r="L17" i="2"/>
  <c r="T17" i="2" s="1"/>
  <c r="J66" i="1"/>
  <c r="I66" i="1"/>
  <c r="N66" i="1" s="1"/>
  <c r="G66" i="1"/>
  <c r="T43" i="2" l="1"/>
  <c r="P43" i="2"/>
  <c r="Z68" i="5"/>
  <c r="T12" i="2"/>
  <c r="P16" i="2"/>
  <c r="P11" i="2"/>
  <c r="P14" i="2"/>
  <c r="P15" i="2"/>
  <c r="P17" i="2"/>
  <c r="P13" i="2"/>
  <c r="M66" i="1"/>
  <c r="P66" i="1" s="1"/>
  <c r="P19" i="2" l="1"/>
  <c r="J45" i="1"/>
  <c r="J46" i="1"/>
  <c r="J47" i="1"/>
  <c r="J48" i="1"/>
  <c r="J49" i="1"/>
  <c r="J50" i="1"/>
  <c r="J51" i="1"/>
  <c r="J52" i="1"/>
  <c r="J53" i="1"/>
  <c r="J54" i="1"/>
  <c r="J55" i="1"/>
  <c r="J56" i="1"/>
  <c r="J57" i="1"/>
  <c r="J58" i="1"/>
  <c r="J59" i="1"/>
  <c r="J60" i="1"/>
  <c r="J61" i="1"/>
  <c r="J62" i="1"/>
  <c r="J63" i="1"/>
  <c r="J64" i="1"/>
  <c r="J65" i="1"/>
  <c r="J67" i="1"/>
  <c r="J68" i="1"/>
  <c r="J69" i="1"/>
  <c r="J70" i="1"/>
  <c r="J71" i="1"/>
  <c r="J44" i="1"/>
  <c r="I44" i="1"/>
  <c r="J24" i="1"/>
  <c r="J25" i="1"/>
  <c r="J26" i="1"/>
  <c r="J27" i="1"/>
  <c r="J28" i="1"/>
  <c r="J29" i="1"/>
  <c r="J30" i="1"/>
  <c r="J31" i="1"/>
  <c r="J32" i="1"/>
  <c r="J33" i="1"/>
  <c r="J34" i="1"/>
  <c r="J35" i="1"/>
  <c r="J36" i="1"/>
  <c r="J37" i="1"/>
  <c r="J38" i="1"/>
  <c r="J39" i="1"/>
  <c r="J40" i="1"/>
  <c r="J23" i="1"/>
  <c r="I23" i="1"/>
  <c r="J11" i="1"/>
  <c r="J12" i="1"/>
  <c r="J13" i="1"/>
  <c r="J14" i="1"/>
  <c r="J15" i="1"/>
  <c r="J16" i="1"/>
  <c r="J17" i="1"/>
  <c r="J18" i="1"/>
  <c r="J19" i="1"/>
  <c r="J10" i="1"/>
  <c r="I10" i="1"/>
  <c r="I45" i="1"/>
  <c r="I46" i="1"/>
  <c r="I47" i="1"/>
  <c r="I48" i="1"/>
  <c r="I49" i="1"/>
  <c r="I50" i="1"/>
  <c r="I51" i="1"/>
  <c r="I52" i="1"/>
  <c r="I53" i="1"/>
  <c r="I54" i="1"/>
  <c r="I55" i="1"/>
  <c r="I56" i="1"/>
  <c r="I57" i="1"/>
  <c r="I58" i="1"/>
  <c r="I59" i="1"/>
  <c r="I60" i="1"/>
  <c r="I61" i="1"/>
  <c r="I62" i="1"/>
  <c r="I63" i="1"/>
  <c r="I64" i="1"/>
  <c r="I65" i="1"/>
  <c r="I67" i="1"/>
  <c r="I68" i="1"/>
  <c r="I69" i="1"/>
  <c r="I70" i="1"/>
  <c r="I71" i="1"/>
  <c r="I39" i="1"/>
  <c r="I24" i="1"/>
  <c r="I25" i="1"/>
  <c r="I26" i="1"/>
  <c r="I27" i="1"/>
  <c r="I28" i="1"/>
  <c r="I29" i="1"/>
  <c r="I30" i="1"/>
  <c r="I31" i="1"/>
  <c r="I32" i="1"/>
  <c r="I33" i="1"/>
  <c r="I34" i="1"/>
  <c r="I35" i="1"/>
  <c r="I36" i="1"/>
  <c r="I37" i="1"/>
  <c r="I38" i="1"/>
  <c r="I40" i="1"/>
  <c r="I11" i="1"/>
  <c r="I12" i="1"/>
  <c r="I13" i="1"/>
  <c r="I14" i="1"/>
  <c r="I15" i="1"/>
  <c r="I16" i="1"/>
  <c r="I17" i="1"/>
  <c r="I18" i="1"/>
  <c r="I19" i="1"/>
  <c r="AC52" i="32" l="1"/>
  <c r="O69" i="30"/>
  <c r="O68" i="30"/>
  <c r="O56" i="30"/>
  <c r="O57" i="30"/>
  <c r="O58" i="30"/>
  <c r="O59" i="30"/>
  <c r="O60" i="30"/>
  <c r="O61" i="30"/>
  <c r="O62" i="30"/>
  <c r="O63" i="30"/>
  <c r="O55" i="30"/>
  <c r="P64" i="53" l="1"/>
  <c r="G64" i="53"/>
  <c r="U64" i="2"/>
  <c r="T64" i="2"/>
  <c r="Q63" i="2"/>
  <c r="Q64" i="2"/>
  <c r="Q65" i="2"/>
  <c r="P63" i="2"/>
  <c r="P64" i="2"/>
  <c r="R76" i="81" l="1"/>
  <c r="AB76" i="81" s="1"/>
  <c r="Q76" i="81"/>
  <c r="W76" i="81" s="1"/>
  <c r="I76" i="81"/>
  <c r="D76" i="81"/>
  <c r="R75" i="81"/>
  <c r="AC75" i="81" s="1"/>
  <c r="Q75" i="81"/>
  <c r="X75" i="81" s="1"/>
  <c r="I75" i="81"/>
  <c r="D75" i="81"/>
  <c r="R74" i="81"/>
  <c r="AC74" i="81" s="1"/>
  <c r="Q74" i="81"/>
  <c r="X74" i="81" s="1"/>
  <c r="I74" i="81"/>
  <c r="D74" i="81"/>
  <c r="R73" i="81"/>
  <c r="AD73" i="81" s="1"/>
  <c r="Q73" i="81"/>
  <c r="X73" i="81" s="1"/>
  <c r="I73" i="81"/>
  <c r="D73" i="81"/>
  <c r="R69" i="81"/>
  <c r="AD69" i="81" s="1"/>
  <c r="Q69" i="81"/>
  <c r="Y69" i="81" s="1"/>
  <c r="I69" i="81"/>
  <c r="F69" i="81"/>
  <c r="E69" i="81"/>
  <c r="D52" i="29"/>
  <c r="O74" i="81" l="1"/>
  <c r="O75" i="81"/>
  <c r="AB69" i="81"/>
  <c r="W69" i="81"/>
  <c r="Y74" i="81"/>
  <c r="D69" i="81"/>
  <c r="O69" i="81" s="1"/>
  <c r="AC69" i="81"/>
  <c r="AA69" i="81" s="1"/>
  <c r="AA70" i="81" s="1"/>
  <c r="Y73" i="81"/>
  <c r="Y75" i="81"/>
  <c r="O73" i="81"/>
  <c r="W73" i="81"/>
  <c r="O76" i="81"/>
  <c r="AC76" i="81"/>
  <c r="X69" i="81"/>
  <c r="AB73" i="81"/>
  <c r="Y76" i="81"/>
  <c r="AD76" i="81"/>
  <c r="AD75" i="81"/>
  <c r="X76" i="81"/>
  <c r="AC73" i="81"/>
  <c r="W74" i="81"/>
  <c r="V74" i="81" s="1"/>
  <c r="AB74" i="81"/>
  <c r="W75" i="81"/>
  <c r="AB75" i="81"/>
  <c r="AD74" i="81"/>
  <c r="I39" i="29"/>
  <c r="I40" i="29"/>
  <c r="I41" i="29"/>
  <c r="I42" i="29"/>
  <c r="I43" i="29"/>
  <c r="I44" i="29"/>
  <c r="I45" i="29"/>
  <c r="I46" i="29"/>
  <c r="I47" i="29"/>
  <c r="I48" i="29"/>
  <c r="I49" i="29"/>
  <c r="I50" i="29"/>
  <c r="O50" i="29" s="1"/>
  <c r="I51" i="29"/>
  <c r="I52" i="29"/>
  <c r="I53" i="29"/>
  <c r="I54" i="29"/>
  <c r="I55" i="29"/>
  <c r="I56" i="29"/>
  <c r="I57" i="29"/>
  <c r="I38" i="29"/>
  <c r="I25" i="29"/>
  <c r="I26" i="29"/>
  <c r="I27" i="29"/>
  <c r="I28" i="29"/>
  <c r="I29" i="29"/>
  <c r="I30" i="29"/>
  <c r="I32" i="29"/>
  <c r="I33" i="29"/>
  <c r="I34" i="29"/>
  <c r="I20" i="29"/>
  <c r="I21" i="29"/>
  <c r="I22" i="29"/>
  <c r="I23" i="29"/>
  <c r="I24" i="29"/>
  <c r="D24" i="29"/>
  <c r="V24" i="29" s="1"/>
  <c r="V73" i="81" l="1"/>
  <c r="AA76" i="81"/>
  <c r="V75" i="81"/>
  <c r="AA74" i="81"/>
  <c r="AG74" i="81" s="1"/>
  <c r="V69" i="81"/>
  <c r="V70" i="81" s="1"/>
  <c r="AA75" i="81"/>
  <c r="V76" i="81"/>
  <c r="AA73" i="81"/>
  <c r="D14" i="29"/>
  <c r="D13" i="29"/>
  <c r="D12" i="29"/>
  <c r="AG76" i="81" l="1"/>
  <c r="AG75" i="81"/>
  <c r="AA77" i="81"/>
  <c r="AA79" i="81" s="1"/>
  <c r="AG69" i="81"/>
  <c r="AG73" i="81"/>
  <c r="V77" i="81"/>
  <c r="V79" i="81" s="1"/>
  <c r="AG70" i="81"/>
  <c r="O53" i="30"/>
  <c r="O54" i="30"/>
  <c r="O37" i="30"/>
  <c r="AG79" i="81" l="1"/>
  <c r="C12" i="87"/>
  <c r="D12" i="87"/>
  <c r="C16" i="87"/>
  <c r="D16" i="87"/>
  <c r="C23" i="87"/>
  <c r="D23" i="87"/>
  <c r="R41" i="81"/>
  <c r="R45" i="81"/>
  <c r="R46" i="81"/>
  <c r="AC46" i="81" s="1"/>
  <c r="R47" i="81"/>
  <c r="AD47" i="81" s="1"/>
  <c r="R48" i="81"/>
  <c r="AC48" i="81" s="1"/>
  <c r="R36" i="81"/>
  <c r="Q36" i="81"/>
  <c r="Q41" i="81"/>
  <c r="Q45" i="81"/>
  <c r="Q46" i="81"/>
  <c r="Y46" i="81" s="1"/>
  <c r="Q47" i="81"/>
  <c r="W47" i="81" s="1"/>
  <c r="Q48" i="81"/>
  <c r="C25" i="87" l="1"/>
  <c r="AB48" i="81"/>
  <c r="AD48" i="81"/>
  <c r="W46" i="81"/>
  <c r="D25" i="87"/>
  <c r="Y47" i="81"/>
  <c r="X47" i="81"/>
  <c r="AD46" i="81"/>
  <c r="AC47" i="81"/>
  <c r="X46" i="81"/>
  <c r="AB46" i="81"/>
  <c r="AB47" i="81"/>
  <c r="D19" i="81" l="1"/>
  <c r="I19" i="81" l="1"/>
  <c r="I20" i="81" l="1"/>
  <c r="I21" i="81" l="1"/>
  <c r="D21" i="81"/>
  <c r="I22" i="81" l="1"/>
  <c r="I23" i="81" s="1"/>
  <c r="D20" i="81"/>
  <c r="D22" i="81"/>
  <c r="D15" i="81" l="1"/>
  <c r="D10" i="81"/>
  <c r="D12" i="81" s="1"/>
  <c r="D23" i="81" l="1"/>
  <c r="D16" i="81"/>
  <c r="I16" i="81"/>
  <c r="I25" i="81" s="1"/>
  <c r="D25" i="81" l="1"/>
  <c r="O33" i="42" l="1"/>
  <c r="F30" i="39"/>
  <c r="F41" i="38"/>
  <c r="E42" i="36"/>
  <c r="D47" i="21"/>
  <c r="G54" i="53"/>
  <c r="O38" i="42" l="1"/>
  <c r="O34" i="42"/>
  <c r="O30" i="42"/>
  <c r="J28" i="39"/>
  <c r="AA28" i="39" s="1"/>
  <c r="F28" i="39"/>
  <c r="F38" i="38"/>
  <c r="E39" i="36"/>
  <c r="I44" i="21" l="1"/>
  <c r="I61" i="21" s="1"/>
  <c r="P50" i="53"/>
  <c r="G50" i="53"/>
  <c r="D10" i="29" l="1"/>
  <c r="I46" i="81" l="1"/>
  <c r="I47" i="81"/>
  <c r="D46" i="81"/>
  <c r="D47" i="81"/>
  <c r="O47" i="81" l="1"/>
  <c r="O46" i="81"/>
  <c r="Y48" i="81"/>
  <c r="X48" i="81"/>
  <c r="W48" i="81"/>
  <c r="D48" i="81"/>
  <c r="O48" i="81" s="1"/>
  <c r="AA47" i="81"/>
  <c r="AD45" i="81"/>
  <c r="AC45" i="81"/>
  <c r="AB45" i="81"/>
  <c r="Y45" i="81"/>
  <c r="X45" i="81"/>
  <c r="W45" i="81"/>
  <c r="I45" i="81"/>
  <c r="D45" i="81"/>
  <c r="AD41" i="81"/>
  <c r="AC41" i="81"/>
  <c r="AB41" i="81"/>
  <c r="Y41" i="81"/>
  <c r="X41" i="81"/>
  <c r="W41" i="81"/>
  <c r="O41" i="81"/>
  <c r="AD36" i="81"/>
  <c r="AC36" i="81"/>
  <c r="AB36" i="81"/>
  <c r="Y36" i="81"/>
  <c r="X36" i="81"/>
  <c r="W36" i="81"/>
  <c r="I36" i="81"/>
  <c r="D36" i="81"/>
  <c r="AA48" i="81" l="1"/>
  <c r="AA45" i="81"/>
  <c r="AA46" i="81"/>
  <c r="O45" i="81"/>
  <c r="O36" i="81"/>
  <c r="V41" i="81"/>
  <c r="AA36" i="81"/>
  <c r="AA38" i="81" s="1"/>
  <c r="V45" i="81"/>
  <c r="V46" i="81"/>
  <c r="V47" i="81"/>
  <c r="AG47" i="81" s="1"/>
  <c r="V48" i="81"/>
  <c r="V36" i="81"/>
  <c r="V38" i="81" s="1"/>
  <c r="AA41" i="81"/>
  <c r="AG48" i="81" l="1"/>
  <c r="AG45" i="81"/>
  <c r="AG46" i="81"/>
  <c r="AA49" i="81"/>
  <c r="AG36" i="81"/>
  <c r="V49" i="81"/>
  <c r="AA42" i="81"/>
  <c r="V42" i="81"/>
  <c r="M11" i="80"/>
  <c r="M15" i="80"/>
  <c r="M19" i="80"/>
  <c r="U19" i="80" s="1"/>
  <c r="M20" i="80"/>
  <c r="U20" i="80" s="1"/>
  <c r="M21" i="80"/>
  <c r="M10" i="80"/>
  <c r="L11" i="80"/>
  <c r="L15" i="80"/>
  <c r="L19" i="80"/>
  <c r="T19" i="80" s="1"/>
  <c r="L20" i="80"/>
  <c r="T20" i="80" s="1"/>
  <c r="L21" i="80"/>
  <c r="L10" i="80"/>
  <c r="Q20" i="80" l="1"/>
  <c r="Q19" i="80"/>
  <c r="P20" i="80"/>
  <c r="P19" i="80"/>
  <c r="AA51" i="81"/>
  <c r="V51" i="81"/>
  <c r="U21" i="80"/>
  <c r="P21" i="80"/>
  <c r="Q15" i="80"/>
  <c r="T15" i="80"/>
  <c r="U11" i="80"/>
  <c r="P11" i="80"/>
  <c r="Q10" i="80"/>
  <c r="AG51" i="81" l="1"/>
  <c r="U15" i="80"/>
  <c r="Q21" i="80"/>
  <c r="P15" i="80"/>
  <c r="Q11" i="80"/>
  <c r="Q12" i="80" s="1"/>
  <c r="U10" i="80"/>
  <c r="P12" i="80"/>
  <c r="T11" i="80"/>
  <c r="T21" i="80"/>
  <c r="P22" i="80" l="1"/>
  <c r="U22" i="80"/>
  <c r="P16" i="80"/>
  <c r="Q22" i="80"/>
  <c r="T16" i="80"/>
  <c r="Q16" i="80"/>
  <c r="U12" i="80"/>
  <c r="T22" i="80"/>
  <c r="T12" i="80"/>
  <c r="U16" i="80"/>
  <c r="P24" i="80" l="1"/>
  <c r="Q24" i="80"/>
  <c r="U24" i="80"/>
  <c r="T24" i="80"/>
  <c r="X19" i="73" l="1"/>
  <c r="W19" i="73"/>
  <c r="V19" i="73" s="1"/>
  <c r="D28" i="76" l="1"/>
  <c r="D29" i="76"/>
  <c r="D30" i="76"/>
  <c r="D31" i="76"/>
  <c r="D32" i="76"/>
  <c r="D33" i="76"/>
  <c r="D34" i="76"/>
  <c r="D27" i="76"/>
  <c r="D26" i="76"/>
  <c r="I34" i="76"/>
  <c r="I33" i="76"/>
  <c r="I32" i="76"/>
  <c r="I31" i="76"/>
  <c r="I29" i="76"/>
  <c r="I28" i="76"/>
  <c r="I27" i="76"/>
  <c r="I26" i="76"/>
  <c r="I25" i="76"/>
  <c r="I24" i="76"/>
  <c r="I30" i="76"/>
  <c r="I23" i="76"/>
  <c r="I19" i="76"/>
  <c r="I18" i="76"/>
  <c r="I17" i="76"/>
  <c r="I13" i="76"/>
  <c r="I12" i="76"/>
  <c r="I11" i="76"/>
  <c r="I10" i="76"/>
  <c r="K13" i="74" l="1"/>
  <c r="AI29" i="74" l="1"/>
  <c r="AI28" i="74"/>
  <c r="AH29" i="74"/>
  <c r="AJ29" i="74" s="1"/>
  <c r="U12" i="74"/>
  <c r="U13" i="74"/>
  <c r="U17" i="74"/>
  <c r="U18" i="74"/>
  <c r="U19" i="74"/>
  <c r="U20" i="74"/>
  <c r="U21" i="74"/>
  <c r="U25" i="74"/>
  <c r="U26" i="74"/>
  <c r="AA26" i="74" s="1"/>
  <c r="U27" i="74"/>
  <c r="U28" i="74"/>
  <c r="U29" i="74"/>
  <c r="U30" i="74"/>
  <c r="U31" i="74"/>
  <c r="U32" i="74"/>
  <c r="U11" i="74"/>
  <c r="AE26" i="74" l="1"/>
  <c r="Z26" i="74"/>
  <c r="AF26" i="74"/>
  <c r="O29" i="74"/>
  <c r="M28" i="74"/>
  <c r="G25" i="74"/>
  <c r="G26" i="74"/>
  <c r="AB26" i="74" s="1"/>
  <c r="AJ28" i="74" l="1"/>
  <c r="AH28" i="74"/>
  <c r="G30" i="74"/>
  <c r="G31" i="74"/>
  <c r="G32" i="74"/>
  <c r="G29" i="74"/>
  <c r="G27" i="74"/>
  <c r="K30" i="74"/>
  <c r="K31" i="74"/>
  <c r="K32" i="74"/>
  <c r="K29" i="74"/>
  <c r="K27" i="74"/>
  <c r="K25" i="74"/>
  <c r="K11" i="74"/>
  <c r="K12" i="74"/>
  <c r="K19" i="74"/>
  <c r="G18" i="74"/>
  <c r="G19" i="74"/>
  <c r="G20" i="74"/>
  <c r="G21" i="74"/>
  <c r="G17" i="74"/>
  <c r="G12" i="74"/>
  <c r="G11" i="74"/>
  <c r="N14" i="73" l="1"/>
  <c r="N18" i="73"/>
  <c r="S18" i="73" s="1"/>
  <c r="N19" i="73"/>
  <c r="S19" i="73" s="1"/>
  <c r="R19" i="73" s="1"/>
  <c r="Z19" i="73" s="1"/>
  <c r="N20" i="73"/>
  <c r="T20" i="73" s="1"/>
  <c r="N21" i="73"/>
  <c r="N22" i="73"/>
  <c r="N23" i="73"/>
  <c r="N24" i="73"/>
  <c r="N25" i="73"/>
  <c r="N10" i="73"/>
  <c r="H19" i="73"/>
  <c r="T18" i="73" l="1"/>
  <c r="R18" i="73" s="1"/>
  <c r="D19" i="73"/>
  <c r="L19" i="73" s="1"/>
  <c r="D20" i="73"/>
  <c r="D21" i="73"/>
  <c r="D22" i="73"/>
  <c r="D23" i="73"/>
  <c r="D24" i="73"/>
  <c r="D18" i="73"/>
  <c r="T25" i="73"/>
  <c r="S25" i="73"/>
  <c r="D25" i="73"/>
  <c r="D14" i="73"/>
  <c r="H10" i="73"/>
  <c r="R11" i="73"/>
  <c r="W10" i="73"/>
  <c r="X10" i="73"/>
  <c r="H24" i="73"/>
  <c r="H22" i="73"/>
  <c r="H21" i="73"/>
  <c r="H20" i="73"/>
  <c r="H23" i="73"/>
  <c r="H14" i="73"/>
  <c r="V10" i="73" l="1"/>
  <c r="R25" i="73"/>
  <c r="S27" i="72"/>
  <c r="T27" i="72"/>
  <c r="X19" i="72"/>
  <c r="X20" i="72"/>
  <c r="X21" i="72"/>
  <c r="X22" i="72"/>
  <c r="X23" i="72"/>
  <c r="X24" i="72"/>
  <c r="X25" i="72"/>
  <c r="X26" i="72"/>
  <c r="X18" i="72"/>
  <c r="W19" i="72"/>
  <c r="W20" i="72"/>
  <c r="W21" i="72"/>
  <c r="W22" i="72"/>
  <c r="W23" i="72"/>
  <c r="W24" i="72"/>
  <c r="W25" i="72"/>
  <c r="W26" i="72"/>
  <c r="W18" i="72"/>
  <c r="X14" i="72"/>
  <c r="W14" i="72"/>
  <c r="X10" i="72"/>
  <c r="W10" i="72"/>
  <c r="N25" i="72"/>
  <c r="N26" i="72"/>
  <c r="N27" i="72"/>
  <c r="N14" i="72"/>
  <c r="N18" i="72"/>
  <c r="N19" i="72"/>
  <c r="N20" i="72"/>
  <c r="N21" i="72"/>
  <c r="N22" i="72"/>
  <c r="N23" i="72"/>
  <c r="N24" i="72"/>
  <c r="N10" i="72"/>
  <c r="R27" i="72" l="1"/>
  <c r="D19" i="72"/>
  <c r="D20" i="72"/>
  <c r="D21" i="72"/>
  <c r="D22" i="72"/>
  <c r="D23" i="72"/>
  <c r="D24" i="72"/>
  <c r="D25" i="72"/>
  <c r="D26" i="72"/>
  <c r="D27" i="72"/>
  <c r="D18" i="72"/>
  <c r="D10" i="72"/>
  <c r="H26" i="72"/>
  <c r="H25" i="72"/>
  <c r="H23" i="72"/>
  <c r="H22" i="72"/>
  <c r="H21" i="72"/>
  <c r="H20" i="72"/>
  <c r="H24" i="72"/>
  <c r="H19" i="72"/>
  <c r="H18" i="72"/>
  <c r="D25" i="71"/>
  <c r="D26" i="71"/>
  <c r="D27" i="71"/>
  <c r="D28" i="71"/>
  <c r="D29" i="71"/>
  <c r="D30" i="71"/>
  <c r="D31" i="71"/>
  <c r="D32" i="71"/>
  <c r="D33" i="71"/>
  <c r="D34" i="71"/>
  <c r="D35" i="71"/>
  <c r="D36" i="71"/>
  <c r="D37" i="71"/>
  <c r="D38" i="71"/>
  <c r="D39" i="71"/>
  <c r="D40" i="71"/>
  <c r="D24" i="71"/>
  <c r="D17" i="71"/>
  <c r="D19" i="71"/>
  <c r="D18" i="71"/>
  <c r="N11" i="71"/>
  <c r="N12" i="71"/>
  <c r="N13" i="71"/>
  <c r="N17" i="71"/>
  <c r="N18" i="71"/>
  <c r="N19" i="71"/>
  <c r="N20" i="71"/>
  <c r="N24" i="71"/>
  <c r="N25" i="71"/>
  <c r="N26" i="71"/>
  <c r="T26" i="71" s="1"/>
  <c r="N27" i="71"/>
  <c r="N28" i="71"/>
  <c r="N29" i="71"/>
  <c r="N30" i="71"/>
  <c r="N31" i="71"/>
  <c r="N32" i="71"/>
  <c r="T32" i="71" s="1"/>
  <c r="N33" i="71"/>
  <c r="N34" i="71"/>
  <c r="N35" i="71"/>
  <c r="S35" i="71" s="1"/>
  <c r="N36" i="71"/>
  <c r="S36" i="71" s="1"/>
  <c r="N37" i="71"/>
  <c r="S37" i="71" s="1"/>
  <c r="N38" i="71"/>
  <c r="S38" i="71" s="1"/>
  <c r="N39" i="71"/>
  <c r="S39" i="71" s="1"/>
  <c r="N40" i="71"/>
  <c r="S40" i="71" s="1"/>
  <c r="N10" i="71"/>
  <c r="H20" i="71"/>
  <c r="H19" i="71"/>
  <c r="H18" i="71"/>
  <c r="H17" i="71"/>
  <c r="G37" i="70"/>
  <c r="G13" i="70"/>
  <c r="C13" i="70"/>
  <c r="C28" i="70"/>
  <c r="C27" i="70"/>
  <c r="O21" i="70"/>
  <c r="C17" i="70"/>
  <c r="C18" i="70"/>
  <c r="G16" i="70"/>
  <c r="G21" i="70" s="1"/>
  <c r="K19" i="70"/>
  <c r="K18" i="70"/>
  <c r="K17" i="70"/>
  <c r="K16" i="70"/>
  <c r="C21" i="70" l="1"/>
  <c r="T34" i="71"/>
  <c r="S34" i="71"/>
  <c r="T33" i="71"/>
  <c r="S33" i="71"/>
  <c r="K21" i="70"/>
  <c r="C37" i="70"/>
  <c r="S26" i="71"/>
  <c r="R26" i="71" s="1"/>
  <c r="S32" i="71"/>
  <c r="G39" i="70"/>
  <c r="O13" i="70"/>
  <c r="K13" i="70"/>
  <c r="C42" i="69"/>
  <c r="G41" i="69"/>
  <c r="G40" i="69"/>
  <c r="G39" i="69"/>
  <c r="G38" i="69"/>
  <c r="G26" i="69"/>
  <c r="G25" i="69"/>
  <c r="C21" i="69"/>
  <c r="C13" i="69"/>
  <c r="G12" i="69"/>
  <c r="G11" i="69"/>
  <c r="G10" i="69"/>
  <c r="G9" i="69"/>
  <c r="N28" i="67"/>
  <c r="N29" i="67"/>
  <c r="N30" i="67"/>
  <c r="N38" i="67"/>
  <c r="M74" i="43"/>
  <c r="H74" i="43"/>
  <c r="G42" i="69" l="1"/>
  <c r="C44" i="69"/>
  <c r="G13" i="69"/>
  <c r="H38" i="67"/>
  <c r="M111" i="43"/>
  <c r="G44" i="69" l="1"/>
  <c r="H111" i="43"/>
  <c r="H29" i="67"/>
  <c r="H28" i="67"/>
  <c r="H30" i="67"/>
  <c r="O42" i="67" l="1"/>
  <c r="N42" i="67"/>
  <c r="H42" i="67"/>
  <c r="O41" i="67"/>
  <c r="N41" i="67"/>
  <c r="H41" i="67"/>
  <c r="O40" i="67"/>
  <c r="N40" i="67"/>
  <c r="H40" i="67"/>
  <c r="O39" i="67"/>
  <c r="N39" i="67"/>
  <c r="H39" i="67"/>
  <c r="O37" i="67"/>
  <c r="N37" i="67"/>
  <c r="H37" i="67"/>
  <c r="O36" i="67"/>
  <c r="N36" i="67"/>
  <c r="H36" i="67"/>
  <c r="O35" i="67"/>
  <c r="N35" i="67"/>
  <c r="H35" i="67"/>
  <c r="O34" i="67"/>
  <c r="N34" i="67"/>
  <c r="H34" i="67"/>
  <c r="O33" i="67"/>
  <c r="N33" i="67"/>
  <c r="H33" i="67"/>
  <c r="O32" i="67"/>
  <c r="N32" i="67"/>
  <c r="H32" i="67"/>
  <c r="O31" i="67"/>
  <c r="N31" i="67"/>
  <c r="H31" i="67"/>
  <c r="O30" i="67"/>
  <c r="O29" i="67"/>
  <c r="O28" i="67"/>
  <c r="O38" i="67"/>
  <c r="O26" i="67"/>
  <c r="H26" i="67"/>
  <c r="O25" i="67"/>
  <c r="N25" i="67"/>
  <c r="H25" i="67"/>
  <c r="O21" i="67"/>
  <c r="O20" i="67"/>
  <c r="O19" i="67"/>
  <c r="O18" i="67"/>
  <c r="N19" i="67"/>
  <c r="N20" i="67"/>
  <c r="N21" i="67"/>
  <c r="N18" i="67"/>
  <c r="H21" i="67"/>
  <c r="H20" i="67"/>
  <c r="H19" i="67"/>
  <c r="H18" i="67"/>
  <c r="H13" i="67"/>
  <c r="Q19" i="67" l="1"/>
  <c r="Q31" i="67"/>
  <c r="Q35" i="67"/>
  <c r="Q40" i="67"/>
  <c r="O43" i="67"/>
  <c r="Q20" i="67"/>
  <c r="Q21" i="67"/>
  <c r="Q28" i="67"/>
  <c r="Q37" i="67"/>
  <c r="Q42" i="67"/>
  <c r="Q38" i="67"/>
  <c r="Q34" i="67"/>
  <c r="Q39" i="67"/>
  <c r="Q33" i="67"/>
  <c r="Q32" i="67"/>
  <c r="Q36" i="67"/>
  <c r="Q41" i="67"/>
  <c r="Q29" i="67"/>
  <c r="Q30" i="67"/>
  <c r="Q25" i="67"/>
  <c r="Q18" i="67"/>
  <c r="N26" i="67"/>
  <c r="Q26" i="67" s="1"/>
  <c r="O23" i="42" l="1"/>
  <c r="W54" i="79" l="1"/>
  <c r="W56" i="79"/>
  <c r="X56" i="79" l="1"/>
  <c r="V49" i="79"/>
  <c r="G54" i="79"/>
  <c r="F54" i="79"/>
  <c r="D54" i="79" l="1"/>
  <c r="O57" i="79"/>
  <c r="I55" i="79"/>
  <c r="I54" i="79"/>
  <c r="I53" i="79"/>
  <c r="O53" i="79" s="1"/>
  <c r="I52" i="79"/>
  <c r="I51" i="79"/>
  <c r="I50" i="79"/>
  <c r="O50" i="79" s="1"/>
  <c r="I49" i="79"/>
  <c r="O49" i="79" s="1"/>
  <c r="I48" i="79"/>
  <c r="I47" i="79"/>
  <c r="O47" i="79" s="1"/>
  <c r="I46" i="79"/>
  <c r="O46" i="79" s="1"/>
  <c r="I45" i="79"/>
  <c r="O45" i="79" s="1"/>
  <c r="I44" i="79"/>
  <c r="I43" i="79"/>
  <c r="O43" i="79" s="1"/>
  <c r="I42" i="79"/>
  <c r="I41" i="79"/>
  <c r="O41" i="79" s="1"/>
  <c r="I40" i="79"/>
  <c r="I39" i="79"/>
  <c r="I38" i="79"/>
  <c r="O38" i="79" s="1"/>
  <c r="I37" i="79"/>
  <c r="O37" i="79" s="1"/>
  <c r="I36" i="79"/>
  <c r="I32" i="79"/>
  <c r="I31" i="79"/>
  <c r="O31" i="79" s="1"/>
  <c r="I30" i="79"/>
  <c r="O30" i="79" s="1"/>
  <c r="I29" i="79"/>
  <c r="O29" i="79" s="1"/>
  <c r="I28" i="79"/>
  <c r="O28" i="79" s="1"/>
  <c r="I27" i="79"/>
  <c r="O27" i="79" s="1"/>
  <c r="I26" i="79"/>
  <c r="O26" i="79" s="1"/>
  <c r="I25" i="79"/>
  <c r="O25" i="79" s="1"/>
  <c r="I24" i="79"/>
  <c r="O24" i="79" s="1"/>
  <c r="I23" i="79"/>
  <c r="O23" i="79" s="1"/>
  <c r="I22" i="79"/>
  <c r="I21" i="79"/>
  <c r="O21" i="79" s="1"/>
  <c r="I20" i="79"/>
  <c r="I19" i="79"/>
  <c r="O19" i="79" s="1"/>
  <c r="I15" i="79"/>
  <c r="O15" i="79" s="1"/>
  <c r="I13" i="79"/>
  <c r="I11" i="79"/>
  <c r="I10" i="79"/>
  <c r="O10" i="79" s="1"/>
  <c r="AD59" i="79"/>
  <c r="AC59" i="79"/>
  <c r="AB59" i="79"/>
  <c r="X59" i="79"/>
  <c r="W59" i="79"/>
  <c r="O59" i="79"/>
  <c r="AD58" i="79"/>
  <c r="AC58" i="79"/>
  <c r="AB58" i="79"/>
  <c r="Y58" i="79"/>
  <c r="X58" i="79"/>
  <c r="W58" i="79"/>
  <c r="O58" i="79"/>
  <c r="AD57" i="79"/>
  <c r="AC57" i="79"/>
  <c r="AB57" i="79"/>
  <c r="Y57" i="79"/>
  <c r="X57" i="79"/>
  <c r="W57" i="79"/>
  <c r="AD56" i="79"/>
  <c r="AC56" i="79"/>
  <c r="AB56" i="79"/>
  <c r="Y56" i="79"/>
  <c r="V56" i="79" s="1"/>
  <c r="AD55" i="79"/>
  <c r="AC55" i="79"/>
  <c r="AB55" i="79"/>
  <c r="AD54" i="79"/>
  <c r="AC54" i="79"/>
  <c r="AB54" i="79"/>
  <c r="Y54" i="79"/>
  <c r="X54" i="79"/>
  <c r="AD53" i="79"/>
  <c r="AC53" i="79"/>
  <c r="AB53" i="79"/>
  <c r="Y53" i="79"/>
  <c r="X53" i="79"/>
  <c r="W53" i="79"/>
  <c r="AC52" i="79"/>
  <c r="AB52" i="79"/>
  <c r="X52" i="79"/>
  <c r="W52" i="79"/>
  <c r="AD51" i="79"/>
  <c r="AC51" i="79"/>
  <c r="AB51" i="79"/>
  <c r="Y51" i="79"/>
  <c r="X51" i="79"/>
  <c r="W51" i="79"/>
  <c r="O51" i="79"/>
  <c r="AD50" i="79"/>
  <c r="AC50" i="79"/>
  <c r="AB50" i="79"/>
  <c r="Y50" i="79"/>
  <c r="X50" i="79"/>
  <c r="W50" i="79"/>
  <c r="AD49" i="79"/>
  <c r="AC49" i="79"/>
  <c r="AB49" i="79"/>
  <c r="AD48" i="79"/>
  <c r="AC48" i="79"/>
  <c r="AB48" i="79"/>
  <c r="Y48" i="79"/>
  <c r="X48" i="79"/>
  <c r="W48" i="79"/>
  <c r="AD47" i="79"/>
  <c r="AC47" i="79"/>
  <c r="AB47" i="79"/>
  <c r="Y47" i="79"/>
  <c r="X47" i="79"/>
  <c r="W47" i="79"/>
  <c r="AD46" i="79"/>
  <c r="AC46" i="79"/>
  <c r="AB46" i="79"/>
  <c r="AD45" i="79"/>
  <c r="AC45" i="79"/>
  <c r="AB45" i="79"/>
  <c r="Y45" i="79"/>
  <c r="X45" i="79"/>
  <c r="W45" i="79"/>
  <c r="AD44" i="79"/>
  <c r="AC44" i="79"/>
  <c r="AB44" i="79"/>
  <c r="Y44" i="79"/>
  <c r="X44" i="79"/>
  <c r="W44" i="79"/>
  <c r="AD43" i="79"/>
  <c r="AC43" i="79"/>
  <c r="AB43" i="79"/>
  <c r="AD42" i="79"/>
  <c r="AC42" i="79"/>
  <c r="AB42" i="79"/>
  <c r="AD41" i="79"/>
  <c r="AC41" i="79"/>
  <c r="AB41" i="79"/>
  <c r="Y41" i="79"/>
  <c r="X41" i="79"/>
  <c r="W41" i="79"/>
  <c r="AD40" i="79"/>
  <c r="AC40" i="79"/>
  <c r="AB40" i="79"/>
  <c r="Y40" i="79"/>
  <c r="X40" i="79"/>
  <c r="W40" i="79"/>
  <c r="AD39" i="79"/>
  <c r="AC39" i="79"/>
  <c r="AB39" i="79"/>
  <c r="Y39" i="79"/>
  <c r="X39" i="79"/>
  <c r="W39" i="79"/>
  <c r="O39" i="79"/>
  <c r="AD38" i="79"/>
  <c r="AC38" i="79"/>
  <c r="AB38" i="79"/>
  <c r="Y38" i="79"/>
  <c r="X38" i="79"/>
  <c r="W38" i="79"/>
  <c r="AD37" i="79"/>
  <c r="AC37" i="79"/>
  <c r="AB37" i="79"/>
  <c r="AD36" i="79"/>
  <c r="AD32" i="79"/>
  <c r="AC32" i="79"/>
  <c r="AB32" i="79"/>
  <c r="Y32" i="79"/>
  <c r="X32" i="79"/>
  <c r="W32" i="79"/>
  <c r="O32" i="79"/>
  <c r="AD31" i="79"/>
  <c r="AC31" i="79"/>
  <c r="AB31" i="79"/>
  <c r="Y31" i="79"/>
  <c r="X31" i="79"/>
  <c r="W31" i="79"/>
  <c r="AD30" i="79"/>
  <c r="AC30" i="79"/>
  <c r="AB30" i="79"/>
  <c r="Y30" i="79"/>
  <c r="X30" i="79"/>
  <c r="W30" i="79"/>
  <c r="AD29" i="79"/>
  <c r="AC29" i="79"/>
  <c r="AB29" i="79"/>
  <c r="Y29" i="79"/>
  <c r="X29" i="79"/>
  <c r="W29" i="79"/>
  <c r="AD28" i="79"/>
  <c r="AC28" i="79"/>
  <c r="AB28" i="79"/>
  <c r="X28" i="79"/>
  <c r="W28" i="79"/>
  <c r="AD27" i="79"/>
  <c r="AC27" i="79"/>
  <c r="AB27" i="79"/>
  <c r="Y27" i="79"/>
  <c r="X27" i="79"/>
  <c r="W27" i="79"/>
  <c r="AD26" i="79"/>
  <c r="AC26" i="79"/>
  <c r="AB26" i="79"/>
  <c r="Y26" i="79"/>
  <c r="X26" i="79"/>
  <c r="W26" i="79"/>
  <c r="AD25" i="79"/>
  <c r="AC25" i="79"/>
  <c r="AB25" i="79"/>
  <c r="AD24" i="79"/>
  <c r="AC24" i="79"/>
  <c r="AB24" i="79"/>
  <c r="AD23" i="79"/>
  <c r="AC23" i="79"/>
  <c r="AB23" i="79"/>
  <c r="Y23" i="79"/>
  <c r="X23" i="79"/>
  <c r="W23" i="79"/>
  <c r="AD22" i="79"/>
  <c r="AC22" i="79"/>
  <c r="AB22" i="79"/>
  <c r="AD21" i="79"/>
  <c r="AC21" i="79"/>
  <c r="AB21" i="79"/>
  <c r="Y21" i="79"/>
  <c r="X21" i="79"/>
  <c r="W21" i="79"/>
  <c r="AD20" i="79"/>
  <c r="AC20" i="79"/>
  <c r="AB20" i="79"/>
  <c r="Y20" i="79"/>
  <c r="X20" i="79"/>
  <c r="W20" i="79"/>
  <c r="O20" i="79"/>
  <c r="AD19" i="79"/>
  <c r="AC19" i="79"/>
  <c r="AB19" i="79"/>
  <c r="Y19" i="79"/>
  <c r="X19" i="79"/>
  <c r="W19" i="79"/>
  <c r="AD15" i="79"/>
  <c r="AC15" i="79"/>
  <c r="AB15" i="79"/>
  <c r="AA14" i="79"/>
  <c r="V14" i="79"/>
  <c r="O14" i="79"/>
  <c r="AD13" i="79"/>
  <c r="AC13" i="79"/>
  <c r="AB13" i="79"/>
  <c r="Y13" i="79"/>
  <c r="X13" i="79"/>
  <c r="W13" i="79"/>
  <c r="O13" i="79"/>
  <c r="AD12" i="79"/>
  <c r="AB12" i="79"/>
  <c r="Y12" i="79"/>
  <c r="X12" i="79"/>
  <c r="W12" i="79"/>
  <c r="AD11" i="79"/>
  <c r="AC11" i="79"/>
  <c r="AB11" i="79"/>
  <c r="Y11" i="79"/>
  <c r="X11" i="79"/>
  <c r="W11" i="79"/>
  <c r="O11" i="79"/>
  <c r="AD10" i="79"/>
  <c r="AC10" i="79"/>
  <c r="AB10" i="79"/>
  <c r="AA12" i="79" l="1"/>
  <c r="O54" i="79"/>
  <c r="AA37" i="79"/>
  <c r="AG37" i="79" s="1"/>
  <c r="V54" i="79"/>
  <c r="V41" i="79"/>
  <c r="V44" i="79"/>
  <c r="V57" i="79"/>
  <c r="AA32" i="79"/>
  <c r="V39" i="79"/>
  <c r="V45" i="79"/>
  <c r="V48" i="79"/>
  <c r="AA45" i="79"/>
  <c r="AA49" i="79"/>
  <c r="AG49" i="79" s="1"/>
  <c r="AA41" i="79"/>
  <c r="AA57" i="79"/>
  <c r="AG57" i="79" s="1"/>
  <c r="AA53" i="79"/>
  <c r="V51" i="79"/>
  <c r="V58" i="79"/>
  <c r="V38" i="79"/>
  <c r="V30" i="79"/>
  <c r="V23" i="79"/>
  <c r="V11" i="79"/>
  <c r="V40" i="79"/>
  <c r="V47" i="79"/>
  <c r="V50" i="79"/>
  <c r="V53" i="79"/>
  <c r="V52" i="79"/>
  <c r="V59" i="79"/>
  <c r="AA36" i="79"/>
  <c r="O40" i="79"/>
  <c r="AA40" i="79"/>
  <c r="O44" i="79"/>
  <c r="AA44" i="79"/>
  <c r="O48" i="79"/>
  <c r="AA48" i="79"/>
  <c r="O52" i="79"/>
  <c r="AA52" i="79"/>
  <c r="O56" i="79"/>
  <c r="AA56" i="79"/>
  <c r="AA39" i="79"/>
  <c r="AG39" i="79" s="1"/>
  <c r="AA43" i="79"/>
  <c r="AG43" i="79" s="1"/>
  <c r="AA47" i="79"/>
  <c r="AA51" i="79"/>
  <c r="AA55" i="79"/>
  <c r="AA59" i="79"/>
  <c r="AA38" i="79"/>
  <c r="AA42" i="79"/>
  <c r="AA46" i="79"/>
  <c r="AA50" i="79"/>
  <c r="AA54" i="79"/>
  <c r="AA58" i="79"/>
  <c r="V31" i="79"/>
  <c r="V32" i="79"/>
  <c r="V19" i="79"/>
  <c r="V27" i="79"/>
  <c r="V26" i="79"/>
  <c r="AA19" i="79"/>
  <c r="AA23" i="79"/>
  <c r="AA27" i="79"/>
  <c r="AA28" i="79"/>
  <c r="AA20" i="79"/>
  <c r="AA24" i="79"/>
  <c r="AG24" i="79" s="1"/>
  <c r="V13" i="79"/>
  <c r="AG14" i="79"/>
  <c r="V12" i="79"/>
  <c r="AA10" i="79"/>
  <c r="AG10" i="79" s="1"/>
  <c r="AA11" i="79"/>
  <c r="AA15" i="79"/>
  <c r="AG15" i="79" s="1"/>
  <c r="AA13" i="79"/>
  <c r="AA31" i="79"/>
  <c r="AA25" i="79"/>
  <c r="AG25" i="79" s="1"/>
  <c r="V20" i="79"/>
  <c r="AA21" i="79"/>
  <c r="V28" i="79"/>
  <c r="AA29" i="79"/>
  <c r="V21" i="79"/>
  <c r="AA22" i="79"/>
  <c r="AA26" i="79"/>
  <c r="V29" i="79"/>
  <c r="AG29" i="79" s="1"/>
  <c r="AA30" i="79"/>
  <c r="AG32" i="79" l="1"/>
  <c r="AG20" i="79"/>
  <c r="AG53" i="79"/>
  <c r="AG45" i="79"/>
  <c r="AG27" i="79"/>
  <c r="AG23" i="79"/>
  <c r="AG19" i="79"/>
  <c r="AG41" i="79"/>
  <c r="AG40" i="79"/>
  <c r="AG44" i="79"/>
  <c r="AG48" i="79"/>
  <c r="AG58" i="79"/>
  <c r="AG21" i="79"/>
  <c r="AG38" i="79"/>
  <c r="AG47" i="79"/>
  <c r="AG59" i="79"/>
  <c r="AG11" i="79"/>
  <c r="AG12" i="79"/>
  <c r="AG56" i="79"/>
  <c r="AG54" i="79"/>
  <c r="AG51" i="79"/>
  <c r="AG52" i="79"/>
  <c r="AG50" i="79"/>
  <c r="AG30" i="79"/>
  <c r="AG31" i="79"/>
  <c r="AG26" i="79"/>
  <c r="AG13" i="79"/>
  <c r="V60" i="79"/>
  <c r="AA60" i="79"/>
  <c r="AG28" i="79"/>
  <c r="V16" i="79"/>
  <c r="AA16" i="79"/>
  <c r="AA33" i="79"/>
  <c r="V33" i="79"/>
  <c r="V62" i="79" l="1"/>
  <c r="AA62" i="79"/>
  <c r="AB33" i="19"/>
  <c r="AB48" i="19"/>
  <c r="AB49" i="19"/>
  <c r="AB47" i="19"/>
  <c r="V12" i="29" l="1"/>
  <c r="H64" i="43" l="1"/>
  <c r="D48" i="21" l="1"/>
  <c r="R54" i="19" l="1"/>
  <c r="R34" i="19"/>
  <c r="R19" i="19"/>
  <c r="O18" i="77"/>
  <c r="AC34" i="76"/>
  <c r="AB34" i="76"/>
  <c r="AA34" i="76"/>
  <c r="X34" i="76"/>
  <c r="W34" i="76"/>
  <c r="V34" i="76"/>
  <c r="AC33" i="76"/>
  <c r="AB33" i="76"/>
  <c r="AA33" i="76"/>
  <c r="X33" i="76"/>
  <c r="W33" i="76"/>
  <c r="V33" i="76"/>
  <c r="AC32" i="76"/>
  <c r="AB32" i="76"/>
  <c r="AA32" i="76"/>
  <c r="X32" i="76"/>
  <c r="W32" i="76"/>
  <c r="V32" i="76"/>
  <c r="AC31" i="76"/>
  <c r="AB31" i="76"/>
  <c r="AA31" i="76"/>
  <c r="X31" i="76"/>
  <c r="W31" i="76"/>
  <c r="V31" i="76"/>
  <c r="AC29" i="76"/>
  <c r="AB29" i="76"/>
  <c r="AA29" i="76"/>
  <c r="X29" i="76"/>
  <c r="W29" i="76"/>
  <c r="V29" i="76"/>
  <c r="AC28" i="76"/>
  <c r="AB28" i="76"/>
  <c r="AA28" i="76"/>
  <c r="X28" i="76"/>
  <c r="W28" i="76"/>
  <c r="V28" i="76"/>
  <c r="AC27" i="76"/>
  <c r="AB27" i="76"/>
  <c r="AA27" i="76"/>
  <c r="X27" i="76"/>
  <c r="W27" i="76"/>
  <c r="V27" i="76"/>
  <c r="AC26" i="76"/>
  <c r="AB26" i="76"/>
  <c r="AA26" i="76"/>
  <c r="X26" i="76"/>
  <c r="W26" i="76"/>
  <c r="V26" i="76"/>
  <c r="AC25" i="76"/>
  <c r="AB25" i="76"/>
  <c r="AA25" i="76"/>
  <c r="X25" i="76"/>
  <c r="W25" i="76"/>
  <c r="V25" i="76"/>
  <c r="AC24" i="76"/>
  <c r="AB24" i="76"/>
  <c r="AA24" i="76"/>
  <c r="X24" i="76"/>
  <c r="W24" i="76"/>
  <c r="V24" i="76"/>
  <c r="AC30" i="76"/>
  <c r="AB30" i="76"/>
  <c r="AA30" i="76"/>
  <c r="X30" i="76"/>
  <c r="W30" i="76"/>
  <c r="V30" i="76"/>
  <c r="AC23" i="76"/>
  <c r="AB23" i="76"/>
  <c r="AA23" i="76"/>
  <c r="X23" i="76"/>
  <c r="W23" i="76"/>
  <c r="V23" i="76"/>
  <c r="X19" i="76"/>
  <c r="W19" i="76"/>
  <c r="V19" i="76"/>
  <c r="AC18" i="76"/>
  <c r="AB18" i="76"/>
  <c r="AA18" i="76"/>
  <c r="X18" i="76"/>
  <c r="W18" i="76"/>
  <c r="V18" i="76"/>
  <c r="AC17" i="76"/>
  <c r="AB17" i="76"/>
  <c r="AA17" i="76"/>
  <c r="X17" i="76"/>
  <c r="W17" i="76"/>
  <c r="V17" i="76"/>
  <c r="AC13" i="76"/>
  <c r="AB13" i="76"/>
  <c r="AA13" i="76"/>
  <c r="AC12" i="76"/>
  <c r="AB12" i="76"/>
  <c r="AA12" i="76"/>
  <c r="X12" i="76"/>
  <c r="W12" i="76"/>
  <c r="V12" i="76"/>
  <c r="AC11" i="76"/>
  <c r="AB11" i="76"/>
  <c r="AA11" i="76"/>
  <c r="X11" i="76"/>
  <c r="W11" i="76"/>
  <c r="V11" i="76"/>
  <c r="AC10" i="76"/>
  <c r="AB10" i="76"/>
  <c r="AA10" i="76"/>
  <c r="X10" i="76"/>
  <c r="W10" i="76"/>
  <c r="V10" i="76"/>
  <c r="AE32" i="74"/>
  <c r="AD32" i="74"/>
  <c r="AF32" i="74"/>
  <c r="AN31" i="74"/>
  <c r="AM31" i="74"/>
  <c r="AJ31" i="74"/>
  <c r="AI31" i="74"/>
  <c r="AE31" i="74"/>
  <c r="AD31" i="74"/>
  <c r="AA31" i="74"/>
  <c r="Z31" i="74"/>
  <c r="AL31" i="74"/>
  <c r="AH31" i="74"/>
  <c r="AF31" i="74"/>
  <c r="AB31" i="74"/>
  <c r="AN29" i="74"/>
  <c r="AM29" i="74"/>
  <c r="AF29" i="74"/>
  <c r="AE29" i="74"/>
  <c r="AA29" i="74"/>
  <c r="Z29" i="74"/>
  <c r="AL29" i="74"/>
  <c r="AD29" i="74"/>
  <c r="AB29" i="74"/>
  <c r="AN28" i="74"/>
  <c r="AM28" i="74"/>
  <c r="AF28" i="74"/>
  <c r="AB28" i="74"/>
  <c r="AL28" i="74"/>
  <c r="AN27" i="74"/>
  <c r="AM27" i="74"/>
  <c r="AE27" i="74"/>
  <c r="AD27" i="74"/>
  <c r="AL27" i="74"/>
  <c r="AF27" i="74"/>
  <c r="AM30" i="74"/>
  <c r="AL30" i="74"/>
  <c r="AI30" i="74"/>
  <c r="AH30" i="74"/>
  <c r="AE30" i="74"/>
  <c r="AD30" i="74"/>
  <c r="AA30" i="74"/>
  <c r="Z30" i="74"/>
  <c r="AN30" i="74"/>
  <c r="AJ30" i="74"/>
  <c r="AF30" i="74"/>
  <c r="AB30" i="74"/>
  <c r="AM25" i="74"/>
  <c r="AL25" i="74"/>
  <c r="AE25" i="74"/>
  <c r="AD25" i="74"/>
  <c r="AN25" i="74"/>
  <c r="AF25" i="74"/>
  <c r="AA21" i="74"/>
  <c r="Z21" i="74"/>
  <c r="AB21" i="74"/>
  <c r="AA20" i="74"/>
  <c r="Z20" i="74"/>
  <c r="AB20" i="74"/>
  <c r="AM19" i="74"/>
  <c r="AL19" i="74"/>
  <c r="AI19" i="74"/>
  <c r="AH19" i="74"/>
  <c r="AE19" i="74"/>
  <c r="AD19" i="74"/>
  <c r="AB19" i="74"/>
  <c r="AA19" i="74"/>
  <c r="Z19" i="74"/>
  <c r="AN19" i="74"/>
  <c r="AN22" i="74" s="1"/>
  <c r="O19" i="74"/>
  <c r="AJ19" i="74" s="1"/>
  <c r="AF19" i="74"/>
  <c r="AF22" i="74" s="1"/>
  <c r="AI18" i="74"/>
  <c r="AH18" i="74"/>
  <c r="AA18" i="74"/>
  <c r="Z18" i="74"/>
  <c r="O18" i="74"/>
  <c r="AJ18" i="74" s="1"/>
  <c r="AB18" i="74"/>
  <c r="AA17" i="74"/>
  <c r="Z17" i="74"/>
  <c r="AB17" i="74"/>
  <c r="AM12" i="74"/>
  <c r="AL12" i="74"/>
  <c r="AI12" i="74"/>
  <c r="AH12" i="74"/>
  <c r="AE12" i="74"/>
  <c r="AD12" i="74"/>
  <c r="AA12" i="74"/>
  <c r="Z12" i="74"/>
  <c r="AN12" i="74"/>
  <c r="O12" i="74"/>
  <c r="AJ12" i="74" s="1"/>
  <c r="AF12" i="74"/>
  <c r="AB12" i="74"/>
  <c r="AM11" i="74"/>
  <c r="AL11" i="74"/>
  <c r="AI11" i="74"/>
  <c r="AH11" i="74"/>
  <c r="AE11" i="74"/>
  <c r="AD11" i="74"/>
  <c r="AA11" i="74"/>
  <c r="Z11" i="74"/>
  <c r="AN11" i="74"/>
  <c r="AN14" i="74" s="1"/>
  <c r="O11" i="74"/>
  <c r="AJ11" i="74" s="1"/>
  <c r="AF11" i="74"/>
  <c r="AB11" i="74"/>
  <c r="X24" i="73"/>
  <c r="W24" i="73"/>
  <c r="T24" i="73"/>
  <c r="S24" i="73"/>
  <c r="X22" i="73"/>
  <c r="W22" i="73"/>
  <c r="T22" i="73"/>
  <c r="S22" i="73"/>
  <c r="X21" i="73"/>
  <c r="W21" i="73"/>
  <c r="T21" i="73"/>
  <c r="S21" i="73"/>
  <c r="L21" i="73"/>
  <c r="X20" i="73"/>
  <c r="W20" i="73"/>
  <c r="S20" i="73"/>
  <c r="R20" i="73" s="1"/>
  <c r="X23" i="73"/>
  <c r="W23" i="73"/>
  <c r="T23" i="73"/>
  <c r="S23" i="73"/>
  <c r="L23" i="73"/>
  <c r="X14" i="73"/>
  <c r="W14" i="73"/>
  <c r="T14" i="73"/>
  <c r="S14" i="73"/>
  <c r="V26" i="72"/>
  <c r="T26" i="72"/>
  <c r="S26" i="72"/>
  <c r="L26" i="72"/>
  <c r="T25" i="72"/>
  <c r="S25" i="72"/>
  <c r="L25" i="72"/>
  <c r="V23" i="72"/>
  <c r="T23" i="72"/>
  <c r="S23" i="72"/>
  <c r="L23" i="72"/>
  <c r="T22" i="72"/>
  <c r="S22" i="72"/>
  <c r="T21" i="72"/>
  <c r="S21" i="72"/>
  <c r="L21" i="72"/>
  <c r="T20" i="72"/>
  <c r="S20" i="72"/>
  <c r="L20" i="72"/>
  <c r="T24" i="72"/>
  <c r="S24" i="72"/>
  <c r="L24" i="72"/>
  <c r="T19" i="72"/>
  <c r="S19" i="72"/>
  <c r="L19" i="72"/>
  <c r="T18" i="72"/>
  <c r="S18" i="72"/>
  <c r="L18" i="72"/>
  <c r="T14" i="72"/>
  <c r="S14" i="72"/>
  <c r="V10" i="72"/>
  <c r="V11" i="72" s="1"/>
  <c r="T10" i="72"/>
  <c r="S10" i="72"/>
  <c r="L10" i="72"/>
  <c r="X40" i="71"/>
  <c r="W40" i="71"/>
  <c r="T40" i="71"/>
  <c r="R40" i="71" s="1"/>
  <c r="L40" i="71"/>
  <c r="X39" i="71"/>
  <c r="W39" i="71"/>
  <c r="T39" i="71"/>
  <c r="L39" i="71"/>
  <c r="X38" i="71"/>
  <c r="W38" i="71"/>
  <c r="T38" i="71"/>
  <c r="L38" i="71"/>
  <c r="X37" i="71"/>
  <c r="W37" i="71"/>
  <c r="T37" i="71"/>
  <c r="L37" i="71"/>
  <c r="X35" i="71"/>
  <c r="W35" i="71"/>
  <c r="T35" i="71"/>
  <c r="L35" i="71"/>
  <c r="X34" i="71"/>
  <c r="L34" i="71"/>
  <c r="X33" i="71"/>
  <c r="W33" i="71"/>
  <c r="L33" i="71"/>
  <c r="X32" i="71"/>
  <c r="W32" i="71"/>
  <c r="L32" i="71"/>
  <c r="X31" i="71"/>
  <c r="W31" i="71"/>
  <c r="T31" i="71"/>
  <c r="S31" i="71"/>
  <c r="L31" i="71"/>
  <c r="X30" i="71"/>
  <c r="W30" i="71"/>
  <c r="T30" i="71"/>
  <c r="S30" i="71"/>
  <c r="L30" i="71"/>
  <c r="X29" i="71"/>
  <c r="W29" i="71"/>
  <c r="T29" i="71"/>
  <c r="S29" i="71"/>
  <c r="L29" i="71"/>
  <c r="X28" i="71"/>
  <c r="W28" i="71"/>
  <c r="T28" i="71"/>
  <c r="S28" i="71"/>
  <c r="L28" i="71"/>
  <c r="X27" i="71"/>
  <c r="W27" i="71"/>
  <c r="T27" i="71"/>
  <c r="S27" i="71"/>
  <c r="L27" i="71"/>
  <c r="X36" i="71"/>
  <c r="W36" i="71"/>
  <c r="T36" i="71"/>
  <c r="L36" i="71"/>
  <c r="X25" i="71"/>
  <c r="W25" i="71"/>
  <c r="T25" i="71"/>
  <c r="S25" i="71"/>
  <c r="L25" i="71"/>
  <c r="X24" i="71"/>
  <c r="W24" i="71"/>
  <c r="T24" i="71"/>
  <c r="S24" i="71"/>
  <c r="L24" i="71"/>
  <c r="X20" i="71"/>
  <c r="W20" i="71"/>
  <c r="T20" i="71"/>
  <c r="S20" i="71"/>
  <c r="X19" i="71"/>
  <c r="W19" i="71"/>
  <c r="T19" i="71"/>
  <c r="S19" i="71"/>
  <c r="X18" i="71"/>
  <c r="W18" i="71"/>
  <c r="T18" i="71"/>
  <c r="S18" i="71"/>
  <c r="L18" i="71"/>
  <c r="X17" i="71"/>
  <c r="W17" i="71"/>
  <c r="T17" i="71"/>
  <c r="S17" i="71"/>
  <c r="L17" i="71"/>
  <c r="X13" i="71"/>
  <c r="W13" i="71"/>
  <c r="T13" i="71"/>
  <c r="S13" i="71"/>
  <c r="L13" i="71"/>
  <c r="X12" i="71"/>
  <c r="W12" i="71"/>
  <c r="T12" i="71"/>
  <c r="S12" i="71"/>
  <c r="L12" i="71"/>
  <c r="X11" i="71"/>
  <c r="W11" i="71"/>
  <c r="T11" i="71"/>
  <c r="S11" i="71"/>
  <c r="L11" i="71"/>
  <c r="X10" i="71"/>
  <c r="W10" i="71"/>
  <c r="T10" i="71"/>
  <c r="S10" i="71"/>
  <c r="L10" i="71"/>
  <c r="R20" i="71" l="1"/>
  <c r="R18" i="72"/>
  <c r="R56" i="19"/>
  <c r="R27" i="71"/>
  <c r="R31" i="71"/>
  <c r="R14" i="73"/>
  <c r="R15" i="73" s="1"/>
  <c r="R35" i="71"/>
  <c r="R12" i="71"/>
  <c r="V17" i="71"/>
  <c r="V30" i="71"/>
  <c r="V34" i="71"/>
  <c r="V39" i="71"/>
  <c r="R10" i="72"/>
  <c r="R11" i="72" s="1"/>
  <c r="Z24" i="76"/>
  <c r="Z33" i="76"/>
  <c r="R10" i="71"/>
  <c r="V24" i="71"/>
  <c r="V40" i="71"/>
  <c r="Z40" i="71" s="1"/>
  <c r="Z28" i="76"/>
  <c r="Z30" i="76"/>
  <c r="U17" i="76"/>
  <c r="U12" i="76"/>
  <c r="U10" i="76"/>
  <c r="U11" i="76"/>
  <c r="U18" i="76"/>
  <c r="U19" i="76"/>
  <c r="Z27" i="76"/>
  <c r="Z32" i="76"/>
  <c r="Z23" i="76"/>
  <c r="Z26" i="76"/>
  <c r="Z31" i="76"/>
  <c r="Z25" i="76"/>
  <c r="AE25" i="76" s="1"/>
  <c r="Z29" i="76"/>
  <c r="Z34" i="76"/>
  <c r="AN33" i="74"/>
  <c r="AF14" i="74"/>
  <c r="V22" i="73"/>
  <c r="R24" i="73"/>
  <c r="R23" i="73"/>
  <c r="R21" i="73"/>
  <c r="V23" i="73"/>
  <c r="V21" i="73"/>
  <c r="V11" i="73"/>
  <c r="V21" i="72"/>
  <c r="R20" i="72"/>
  <c r="R21" i="72"/>
  <c r="R14" i="72"/>
  <c r="R15" i="72" s="1"/>
  <c r="R19" i="72"/>
  <c r="R24" i="72"/>
  <c r="R23" i="72"/>
  <c r="Z23" i="72" s="1"/>
  <c r="R25" i="72"/>
  <c r="R26" i="72"/>
  <c r="Z26" i="72" s="1"/>
  <c r="V24" i="72"/>
  <c r="V25" i="72"/>
  <c r="V18" i="72"/>
  <c r="R18" i="71"/>
  <c r="V11" i="71"/>
  <c r="R19" i="71"/>
  <c r="R13" i="71"/>
  <c r="R25" i="71"/>
  <c r="R29" i="71"/>
  <c r="R33" i="71"/>
  <c r="R38" i="71"/>
  <c r="V28" i="71"/>
  <c r="V32" i="71"/>
  <c r="V36" i="71"/>
  <c r="V37" i="71"/>
  <c r="V20" i="71"/>
  <c r="Z20" i="71" s="1"/>
  <c r="V13" i="71"/>
  <c r="V12" i="71"/>
  <c r="R17" i="71"/>
  <c r="V18" i="71"/>
  <c r="L20" i="71"/>
  <c r="V25" i="71"/>
  <c r="R36" i="71"/>
  <c r="V29" i="71"/>
  <c r="R30" i="71"/>
  <c r="V33" i="71"/>
  <c r="R34" i="71"/>
  <c r="Z34" i="71" s="1"/>
  <c r="V38" i="71"/>
  <c r="R39" i="71"/>
  <c r="V19" i="72"/>
  <c r="L22" i="72"/>
  <c r="V22" i="72"/>
  <c r="L20" i="73"/>
  <c r="V20" i="73"/>
  <c r="AB14" i="74"/>
  <c r="AJ22" i="74"/>
  <c r="AF33" i="74"/>
  <c r="AJ33" i="74"/>
  <c r="U23" i="76"/>
  <c r="U30" i="76"/>
  <c r="AE30" i="76" s="1"/>
  <c r="U24" i="76"/>
  <c r="AE24" i="76" s="1"/>
  <c r="U25" i="76"/>
  <c r="U26" i="76"/>
  <c r="U27" i="76"/>
  <c r="AE27" i="76" s="1"/>
  <c r="U28" i="76"/>
  <c r="AE28" i="76" s="1"/>
  <c r="U29" i="76"/>
  <c r="U31" i="76"/>
  <c r="U32" i="76"/>
  <c r="AE32" i="76" s="1"/>
  <c r="U33" i="76"/>
  <c r="AE33" i="76" s="1"/>
  <c r="U34" i="76"/>
  <c r="L14" i="73"/>
  <c r="R22" i="73"/>
  <c r="AN35" i="74"/>
  <c r="N10" i="76"/>
  <c r="N11" i="76"/>
  <c r="N12" i="76"/>
  <c r="N17" i="76"/>
  <c r="N18" i="76"/>
  <c r="V10" i="71"/>
  <c r="R11" i="71"/>
  <c r="L19" i="71"/>
  <c r="V19" i="71"/>
  <c r="Z19" i="71" s="1"/>
  <c r="R24" i="71"/>
  <c r="V27" i="71"/>
  <c r="Z27" i="71" s="1"/>
  <c r="R28" i="71"/>
  <c r="V31" i="71"/>
  <c r="R32" i="71"/>
  <c r="V35" i="71"/>
  <c r="R37" i="71"/>
  <c r="V14" i="72"/>
  <c r="V15" i="72" s="1"/>
  <c r="V20" i="72"/>
  <c r="R22" i="72"/>
  <c r="V14" i="73"/>
  <c r="V15" i="73" s="1"/>
  <c r="Z15" i="73" s="1"/>
  <c r="L24" i="73"/>
  <c r="V24" i="73"/>
  <c r="Z24" i="73" s="1"/>
  <c r="Z10" i="76"/>
  <c r="Z11" i="76"/>
  <c r="Z12" i="76"/>
  <c r="Z13" i="76"/>
  <c r="Z17" i="76"/>
  <c r="Z18" i="76"/>
  <c r="N23" i="76"/>
  <c r="N30" i="76"/>
  <c r="N24" i="76"/>
  <c r="N25" i="76"/>
  <c r="N26" i="76"/>
  <c r="N27" i="76"/>
  <c r="N28" i="76"/>
  <c r="N29" i="76"/>
  <c r="N31" i="76"/>
  <c r="N32" i="76"/>
  <c r="N33" i="76"/>
  <c r="N34" i="76"/>
  <c r="AE31" i="76"/>
  <c r="AE34" i="76"/>
  <c r="AJ14" i="74"/>
  <c r="AB22" i="74"/>
  <c r="AB33" i="74"/>
  <c r="Z10" i="72"/>
  <c r="O36" i="70"/>
  <c r="K35" i="70"/>
  <c r="O34" i="70"/>
  <c r="K34" i="70"/>
  <c r="O33" i="70"/>
  <c r="K33" i="70"/>
  <c r="O31" i="70"/>
  <c r="O30" i="70"/>
  <c r="K30" i="70"/>
  <c r="O29" i="70"/>
  <c r="K29" i="70"/>
  <c r="O28" i="70"/>
  <c r="K28" i="70"/>
  <c r="O27" i="70"/>
  <c r="K27" i="70"/>
  <c r="O26" i="70"/>
  <c r="O25" i="70"/>
  <c r="K25" i="70"/>
  <c r="O24" i="70"/>
  <c r="K24" i="70"/>
  <c r="O32" i="70"/>
  <c r="K32" i="70"/>
  <c r="N17" i="67"/>
  <c r="N22" i="67" s="1"/>
  <c r="N27" i="67"/>
  <c r="N43" i="67" s="1"/>
  <c r="O11" i="67"/>
  <c r="O12" i="67"/>
  <c r="O10" i="67"/>
  <c r="O17" i="67"/>
  <c r="O22" i="67" s="1"/>
  <c r="N11" i="67"/>
  <c r="Q11" i="67" s="1"/>
  <c r="N12" i="67"/>
  <c r="N10" i="67"/>
  <c r="M77" i="43"/>
  <c r="H77" i="43"/>
  <c r="C23" i="3"/>
  <c r="C24" i="3"/>
  <c r="C25" i="3"/>
  <c r="C26" i="3"/>
  <c r="C27" i="3"/>
  <c r="C28" i="3"/>
  <c r="C29" i="3"/>
  <c r="C30" i="3"/>
  <c r="C31" i="3"/>
  <c r="C32" i="3"/>
  <c r="C33" i="3"/>
  <c r="C34" i="3"/>
  <c r="C35" i="3"/>
  <c r="C36" i="3"/>
  <c r="C37" i="3"/>
  <c r="C38" i="3"/>
  <c r="C39" i="3"/>
  <c r="C22" i="3"/>
  <c r="C10" i="3"/>
  <c r="C11" i="3"/>
  <c r="C12" i="3"/>
  <c r="C13" i="3"/>
  <c r="C14" i="3"/>
  <c r="C15" i="3"/>
  <c r="C16" i="3"/>
  <c r="C17" i="3"/>
  <c r="C18" i="3"/>
  <c r="C9" i="3"/>
  <c r="H17" i="67"/>
  <c r="H11" i="67"/>
  <c r="H12" i="67"/>
  <c r="H10" i="67"/>
  <c r="Z39" i="71" l="1"/>
  <c r="AE23" i="76"/>
  <c r="AE18" i="76"/>
  <c r="Z20" i="76"/>
  <c r="Z11" i="71"/>
  <c r="Z17" i="71"/>
  <c r="AE29" i="76"/>
  <c r="Z21" i="72"/>
  <c r="Z31" i="71"/>
  <c r="Z10" i="71"/>
  <c r="Q12" i="67"/>
  <c r="R21" i="71"/>
  <c r="R14" i="71"/>
  <c r="Z12" i="71"/>
  <c r="Z35" i="71"/>
  <c r="Z30" i="71"/>
  <c r="Z24" i="71"/>
  <c r="Z18" i="72"/>
  <c r="V28" i="72"/>
  <c r="V30" i="72" s="1"/>
  <c r="Q22" i="67"/>
  <c r="O37" i="70"/>
  <c r="O39" i="70" s="1"/>
  <c r="Z33" i="71"/>
  <c r="AE12" i="76"/>
  <c r="Z14" i="76"/>
  <c r="AE11" i="76"/>
  <c r="U14" i="76"/>
  <c r="Z35" i="76"/>
  <c r="U20" i="76"/>
  <c r="AE20" i="76" s="1"/>
  <c r="AE10" i="76"/>
  <c r="AE26" i="76"/>
  <c r="AF35" i="74"/>
  <c r="AB35" i="74"/>
  <c r="AJ35" i="74"/>
  <c r="Z21" i="73"/>
  <c r="Z23" i="73"/>
  <c r="R26" i="73"/>
  <c r="R28" i="73" s="1"/>
  <c r="Z20" i="73"/>
  <c r="R28" i="72"/>
  <c r="Z25" i="72"/>
  <c r="Z24" i="72"/>
  <c r="Z19" i="72"/>
  <c r="Z22" i="72"/>
  <c r="Z18" i="71"/>
  <c r="Z37" i="71"/>
  <c r="Z28" i="71"/>
  <c r="Z38" i="71"/>
  <c r="Z13" i="71"/>
  <c r="Z29" i="71"/>
  <c r="V41" i="71"/>
  <c r="Z32" i="71"/>
  <c r="Z25" i="71"/>
  <c r="Z36" i="71"/>
  <c r="Q43" i="67"/>
  <c r="R41" i="71"/>
  <c r="Z14" i="73"/>
  <c r="V26" i="73"/>
  <c r="V28" i="73" s="1"/>
  <c r="V21" i="71"/>
  <c r="V14" i="71"/>
  <c r="U35" i="76"/>
  <c r="O14" i="67"/>
  <c r="O45" i="67" s="1"/>
  <c r="AE17" i="76"/>
  <c r="Z11" i="72"/>
  <c r="R30" i="72"/>
  <c r="K37" i="70"/>
  <c r="Z37" i="76" l="1"/>
  <c r="AE14" i="76"/>
  <c r="Z14" i="71"/>
  <c r="Z21" i="71"/>
  <c r="R43" i="71"/>
  <c r="C39" i="70"/>
  <c r="K39" i="70"/>
  <c r="U37" i="76"/>
  <c r="AE37" i="76" s="1"/>
  <c r="AE35" i="76"/>
  <c r="Z28" i="73"/>
  <c r="Z26" i="73"/>
  <c r="Z28" i="72"/>
  <c r="Z30" i="72"/>
  <c r="V43" i="71"/>
  <c r="Z41" i="71"/>
  <c r="G10" i="53"/>
  <c r="Z43" i="71" l="1"/>
  <c r="T24" i="2"/>
  <c r="Q10" i="67" l="1"/>
  <c r="Q17" i="67"/>
  <c r="G55" i="53" l="1"/>
  <c r="G56" i="53"/>
  <c r="C17" i="53" l="1"/>
  <c r="C19" i="19" l="1"/>
  <c r="C54" i="19"/>
  <c r="C56" i="19" l="1"/>
  <c r="G49" i="1"/>
  <c r="G17" i="53" l="1"/>
  <c r="AH34" i="65" l="1"/>
  <c r="AG34" i="65"/>
  <c r="AH33" i="65"/>
  <c r="AG33" i="65"/>
  <c r="AH32" i="65"/>
  <c r="AG32" i="65"/>
  <c r="AD32" i="65"/>
  <c r="AC32" i="65"/>
  <c r="AH31" i="65"/>
  <c r="AD31" i="65"/>
  <c r="AD30" i="65"/>
  <c r="AC30" i="65"/>
  <c r="AG28" i="65"/>
  <c r="AG27" i="65"/>
  <c r="AG26" i="65"/>
  <c r="AD26" i="65"/>
  <c r="AC26" i="65"/>
  <c r="AD25" i="65"/>
  <c r="AC25" i="65"/>
  <c r="AH23" i="65"/>
  <c r="AG23" i="65"/>
  <c r="AC23" i="65"/>
  <c r="AH19" i="65"/>
  <c r="AG19" i="65"/>
  <c r="AH18" i="65"/>
  <c r="AG18" i="65"/>
  <c r="AH17" i="65"/>
  <c r="AG17" i="65"/>
  <c r="AD17" i="65"/>
  <c r="AC17" i="65"/>
  <c r="AD15" i="65"/>
  <c r="AH14" i="65"/>
  <c r="AD14" i="65"/>
  <c r="O16" i="42" l="1"/>
  <c r="O17" i="42"/>
  <c r="O18" i="42"/>
  <c r="O19" i="42"/>
  <c r="O20" i="42"/>
  <c r="O21" i="42"/>
  <c r="O22" i="42"/>
  <c r="O24" i="42"/>
  <c r="O10" i="42"/>
  <c r="O9" i="42"/>
  <c r="AJ12" i="41"/>
  <c r="AK13" i="41"/>
  <c r="AF14" i="41"/>
  <c r="AJ19" i="41"/>
  <c r="AK20" i="41"/>
  <c r="AF21" i="41"/>
  <c r="AJ23" i="41"/>
  <c r="AK24" i="41"/>
  <c r="AI26" i="41"/>
  <c r="AJ27" i="41"/>
  <c r="AE29" i="41"/>
  <c r="AJ34" i="41"/>
  <c r="AK35" i="41"/>
  <c r="AG36" i="41"/>
  <c r="AJ38" i="41"/>
  <c r="AK40" i="41"/>
  <c r="AJ41" i="41"/>
  <c r="AF42" i="41"/>
  <c r="AK45" i="41"/>
  <c r="AG46" i="41"/>
  <c r="AJ47" i="41"/>
  <c r="AJ11" i="41"/>
  <c r="X15" i="39"/>
  <c r="Y16" i="39"/>
  <c r="Y17" i="39"/>
  <c r="X18" i="39"/>
  <c r="X19" i="39"/>
  <c r="Y20" i="39"/>
  <c r="Y21" i="39"/>
  <c r="X22" i="39"/>
  <c r="X23" i="39"/>
  <c r="Y27" i="39"/>
  <c r="Y28" i="39"/>
  <c r="X29" i="39"/>
  <c r="X30" i="39"/>
  <c r="Y31" i="39"/>
  <c r="X32" i="39"/>
  <c r="X33" i="39"/>
  <c r="W34" i="39"/>
  <c r="Y10" i="39"/>
  <c r="R11" i="35"/>
  <c r="V11" i="35" s="1"/>
  <c r="R12" i="35"/>
  <c r="V12" i="35" s="1"/>
  <c r="R17" i="35"/>
  <c r="V17" i="35" s="1"/>
  <c r="R18" i="35"/>
  <c r="R19" i="35"/>
  <c r="V19" i="35" s="1"/>
  <c r="R20" i="35"/>
  <c r="V20" i="35" s="1"/>
  <c r="R21" i="35"/>
  <c r="V21" i="35" s="1"/>
  <c r="R22" i="35"/>
  <c r="V22" i="35" s="1"/>
  <c r="R23" i="35"/>
  <c r="V23" i="35" s="1"/>
  <c r="R24" i="35"/>
  <c r="V24" i="35" s="1"/>
  <c r="R25" i="35"/>
  <c r="V25" i="35" s="1"/>
  <c r="R26" i="35"/>
  <c r="V26" i="35" s="1"/>
  <c r="R27" i="35"/>
  <c r="V27" i="35" s="1"/>
  <c r="R28" i="35"/>
  <c r="V28" i="35" s="1"/>
  <c r="V29" i="35"/>
  <c r="R33" i="35"/>
  <c r="R34" i="35"/>
  <c r="V34" i="35" s="1"/>
  <c r="R35" i="35"/>
  <c r="V35" i="35" s="1"/>
  <c r="R36" i="35"/>
  <c r="V36" i="35" s="1"/>
  <c r="R37" i="35"/>
  <c r="V37" i="35" s="1"/>
  <c r="R39" i="35"/>
  <c r="V39" i="35" s="1"/>
  <c r="R40" i="35"/>
  <c r="V40" i="35" s="1"/>
  <c r="R42" i="35"/>
  <c r="V42" i="35" s="1"/>
  <c r="R43" i="35"/>
  <c r="V43" i="35" s="1"/>
  <c r="R44" i="35"/>
  <c r="V44" i="35" s="1"/>
  <c r="R45" i="35"/>
  <c r="V45" i="35" s="1"/>
  <c r="R46" i="35"/>
  <c r="V46" i="35" s="1"/>
  <c r="R47" i="35"/>
  <c r="V47" i="35" s="1"/>
  <c r="R48" i="35"/>
  <c r="V48" i="35" s="1"/>
  <c r="R49" i="35"/>
  <c r="V49" i="35" s="1"/>
  <c r="R50" i="35"/>
  <c r="V50" i="35" s="1"/>
  <c r="R51" i="35"/>
  <c r="V51" i="35" s="1"/>
  <c r="Y13" i="38"/>
  <c r="X13" i="38"/>
  <c r="Y11" i="38"/>
  <c r="Y12" i="38"/>
  <c r="Y14" i="38"/>
  <c r="X18" i="38"/>
  <c r="Y19" i="38"/>
  <c r="Y21" i="38"/>
  <c r="X22" i="38"/>
  <c r="Y23" i="38"/>
  <c r="W24" i="38"/>
  <c r="Y25" i="38"/>
  <c r="X26" i="38"/>
  <c r="Y27" i="38"/>
  <c r="W28" i="38"/>
  <c r="W29" i="38"/>
  <c r="X34" i="38"/>
  <c r="Y36" i="38"/>
  <c r="X37" i="38"/>
  <c r="X38" i="38"/>
  <c r="X39" i="38"/>
  <c r="X40" i="38"/>
  <c r="Y41" i="38"/>
  <c r="W42" i="38"/>
  <c r="X43" i="38"/>
  <c r="X45" i="38"/>
  <c r="Y46" i="38"/>
  <c r="X48" i="38"/>
  <c r="X49" i="38"/>
  <c r="Y50" i="38"/>
  <c r="X10" i="38"/>
  <c r="O29" i="38"/>
  <c r="AB51" i="37"/>
  <c r="AB31" i="37"/>
  <c r="M51" i="37"/>
  <c r="M15" i="37"/>
  <c r="I51" i="37"/>
  <c r="E51" i="37"/>
  <c r="S52" i="35"/>
  <c r="S30" i="35"/>
  <c r="S14" i="35"/>
  <c r="R10" i="35"/>
  <c r="V10" i="35" s="1"/>
  <c r="S54" i="35" l="1"/>
  <c r="Y45" i="38"/>
  <c r="AK38" i="41"/>
  <c r="AE40" i="41"/>
  <c r="X28" i="38"/>
  <c r="W41" i="38"/>
  <c r="X24" i="38"/>
  <c r="Y40" i="38"/>
  <c r="Y23" i="39"/>
  <c r="AF46" i="41"/>
  <c r="AJ45" i="41"/>
  <c r="AK19" i="41"/>
  <c r="X51" i="38"/>
  <c r="X20" i="38"/>
  <c r="Y15" i="39"/>
  <c r="AF41" i="41"/>
  <c r="AJ40" i="41"/>
  <c r="X47" i="38"/>
  <c r="Y49" i="38"/>
  <c r="AE44" i="41"/>
  <c r="AJ22" i="41"/>
  <c r="AF13" i="41"/>
  <c r="AG43" i="41"/>
  <c r="AG35" i="41"/>
  <c r="AK43" i="41"/>
  <c r="W10" i="38"/>
  <c r="Y10" i="38"/>
  <c r="X50" i="38"/>
  <c r="X46" i="38"/>
  <c r="X41" i="38"/>
  <c r="X25" i="38"/>
  <c r="X14" i="38"/>
  <c r="Y48" i="38"/>
  <c r="Y43" i="38"/>
  <c r="Y39" i="38"/>
  <c r="Y19" i="39"/>
  <c r="AE24" i="41"/>
  <c r="AE47" i="41"/>
  <c r="AE43" i="41"/>
  <c r="AF45" i="41"/>
  <c r="AF40" i="41"/>
  <c r="AF12" i="41"/>
  <c r="AG26" i="41"/>
  <c r="AJ43" i="41"/>
  <c r="AJ37" i="41"/>
  <c r="AJ18" i="41"/>
  <c r="AK42" i="41"/>
  <c r="AK12" i="41"/>
  <c r="X42" i="38"/>
  <c r="Y34" i="38"/>
  <c r="AE28" i="41"/>
  <c r="W43" i="38"/>
  <c r="Y51" i="38"/>
  <c r="Y47" i="38"/>
  <c r="Y42" i="38"/>
  <c r="Y38" i="38"/>
  <c r="Y33" i="39"/>
  <c r="AE13" i="41"/>
  <c r="AE23" i="41"/>
  <c r="AE46" i="41"/>
  <c r="AF43" i="41"/>
  <c r="AF20" i="41"/>
  <c r="AG47" i="41"/>
  <c r="AJ42" i="41"/>
  <c r="AJ33" i="41"/>
  <c r="AK47" i="41"/>
  <c r="AK41" i="41"/>
  <c r="AK27" i="41"/>
  <c r="W38" i="38"/>
  <c r="X21" i="38"/>
  <c r="Y35" i="38"/>
  <c r="Y30" i="39"/>
  <c r="AE12" i="41"/>
  <c r="AE45" i="41"/>
  <c r="AF47" i="41"/>
  <c r="AF19" i="41"/>
  <c r="AG45" i="41"/>
  <c r="AG40" i="41"/>
  <c r="AJ26" i="41"/>
  <c r="AK23" i="41"/>
  <c r="X30" i="38"/>
  <c r="Y26" i="38"/>
  <c r="Y22" i="38"/>
  <c r="Y18" i="38"/>
  <c r="X10" i="39"/>
  <c r="W10" i="39" s="1"/>
  <c r="X31" i="39"/>
  <c r="X27" i="39"/>
  <c r="X20" i="39"/>
  <c r="X16" i="39"/>
  <c r="Y32" i="39"/>
  <c r="Y29" i="39"/>
  <c r="Y22" i="39"/>
  <c r="Y18" i="39"/>
  <c r="AF11" i="41"/>
  <c r="AF39" i="41"/>
  <c r="AF35" i="41"/>
  <c r="AF28" i="41"/>
  <c r="AF24" i="41"/>
  <c r="AG39" i="41"/>
  <c r="AG34" i="41"/>
  <c r="AG25" i="41"/>
  <c r="AG20" i="41"/>
  <c r="AG13" i="41"/>
  <c r="AJ36" i="41"/>
  <c r="AJ29" i="41"/>
  <c r="AJ25" i="41"/>
  <c r="AJ21" i="41"/>
  <c r="AK33" i="41"/>
  <c r="AK26" i="41"/>
  <c r="AK22" i="41"/>
  <c r="AK18" i="41"/>
  <c r="X28" i="39"/>
  <c r="X21" i="39"/>
  <c r="X17" i="39"/>
  <c r="AF36" i="41"/>
  <c r="AF29" i="41"/>
  <c r="AF25" i="41"/>
  <c r="AG21" i="41"/>
  <c r="AG14" i="41"/>
  <c r="X36" i="38"/>
  <c r="X12" i="38"/>
  <c r="W14" i="38"/>
  <c r="X35" i="38"/>
  <c r="X27" i="38"/>
  <c r="X23" i="38"/>
  <c r="X19" i="38"/>
  <c r="Y37" i="38"/>
  <c r="Y28" i="38"/>
  <c r="Y24" i="38"/>
  <c r="Y20" i="38"/>
  <c r="AE26" i="41"/>
  <c r="AF38" i="41"/>
  <c r="AF34" i="41"/>
  <c r="AF27" i="41"/>
  <c r="AF22" i="41"/>
  <c r="AF18" i="41"/>
  <c r="AG11" i="41"/>
  <c r="AG37" i="41"/>
  <c r="AG33" i="41"/>
  <c r="AG24" i="41"/>
  <c r="AG19" i="41"/>
  <c r="AG12" i="41"/>
  <c r="AI23" i="41"/>
  <c r="AJ35" i="41"/>
  <c r="AJ24" i="41"/>
  <c r="AJ20" i="41"/>
  <c r="AJ13" i="41"/>
  <c r="AK36" i="41"/>
  <c r="AK29" i="41"/>
  <c r="AK25" i="41"/>
  <c r="AK21" i="41"/>
  <c r="AK11" i="41"/>
  <c r="X11" i="38"/>
  <c r="AE39" i="41"/>
  <c r="AF37" i="41"/>
  <c r="AF33" i="41"/>
  <c r="AF26" i="41"/>
  <c r="AG27" i="41"/>
  <c r="AG22" i="41"/>
  <c r="AG18" i="41"/>
  <c r="R52" i="35"/>
  <c r="R30" i="35"/>
  <c r="V18" i="35"/>
  <c r="V33" i="35"/>
  <c r="R14" i="35"/>
  <c r="V14" i="35" s="1"/>
  <c r="AG10" i="32"/>
  <c r="AG11" i="32"/>
  <c r="AG12" i="32"/>
  <c r="AG13" i="32"/>
  <c r="AC14" i="32"/>
  <c r="AG19" i="32"/>
  <c r="AC22" i="32"/>
  <c r="AG26" i="32"/>
  <c r="AG27" i="32"/>
  <c r="AG30" i="32"/>
  <c r="AG32" i="32"/>
  <c r="AG39" i="32"/>
  <c r="AG44" i="32"/>
  <c r="AC46" i="32"/>
  <c r="AG51" i="32"/>
  <c r="AG54" i="32"/>
  <c r="AG28" i="32" l="1"/>
  <c r="AC28" i="32"/>
  <c r="R54" i="35"/>
  <c r="V54" i="35" s="1"/>
  <c r="AC38" i="32"/>
  <c r="AC41" i="32"/>
  <c r="AG41" i="32"/>
  <c r="AG48" i="32"/>
  <c r="AC48" i="32"/>
  <c r="AC40" i="32"/>
  <c r="AG40" i="32"/>
  <c r="AC26" i="32"/>
  <c r="AC50" i="32"/>
  <c r="AG50" i="32"/>
  <c r="AG42" i="32"/>
  <c r="AC19" i="32"/>
  <c r="AG49" i="32"/>
  <c r="AC49" i="32"/>
  <c r="AG37" i="32"/>
  <c r="AC37" i="32"/>
  <c r="AG43" i="32"/>
  <c r="AC43" i="32"/>
  <c r="AC12" i="32"/>
  <c r="O39" i="30" l="1"/>
  <c r="O38" i="30"/>
  <c r="G16" i="46" l="1"/>
  <c r="E18" i="59" l="1"/>
  <c r="K18" i="59"/>
  <c r="J18" i="59"/>
  <c r="H18" i="59"/>
  <c r="G18" i="59"/>
  <c r="E18" i="58"/>
  <c r="D18" i="58"/>
  <c r="J45" i="56"/>
  <c r="K45" i="56"/>
  <c r="J16" i="56"/>
  <c r="K16" i="56"/>
  <c r="J31" i="56"/>
  <c r="K31" i="56"/>
  <c r="G31" i="56"/>
  <c r="H31" i="56"/>
  <c r="D30" i="44" l="1"/>
  <c r="G21" i="52" l="1"/>
  <c r="D21" i="52"/>
  <c r="G40" i="63"/>
  <c r="D33" i="49"/>
  <c r="D15" i="63"/>
  <c r="J21" i="62"/>
  <c r="J13" i="62"/>
  <c r="G13" i="62"/>
  <c r="G21" i="62"/>
  <c r="D21" i="62"/>
  <c r="D13" i="62"/>
  <c r="D32" i="62" s="1"/>
  <c r="K25" i="61"/>
  <c r="J31" i="61"/>
  <c r="J25" i="61"/>
  <c r="G31" i="61"/>
  <c r="G25" i="61"/>
  <c r="H33" i="61"/>
  <c r="D31" i="61"/>
  <c r="E31" i="61"/>
  <c r="D25" i="61"/>
  <c r="E25" i="61"/>
  <c r="D14" i="61"/>
  <c r="J32" i="60"/>
  <c r="J23" i="60"/>
  <c r="G32" i="60"/>
  <c r="G23" i="60"/>
  <c r="D32" i="60"/>
  <c r="E32" i="60"/>
  <c r="D23" i="60"/>
  <c r="E23" i="60"/>
  <c r="D15" i="60"/>
  <c r="J24" i="49"/>
  <c r="J33" i="49"/>
  <c r="K33" i="49"/>
  <c r="G33" i="49"/>
  <c r="H33" i="49"/>
  <c r="G24" i="49"/>
  <c r="H24" i="49"/>
  <c r="D24" i="49"/>
  <c r="E24" i="49"/>
  <c r="D14" i="49"/>
  <c r="J20" i="47"/>
  <c r="J28" i="47"/>
  <c r="K22" i="46"/>
  <c r="K24" i="46" s="1"/>
  <c r="J22" i="46"/>
  <c r="H22" i="46"/>
  <c r="H24" i="46" s="1"/>
  <c r="G22" i="46"/>
  <c r="E22" i="46"/>
  <c r="E24" i="46" s="1"/>
  <c r="D22" i="46"/>
  <c r="G11" i="48"/>
  <c r="H11" i="48"/>
  <c r="D16" i="48"/>
  <c r="E16" i="48"/>
  <c r="D11" i="48"/>
  <c r="E11" i="48"/>
  <c r="G20" i="47"/>
  <c r="G28" i="47"/>
  <c r="D28" i="47"/>
  <c r="D14" i="47"/>
  <c r="D16" i="59"/>
  <c r="D30" i="58"/>
  <c r="E30" i="58"/>
  <c r="D24" i="58"/>
  <c r="E24" i="58"/>
  <c r="G16" i="56"/>
  <c r="H16" i="56"/>
  <c r="D45" i="56"/>
  <c r="E45" i="56"/>
  <c r="D31" i="56"/>
  <c r="E31" i="56"/>
  <c r="D16" i="56"/>
  <c r="E16" i="56"/>
  <c r="K35" i="45"/>
  <c r="J35" i="45"/>
  <c r="H35" i="45"/>
  <c r="G35" i="45"/>
  <c r="K12" i="45"/>
  <c r="J12" i="45"/>
  <c r="H12" i="45"/>
  <c r="G12" i="45"/>
  <c r="D35" i="45"/>
  <c r="E12" i="45"/>
  <c r="E37" i="45" s="1"/>
  <c r="D12" i="45"/>
  <c r="E47" i="44"/>
  <c r="D19" i="44"/>
  <c r="D45" i="44"/>
  <c r="I12" i="36"/>
  <c r="I13" i="36"/>
  <c r="I14" i="36"/>
  <c r="I18" i="36"/>
  <c r="I19" i="36"/>
  <c r="I20" i="36"/>
  <c r="I21" i="36"/>
  <c r="I22" i="36"/>
  <c r="I23" i="36"/>
  <c r="I24" i="36"/>
  <c r="I25" i="36"/>
  <c r="I26" i="36"/>
  <c r="I27" i="36"/>
  <c r="I28" i="36"/>
  <c r="I29" i="36"/>
  <c r="I30" i="36"/>
  <c r="E34" i="36"/>
  <c r="I34" i="36"/>
  <c r="E35" i="36"/>
  <c r="I35" i="36"/>
  <c r="E36" i="36"/>
  <c r="I36" i="36"/>
  <c r="E37" i="36"/>
  <c r="I37" i="36"/>
  <c r="E38" i="36"/>
  <c r="I38" i="36"/>
  <c r="I39" i="36"/>
  <c r="E40" i="36"/>
  <c r="I40" i="36"/>
  <c r="E41" i="36"/>
  <c r="I41" i="36"/>
  <c r="I42" i="36"/>
  <c r="E43" i="36"/>
  <c r="I43" i="36"/>
  <c r="E44" i="36"/>
  <c r="I44" i="36"/>
  <c r="E45" i="36"/>
  <c r="I45" i="36"/>
  <c r="E46" i="36"/>
  <c r="I46" i="36"/>
  <c r="E47" i="36"/>
  <c r="I47" i="36"/>
  <c r="E48" i="36"/>
  <c r="I48" i="36"/>
  <c r="E49" i="36"/>
  <c r="I49" i="36"/>
  <c r="E50" i="36"/>
  <c r="I50" i="36"/>
  <c r="E51" i="36"/>
  <c r="I51" i="36"/>
  <c r="E52" i="36"/>
  <c r="I52" i="36"/>
  <c r="D32" i="58" l="1"/>
  <c r="K37" i="45"/>
  <c r="J32" i="62"/>
  <c r="G32" i="62"/>
  <c r="H37" i="45"/>
  <c r="J37" i="45"/>
  <c r="I53" i="36"/>
  <c r="E53" i="36"/>
  <c r="D37" i="45"/>
  <c r="I31" i="36"/>
  <c r="E31" i="36"/>
  <c r="G37" i="45"/>
  <c r="D34" i="60"/>
  <c r="G33" i="61"/>
  <c r="D47" i="44"/>
  <c r="J33" i="61"/>
  <c r="E33" i="61"/>
  <c r="V13" i="29"/>
  <c r="Y14" i="29"/>
  <c r="V15" i="29"/>
  <c r="AG15" i="29" s="1"/>
  <c r="X20" i="29"/>
  <c r="X21" i="29"/>
  <c r="V22" i="29"/>
  <c r="Y23" i="29"/>
  <c r="W25" i="29"/>
  <c r="X26" i="29"/>
  <c r="Y27" i="29"/>
  <c r="Y28" i="29"/>
  <c r="W29" i="29"/>
  <c r="V31" i="29"/>
  <c r="AG31" i="29" s="1"/>
  <c r="X32" i="29"/>
  <c r="W33" i="29"/>
  <c r="Y34" i="29"/>
  <c r="X39" i="29"/>
  <c r="W40" i="29"/>
  <c r="Y41" i="29"/>
  <c r="X42" i="29"/>
  <c r="X43" i="29"/>
  <c r="W44" i="29"/>
  <c r="Y45" i="29"/>
  <c r="X46" i="29"/>
  <c r="X47" i="29"/>
  <c r="V48" i="29"/>
  <c r="X49" i="29"/>
  <c r="W50" i="29"/>
  <c r="X51" i="29"/>
  <c r="Y52" i="29"/>
  <c r="W53" i="29"/>
  <c r="X54" i="29"/>
  <c r="Y55" i="29"/>
  <c r="X56" i="29"/>
  <c r="I10" i="29"/>
  <c r="I11" i="29"/>
  <c r="O11" i="29" s="1"/>
  <c r="I12" i="29"/>
  <c r="O12" i="29" s="1"/>
  <c r="I13" i="29"/>
  <c r="O13" i="29" s="1"/>
  <c r="I14" i="29"/>
  <c r="O14" i="29" s="1"/>
  <c r="I16" i="29"/>
  <c r="G31" i="27"/>
  <c r="G61" i="27" s="1"/>
  <c r="D59" i="27"/>
  <c r="D17" i="27"/>
  <c r="X11" i="25"/>
  <c r="W13" i="25"/>
  <c r="W14" i="25"/>
  <c r="X20" i="25"/>
  <c r="V21" i="25"/>
  <c r="X22" i="25"/>
  <c r="X24" i="25"/>
  <c r="V25" i="25"/>
  <c r="X26" i="25"/>
  <c r="W28" i="25"/>
  <c r="V29" i="25"/>
  <c r="W30" i="25"/>
  <c r="X31" i="25"/>
  <c r="V35" i="25"/>
  <c r="W36" i="25"/>
  <c r="V37" i="25"/>
  <c r="V39" i="25"/>
  <c r="W40" i="25"/>
  <c r="X41" i="25"/>
  <c r="V43" i="25"/>
  <c r="W44" i="25"/>
  <c r="V45" i="25"/>
  <c r="V47" i="25"/>
  <c r="W48" i="25"/>
  <c r="X49" i="25"/>
  <c r="W50" i="25"/>
  <c r="V51" i="25"/>
  <c r="W52" i="25"/>
  <c r="X53" i="25"/>
  <c r="V10" i="25"/>
  <c r="X21" i="25"/>
  <c r="W22" i="25"/>
  <c r="V11" i="24"/>
  <c r="W12" i="24"/>
  <c r="V14" i="24"/>
  <c r="V15" i="24"/>
  <c r="W16" i="24"/>
  <c r="W20" i="24"/>
  <c r="V21" i="24"/>
  <c r="V22" i="24"/>
  <c r="W23" i="24"/>
  <c r="W24" i="24"/>
  <c r="V25" i="24"/>
  <c r="V26" i="24"/>
  <c r="W27" i="24"/>
  <c r="V29" i="24"/>
  <c r="V30" i="24"/>
  <c r="W31" i="24"/>
  <c r="V33" i="24"/>
  <c r="V37" i="24"/>
  <c r="W38" i="24"/>
  <c r="W39" i="24"/>
  <c r="V40" i="24"/>
  <c r="V41" i="24"/>
  <c r="W42" i="24"/>
  <c r="W43" i="24"/>
  <c r="V44" i="24"/>
  <c r="X46" i="24"/>
  <c r="W48" i="24"/>
  <c r="X49" i="24"/>
  <c r="V50" i="24"/>
  <c r="W52" i="24"/>
  <c r="X53" i="24"/>
  <c r="V54" i="24"/>
  <c r="W56" i="24"/>
  <c r="X57" i="24"/>
  <c r="V58" i="24"/>
  <c r="W60" i="24"/>
  <c r="X61" i="24"/>
  <c r="V62" i="24"/>
  <c r="X10" i="24"/>
  <c r="D53" i="23"/>
  <c r="D27" i="23"/>
  <c r="D14" i="23"/>
  <c r="U13" i="17"/>
  <c r="AB14" i="18"/>
  <c r="AB15" i="18"/>
  <c r="AB16" i="18"/>
  <c r="AB17" i="18"/>
  <c r="AB18" i="18"/>
  <c r="AB24" i="18"/>
  <c r="AB25" i="18"/>
  <c r="AB26" i="18"/>
  <c r="AB27" i="18"/>
  <c r="AB28" i="18"/>
  <c r="AB29" i="18"/>
  <c r="AB30" i="18"/>
  <c r="AB31" i="18"/>
  <c r="AB32" i="18"/>
  <c r="AB33" i="18"/>
  <c r="AB35" i="18"/>
  <c r="AB36" i="18"/>
  <c r="AB40" i="18"/>
  <c r="AB41" i="18"/>
  <c r="AB42" i="18"/>
  <c r="AB43" i="18"/>
  <c r="AB44" i="18"/>
  <c r="AB45" i="18"/>
  <c r="AB46" i="18"/>
  <c r="AB47" i="18"/>
  <c r="AB48" i="18"/>
  <c r="AB49" i="18"/>
  <c r="AB50" i="18"/>
  <c r="AB51" i="18"/>
  <c r="AB52" i="18"/>
  <c r="C53" i="18"/>
  <c r="C55" i="18" s="1"/>
  <c r="AH12" i="17"/>
  <c r="AH20" i="17"/>
  <c r="AI28" i="17"/>
  <c r="AI31" i="17"/>
  <c r="AI35" i="17"/>
  <c r="O36" i="17"/>
  <c r="O13" i="17"/>
  <c r="R36" i="17"/>
  <c r="R23" i="17"/>
  <c r="R13" i="17"/>
  <c r="C36" i="17"/>
  <c r="C23" i="17"/>
  <c r="C13" i="17"/>
  <c r="AD24" i="16"/>
  <c r="AE25" i="16"/>
  <c r="AA26" i="16"/>
  <c r="AD27" i="16"/>
  <c r="AD28" i="16"/>
  <c r="AE29" i="16"/>
  <c r="AA30" i="16"/>
  <c r="AD31" i="16"/>
  <c r="AD32" i="16"/>
  <c r="AE33" i="16"/>
  <c r="AA34" i="16"/>
  <c r="AA36" i="16"/>
  <c r="AD37" i="16"/>
  <c r="AD38" i="16"/>
  <c r="AE39" i="16"/>
  <c r="AA40" i="16"/>
  <c r="Y44" i="16"/>
  <c r="AD45" i="16"/>
  <c r="AD46" i="16"/>
  <c r="AE47" i="16"/>
  <c r="Z48" i="16"/>
  <c r="AD49" i="16"/>
  <c r="AD50" i="16"/>
  <c r="AE51" i="16"/>
  <c r="AE52" i="16"/>
  <c r="AD53" i="16"/>
  <c r="AD54" i="16"/>
  <c r="AE55" i="16"/>
  <c r="AE56" i="16"/>
  <c r="AD57" i="16"/>
  <c r="AD58" i="16"/>
  <c r="Z60" i="16"/>
  <c r="AD61" i="16"/>
  <c r="AD62" i="16"/>
  <c r="AE63" i="16"/>
  <c r="Z64" i="16"/>
  <c r="AD11" i="16"/>
  <c r="H40" i="15"/>
  <c r="D40" i="15"/>
  <c r="D19" i="15"/>
  <c r="F11" i="12"/>
  <c r="F18" i="12"/>
  <c r="F34" i="12"/>
  <c r="C34" i="12"/>
  <c r="C18" i="12"/>
  <c r="F30" i="11"/>
  <c r="F14" i="11"/>
  <c r="F55" i="11"/>
  <c r="C55" i="11"/>
  <c r="C30" i="11"/>
  <c r="C14" i="11"/>
  <c r="F41" i="10"/>
  <c r="F72" i="10"/>
  <c r="C72" i="10"/>
  <c r="C41" i="10"/>
  <c r="F21" i="10"/>
  <c r="C21" i="10"/>
  <c r="E55" i="36" l="1"/>
  <c r="D61" i="27"/>
  <c r="C57" i="11"/>
  <c r="AB20" i="18"/>
  <c r="F57" i="11"/>
  <c r="C74" i="10"/>
  <c r="F74" i="10"/>
  <c r="AH13" i="18"/>
  <c r="W31" i="26"/>
  <c r="V31" i="26"/>
  <c r="X31" i="26"/>
  <c r="D55" i="23"/>
  <c r="X44" i="25"/>
  <c r="W41" i="25"/>
  <c r="V36" i="25"/>
  <c r="U62" i="24"/>
  <c r="V44" i="25"/>
  <c r="W29" i="25"/>
  <c r="W61" i="24"/>
  <c r="X28" i="25"/>
  <c r="X45" i="29"/>
  <c r="V16" i="24"/>
  <c r="X36" i="25"/>
  <c r="AA53" i="16"/>
  <c r="X51" i="25"/>
  <c r="X43" i="25"/>
  <c r="X34" i="29"/>
  <c r="X50" i="24"/>
  <c r="X47" i="25"/>
  <c r="X35" i="25"/>
  <c r="Y53" i="29"/>
  <c r="W49" i="24"/>
  <c r="X39" i="25"/>
  <c r="V13" i="25"/>
  <c r="W49" i="29"/>
  <c r="W11" i="25"/>
  <c r="W26" i="25"/>
  <c r="X14" i="25"/>
  <c r="Z11" i="26"/>
  <c r="Y30" i="29"/>
  <c r="X29" i="25"/>
  <c r="X25" i="25"/>
  <c r="V14" i="25"/>
  <c r="W53" i="25"/>
  <c r="X45" i="25"/>
  <c r="X37" i="25"/>
  <c r="W47" i="29"/>
  <c r="W57" i="24"/>
  <c r="V42" i="24"/>
  <c r="X52" i="25"/>
  <c r="X48" i="25"/>
  <c r="W45" i="25"/>
  <c r="X40" i="25"/>
  <c r="W37" i="25"/>
  <c r="W25" i="25"/>
  <c r="W21" i="25"/>
  <c r="U21" i="25" s="1"/>
  <c r="W43" i="29"/>
  <c r="Y13" i="29"/>
  <c r="W49" i="25"/>
  <c r="V41" i="25"/>
  <c r="V11" i="25"/>
  <c r="W53" i="24"/>
  <c r="V52" i="25"/>
  <c r="V48" i="25"/>
  <c r="V40" i="25"/>
  <c r="V30" i="25"/>
  <c r="X53" i="29"/>
  <c r="Y42" i="29"/>
  <c r="V16" i="29"/>
  <c r="W56" i="29"/>
  <c r="W42" i="29"/>
  <c r="W26" i="29"/>
  <c r="X50" i="29"/>
  <c r="X23" i="29"/>
  <c r="W46" i="29"/>
  <c r="W41" i="29"/>
  <c r="W32" i="29"/>
  <c r="W23" i="29"/>
  <c r="X41" i="29"/>
  <c r="X27" i="29"/>
  <c r="Y56" i="29"/>
  <c r="Y46" i="29"/>
  <c r="Y26" i="29"/>
  <c r="W27" i="29"/>
  <c r="W34" i="29"/>
  <c r="X30" i="29"/>
  <c r="Y50" i="29"/>
  <c r="W45" i="29"/>
  <c r="Y54" i="29"/>
  <c r="AD51" i="16"/>
  <c r="AE59" i="16"/>
  <c r="AD59" i="16"/>
  <c r="Z59" i="16"/>
  <c r="AI33" i="17"/>
  <c r="AI29" i="17"/>
  <c r="U44" i="24"/>
  <c r="X33" i="24"/>
  <c r="W55" i="29"/>
  <c r="W52" i="29"/>
  <c r="W14" i="29"/>
  <c r="X29" i="29"/>
  <c r="Y44" i="29"/>
  <c r="Y40" i="29"/>
  <c r="Y33" i="29"/>
  <c r="Y21" i="29"/>
  <c r="AA45" i="16"/>
  <c r="AD39" i="16"/>
  <c r="U58" i="24"/>
  <c r="U40" i="24"/>
  <c r="U21" i="24"/>
  <c r="V60" i="24"/>
  <c r="X54" i="24"/>
  <c r="X40" i="24"/>
  <c r="V31" i="24"/>
  <c r="V23" i="24"/>
  <c r="X14" i="24"/>
  <c r="V53" i="25"/>
  <c r="W51" i="25"/>
  <c r="V49" i="25"/>
  <c r="W47" i="25"/>
  <c r="W43" i="25"/>
  <c r="W39" i="25"/>
  <c r="W35" i="25"/>
  <c r="V28" i="25"/>
  <c r="W54" i="29"/>
  <c r="W51" i="29"/>
  <c r="W21" i="29"/>
  <c r="W13" i="29"/>
  <c r="X44" i="29"/>
  <c r="X40" i="29"/>
  <c r="X33" i="29"/>
  <c r="X28" i="29"/>
  <c r="X14" i="29"/>
  <c r="Y47" i="29"/>
  <c r="Y43" i="29"/>
  <c r="Y39" i="29"/>
  <c r="Y32" i="29"/>
  <c r="Y20" i="29"/>
  <c r="W20" i="29"/>
  <c r="X55" i="29"/>
  <c r="X52" i="29"/>
  <c r="X13" i="29"/>
  <c r="U25" i="24"/>
  <c r="V56" i="24"/>
  <c r="X25" i="24"/>
  <c r="AE34" i="16"/>
  <c r="U54" i="24"/>
  <c r="U33" i="24"/>
  <c r="U14" i="24"/>
  <c r="X58" i="24"/>
  <c r="V48" i="24"/>
  <c r="X29" i="24"/>
  <c r="X21" i="24"/>
  <c r="V12" i="24"/>
  <c r="W24" i="25"/>
  <c r="X13" i="25"/>
  <c r="V14" i="29"/>
  <c r="Z38" i="16"/>
  <c r="AE26" i="16"/>
  <c r="C38" i="17"/>
  <c r="AI27" i="17"/>
  <c r="U50" i="24"/>
  <c r="U29" i="24"/>
  <c r="X62" i="24"/>
  <c r="V52" i="24"/>
  <c r="X44" i="24"/>
  <c r="V38" i="24"/>
  <c r="V27" i="24"/>
  <c r="W20" i="25"/>
  <c r="W28" i="29"/>
  <c r="Z54" i="16"/>
  <c r="AA49" i="16"/>
  <c r="AD63" i="16"/>
  <c r="AD47" i="16"/>
  <c r="AE36" i="16"/>
  <c r="AI16" i="17"/>
  <c r="AH16" i="17"/>
  <c r="AI20" i="17"/>
  <c r="AI32" i="17"/>
  <c r="Z50" i="16"/>
  <c r="AA62" i="16"/>
  <c r="AC46" i="16"/>
  <c r="AI30" i="17"/>
  <c r="U10" i="24"/>
  <c r="V10" i="24"/>
  <c r="W10" i="24"/>
  <c r="V59" i="24"/>
  <c r="U59" i="24"/>
  <c r="W59" i="24"/>
  <c r="X59" i="24"/>
  <c r="V55" i="24"/>
  <c r="U55" i="24"/>
  <c r="W55" i="24"/>
  <c r="X55" i="24"/>
  <c r="V51" i="24"/>
  <c r="U51" i="24"/>
  <c r="W51" i="24"/>
  <c r="X51" i="24"/>
  <c r="V47" i="24"/>
  <c r="U47" i="24"/>
  <c r="W47" i="24"/>
  <c r="X47" i="24"/>
  <c r="X43" i="24"/>
  <c r="V43" i="24"/>
  <c r="U43" i="24"/>
  <c r="X39" i="24"/>
  <c r="V39" i="24"/>
  <c r="U39" i="24"/>
  <c r="X32" i="24"/>
  <c r="V32" i="24"/>
  <c r="U32" i="24"/>
  <c r="X28" i="24"/>
  <c r="V28" i="24"/>
  <c r="U28" i="24"/>
  <c r="X24" i="24"/>
  <c r="V24" i="24"/>
  <c r="U24" i="24"/>
  <c r="X20" i="24"/>
  <c r="V20" i="24"/>
  <c r="U20" i="24"/>
  <c r="X13" i="24"/>
  <c r="V13" i="24"/>
  <c r="U13" i="24"/>
  <c r="W28" i="24"/>
  <c r="W54" i="25"/>
  <c r="V54" i="25"/>
  <c r="W46" i="25"/>
  <c r="V46" i="25"/>
  <c r="W42" i="25"/>
  <c r="V42" i="25"/>
  <c r="W38" i="25"/>
  <c r="V38" i="25"/>
  <c r="V31" i="25"/>
  <c r="W31" i="25"/>
  <c r="V27" i="25"/>
  <c r="W27" i="25"/>
  <c r="X27" i="25"/>
  <c r="V23" i="25"/>
  <c r="W23" i="25"/>
  <c r="X23" i="25"/>
  <c r="V19" i="25"/>
  <c r="W19" i="25"/>
  <c r="X19" i="25"/>
  <c r="W12" i="25"/>
  <c r="V12" i="25"/>
  <c r="X12" i="25"/>
  <c r="AB53" i="18"/>
  <c r="AI34" i="17"/>
  <c r="AI26" i="17"/>
  <c r="Z63" i="16"/>
  <c r="Z45" i="16"/>
  <c r="AA58" i="16"/>
  <c r="AA38" i="16"/>
  <c r="AD55" i="16"/>
  <c r="AE40" i="16"/>
  <c r="AE30" i="16"/>
  <c r="AI12" i="17"/>
  <c r="AB37" i="18"/>
  <c r="W32" i="24"/>
  <c r="W13" i="24"/>
  <c r="V50" i="25"/>
  <c r="U61" i="24"/>
  <c r="U57" i="24"/>
  <c r="U53" i="24"/>
  <c r="U49" i="24"/>
  <c r="W62" i="24"/>
  <c r="V61" i="24"/>
  <c r="W58" i="24"/>
  <c r="V57" i="24"/>
  <c r="W54" i="24"/>
  <c r="V53" i="24"/>
  <c r="W50" i="24"/>
  <c r="V49" i="24"/>
  <c r="W44" i="24"/>
  <c r="X41" i="24"/>
  <c r="W40" i="24"/>
  <c r="X37" i="24"/>
  <c r="W33" i="24"/>
  <c r="X30" i="24"/>
  <c r="W29" i="24"/>
  <c r="X26" i="24"/>
  <c r="W25" i="24"/>
  <c r="X22" i="24"/>
  <c r="W21" i="24"/>
  <c r="X15" i="24"/>
  <c r="W14" i="24"/>
  <c r="X11" i="24"/>
  <c r="U60" i="24"/>
  <c r="U56" i="24"/>
  <c r="U52" i="24"/>
  <c r="U48" i="24"/>
  <c r="U42" i="24"/>
  <c r="U38" i="24"/>
  <c r="U31" i="24"/>
  <c r="U27" i="24"/>
  <c r="U23" i="24"/>
  <c r="U16" i="24"/>
  <c r="U12" i="24"/>
  <c r="X60" i="24"/>
  <c r="X56" i="24"/>
  <c r="X52" i="24"/>
  <c r="X48" i="24"/>
  <c r="X42" i="24"/>
  <c r="W41" i="24"/>
  <c r="X38" i="24"/>
  <c r="W37" i="24"/>
  <c r="X31" i="24"/>
  <c r="W30" i="24"/>
  <c r="X27" i="24"/>
  <c r="W26" i="24"/>
  <c r="X23" i="24"/>
  <c r="W22" i="24"/>
  <c r="X16" i="24"/>
  <c r="W15" i="24"/>
  <c r="X12" i="24"/>
  <c r="W11" i="24"/>
  <c r="X10" i="25"/>
  <c r="U41" i="24"/>
  <c r="U37" i="24"/>
  <c r="U30" i="24"/>
  <c r="U26" i="24"/>
  <c r="U22" i="24"/>
  <c r="U15" i="24"/>
  <c r="U11" i="24"/>
  <c r="U26" i="26"/>
  <c r="V26" i="25"/>
  <c r="V24" i="25"/>
  <c r="V22" i="25"/>
  <c r="U22" i="25" s="1"/>
  <c r="V20" i="25"/>
  <c r="X54" i="25"/>
  <c r="X50" i="25"/>
  <c r="X46" i="25"/>
  <c r="X42" i="25"/>
  <c r="X38" i="25"/>
  <c r="X30" i="25"/>
  <c r="W10" i="25"/>
  <c r="W46" i="24"/>
  <c r="U46" i="24"/>
  <c r="V46" i="24"/>
  <c r="Z29" i="16"/>
  <c r="AA29" i="16"/>
  <c r="AE64" i="16"/>
  <c r="AE60" i="16"/>
  <c r="AE48" i="16"/>
  <c r="AD29" i="16"/>
  <c r="Z62" i="16"/>
  <c r="Z58" i="16"/>
  <c r="Z53" i="16"/>
  <c r="Z49" i="16"/>
  <c r="Z44" i="16"/>
  <c r="Z37" i="16"/>
  <c r="Z32" i="16"/>
  <c r="Z28" i="16"/>
  <c r="Z24" i="16"/>
  <c r="AA11" i="16"/>
  <c r="AA61" i="16"/>
  <c r="AA56" i="16"/>
  <c r="AA52" i="16"/>
  <c r="AA48" i="16"/>
  <c r="AA44" i="16"/>
  <c r="AA37" i="16"/>
  <c r="AA32" i="16"/>
  <c r="AA28" i="16"/>
  <c r="AA24" i="16"/>
  <c r="AD64" i="16"/>
  <c r="AE61" i="16"/>
  <c r="AD60" i="16"/>
  <c r="AE57" i="16"/>
  <c r="AD56" i="16"/>
  <c r="AE53" i="16"/>
  <c r="AD52" i="16"/>
  <c r="AE49" i="16"/>
  <c r="AD48" i="16"/>
  <c r="AE45" i="16"/>
  <c r="AD40" i="16"/>
  <c r="AE37" i="16"/>
  <c r="AD36" i="16"/>
  <c r="AD34" i="16"/>
  <c r="AE31" i="16"/>
  <c r="AD30" i="16"/>
  <c r="AE27" i="16"/>
  <c r="AD26" i="16"/>
  <c r="AE23" i="16"/>
  <c r="AE11" i="16"/>
  <c r="AC11" i="16" s="1"/>
  <c r="AC20" i="16" s="1"/>
  <c r="Z25" i="16"/>
  <c r="AA33" i="16"/>
  <c r="Z11" i="16"/>
  <c r="Y11" i="16" s="1"/>
  <c r="Z61" i="16"/>
  <c r="Z56" i="16"/>
  <c r="Z52" i="16"/>
  <c r="Z40" i="16"/>
  <c r="Y40" i="16" s="1"/>
  <c r="Z36" i="16"/>
  <c r="Y36" i="16" s="1"/>
  <c r="Z31" i="16"/>
  <c r="Z27" i="16"/>
  <c r="Z23" i="16"/>
  <c r="AA64" i="16"/>
  <c r="AA60" i="16"/>
  <c r="AA55" i="16"/>
  <c r="AA51" i="16"/>
  <c r="AA47" i="16"/>
  <c r="AA31" i="16"/>
  <c r="AA27" i="16"/>
  <c r="AA23" i="16"/>
  <c r="AE62" i="16"/>
  <c r="AE58" i="16"/>
  <c r="AE54" i="16"/>
  <c r="AE50" i="16"/>
  <c r="AE46" i="16"/>
  <c r="AE38" i="16"/>
  <c r="AE32" i="16"/>
  <c r="AE28" i="16"/>
  <c r="AE24" i="16"/>
  <c r="AD23" i="16"/>
  <c r="Z33" i="16"/>
  <c r="Y33" i="16" s="1"/>
  <c r="AA25" i="16"/>
  <c r="AD33" i="16"/>
  <c r="AD25" i="16"/>
  <c r="Z55" i="16"/>
  <c r="Z51" i="16"/>
  <c r="Z47" i="16"/>
  <c r="Z39" i="16"/>
  <c r="Z34" i="16"/>
  <c r="Y34" i="16" s="1"/>
  <c r="Z30" i="16"/>
  <c r="Y30" i="16" s="1"/>
  <c r="Z26" i="16"/>
  <c r="Y26" i="16" s="1"/>
  <c r="AA63" i="16"/>
  <c r="AA59" i="16"/>
  <c r="AA54" i="16"/>
  <c r="AA50" i="16"/>
  <c r="AA46" i="16"/>
  <c r="AA39" i="16"/>
  <c r="F36" i="12"/>
  <c r="U17" i="8"/>
  <c r="S17" i="8" s="1"/>
  <c r="T19" i="8"/>
  <c r="T20" i="8"/>
  <c r="S20" i="8" s="1"/>
  <c r="U23" i="8"/>
  <c r="U24" i="8"/>
  <c r="Y11" i="7"/>
  <c r="Y12" i="7"/>
  <c r="Y13" i="7"/>
  <c r="Y17" i="7"/>
  <c r="Y18" i="7"/>
  <c r="Y19" i="7"/>
  <c r="Y20" i="7"/>
  <c r="Y21" i="7"/>
  <c r="Y22" i="7"/>
  <c r="Y23" i="7"/>
  <c r="Y24" i="7"/>
  <c r="Y25" i="7"/>
  <c r="Y26" i="7"/>
  <c r="Y27" i="7"/>
  <c r="Y28" i="7"/>
  <c r="Y29" i="7"/>
  <c r="Y30" i="7"/>
  <c r="Y34" i="7"/>
  <c r="Y35" i="7"/>
  <c r="Y36" i="7"/>
  <c r="Y37" i="7"/>
  <c r="Y38" i="7"/>
  <c r="Y39" i="7"/>
  <c r="Y40" i="7"/>
  <c r="Y41" i="7"/>
  <c r="Y42" i="7"/>
  <c r="Y43" i="7"/>
  <c r="Y44" i="7"/>
  <c r="Y45" i="7"/>
  <c r="Y46" i="7"/>
  <c r="Y47" i="7"/>
  <c r="Y48" i="7"/>
  <c r="Y49" i="7"/>
  <c r="Y50" i="7"/>
  <c r="Y51" i="7"/>
  <c r="Y52" i="7"/>
  <c r="Y53" i="7"/>
  <c r="Y54" i="7"/>
  <c r="Y10" i="7"/>
  <c r="X11" i="7"/>
  <c r="X12" i="7"/>
  <c r="X13" i="7"/>
  <c r="X17" i="7"/>
  <c r="X18" i="7"/>
  <c r="X19" i="7"/>
  <c r="X20" i="7"/>
  <c r="X21" i="7"/>
  <c r="X22" i="7"/>
  <c r="X23" i="7"/>
  <c r="X24" i="7"/>
  <c r="X25" i="7"/>
  <c r="X26" i="7"/>
  <c r="X27" i="7"/>
  <c r="X28" i="7"/>
  <c r="X29" i="7"/>
  <c r="X30" i="7"/>
  <c r="X34" i="7"/>
  <c r="X35" i="7"/>
  <c r="X36" i="7"/>
  <c r="X37" i="7"/>
  <c r="X38" i="7"/>
  <c r="X39" i="7"/>
  <c r="X40" i="7"/>
  <c r="X41" i="7"/>
  <c r="X42" i="7"/>
  <c r="X43" i="7"/>
  <c r="X44" i="7"/>
  <c r="X45" i="7"/>
  <c r="X46" i="7"/>
  <c r="X47" i="7"/>
  <c r="X48" i="7"/>
  <c r="X49" i="7"/>
  <c r="X50" i="7"/>
  <c r="X51" i="7"/>
  <c r="X52" i="7"/>
  <c r="X53" i="7"/>
  <c r="X54" i="7"/>
  <c r="X10" i="7"/>
  <c r="U11" i="7"/>
  <c r="U17" i="7"/>
  <c r="T18" i="7"/>
  <c r="S18" i="7" s="1"/>
  <c r="U20" i="7"/>
  <c r="T21" i="7"/>
  <c r="T22" i="7"/>
  <c r="U24" i="7"/>
  <c r="T25" i="7"/>
  <c r="S25" i="7" s="1"/>
  <c r="T26" i="7"/>
  <c r="S26" i="7" s="1"/>
  <c r="T29" i="7"/>
  <c r="T30" i="7"/>
  <c r="U35" i="7"/>
  <c r="T36" i="7"/>
  <c r="U37" i="7"/>
  <c r="S37" i="7" s="1"/>
  <c r="U39" i="7"/>
  <c r="U40" i="7"/>
  <c r="T41" i="7"/>
  <c r="U42" i="7"/>
  <c r="U43" i="7"/>
  <c r="U44" i="7"/>
  <c r="T45" i="7"/>
  <c r="U46" i="7"/>
  <c r="U47" i="7"/>
  <c r="U48" i="7"/>
  <c r="T49" i="7"/>
  <c r="U53" i="7"/>
  <c r="X13" i="5"/>
  <c r="X14" i="5"/>
  <c r="X17" i="5"/>
  <c r="X24" i="5"/>
  <c r="X28" i="5"/>
  <c r="W29" i="5"/>
  <c r="X32" i="5"/>
  <c r="X33" i="5"/>
  <c r="X36" i="5"/>
  <c r="X40" i="5"/>
  <c r="X47" i="5"/>
  <c r="X48" i="5"/>
  <c r="X51" i="5"/>
  <c r="X52" i="5"/>
  <c r="X55" i="5"/>
  <c r="X59" i="5"/>
  <c r="X63" i="5"/>
  <c r="X67" i="5"/>
  <c r="X72" i="5"/>
  <c r="X73" i="5"/>
  <c r="T11" i="5"/>
  <c r="S12" i="5"/>
  <c r="S13" i="5"/>
  <c r="S14" i="5"/>
  <c r="T15" i="5"/>
  <c r="S16" i="5"/>
  <c r="S17" i="5"/>
  <c r="T18" i="5"/>
  <c r="T19" i="5"/>
  <c r="S20" i="5"/>
  <c r="S24" i="5"/>
  <c r="S27" i="5"/>
  <c r="R27" i="5" s="1"/>
  <c r="T28" i="5"/>
  <c r="T29" i="5"/>
  <c r="T30" i="5"/>
  <c r="S31" i="5"/>
  <c r="T32" i="5"/>
  <c r="T33" i="5"/>
  <c r="T34" i="5"/>
  <c r="S39" i="5"/>
  <c r="R39" i="5" s="1"/>
  <c r="T40" i="5"/>
  <c r="T41" i="5"/>
  <c r="T45" i="5"/>
  <c r="S46" i="5"/>
  <c r="T47" i="5"/>
  <c r="T49" i="5"/>
  <c r="R49" i="5" s="1"/>
  <c r="T50" i="5"/>
  <c r="S51" i="5"/>
  <c r="T52" i="5"/>
  <c r="T53" i="5"/>
  <c r="T54" i="5"/>
  <c r="S55" i="5"/>
  <c r="R55" i="5" s="1"/>
  <c r="S56" i="5"/>
  <c r="T57" i="5"/>
  <c r="T58" i="5"/>
  <c r="S59" i="5"/>
  <c r="S60" i="5"/>
  <c r="T61" i="5"/>
  <c r="T62" i="5"/>
  <c r="S63" i="5"/>
  <c r="S64" i="5"/>
  <c r="R64" i="5" s="1"/>
  <c r="S65" i="5"/>
  <c r="S66" i="5"/>
  <c r="R66" i="5" s="1"/>
  <c r="T67" i="5"/>
  <c r="S69" i="5"/>
  <c r="R69" i="5" s="1"/>
  <c r="S70" i="5"/>
  <c r="R70" i="5" s="1"/>
  <c r="T71" i="5"/>
  <c r="T72" i="5"/>
  <c r="S73" i="5"/>
  <c r="R73" i="5" s="1"/>
  <c r="S10" i="5"/>
  <c r="R10" i="5" s="1"/>
  <c r="L10" i="5"/>
  <c r="L11" i="5"/>
  <c r="L12" i="5"/>
  <c r="L13" i="5"/>
  <c r="L14" i="5"/>
  <c r="L15" i="5"/>
  <c r="P69" i="53"/>
  <c r="P68" i="53"/>
  <c r="P67" i="53"/>
  <c r="P66" i="53"/>
  <c r="P65" i="53"/>
  <c r="P63" i="53"/>
  <c r="P62" i="53"/>
  <c r="P61" i="53"/>
  <c r="P60" i="53"/>
  <c r="P59" i="53"/>
  <c r="P58" i="53"/>
  <c r="P57" i="53"/>
  <c r="P56" i="53"/>
  <c r="P54" i="53"/>
  <c r="P53" i="53"/>
  <c r="P52" i="53"/>
  <c r="P51" i="53"/>
  <c r="P49" i="53"/>
  <c r="P48" i="53"/>
  <c r="P47" i="53"/>
  <c r="P46" i="53"/>
  <c r="P45" i="53"/>
  <c r="P44" i="53"/>
  <c r="P43" i="53"/>
  <c r="P39" i="53"/>
  <c r="P38" i="53"/>
  <c r="P37" i="53"/>
  <c r="P36" i="53"/>
  <c r="P35" i="53"/>
  <c r="P34" i="53"/>
  <c r="P33" i="53"/>
  <c r="P32" i="53"/>
  <c r="P31" i="53"/>
  <c r="P30" i="53"/>
  <c r="P29" i="53"/>
  <c r="P28" i="53"/>
  <c r="P27" i="53"/>
  <c r="P26" i="53"/>
  <c r="P25" i="53"/>
  <c r="P24" i="53"/>
  <c r="P23" i="53"/>
  <c r="P22" i="53"/>
  <c r="P18" i="53"/>
  <c r="P17" i="53"/>
  <c r="P16" i="53"/>
  <c r="P15" i="53"/>
  <c r="P14" i="53"/>
  <c r="P13" i="53"/>
  <c r="P12" i="53"/>
  <c r="P11" i="53"/>
  <c r="P10" i="53"/>
  <c r="P9" i="53"/>
  <c r="K69" i="53"/>
  <c r="K68" i="53"/>
  <c r="K67" i="53"/>
  <c r="K66" i="53"/>
  <c r="K65" i="53"/>
  <c r="K63" i="53"/>
  <c r="K62" i="53"/>
  <c r="K61" i="53"/>
  <c r="K60" i="53"/>
  <c r="K59" i="53"/>
  <c r="K58" i="53"/>
  <c r="K57" i="53"/>
  <c r="K56" i="53"/>
  <c r="K55" i="53"/>
  <c r="K54" i="53"/>
  <c r="K53" i="53"/>
  <c r="K52" i="53"/>
  <c r="K51" i="53"/>
  <c r="K50" i="53"/>
  <c r="K49" i="53"/>
  <c r="K48" i="53"/>
  <c r="K47" i="53"/>
  <c r="K46" i="53"/>
  <c r="K45" i="53"/>
  <c r="K44" i="53"/>
  <c r="K43" i="53"/>
  <c r="K39" i="53"/>
  <c r="K38" i="53"/>
  <c r="K37" i="53"/>
  <c r="K36" i="53"/>
  <c r="K35" i="53"/>
  <c r="K34" i="53"/>
  <c r="K33" i="53"/>
  <c r="K32" i="53"/>
  <c r="K31" i="53"/>
  <c r="K30" i="53"/>
  <c r="K29" i="53"/>
  <c r="K28" i="53"/>
  <c r="K27" i="53"/>
  <c r="K26" i="53"/>
  <c r="K25" i="53"/>
  <c r="K24" i="53"/>
  <c r="K23" i="53"/>
  <c r="K22" i="53"/>
  <c r="K18" i="53"/>
  <c r="K17" i="53"/>
  <c r="K16" i="53"/>
  <c r="K15" i="53"/>
  <c r="K14" i="53"/>
  <c r="K13" i="53"/>
  <c r="K12" i="53"/>
  <c r="K11" i="53"/>
  <c r="K10" i="53"/>
  <c r="K9" i="53"/>
  <c r="C71" i="3"/>
  <c r="C40" i="3"/>
  <c r="C19" i="3"/>
  <c r="U25" i="25" l="1"/>
  <c r="U14" i="25"/>
  <c r="W51" i="7"/>
  <c r="W47" i="7"/>
  <c r="W43" i="7"/>
  <c r="W39" i="7"/>
  <c r="W35" i="7"/>
  <c r="W28" i="7"/>
  <c r="W24" i="7"/>
  <c r="W20" i="7"/>
  <c r="Y24" i="16"/>
  <c r="W54" i="7"/>
  <c r="W50" i="7"/>
  <c r="W46" i="7"/>
  <c r="W42" i="7"/>
  <c r="W38" i="7"/>
  <c r="W34" i="7"/>
  <c r="W27" i="7"/>
  <c r="W23" i="7"/>
  <c r="W19" i="7"/>
  <c r="Y25" i="16"/>
  <c r="Y28" i="16"/>
  <c r="Y27" i="16"/>
  <c r="W49" i="7"/>
  <c r="W45" i="7"/>
  <c r="W41" i="7"/>
  <c r="W37" i="7"/>
  <c r="W30" i="7"/>
  <c r="W26" i="7"/>
  <c r="W22" i="7"/>
  <c r="W18" i="7"/>
  <c r="Y39" i="16"/>
  <c r="Y31" i="16"/>
  <c r="Y38" i="16"/>
  <c r="W52" i="7"/>
  <c r="W48" i="7"/>
  <c r="W44" i="7"/>
  <c r="W40" i="7"/>
  <c r="W36" i="7"/>
  <c r="W29" i="7"/>
  <c r="W25" i="7"/>
  <c r="W21" i="7"/>
  <c r="W17" i="7"/>
  <c r="Y32" i="16"/>
  <c r="Y29" i="16"/>
  <c r="U29" i="25"/>
  <c r="W53" i="7"/>
  <c r="Y23" i="16"/>
  <c r="Y37" i="16"/>
  <c r="Z41" i="26"/>
  <c r="Z30" i="26"/>
  <c r="U39" i="25"/>
  <c r="U35" i="25"/>
  <c r="U20" i="25"/>
  <c r="U41" i="25"/>
  <c r="U51" i="25"/>
  <c r="U48" i="25"/>
  <c r="Z23" i="26"/>
  <c r="U44" i="25"/>
  <c r="Z37" i="26"/>
  <c r="U11" i="25"/>
  <c r="U36" i="25"/>
  <c r="U43" i="25"/>
  <c r="U45" i="25"/>
  <c r="U47" i="25"/>
  <c r="Z33" i="26"/>
  <c r="Z19" i="26"/>
  <c r="W73" i="5"/>
  <c r="V73" i="5" s="1"/>
  <c r="U26" i="25"/>
  <c r="Z10" i="26"/>
  <c r="U49" i="25"/>
  <c r="Z43" i="26"/>
  <c r="Z12" i="26"/>
  <c r="U28" i="25"/>
  <c r="S35" i="5"/>
  <c r="K40" i="53"/>
  <c r="K70" i="53"/>
  <c r="S19" i="5"/>
  <c r="R19" i="5" s="1"/>
  <c r="U38" i="25"/>
  <c r="Z39" i="26"/>
  <c r="U52" i="25"/>
  <c r="U40" i="25"/>
  <c r="U50" i="25"/>
  <c r="Z18" i="26"/>
  <c r="U13" i="25"/>
  <c r="Z20" i="26"/>
  <c r="U53" i="25"/>
  <c r="U37" i="25"/>
  <c r="Z32" i="26"/>
  <c r="Z31" i="26"/>
  <c r="Z24" i="26"/>
  <c r="Z36" i="26"/>
  <c r="Z21" i="26"/>
  <c r="S38" i="5"/>
  <c r="R38" i="5" s="1"/>
  <c r="U30" i="7"/>
  <c r="S30" i="7" s="1"/>
  <c r="Z34" i="26"/>
  <c r="Z13" i="26"/>
  <c r="U24" i="25"/>
  <c r="T51" i="5"/>
  <c r="R51" i="5" s="1"/>
  <c r="U22" i="7"/>
  <c r="S22" i="7" s="1"/>
  <c r="T18" i="8"/>
  <c r="U10" i="25"/>
  <c r="Z38" i="26"/>
  <c r="T24" i="7"/>
  <c r="S24" i="7" s="1"/>
  <c r="S72" i="5"/>
  <c r="R72" i="5" s="1"/>
  <c r="T26" i="5"/>
  <c r="U30" i="25"/>
  <c r="Z17" i="26"/>
  <c r="Z25" i="26"/>
  <c r="Z35" i="26"/>
  <c r="S58" i="5"/>
  <c r="R58" i="5" s="1"/>
  <c r="W36" i="5"/>
  <c r="V36" i="5" s="1"/>
  <c r="T44" i="7"/>
  <c r="S44" i="7" s="1"/>
  <c r="S71" i="5"/>
  <c r="R71" i="5" s="1"/>
  <c r="S54" i="5"/>
  <c r="R54" i="5" s="1"/>
  <c r="S34" i="5"/>
  <c r="R34" i="5" s="1"/>
  <c r="S15" i="5"/>
  <c r="R15" i="5" s="1"/>
  <c r="T46" i="5"/>
  <c r="R46" i="5" s="1"/>
  <c r="W72" i="5"/>
  <c r="V72" i="5" s="1"/>
  <c r="W48" i="5"/>
  <c r="V48" i="5" s="1"/>
  <c r="T40" i="7"/>
  <c r="S40" i="7" s="1"/>
  <c r="T20" i="7"/>
  <c r="S20" i="7" s="1"/>
  <c r="U10" i="8"/>
  <c r="K19" i="53"/>
  <c r="P19" i="53"/>
  <c r="P40" i="53"/>
  <c r="P70" i="53"/>
  <c r="S50" i="5"/>
  <c r="R50" i="5" s="1"/>
  <c r="S30" i="5"/>
  <c r="R30" i="5" s="1"/>
  <c r="S11" i="5"/>
  <c r="R11" i="5" s="1"/>
  <c r="T35" i="5"/>
  <c r="W63" i="5"/>
  <c r="V63" i="5" s="1"/>
  <c r="W47" i="5"/>
  <c r="V47" i="5" s="1"/>
  <c r="W28" i="5"/>
  <c r="V28" i="5" s="1"/>
  <c r="T52" i="7"/>
  <c r="S52" i="7" s="1"/>
  <c r="T35" i="7"/>
  <c r="S35" i="7" s="1"/>
  <c r="T13" i="7"/>
  <c r="U13" i="7"/>
  <c r="T10" i="8"/>
  <c r="S10" i="8" s="1"/>
  <c r="U22" i="8"/>
  <c r="Z22" i="26"/>
  <c r="AB36" i="17"/>
  <c r="AB38" i="17" s="1"/>
  <c r="W55" i="5"/>
  <c r="V55" i="5" s="1"/>
  <c r="W13" i="5"/>
  <c r="V13" i="5" s="1"/>
  <c r="S62" i="5"/>
  <c r="R62" i="5" s="1"/>
  <c r="S45" i="5"/>
  <c r="R45" i="5" s="1"/>
  <c r="S26" i="5"/>
  <c r="T31" i="5"/>
  <c r="R31" i="5" s="1"/>
  <c r="W56" i="5"/>
  <c r="W37" i="5"/>
  <c r="W17" i="5"/>
  <c r="V17" i="5" s="1"/>
  <c r="X64" i="5"/>
  <c r="X29" i="5"/>
  <c r="V29" i="5" s="1"/>
  <c r="T48" i="7"/>
  <c r="S48" i="7" s="1"/>
  <c r="T28" i="7"/>
  <c r="S28" i="7" s="1"/>
  <c r="U51" i="7"/>
  <c r="T22" i="8"/>
  <c r="U46" i="25"/>
  <c r="Z44" i="26"/>
  <c r="U12" i="25"/>
  <c r="U19" i="25"/>
  <c r="AE19" i="25" s="1"/>
  <c r="U31" i="25"/>
  <c r="Z40" i="26"/>
  <c r="X70" i="5"/>
  <c r="W70" i="5"/>
  <c r="X61" i="5"/>
  <c r="W61" i="5"/>
  <c r="X53" i="5"/>
  <c r="W53" i="5"/>
  <c r="X45" i="5"/>
  <c r="W45" i="5"/>
  <c r="X34" i="5"/>
  <c r="W34" i="5"/>
  <c r="X26" i="5"/>
  <c r="W26" i="5"/>
  <c r="X11" i="5"/>
  <c r="W11" i="5"/>
  <c r="T65" i="5"/>
  <c r="R65" i="5" s="1"/>
  <c r="T56" i="5"/>
  <c r="R56" i="5" s="1"/>
  <c r="T14" i="5"/>
  <c r="R14" i="5" s="1"/>
  <c r="U25" i="8"/>
  <c r="T25" i="8"/>
  <c r="W18" i="5"/>
  <c r="W14" i="5"/>
  <c r="V14" i="5" s="1"/>
  <c r="S61" i="5"/>
  <c r="R61" i="5" s="1"/>
  <c r="S57" i="5"/>
  <c r="R57" i="5" s="1"/>
  <c r="S53" i="5"/>
  <c r="R53" i="5" s="1"/>
  <c r="S48" i="5"/>
  <c r="R48" i="5" s="1"/>
  <c r="S41" i="5"/>
  <c r="R41" i="5" s="1"/>
  <c r="S37" i="5"/>
  <c r="R37" i="5" s="1"/>
  <c r="S33" i="5"/>
  <c r="R33" i="5" s="1"/>
  <c r="S29" i="5"/>
  <c r="R29" i="5" s="1"/>
  <c r="S25" i="5"/>
  <c r="R25" i="5" s="1"/>
  <c r="S18" i="5"/>
  <c r="R18" i="5" s="1"/>
  <c r="T63" i="5"/>
  <c r="R63" i="5" s="1"/>
  <c r="T59" i="5"/>
  <c r="R59" i="5" s="1"/>
  <c r="T24" i="5"/>
  <c r="R24" i="5" s="1"/>
  <c r="T17" i="5"/>
  <c r="R17" i="5" s="1"/>
  <c r="T13" i="5"/>
  <c r="R13" i="5" s="1"/>
  <c r="W60" i="5"/>
  <c r="W52" i="5"/>
  <c r="V52" i="5" s="1"/>
  <c r="W41" i="5"/>
  <c r="W33" i="5"/>
  <c r="V33" i="5" s="1"/>
  <c r="W25" i="5"/>
  <c r="X60" i="5"/>
  <c r="X41" i="5"/>
  <c r="X25" i="5"/>
  <c r="X65" i="5"/>
  <c r="W65" i="5"/>
  <c r="X57" i="5"/>
  <c r="W57" i="5"/>
  <c r="X49" i="5"/>
  <c r="W49" i="5"/>
  <c r="X38" i="5"/>
  <c r="W38" i="5"/>
  <c r="X30" i="5"/>
  <c r="W30" i="5"/>
  <c r="X19" i="5"/>
  <c r="W19" i="5"/>
  <c r="X15" i="5"/>
  <c r="W15" i="5"/>
  <c r="T60" i="5"/>
  <c r="R60" i="5" s="1"/>
  <c r="U21" i="8"/>
  <c r="T21" i="8"/>
  <c r="S52" i="5"/>
  <c r="R52" i="5" s="1"/>
  <c r="S47" i="5"/>
  <c r="R47" i="5" s="1"/>
  <c r="S40" i="5"/>
  <c r="R40" i="5" s="1"/>
  <c r="S36" i="5"/>
  <c r="R36" i="5" s="1"/>
  <c r="S32" i="5"/>
  <c r="R32" i="5" s="1"/>
  <c r="S28" i="5"/>
  <c r="R28" i="5" s="1"/>
  <c r="T20" i="5"/>
  <c r="R20" i="5" s="1"/>
  <c r="T16" i="5"/>
  <c r="R16" i="5" s="1"/>
  <c r="T12" i="5"/>
  <c r="R12" i="5" s="1"/>
  <c r="W67" i="5"/>
  <c r="V67" i="5" s="1"/>
  <c r="W59" i="5"/>
  <c r="V59" i="5" s="1"/>
  <c r="W51" i="5"/>
  <c r="V51" i="5" s="1"/>
  <c r="W40" i="5"/>
  <c r="V40" i="5" s="1"/>
  <c r="W32" i="5"/>
  <c r="V32" i="5" s="1"/>
  <c r="W24" i="5"/>
  <c r="V24" i="5" s="1"/>
  <c r="X56" i="5"/>
  <c r="X37" i="5"/>
  <c r="X18" i="5"/>
  <c r="X10" i="5"/>
  <c r="W10" i="5"/>
  <c r="X71" i="5"/>
  <c r="W71" i="5"/>
  <c r="X66" i="5"/>
  <c r="W66" i="5"/>
  <c r="X62" i="5"/>
  <c r="W62" i="5"/>
  <c r="X58" i="5"/>
  <c r="W58" i="5"/>
  <c r="X54" i="5"/>
  <c r="W54" i="5"/>
  <c r="X50" i="5"/>
  <c r="W50" i="5"/>
  <c r="X46" i="5"/>
  <c r="W46" i="5"/>
  <c r="X39" i="5"/>
  <c r="W39" i="5"/>
  <c r="X35" i="5"/>
  <c r="W35" i="5"/>
  <c r="X31" i="5"/>
  <c r="W31" i="5"/>
  <c r="X27" i="5"/>
  <c r="W27" i="5"/>
  <c r="X20" i="5"/>
  <c r="W20" i="5"/>
  <c r="X16" i="5"/>
  <c r="W16" i="5"/>
  <c r="X12" i="5"/>
  <c r="W12" i="5"/>
  <c r="S67" i="5"/>
  <c r="R67" i="5" s="1"/>
  <c r="W64" i="5"/>
  <c r="X69" i="5"/>
  <c r="V69" i="5" s="1"/>
  <c r="T54" i="7"/>
  <c r="S54" i="7" s="1"/>
  <c r="T50" i="7"/>
  <c r="S50" i="7" s="1"/>
  <c r="T46" i="7"/>
  <c r="S46" i="7" s="1"/>
  <c r="T42" i="7"/>
  <c r="S42" i="7" s="1"/>
  <c r="T38" i="7"/>
  <c r="T34" i="7"/>
  <c r="S34" i="7" s="1"/>
  <c r="T27" i="7"/>
  <c r="S27" i="7" s="1"/>
  <c r="U23" i="7"/>
  <c r="T23" i="7"/>
  <c r="U19" i="7"/>
  <c r="T19" i="7"/>
  <c r="U12" i="7"/>
  <c r="T12" i="7"/>
  <c r="U38" i="7"/>
  <c r="T10" i="7"/>
  <c r="S10" i="7" s="1"/>
  <c r="T51" i="7"/>
  <c r="T47" i="7"/>
  <c r="S47" i="7" s="1"/>
  <c r="T43" i="7"/>
  <c r="S43" i="7" s="1"/>
  <c r="T39" i="7"/>
  <c r="S39" i="7" s="1"/>
  <c r="U49" i="7"/>
  <c r="S49" i="7" s="1"/>
  <c r="U45" i="7"/>
  <c r="S45" i="7" s="1"/>
  <c r="U41" i="7"/>
  <c r="S41" i="7" s="1"/>
  <c r="U29" i="7"/>
  <c r="S29" i="7" s="1"/>
  <c r="U21" i="7"/>
  <c r="S21" i="7" s="1"/>
  <c r="T16" i="8"/>
  <c r="S16" i="8" s="1"/>
  <c r="U15" i="8"/>
  <c r="Z26" i="26"/>
  <c r="AI36" i="17"/>
  <c r="T11" i="7"/>
  <c r="S11" i="7" s="1"/>
  <c r="U36" i="7"/>
  <c r="S36" i="7" s="1"/>
  <c r="T24" i="8"/>
  <c r="S24" i="8" s="1"/>
  <c r="T15" i="8"/>
  <c r="U19" i="8"/>
  <c r="S19" i="8" s="1"/>
  <c r="U11" i="8"/>
  <c r="U54" i="25"/>
  <c r="U63" i="24"/>
  <c r="U27" i="25"/>
  <c r="U34" i="24"/>
  <c r="U17" i="24"/>
  <c r="T53" i="7"/>
  <c r="S53" i="7" s="1"/>
  <c r="T17" i="7"/>
  <c r="S17" i="7" s="1"/>
  <c r="T23" i="8"/>
  <c r="S23" i="8" s="1"/>
  <c r="T11" i="8"/>
  <c r="U18" i="8"/>
  <c r="U42" i="25"/>
  <c r="AB55" i="18"/>
  <c r="U23" i="25"/>
  <c r="Z42" i="26"/>
  <c r="U69" i="2"/>
  <c r="U22" i="2"/>
  <c r="U24" i="2"/>
  <c r="U25" i="2"/>
  <c r="U26" i="2"/>
  <c r="U27" i="2"/>
  <c r="U28" i="2"/>
  <c r="U29" i="2"/>
  <c r="U30" i="2"/>
  <c r="U31" i="2"/>
  <c r="U32" i="2"/>
  <c r="U33" i="2"/>
  <c r="U34" i="2"/>
  <c r="U35" i="2"/>
  <c r="U36" i="2"/>
  <c r="U37" i="2"/>
  <c r="U38" i="2"/>
  <c r="U39" i="2"/>
  <c r="U43" i="2"/>
  <c r="U44" i="2"/>
  <c r="U45" i="2"/>
  <c r="U46" i="2"/>
  <c r="U47" i="2"/>
  <c r="U48" i="2"/>
  <c r="U49" i="2"/>
  <c r="U50" i="2"/>
  <c r="U51" i="2"/>
  <c r="U52" i="2"/>
  <c r="U53" i="2"/>
  <c r="U54" i="2"/>
  <c r="U55" i="2"/>
  <c r="U56" i="2"/>
  <c r="U57" i="2"/>
  <c r="U58" i="2"/>
  <c r="U59" i="2"/>
  <c r="U60" i="2"/>
  <c r="U61" i="2"/>
  <c r="U62" i="2"/>
  <c r="U63" i="2"/>
  <c r="U65" i="2"/>
  <c r="U66" i="2"/>
  <c r="U67" i="2"/>
  <c r="U68" i="2"/>
  <c r="T37" i="2"/>
  <c r="T38" i="2"/>
  <c r="P66" i="2"/>
  <c r="T30" i="2"/>
  <c r="T32" i="2"/>
  <c r="T33" i="2"/>
  <c r="T34" i="2"/>
  <c r="T39" i="2"/>
  <c r="T44" i="2"/>
  <c r="T46" i="2"/>
  <c r="T47" i="2"/>
  <c r="T48" i="2"/>
  <c r="T49" i="2"/>
  <c r="T53" i="2"/>
  <c r="T56" i="2"/>
  <c r="P57" i="2"/>
  <c r="T59" i="2"/>
  <c r="T61" i="2"/>
  <c r="P62" i="2"/>
  <c r="T63" i="2"/>
  <c r="T67" i="2"/>
  <c r="P68" i="2"/>
  <c r="P69" i="2"/>
  <c r="V64" i="5" l="1"/>
  <c r="V15" i="5"/>
  <c r="V30" i="5"/>
  <c r="V49" i="5"/>
  <c r="V65" i="5"/>
  <c r="V11" i="5"/>
  <c r="V34" i="5"/>
  <c r="V53" i="5"/>
  <c r="V70" i="5"/>
  <c r="S22" i="8"/>
  <c r="V56" i="5"/>
  <c r="S18" i="8"/>
  <c r="S13" i="7"/>
  <c r="V26" i="5"/>
  <c r="V45" i="5"/>
  <c r="V61" i="5"/>
  <c r="R26" i="5"/>
  <c r="S12" i="7"/>
  <c r="S23" i="7"/>
  <c r="V12" i="5"/>
  <c r="V20" i="5"/>
  <c r="V31" i="5"/>
  <c r="V39" i="5"/>
  <c r="V50" i="5"/>
  <c r="V58" i="5"/>
  <c r="V66" i="5"/>
  <c r="V10" i="5"/>
  <c r="S21" i="8"/>
  <c r="V25" i="5"/>
  <c r="S38" i="7"/>
  <c r="V60" i="5"/>
  <c r="Y41" i="16"/>
  <c r="S15" i="8"/>
  <c r="S51" i="7"/>
  <c r="V19" i="5"/>
  <c r="V38" i="5"/>
  <c r="V57" i="5"/>
  <c r="V18" i="5"/>
  <c r="R35" i="5"/>
  <c r="S11" i="8"/>
  <c r="S12" i="8" s="1"/>
  <c r="S19" i="7"/>
  <c r="V16" i="5"/>
  <c r="V27" i="5"/>
  <c r="V35" i="5"/>
  <c r="V46" i="5"/>
  <c r="V54" i="5"/>
  <c r="V62" i="5"/>
  <c r="V71" i="5"/>
  <c r="V41" i="5"/>
  <c r="S25" i="8"/>
  <c r="V37" i="5"/>
  <c r="K72" i="53"/>
  <c r="Z27" i="26"/>
  <c r="R74" i="5"/>
  <c r="T60" i="2"/>
  <c r="P60" i="2"/>
  <c r="P55" i="2"/>
  <c r="T55" i="2"/>
  <c r="P58" i="2"/>
  <c r="T58" i="2"/>
  <c r="Z14" i="26"/>
  <c r="P72" i="53"/>
  <c r="T25" i="2"/>
  <c r="T52" i="2"/>
  <c r="P52" i="2"/>
  <c r="T35" i="2"/>
  <c r="T31" i="2"/>
  <c r="U19" i="2"/>
  <c r="U40" i="2"/>
  <c r="T22" i="2"/>
  <c r="P49" i="2"/>
  <c r="Z45" i="26"/>
  <c r="AF26" i="26"/>
  <c r="U16" i="25"/>
  <c r="U32" i="25"/>
  <c r="U65" i="24"/>
  <c r="U55" i="25"/>
  <c r="T57" i="2"/>
  <c r="P48" i="2"/>
  <c r="T36" i="2"/>
  <c r="P44" i="2"/>
  <c r="R21" i="5"/>
  <c r="T69" i="2"/>
  <c r="S55" i="7"/>
  <c r="U70" i="2"/>
  <c r="T62" i="2"/>
  <c r="P67" i="2"/>
  <c r="P61" i="2"/>
  <c r="P56" i="2"/>
  <c r="T29" i="2"/>
  <c r="T68" i="2"/>
  <c r="P59" i="2"/>
  <c r="P53" i="2"/>
  <c r="P47" i="2"/>
  <c r="Q44" i="2"/>
  <c r="T27" i="2"/>
  <c r="P46" i="2"/>
  <c r="N58" i="1"/>
  <c r="N59" i="1"/>
  <c r="N60" i="1"/>
  <c r="N61" i="1"/>
  <c r="N62" i="1"/>
  <c r="N63" i="1"/>
  <c r="N64" i="1"/>
  <c r="N65" i="1"/>
  <c r="N67" i="1"/>
  <c r="N68" i="1"/>
  <c r="N69" i="1"/>
  <c r="N70" i="1"/>
  <c r="N71" i="1"/>
  <c r="N25" i="1"/>
  <c r="S14" i="7" l="1"/>
  <c r="R42" i="5"/>
  <c r="R76" i="5" s="1"/>
  <c r="S31" i="7"/>
  <c r="S26" i="8"/>
  <c r="S28" i="8" s="1"/>
  <c r="U57" i="25"/>
  <c r="Z47" i="26"/>
  <c r="T19" i="2"/>
  <c r="P40" i="2"/>
  <c r="U72" i="2"/>
  <c r="T40" i="2"/>
  <c r="P70" i="2"/>
  <c r="T70" i="2"/>
  <c r="M23" i="1"/>
  <c r="M11" i="1"/>
  <c r="M12" i="1"/>
  <c r="M13" i="1"/>
  <c r="M14" i="1"/>
  <c r="M15" i="1"/>
  <c r="M16" i="1"/>
  <c r="M17" i="1"/>
  <c r="M18" i="1"/>
  <c r="M19" i="1"/>
  <c r="M10" i="1"/>
  <c r="S57" i="7" l="1"/>
  <c r="P72" i="2"/>
  <c r="T72" i="2"/>
  <c r="M69" i="43"/>
  <c r="M70" i="43"/>
  <c r="M71" i="43"/>
  <c r="M72" i="43"/>
  <c r="M73" i="43"/>
  <c r="M75" i="43"/>
  <c r="M76" i="43"/>
  <c r="M78" i="43"/>
  <c r="M112" i="43"/>
  <c r="M79" i="43"/>
  <c r="M80" i="43"/>
  <c r="M81" i="43"/>
  <c r="M82" i="43"/>
  <c r="M83" i="43"/>
  <c r="M84" i="43"/>
  <c r="M85" i="43"/>
  <c r="M110" i="43"/>
  <c r="M86" i="43"/>
  <c r="M87" i="43"/>
  <c r="M88" i="43"/>
  <c r="M89" i="43"/>
  <c r="M90" i="43"/>
  <c r="M91" i="43"/>
  <c r="M92" i="43"/>
  <c r="M93" i="43"/>
  <c r="M94" i="43"/>
  <c r="M95" i="43"/>
  <c r="M96" i="43"/>
  <c r="M97" i="43"/>
  <c r="M98" i="43"/>
  <c r="M99" i="43"/>
  <c r="M100" i="43"/>
  <c r="M101" i="43"/>
  <c r="M102" i="43"/>
  <c r="M103" i="43"/>
  <c r="M104" i="43"/>
  <c r="M105" i="43"/>
  <c r="M106" i="43"/>
  <c r="M107" i="43"/>
  <c r="M108" i="43"/>
  <c r="M109" i="43"/>
  <c r="M113" i="43"/>
  <c r="M114" i="43"/>
  <c r="M115" i="43"/>
  <c r="M116" i="43"/>
  <c r="M68" i="43"/>
  <c r="M36" i="43"/>
  <c r="M37" i="43"/>
  <c r="M38" i="43"/>
  <c r="M39" i="43"/>
  <c r="M40" i="43"/>
  <c r="M41" i="43"/>
  <c r="M42" i="43"/>
  <c r="M43" i="43"/>
  <c r="M44" i="43"/>
  <c r="M45" i="43"/>
  <c r="M46" i="43"/>
  <c r="M47" i="43"/>
  <c r="M48" i="43"/>
  <c r="M49" i="43"/>
  <c r="M50" i="43"/>
  <c r="M51" i="43"/>
  <c r="M52" i="43"/>
  <c r="M53" i="43"/>
  <c r="M54" i="43"/>
  <c r="M55" i="43"/>
  <c r="M56" i="43"/>
  <c r="M57" i="43"/>
  <c r="M58" i="43"/>
  <c r="M59" i="43"/>
  <c r="M60" i="43"/>
  <c r="M61" i="43"/>
  <c r="M62" i="43"/>
  <c r="M63" i="43"/>
  <c r="M64" i="43"/>
  <c r="M65" i="43"/>
  <c r="M35" i="43"/>
  <c r="M10" i="43"/>
  <c r="M11" i="43"/>
  <c r="M12" i="43"/>
  <c r="M13" i="43"/>
  <c r="M14" i="43"/>
  <c r="M15" i="43"/>
  <c r="M16" i="43"/>
  <c r="M17" i="43"/>
  <c r="M18" i="43"/>
  <c r="M19" i="43"/>
  <c r="M20" i="43"/>
  <c r="M21" i="43"/>
  <c r="M22" i="43"/>
  <c r="M23" i="43"/>
  <c r="M24" i="43"/>
  <c r="M25" i="43"/>
  <c r="M26" i="43"/>
  <c r="M27" i="43"/>
  <c r="M28" i="43"/>
  <c r="M29" i="43"/>
  <c r="M30" i="43"/>
  <c r="M31" i="43"/>
  <c r="M32" i="43"/>
  <c r="M9" i="43"/>
  <c r="J35" i="41" l="1"/>
  <c r="AI35" i="41" s="1"/>
  <c r="J36" i="41"/>
  <c r="AI36" i="41" s="1"/>
  <c r="J37" i="41"/>
  <c r="J38" i="41"/>
  <c r="AI38" i="41" s="1"/>
  <c r="J40" i="41"/>
  <c r="AI40" i="41" s="1"/>
  <c r="J41" i="41"/>
  <c r="AI41" i="41" s="1"/>
  <c r="J42" i="41"/>
  <c r="AI42" i="41" s="1"/>
  <c r="J43" i="41"/>
  <c r="AI43" i="41" s="1"/>
  <c r="J44" i="41"/>
  <c r="AI44" i="41" s="1"/>
  <c r="J45" i="41"/>
  <c r="AI45" i="41" s="1"/>
  <c r="J46" i="41"/>
  <c r="AI46" i="41" s="1"/>
  <c r="J47" i="41"/>
  <c r="AI47" i="41" s="1"/>
  <c r="J34" i="41"/>
  <c r="AI34" i="41" s="1"/>
  <c r="F35" i="41" l="1"/>
  <c r="AE35" i="41" s="1"/>
  <c r="F36" i="41"/>
  <c r="AE36" i="41" s="1"/>
  <c r="F37" i="41"/>
  <c r="AE37" i="41" s="1"/>
  <c r="F38" i="41"/>
  <c r="AE38" i="41" s="1"/>
  <c r="F34" i="41"/>
  <c r="AE34" i="41" s="1"/>
  <c r="J33" i="41" l="1"/>
  <c r="AI33" i="41" s="1"/>
  <c r="AI48" i="41" s="1"/>
  <c r="F33" i="41"/>
  <c r="AE33" i="41" s="1"/>
  <c r="T29" i="41"/>
  <c r="AR29" i="41" s="1"/>
  <c r="AR30" i="41" s="1"/>
  <c r="AR50" i="41" s="1"/>
  <c r="J29" i="41" l="1"/>
  <c r="AI29" i="41" s="1"/>
  <c r="J27" i="41" l="1"/>
  <c r="AI27" i="41" s="1"/>
  <c r="F27" i="41"/>
  <c r="AE27" i="41" s="1"/>
  <c r="F25" i="41" l="1"/>
  <c r="AE25" i="41" s="1"/>
  <c r="J19" i="41" l="1"/>
  <c r="AI19" i="41" s="1"/>
  <c r="J20" i="41"/>
  <c r="AI20" i="41" s="1"/>
  <c r="J22" i="41"/>
  <c r="AI22" i="41" s="1"/>
  <c r="J21" i="41"/>
  <c r="AI21" i="41" s="1"/>
  <c r="J25" i="41"/>
  <c r="AI25" i="41" s="1"/>
  <c r="J24" i="41"/>
  <c r="AI24" i="41" s="1"/>
  <c r="F20" i="41" l="1"/>
  <c r="AE20" i="41" s="1"/>
  <c r="F21" i="41"/>
  <c r="AE21" i="41" s="1"/>
  <c r="F22" i="41"/>
  <c r="AE22" i="41" s="1"/>
  <c r="F19" i="41"/>
  <c r="AE19" i="41" s="1"/>
  <c r="J18" i="41"/>
  <c r="AI18" i="41" s="1"/>
  <c r="AI30" i="41" s="1"/>
  <c r="F18" i="41"/>
  <c r="AE18" i="41" s="1"/>
  <c r="J13" i="41"/>
  <c r="AI13" i="41" s="1"/>
  <c r="F13" i="41"/>
  <c r="F33" i="39" l="1"/>
  <c r="F31" i="39" l="1"/>
  <c r="W31" i="39" l="1"/>
  <c r="F29" i="39"/>
  <c r="F27" i="39"/>
  <c r="F23" i="39"/>
  <c r="F22" i="39"/>
  <c r="F21" i="39" l="1"/>
  <c r="F20" i="39"/>
  <c r="F19" i="39"/>
  <c r="F18" i="39"/>
  <c r="W20" i="39" l="1"/>
  <c r="F16" i="39"/>
  <c r="F17" i="39"/>
  <c r="F15" i="39"/>
  <c r="F50" i="38" l="1"/>
  <c r="W50" i="38" l="1"/>
  <c r="F23" i="38"/>
  <c r="W23" i="38" l="1"/>
  <c r="M31" i="37"/>
  <c r="M53" i="37" s="1"/>
  <c r="E18" i="37" l="1"/>
  <c r="E31" i="37" s="1"/>
  <c r="I15" i="37" l="1"/>
  <c r="AB10" i="37"/>
  <c r="I11" i="36" l="1"/>
  <c r="J51" i="35" l="1"/>
  <c r="J34" i="35"/>
  <c r="J35" i="35"/>
  <c r="J36" i="35"/>
  <c r="J37" i="35"/>
  <c r="J39" i="35"/>
  <c r="J40" i="35"/>
  <c r="J42" i="35"/>
  <c r="J43" i="35"/>
  <c r="J44" i="35"/>
  <c r="J45" i="35"/>
  <c r="J46" i="35"/>
  <c r="J47" i="35"/>
  <c r="J48" i="35"/>
  <c r="J49" i="35"/>
  <c r="J50" i="35"/>
  <c r="J33" i="35"/>
  <c r="J18" i="35"/>
  <c r="J19" i="35"/>
  <c r="J20" i="35"/>
  <c r="J21" i="35"/>
  <c r="J22" i="35"/>
  <c r="J23" i="35"/>
  <c r="J24" i="35"/>
  <c r="J25" i="35"/>
  <c r="J26" i="35"/>
  <c r="J27" i="35"/>
  <c r="J28" i="35"/>
  <c r="J29" i="35"/>
  <c r="J17" i="35"/>
  <c r="J11" i="35" l="1"/>
  <c r="J12" i="35"/>
  <c r="J10" i="35"/>
  <c r="O9" i="30" l="1"/>
  <c r="O10" i="30"/>
  <c r="O11" i="30"/>
  <c r="O12" i="30"/>
  <c r="O13" i="30"/>
  <c r="O14" i="30"/>
  <c r="O15" i="30"/>
  <c r="O16" i="30"/>
  <c r="O17" i="30"/>
  <c r="O18" i="30"/>
  <c r="K31" i="61" l="1"/>
  <c r="K33" i="61" s="1"/>
  <c r="J12" i="46" l="1"/>
  <c r="J24" i="46" s="1"/>
  <c r="G12" i="46"/>
  <c r="G24" i="46" s="1"/>
  <c r="D12" i="46"/>
  <c r="D24" i="46" s="1"/>
  <c r="E32" i="58"/>
  <c r="K32" i="52" l="1"/>
  <c r="D32" i="52"/>
  <c r="E32" i="52"/>
  <c r="G32" i="52"/>
  <c r="H32" i="52"/>
  <c r="J32" i="52"/>
  <c r="K42" i="63" l="1"/>
  <c r="J42" i="63"/>
  <c r="H42" i="63"/>
  <c r="G42" i="63"/>
  <c r="E42" i="63"/>
  <c r="D42" i="63"/>
  <c r="D33" i="61"/>
  <c r="K34" i="60"/>
  <c r="J34" i="60"/>
  <c r="H34" i="60"/>
  <c r="G34" i="60"/>
  <c r="E34" i="60"/>
  <c r="D18" i="59"/>
  <c r="K47" i="56"/>
  <c r="J47" i="56"/>
  <c r="H47" i="56"/>
  <c r="G47" i="56"/>
  <c r="E47" i="56"/>
  <c r="D47" i="56"/>
  <c r="K47" i="57"/>
  <c r="J47" i="57"/>
  <c r="H47" i="57"/>
  <c r="G47" i="57"/>
  <c r="E47" i="57"/>
  <c r="D47" i="57"/>
  <c r="N49" i="24" l="1"/>
  <c r="N50" i="24"/>
  <c r="N51" i="24"/>
  <c r="N52" i="24"/>
  <c r="N53" i="24"/>
  <c r="N54" i="24"/>
  <c r="N40" i="24"/>
  <c r="N11" i="24"/>
  <c r="N12" i="24"/>
  <c r="N13" i="24"/>
  <c r="N14" i="24"/>
  <c r="N15" i="24"/>
  <c r="N16" i="24"/>
  <c r="N10" i="24"/>
  <c r="D55" i="21"/>
  <c r="D57" i="21" l="1"/>
  <c r="D60" i="21"/>
  <c r="D59" i="21"/>
  <c r="V42" i="18" l="1"/>
  <c r="M42" i="18"/>
  <c r="L11" i="17" l="1"/>
  <c r="AH11" i="17" s="1"/>
  <c r="AH13" i="17" s="1"/>
  <c r="H50" i="16"/>
  <c r="AC50" i="16" s="1"/>
  <c r="H19" i="16"/>
  <c r="H59" i="15" l="1"/>
  <c r="E59" i="15"/>
  <c r="D59" i="15" s="1"/>
  <c r="H55" i="15" l="1"/>
  <c r="E55" i="15"/>
  <c r="H62" i="15" l="1"/>
  <c r="H65" i="15" s="1"/>
  <c r="D55" i="15"/>
  <c r="D62" i="15" s="1"/>
  <c r="D65" i="15" s="1"/>
  <c r="C44" i="53"/>
  <c r="C45" i="53"/>
  <c r="C46" i="53"/>
  <c r="C47" i="53"/>
  <c r="C48" i="53"/>
  <c r="C49" i="53"/>
  <c r="C50" i="53"/>
  <c r="C51" i="53"/>
  <c r="C52" i="53"/>
  <c r="C53" i="53"/>
  <c r="C54" i="53"/>
  <c r="C55" i="53"/>
  <c r="C56" i="53"/>
  <c r="C57" i="53"/>
  <c r="C58" i="53"/>
  <c r="C59" i="53"/>
  <c r="C60" i="53"/>
  <c r="C61" i="53"/>
  <c r="C62" i="53"/>
  <c r="C63" i="53"/>
  <c r="C66" i="53"/>
  <c r="C67" i="53"/>
  <c r="C68" i="53"/>
  <c r="C69" i="53"/>
  <c r="C43" i="53"/>
  <c r="C23" i="53"/>
  <c r="C24" i="53"/>
  <c r="C25" i="53"/>
  <c r="C26" i="53"/>
  <c r="C27" i="53"/>
  <c r="C28" i="53"/>
  <c r="C29" i="53"/>
  <c r="C30" i="53"/>
  <c r="C31" i="53"/>
  <c r="C32" i="53"/>
  <c r="C33" i="53"/>
  <c r="C34" i="53"/>
  <c r="C35" i="53"/>
  <c r="C36" i="53"/>
  <c r="C37" i="53"/>
  <c r="C22" i="53"/>
  <c r="C13" i="53"/>
  <c r="C14" i="53"/>
  <c r="C15" i="53"/>
  <c r="C16" i="53"/>
  <c r="C11" i="53"/>
  <c r="C38" i="53" l="1"/>
  <c r="C19" i="53"/>
  <c r="C70" i="53"/>
  <c r="C39" i="53"/>
  <c r="G46" i="53"/>
  <c r="G47" i="53"/>
  <c r="G48" i="53"/>
  <c r="G49" i="53"/>
  <c r="G52" i="53"/>
  <c r="G53" i="53"/>
  <c r="G57" i="53"/>
  <c r="G58" i="53"/>
  <c r="G59" i="53"/>
  <c r="G60" i="53"/>
  <c r="G61" i="53"/>
  <c r="G62" i="53"/>
  <c r="G63" i="53"/>
  <c r="G66" i="53"/>
  <c r="G67" i="53"/>
  <c r="G68" i="53"/>
  <c r="G69" i="53"/>
  <c r="G44" i="53"/>
  <c r="C40" i="53" l="1"/>
  <c r="C72" i="53" s="1"/>
  <c r="G70" i="53"/>
  <c r="G23" i="53"/>
  <c r="G24" i="53"/>
  <c r="G25" i="53"/>
  <c r="G27" i="53"/>
  <c r="G29" i="53"/>
  <c r="G30" i="53"/>
  <c r="G31" i="53"/>
  <c r="G32" i="53"/>
  <c r="G33" i="53"/>
  <c r="G34" i="53"/>
  <c r="G35" i="53"/>
  <c r="G36" i="53"/>
  <c r="G37" i="53"/>
  <c r="G38" i="53"/>
  <c r="G39" i="53"/>
  <c r="G11" i="53"/>
  <c r="G12" i="53"/>
  <c r="G13" i="53"/>
  <c r="G14" i="53"/>
  <c r="G15" i="53"/>
  <c r="G16" i="53"/>
  <c r="G19" i="53" l="1"/>
  <c r="H22" i="53"/>
  <c r="G22" i="53" s="1"/>
  <c r="G40" i="53" s="1"/>
  <c r="G72" i="53" l="1"/>
  <c r="H12" i="43"/>
  <c r="H36" i="43"/>
  <c r="H37" i="43"/>
  <c r="H38" i="43"/>
  <c r="H39" i="43"/>
  <c r="H40" i="43"/>
  <c r="H41" i="43"/>
  <c r="H42" i="43"/>
  <c r="H43" i="43"/>
  <c r="H44" i="43"/>
  <c r="H45" i="43"/>
  <c r="H35" i="43"/>
  <c r="H47" i="43"/>
  <c r="H48" i="43"/>
  <c r="H49" i="43"/>
  <c r="H50" i="43"/>
  <c r="H51" i="43"/>
  <c r="H52" i="43"/>
  <c r="H53" i="43"/>
  <c r="H54" i="43"/>
  <c r="H55" i="43"/>
  <c r="H56" i="43"/>
  <c r="H57" i="43"/>
  <c r="H58" i="43"/>
  <c r="H59" i="43"/>
  <c r="H60" i="43"/>
  <c r="H61" i="43"/>
  <c r="H62" i="43"/>
  <c r="H63" i="43"/>
  <c r="H65" i="43"/>
  <c r="H68" i="43"/>
  <c r="H69" i="43"/>
  <c r="H70" i="43"/>
  <c r="H71" i="43"/>
  <c r="H72" i="43"/>
  <c r="H73" i="43"/>
  <c r="H75" i="43"/>
  <c r="H76" i="43"/>
  <c r="H78" i="43"/>
  <c r="H112" i="43"/>
  <c r="H79" i="43"/>
  <c r="H80" i="43"/>
  <c r="H81" i="43"/>
  <c r="H82" i="43"/>
  <c r="H83" i="43"/>
  <c r="H84" i="43"/>
  <c r="H85" i="43"/>
  <c r="H110" i="43"/>
  <c r="H86" i="43"/>
  <c r="H46" i="43"/>
  <c r="H88" i="43"/>
  <c r="H89" i="43"/>
  <c r="H90" i="43"/>
  <c r="H91" i="43"/>
  <c r="H92" i="43"/>
  <c r="H93" i="43"/>
  <c r="H94" i="43"/>
  <c r="H95" i="43"/>
  <c r="H87" i="43"/>
  <c r="H97" i="43"/>
  <c r="H98" i="43"/>
  <c r="H99" i="43"/>
  <c r="H100" i="43"/>
  <c r="H101" i="43"/>
  <c r="H102" i="43"/>
  <c r="H103" i="43"/>
  <c r="H104" i="43"/>
  <c r="H105" i="43"/>
  <c r="H106" i="43"/>
  <c r="H107" i="43"/>
  <c r="H108" i="43"/>
  <c r="H109" i="43"/>
  <c r="H113" i="43"/>
  <c r="H114" i="43"/>
  <c r="H115" i="43"/>
  <c r="H116" i="43"/>
  <c r="D58" i="21"/>
  <c r="K35" i="49" l="1"/>
  <c r="H35" i="49"/>
  <c r="G35" i="49"/>
  <c r="E35" i="49"/>
  <c r="D35" i="49"/>
  <c r="J11" i="49"/>
  <c r="K24" i="48"/>
  <c r="J24" i="48"/>
  <c r="H24" i="48"/>
  <c r="G24" i="48"/>
  <c r="E24" i="48"/>
  <c r="D24" i="48"/>
  <c r="K30" i="47"/>
  <c r="J30" i="47"/>
  <c r="H30" i="47"/>
  <c r="G30" i="47"/>
  <c r="E30" i="47"/>
  <c r="D20" i="47"/>
  <c r="D30" i="47" s="1"/>
  <c r="N22" i="46"/>
  <c r="M22" i="46"/>
  <c r="J14" i="49" l="1"/>
  <c r="J35" i="49" s="1"/>
  <c r="H32" i="43"/>
  <c r="H31" i="43"/>
  <c r="H96" i="43"/>
  <c r="H29" i="43"/>
  <c r="H28" i="43"/>
  <c r="H27" i="43"/>
  <c r="H26" i="43"/>
  <c r="H25" i="43"/>
  <c r="H24" i="43"/>
  <c r="H23" i="43"/>
  <c r="H22" i="43"/>
  <c r="H21" i="43"/>
  <c r="H20" i="43"/>
  <c r="H19" i="43"/>
  <c r="H18" i="43"/>
  <c r="H17" i="43"/>
  <c r="H16" i="43"/>
  <c r="H15" i="43"/>
  <c r="H14" i="43"/>
  <c r="H13" i="43"/>
  <c r="H30" i="43"/>
  <c r="H11" i="43"/>
  <c r="H10" i="43"/>
  <c r="H9" i="43"/>
  <c r="O39" i="42" l="1"/>
  <c r="O37" i="42"/>
  <c r="O32" i="42"/>
  <c r="O31" i="42"/>
  <c r="O29" i="42"/>
  <c r="O28" i="42"/>
  <c r="O15" i="42"/>
  <c r="AE11" i="41"/>
  <c r="J35" i="39"/>
  <c r="AA35" i="39" s="1"/>
  <c r="J34" i="39"/>
  <c r="J33" i="39"/>
  <c r="J32" i="39"/>
  <c r="J31" i="39"/>
  <c r="J30" i="39"/>
  <c r="J29" i="39"/>
  <c r="O28" i="39"/>
  <c r="J27" i="39"/>
  <c r="J23" i="39"/>
  <c r="J22" i="39"/>
  <c r="J21" i="39"/>
  <c r="O19" i="39"/>
  <c r="W18" i="39"/>
  <c r="J18" i="39"/>
  <c r="J17" i="39"/>
  <c r="J16" i="39"/>
  <c r="J15" i="39"/>
  <c r="J11" i="39"/>
  <c r="AA11" i="39" s="1"/>
  <c r="J10" i="39"/>
  <c r="F19" i="38"/>
  <c r="F20" i="38"/>
  <c r="F21" i="38"/>
  <c r="F22" i="38"/>
  <c r="F25" i="38"/>
  <c r="F26" i="38"/>
  <c r="F27" i="38"/>
  <c r="F30" i="38"/>
  <c r="F34" i="38"/>
  <c r="F35" i="38"/>
  <c r="F36" i="38"/>
  <c r="F37" i="38"/>
  <c r="F39" i="38"/>
  <c r="F40" i="38"/>
  <c r="F45" i="38"/>
  <c r="F46" i="38"/>
  <c r="F47" i="38"/>
  <c r="F48" i="38"/>
  <c r="F49" i="38"/>
  <c r="F51" i="38"/>
  <c r="F12" i="38"/>
  <c r="F13" i="38"/>
  <c r="J51" i="38"/>
  <c r="AA51" i="38" s="1"/>
  <c r="J50" i="38"/>
  <c r="J49" i="38"/>
  <c r="AA49" i="38" s="1"/>
  <c r="J48" i="38"/>
  <c r="AA48" i="38" s="1"/>
  <c r="J47" i="38"/>
  <c r="AA47" i="38" s="1"/>
  <c r="J46" i="38"/>
  <c r="AA46" i="38" s="1"/>
  <c r="J45" i="38"/>
  <c r="AA45" i="38" s="1"/>
  <c r="J44" i="38"/>
  <c r="AA44" i="38" s="1"/>
  <c r="J43" i="38"/>
  <c r="J42" i="38"/>
  <c r="J41" i="38"/>
  <c r="J40" i="38"/>
  <c r="AA40" i="38" s="1"/>
  <c r="J39" i="38"/>
  <c r="AA39" i="38" s="1"/>
  <c r="J38" i="38"/>
  <c r="J37" i="38"/>
  <c r="AA37" i="38" s="1"/>
  <c r="J36" i="38"/>
  <c r="AA36" i="38" s="1"/>
  <c r="J35" i="38"/>
  <c r="AA35" i="38" s="1"/>
  <c r="J34" i="38"/>
  <c r="AA34" i="38" s="1"/>
  <c r="J30" i="38"/>
  <c r="AA30" i="38" s="1"/>
  <c r="AF29" i="38"/>
  <c r="J28" i="38"/>
  <c r="J27" i="38"/>
  <c r="AA27" i="38" s="1"/>
  <c r="J26" i="38"/>
  <c r="AA26" i="38" s="1"/>
  <c r="J25" i="38"/>
  <c r="AA25" i="38" s="1"/>
  <c r="J24" i="38"/>
  <c r="J23" i="38"/>
  <c r="J22" i="38"/>
  <c r="AA22" i="38" s="1"/>
  <c r="J21" i="38"/>
  <c r="AA21" i="38" s="1"/>
  <c r="J20" i="38"/>
  <c r="AA20" i="38" s="1"/>
  <c r="J19" i="38"/>
  <c r="AA19" i="38" s="1"/>
  <c r="AA18" i="38"/>
  <c r="J14" i="38"/>
  <c r="J13" i="38"/>
  <c r="AA13" i="38" s="1"/>
  <c r="J12" i="38"/>
  <c r="AA12" i="38" s="1"/>
  <c r="J11" i="38"/>
  <c r="J10" i="38"/>
  <c r="W50" i="37"/>
  <c r="R50" i="37"/>
  <c r="W49" i="37"/>
  <c r="R49" i="37"/>
  <c r="W48" i="37"/>
  <c r="R48" i="37"/>
  <c r="W47" i="37"/>
  <c r="R47" i="37"/>
  <c r="W46" i="37"/>
  <c r="R46" i="37"/>
  <c r="W45" i="37"/>
  <c r="R45" i="37"/>
  <c r="W44" i="37"/>
  <c r="R44" i="37"/>
  <c r="W43" i="37"/>
  <c r="R43" i="37"/>
  <c r="W42" i="37"/>
  <c r="R42" i="37"/>
  <c r="W41" i="37"/>
  <c r="R41" i="37"/>
  <c r="W40" i="37"/>
  <c r="R40" i="37"/>
  <c r="W39" i="37"/>
  <c r="R39" i="37"/>
  <c r="W38" i="37"/>
  <c r="R38" i="37"/>
  <c r="W37" i="37"/>
  <c r="R37" i="37"/>
  <c r="W35" i="37"/>
  <c r="R35" i="37"/>
  <c r="W34" i="37"/>
  <c r="R34" i="37"/>
  <c r="W30" i="37"/>
  <c r="R30" i="37"/>
  <c r="W29" i="37"/>
  <c r="R29" i="37"/>
  <c r="W28" i="37"/>
  <c r="R28" i="37"/>
  <c r="W27" i="37"/>
  <c r="R27" i="37"/>
  <c r="W26" i="37"/>
  <c r="R26" i="37"/>
  <c r="W25" i="37"/>
  <c r="R25" i="37"/>
  <c r="W24" i="37"/>
  <c r="R24" i="37"/>
  <c r="W23" i="37"/>
  <c r="R23" i="37"/>
  <c r="W22" i="37"/>
  <c r="R22" i="37"/>
  <c r="W21" i="37"/>
  <c r="R21" i="37"/>
  <c r="R20" i="37"/>
  <c r="W19" i="37"/>
  <c r="R19" i="37"/>
  <c r="W18" i="37"/>
  <c r="R18" i="37"/>
  <c r="I31" i="37"/>
  <c r="I53" i="37" s="1"/>
  <c r="W14" i="37"/>
  <c r="R14" i="37"/>
  <c r="W13" i="37"/>
  <c r="R13" i="37"/>
  <c r="AB12" i="37"/>
  <c r="W12" i="37"/>
  <c r="R12" i="37"/>
  <c r="AB11" i="37"/>
  <c r="W11" i="37"/>
  <c r="R11" i="37"/>
  <c r="W10" i="37"/>
  <c r="R10" i="37"/>
  <c r="I10" i="36"/>
  <c r="I15" i="36" s="1"/>
  <c r="O14" i="38" l="1"/>
  <c r="AA14" i="38"/>
  <c r="AF14" i="38" s="1"/>
  <c r="O43" i="38"/>
  <c r="AA43" i="38"/>
  <c r="AF43" i="38" s="1"/>
  <c r="O10" i="39"/>
  <c r="AA10" i="39"/>
  <c r="O17" i="39"/>
  <c r="AA17" i="39"/>
  <c r="O21" i="39"/>
  <c r="AA21" i="39"/>
  <c r="O32" i="39"/>
  <c r="AA32" i="39"/>
  <c r="O11" i="38"/>
  <c r="AA11" i="38"/>
  <c r="O13" i="38"/>
  <c r="O26" i="38"/>
  <c r="O18" i="39"/>
  <c r="AA18" i="39"/>
  <c r="O22" i="39"/>
  <c r="AA22" i="39"/>
  <c r="O29" i="39"/>
  <c r="AA29" i="39"/>
  <c r="O33" i="39"/>
  <c r="AA33" i="39"/>
  <c r="O23" i="38"/>
  <c r="AA23" i="38"/>
  <c r="O38" i="38"/>
  <c r="AA38" i="38"/>
  <c r="AF38" i="38" s="1"/>
  <c r="O41" i="38"/>
  <c r="AA41" i="38"/>
  <c r="O12" i="38"/>
  <c r="O15" i="39"/>
  <c r="AA15" i="39"/>
  <c r="O23" i="39"/>
  <c r="AA23" i="39"/>
  <c r="O30" i="39"/>
  <c r="AA30" i="39"/>
  <c r="O34" i="39"/>
  <c r="AA34" i="39"/>
  <c r="AF34" i="39" s="1"/>
  <c r="O10" i="38"/>
  <c r="AA10" i="38"/>
  <c r="O24" i="38"/>
  <c r="AA24" i="38"/>
  <c r="AF24" i="38" s="1"/>
  <c r="O28" i="38"/>
  <c r="AA28" i="38"/>
  <c r="O42" i="38"/>
  <c r="AA42" i="38"/>
  <c r="AF42" i="38" s="1"/>
  <c r="O50" i="38"/>
  <c r="AA50" i="38"/>
  <c r="AF50" i="38" s="1"/>
  <c r="O16" i="39"/>
  <c r="AA16" i="39"/>
  <c r="O27" i="39"/>
  <c r="AA27" i="39"/>
  <c r="O31" i="39"/>
  <c r="AA31" i="39"/>
  <c r="AF31" i="39" s="1"/>
  <c r="AB15" i="37"/>
  <c r="AB53" i="37" s="1"/>
  <c r="O49" i="38"/>
  <c r="W49" i="38"/>
  <c r="AF49" i="38" s="1"/>
  <c r="O27" i="38"/>
  <c r="W27" i="38"/>
  <c r="AF27" i="38" s="1"/>
  <c r="W13" i="38"/>
  <c r="AF13" i="38" s="1"/>
  <c r="O40" i="38"/>
  <c r="W40" i="38"/>
  <c r="AF40" i="38" s="1"/>
  <c r="W26" i="38"/>
  <c r="AF26" i="38" s="1"/>
  <c r="W12" i="38"/>
  <c r="AF12" i="38" s="1"/>
  <c r="O47" i="38"/>
  <c r="W47" i="38"/>
  <c r="AF47" i="38" s="1"/>
  <c r="O39" i="38"/>
  <c r="W39" i="38"/>
  <c r="AF39" i="38" s="1"/>
  <c r="O34" i="38"/>
  <c r="W34" i="38"/>
  <c r="AF34" i="38" s="1"/>
  <c r="O25" i="38"/>
  <c r="W25" i="38"/>
  <c r="AF25" i="38" s="1"/>
  <c r="O19" i="38"/>
  <c r="W19" i="38"/>
  <c r="AF19" i="38" s="1"/>
  <c r="I55" i="36"/>
  <c r="W11" i="38"/>
  <c r="AF11" i="38" s="1"/>
  <c r="O45" i="38"/>
  <c r="W45" i="38"/>
  <c r="AF45" i="38" s="1"/>
  <c r="O36" i="38"/>
  <c r="W36" i="38"/>
  <c r="AF36" i="38" s="1"/>
  <c r="O21" i="38"/>
  <c r="W21" i="38"/>
  <c r="AF21" i="38" s="1"/>
  <c r="O48" i="38"/>
  <c r="W48" i="38"/>
  <c r="AF48" i="38" s="1"/>
  <c r="O35" i="38"/>
  <c r="W35" i="38"/>
  <c r="AF35" i="38" s="1"/>
  <c r="O20" i="38"/>
  <c r="W20" i="38"/>
  <c r="AF20" i="38" s="1"/>
  <c r="AI12" i="41"/>
  <c r="AI11" i="41"/>
  <c r="AI15" i="41" s="1"/>
  <c r="O51" i="38"/>
  <c r="W51" i="38"/>
  <c r="AF51" i="38" s="1"/>
  <c r="O46" i="38"/>
  <c r="W46" i="38"/>
  <c r="AF46" i="38" s="1"/>
  <c r="O37" i="38"/>
  <c r="W37" i="38"/>
  <c r="AF37" i="38" s="1"/>
  <c r="O30" i="38"/>
  <c r="W30" i="38"/>
  <c r="AF30" i="38" s="1"/>
  <c r="O22" i="38"/>
  <c r="W22" i="38"/>
  <c r="AF22" i="38" s="1"/>
  <c r="O18" i="38"/>
  <c r="W18" i="38"/>
  <c r="W23" i="39"/>
  <c r="W22" i="39"/>
  <c r="W29" i="39"/>
  <c r="AF29" i="39" s="1"/>
  <c r="W31" i="37"/>
  <c r="W15" i="37"/>
  <c r="R51" i="37"/>
  <c r="AF10" i="39"/>
  <c r="W21" i="39"/>
  <c r="W33" i="39"/>
  <c r="W27" i="39"/>
  <c r="W28" i="39"/>
  <c r="AF28" i="39" s="1"/>
  <c r="AE15" i="41"/>
  <c r="AF23" i="38"/>
  <c r="AF28" i="38"/>
  <c r="W16" i="39"/>
  <c r="AE30" i="41"/>
  <c r="R15" i="37"/>
  <c r="W51" i="37"/>
  <c r="W15" i="39"/>
  <c r="AF15" i="39" s="1"/>
  <c r="W17" i="39"/>
  <c r="W30" i="39"/>
  <c r="W32" i="39"/>
  <c r="R31" i="37"/>
  <c r="AF41" i="38"/>
  <c r="W19" i="39"/>
  <c r="AF19" i="39" s="1"/>
  <c r="AF18" i="39"/>
  <c r="AF10" i="38"/>
  <c r="AF16" i="39" l="1"/>
  <c r="AF23" i="39"/>
  <c r="AF22" i="39"/>
  <c r="AF17" i="39"/>
  <c r="AF33" i="39"/>
  <c r="AF27" i="39"/>
  <c r="AA31" i="38"/>
  <c r="AA15" i="38"/>
  <c r="AA52" i="38"/>
  <c r="AA24" i="39"/>
  <c r="AA36" i="39"/>
  <c r="W31" i="38"/>
  <c r="AF18" i="38"/>
  <c r="R53" i="37"/>
  <c r="W53" i="37"/>
  <c r="W15" i="38"/>
  <c r="W52" i="38"/>
  <c r="AF52" i="38" s="1"/>
  <c r="W12" i="39"/>
  <c r="AF12" i="39" s="1"/>
  <c r="AI50" i="41"/>
  <c r="W36" i="39"/>
  <c r="W24" i="39"/>
  <c r="AF24" i="39" l="1"/>
  <c r="AF31" i="38"/>
  <c r="AA54" i="38"/>
  <c r="AF15" i="38"/>
  <c r="AA38" i="39"/>
  <c r="AF36" i="39"/>
  <c r="W38" i="39"/>
  <c r="W54" i="38"/>
  <c r="AF54" i="38" l="1"/>
  <c r="AF38" i="39"/>
  <c r="O63" i="31"/>
  <c r="O62" i="31"/>
  <c r="O61" i="31"/>
  <c r="O60" i="31"/>
  <c r="O59" i="31"/>
  <c r="O58" i="31"/>
  <c r="O57" i="31"/>
  <c r="O55" i="31"/>
  <c r="O54" i="31"/>
  <c r="O53" i="31"/>
  <c r="O52" i="31"/>
  <c r="O51" i="31"/>
  <c r="O50" i="31"/>
  <c r="O49" i="31"/>
  <c r="O48" i="31"/>
  <c r="O47" i="31"/>
  <c r="O46" i="31"/>
  <c r="O45" i="31"/>
  <c r="O43" i="31"/>
  <c r="O42" i="31"/>
  <c r="O41" i="31"/>
  <c r="O37" i="31"/>
  <c r="O36" i="31"/>
  <c r="O35" i="31"/>
  <c r="O33" i="31"/>
  <c r="O32" i="31"/>
  <c r="O31" i="31"/>
  <c r="O30" i="31"/>
  <c r="O29" i="31"/>
  <c r="O28" i="31"/>
  <c r="O27" i="31"/>
  <c r="O26" i="31"/>
  <c r="O25" i="31"/>
  <c r="O24" i="31"/>
  <c r="O23" i="31"/>
  <c r="O22" i="31"/>
  <c r="O21" i="31"/>
  <c r="O17" i="31"/>
  <c r="O16" i="31"/>
  <c r="O15" i="31"/>
  <c r="O14" i="31"/>
  <c r="O13" i="31"/>
  <c r="O12" i="31"/>
  <c r="O11" i="31"/>
  <c r="O10" i="31"/>
  <c r="O9" i="31"/>
  <c r="O74" i="30" l="1"/>
  <c r="O73" i="30"/>
  <c r="O71" i="30"/>
  <c r="O66" i="30"/>
  <c r="O65" i="30"/>
  <c r="O52" i="30"/>
  <c r="O51" i="30"/>
  <c r="O50" i="30"/>
  <c r="O49" i="30"/>
  <c r="O48" i="30"/>
  <c r="O47" i="30"/>
  <c r="O46" i="30"/>
  <c r="O44" i="30"/>
  <c r="O43" i="30"/>
  <c r="O36" i="30"/>
  <c r="O35" i="30"/>
  <c r="O34" i="30"/>
  <c r="O33" i="30"/>
  <c r="O32" i="30"/>
  <c r="O31" i="30"/>
  <c r="O30" i="30"/>
  <c r="O29" i="30"/>
  <c r="O28" i="30"/>
  <c r="O27" i="30"/>
  <c r="O26" i="30"/>
  <c r="O25" i="30"/>
  <c r="O24" i="30"/>
  <c r="O23" i="30"/>
  <c r="O22" i="30"/>
  <c r="D21" i="29" l="1"/>
  <c r="D23" i="29"/>
  <c r="V23" i="29" s="1"/>
  <c r="D25" i="29"/>
  <c r="V25" i="29" s="1"/>
  <c r="D26" i="29"/>
  <c r="V26" i="29" s="1"/>
  <c r="D27" i="29"/>
  <c r="V27" i="29" s="1"/>
  <c r="D28" i="29"/>
  <c r="V28" i="29" s="1"/>
  <c r="D29" i="29"/>
  <c r="V29" i="29" s="1"/>
  <c r="D30" i="29"/>
  <c r="V30" i="29" s="1"/>
  <c r="D32" i="29"/>
  <c r="V32" i="29" s="1"/>
  <c r="D33" i="29"/>
  <c r="V33" i="29" s="1"/>
  <c r="D34" i="29"/>
  <c r="V34" i="29" s="1"/>
  <c r="D38" i="29"/>
  <c r="V38" i="29" s="1"/>
  <c r="D39" i="29"/>
  <c r="D40" i="29"/>
  <c r="V40" i="29" s="1"/>
  <c r="D41" i="29"/>
  <c r="V41" i="29" s="1"/>
  <c r="D42" i="29"/>
  <c r="V42" i="29" s="1"/>
  <c r="D43" i="29"/>
  <c r="V43" i="29" s="1"/>
  <c r="D44" i="29"/>
  <c r="V44" i="29" s="1"/>
  <c r="D45" i="29"/>
  <c r="D46" i="29"/>
  <c r="V46" i="29" s="1"/>
  <c r="D47" i="29"/>
  <c r="V47" i="29" s="1"/>
  <c r="D49" i="29"/>
  <c r="V49" i="29" s="1"/>
  <c r="V50" i="29"/>
  <c r="V51" i="29"/>
  <c r="V52" i="29"/>
  <c r="D53" i="29"/>
  <c r="V53" i="29" s="1"/>
  <c r="D54" i="29"/>
  <c r="D55" i="29"/>
  <c r="V54" i="29" s="1"/>
  <c r="D56" i="29"/>
  <c r="V55" i="29" s="1"/>
  <c r="D57" i="29"/>
  <c r="V56" i="29" s="1"/>
  <c r="D20" i="29"/>
  <c r="V20" i="29" s="1"/>
  <c r="AD56" i="29"/>
  <c r="AC56" i="29"/>
  <c r="AB56" i="29"/>
  <c r="AD55" i="29"/>
  <c r="AC55" i="29"/>
  <c r="AB55" i="29"/>
  <c r="AD54" i="29"/>
  <c r="AC54" i="29"/>
  <c r="AB54" i="29"/>
  <c r="AD53" i="29"/>
  <c r="AC53" i="29"/>
  <c r="AB53" i="29"/>
  <c r="AD52" i="29"/>
  <c r="AC52" i="29"/>
  <c r="AB52" i="29"/>
  <c r="AD51" i="29"/>
  <c r="AC51" i="29"/>
  <c r="AB51" i="29"/>
  <c r="AD50" i="29"/>
  <c r="AC50" i="29"/>
  <c r="AB50" i="29"/>
  <c r="AD49" i="29"/>
  <c r="AC49" i="29"/>
  <c r="AB49" i="29"/>
  <c r="AD48" i="29"/>
  <c r="AC48" i="29"/>
  <c r="AB48" i="29"/>
  <c r="AD47" i="29"/>
  <c r="AC47" i="29"/>
  <c r="AB47" i="29"/>
  <c r="AD46" i="29"/>
  <c r="AC46" i="29"/>
  <c r="AB46" i="29"/>
  <c r="AD45" i="29"/>
  <c r="AC45" i="29"/>
  <c r="AB45" i="29"/>
  <c r="AD44" i="29"/>
  <c r="AC44" i="29"/>
  <c r="AB44" i="29"/>
  <c r="AD43" i="29"/>
  <c r="AC43" i="29"/>
  <c r="AB43" i="29"/>
  <c r="AD42" i="29"/>
  <c r="AC42" i="29"/>
  <c r="AB42" i="29"/>
  <c r="AD41" i="29"/>
  <c r="AC41" i="29"/>
  <c r="AB41" i="29"/>
  <c r="AD40" i="29"/>
  <c r="AC40" i="29"/>
  <c r="AB40" i="29"/>
  <c r="AD39" i="29"/>
  <c r="AC39" i="29"/>
  <c r="AB39" i="29"/>
  <c r="AD38" i="29"/>
  <c r="AC38" i="29"/>
  <c r="AB38" i="29"/>
  <c r="AD34" i="29"/>
  <c r="AC34" i="29"/>
  <c r="AB34" i="29"/>
  <c r="AD33" i="29"/>
  <c r="AC33" i="29"/>
  <c r="AB33" i="29"/>
  <c r="AD32" i="29"/>
  <c r="AC32" i="29"/>
  <c r="AB32" i="29"/>
  <c r="AD30" i="29"/>
  <c r="AC30" i="29"/>
  <c r="AB30" i="29"/>
  <c r="AD29" i="29"/>
  <c r="AC29" i="29"/>
  <c r="AB29" i="29"/>
  <c r="AD28" i="29"/>
  <c r="AC28" i="29"/>
  <c r="AB28" i="29"/>
  <c r="AD27" i="29"/>
  <c r="AC27" i="29"/>
  <c r="AB27" i="29"/>
  <c r="AD26" i="29"/>
  <c r="AC26" i="29"/>
  <c r="AB26" i="29"/>
  <c r="AD25" i="29"/>
  <c r="AC25" i="29"/>
  <c r="AB25" i="29"/>
  <c r="AC24" i="29"/>
  <c r="AB24" i="29"/>
  <c r="AD23" i="29"/>
  <c r="AC23" i="29"/>
  <c r="AB23" i="29"/>
  <c r="AD22" i="29"/>
  <c r="AC22" i="29"/>
  <c r="AB22" i="29"/>
  <c r="AD21" i="29"/>
  <c r="AC21" i="29"/>
  <c r="AB21" i="29"/>
  <c r="AD20" i="29"/>
  <c r="AC20" i="29"/>
  <c r="AB20" i="29"/>
  <c r="AD16" i="29"/>
  <c r="AC16" i="29"/>
  <c r="AB16" i="29"/>
  <c r="AD14" i="29"/>
  <c r="AC14" i="29"/>
  <c r="AB14" i="29"/>
  <c r="AD13" i="29"/>
  <c r="AC13" i="29"/>
  <c r="AB13" i="29"/>
  <c r="AD12" i="29"/>
  <c r="AC12" i="29"/>
  <c r="AB12" i="29"/>
  <c r="AD11" i="29"/>
  <c r="AC11" i="29"/>
  <c r="AB11" i="29"/>
  <c r="AD10" i="29"/>
  <c r="AC10" i="29"/>
  <c r="AB10" i="29"/>
  <c r="V21" i="29" l="1"/>
  <c r="V35" i="29" s="1"/>
  <c r="O21" i="29"/>
  <c r="AA24" i="29"/>
  <c r="AG24" i="29" s="1"/>
  <c r="V45" i="29"/>
  <c r="V57" i="29" s="1"/>
  <c r="O45" i="29"/>
  <c r="AA41" i="29"/>
  <c r="AG41" i="29" s="1"/>
  <c r="AA52" i="29"/>
  <c r="AG52" i="29" s="1"/>
  <c r="AA40" i="29"/>
  <c r="AA49" i="29"/>
  <c r="AG49" i="29" s="1"/>
  <c r="AA56" i="29"/>
  <c r="AG56" i="29" s="1"/>
  <c r="AA34" i="29"/>
  <c r="AG34" i="29" s="1"/>
  <c r="AA39" i="29"/>
  <c r="AA42" i="29"/>
  <c r="AG42" i="29" s="1"/>
  <c r="AA43" i="29"/>
  <c r="AG43" i="29" s="1"/>
  <c r="AA51" i="29"/>
  <c r="AG51" i="29" s="1"/>
  <c r="AA54" i="29"/>
  <c r="AG54" i="29" s="1"/>
  <c r="AA11" i="29"/>
  <c r="AG11" i="29" s="1"/>
  <c r="AA13" i="29"/>
  <c r="AG13" i="29" s="1"/>
  <c r="AA12" i="29"/>
  <c r="AA21" i="29"/>
  <c r="AA30" i="29"/>
  <c r="AG30" i="29" s="1"/>
  <c r="AA45" i="29"/>
  <c r="AA53" i="29"/>
  <c r="AG53" i="29" s="1"/>
  <c r="AA25" i="29"/>
  <c r="AG25" i="29" s="1"/>
  <c r="AA27" i="29"/>
  <c r="AG27" i="29" s="1"/>
  <c r="AA32" i="29"/>
  <c r="AG32" i="29" s="1"/>
  <c r="AA28" i="29"/>
  <c r="AG28" i="29" s="1"/>
  <c r="AA44" i="29"/>
  <c r="AG44" i="29" s="1"/>
  <c r="AA14" i="29"/>
  <c r="AG14" i="29" s="1"/>
  <c r="AA29" i="29"/>
  <c r="AG29" i="29" s="1"/>
  <c r="AA33" i="29"/>
  <c r="AG33" i="29" s="1"/>
  <c r="AA46" i="29"/>
  <c r="AG46" i="29" s="1"/>
  <c r="AA47" i="29"/>
  <c r="AG47" i="29" s="1"/>
  <c r="AA16" i="29"/>
  <c r="AG16" i="29" s="1"/>
  <c r="AA22" i="29"/>
  <c r="AG22" i="29" s="1"/>
  <c r="AA50" i="29"/>
  <c r="AG50" i="29" s="1"/>
  <c r="AA55" i="29"/>
  <c r="AG55" i="29" s="1"/>
  <c r="AA10" i="29"/>
  <c r="AG10" i="29" s="1"/>
  <c r="AA20" i="29"/>
  <c r="AG20" i="29" s="1"/>
  <c r="AA23" i="29"/>
  <c r="AG23" i="29" s="1"/>
  <c r="AA26" i="29"/>
  <c r="AG26" i="29" s="1"/>
  <c r="AA38" i="29"/>
  <c r="AA48" i="29"/>
  <c r="AG48" i="29" s="1"/>
  <c r="AG21" i="29" l="1"/>
  <c r="AG45" i="29"/>
  <c r="AA17" i="29"/>
  <c r="AA35" i="29"/>
  <c r="AG35" i="29" s="1"/>
  <c r="AA57" i="29"/>
  <c r="AG57" i="29" s="1"/>
  <c r="AA59" i="29" l="1"/>
  <c r="Y45" i="16"/>
  <c r="D47" i="16"/>
  <c r="Y47" i="16" s="1"/>
  <c r="D48" i="16"/>
  <c r="Y48" i="16" s="1"/>
  <c r="D49" i="16"/>
  <c r="Y49" i="16" s="1"/>
  <c r="D50" i="16"/>
  <c r="Y50" i="16" s="1"/>
  <c r="D51" i="16"/>
  <c r="Y51" i="16" s="1"/>
  <c r="Y52" i="16"/>
  <c r="D53" i="16"/>
  <c r="Y53" i="16" s="1"/>
  <c r="D54" i="16"/>
  <c r="Y54" i="16" s="1"/>
  <c r="D55" i="16"/>
  <c r="Y55" i="16" s="1"/>
  <c r="D56" i="16"/>
  <c r="Y56" i="16" s="1"/>
  <c r="D57" i="16"/>
  <c r="Y57" i="16" s="1"/>
  <c r="D58" i="16"/>
  <c r="Y58" i="16" s="1"/>
  <c r="D59" i="16"/>
  <c r="Y59" i="16" s="1"/>
  <c r="D60" i="16"/>
  <c r="Y60" i="16" s="1"/>
  <c r="D61" i="16"/>
  <c r="Y61" i="16" s="1"/>
  <c r="D62" i="16"/>
  <c r="Y62" i="16" s="1"/>
  <c r="D63" i="16"/>
  <c r="Y63" i="16" s="1"/>
  <c r="D64" i="16"/>
  <c r="Y64" i="16" s="1"/>
  <c r="Y65" i="16" l="1"/>
  <c r="X44" i="26"/>
  <c r="W44" i="26"/>
  <c r="V44" i="26"/>
  <c r="N44" i="26"/>
  <c r="X43" i="26"/>
  <c r="W43" i="26"/>
  <c r="V43" i="26"/>
  <c r="N43" i="26"/>
  <c r="X42" i="26"/>
  <c r="W42" i="26"/>
  <c r="V42" i="26"/>
  <c r="X41" i="26"/>
  <c r="W41" i="26"/>
  <c r="V41" i="26"/>
  <c r="N41" i="26"/>
  <c r="X40" i="26"/>
  <c r="W40" i="26"/>
  <c r="V40" i="26"/>
  <c r="N40" i="26"/>
  <c r="X39" i="26"/>
  <c r="W39" i="26"/>
  <c r="V39" i="26"/>
  <c r="N39" i="26"/>
  <c r="X38" i="26"/>
  <c r="W38" i="26"/>
  <c r="V38" i="26"/>
  <c r="N38" i="26"/>
  <c r="X37" i="26"/>
  <c r="W37" i="26"/>
  <c r="V37" i="26"/>
  <c r="N37" i="26"/>
  <c r="X36" i="26"/>
  <c r="W36" i="26"/>
  <c r="V36" i="26"/>
  <c r="N36" i="26"/>
  <c r="X35" i="26"/>
  <c r="W35" i="26"/>
  <c r="V35" i="26"/>
  <c r="N35" i="26"/>
  <c r="X34" i="26"/>
  <c r="W34" i="26"/>
  <c r="V34" i="26"/>
  <c r="N34" i="26"/>
  <c r="X33" i="26"/>
  <c r="W33" i="26"/>
  <c r="V33" i="26"/>
  <c r="N33" i="26"/>
  <c r="X32" i="26"/>
  <c r="W32" i="26"/>
  <c r="V32" i="26"/>
  <c r="N32" i="26"/>
  <c r="U31" i="26"/>
  <c r="X30" i="26"/>
  <c r="W30" i="26"/>
  <c r="V30" i="26"/>
  <c r="N30" i="26"/>
  <c r="I26" i="26"/>
  <c r="N26" i="26" s="1"/>
  <c r="I25" i="26"/>
  <c r="N25" i="26" s="1"/>
  <c r="I24" i="26"/>
  <c r="N24" i="26" s="1"/>
  <c r="I23" i="26"/>
  <c r="N23" i="26" s="1"/>
  <c r="I22" i="26"/>
  <c r="X21" i="26"/>
  <c r="W21" i="26"/>
  <c r="V21" i="26"/>
  <c r="I21" i="26"/>
  <c r="N21" i="26" s="1"/>
  <c r="X20" i="26"/>
  <c r="W20" i="26"/>
  <c r="V20" i="26"/>
  <c r="I20" i="26"/>
  <c r="N20" i="26" s="1"/>
  <c r="X19" i="26"/>
  <c r="W19" i="26"/>
  <c r="V19" i="26"/>
  <c r="I19" i="26"/>
  <c r="N19" i="26" s="1"/>
  <c r="X18" i="26"/>
  <c r="W18" i="26"/>
  <c r="V18" i="26"/>
  <c r="I18" i="26"/>
  <c r="N18" i="26" s="1"/>
  <c r="X17" i="26"/>
  <c r="W17" i="26"/>
  <c r="V17" i="26"/>
  <c r="I17" i="26"/>
  <c r="N17" i="26" s="1"/>
  <c r="X13" i="26"/>
  <c r="W13" i="26"/>
  <c r="V13" i="26"/>
  <c r="I13" i="26"/>
  <c r="N13" i="26" s="1"/>
  <c r="X12" i="26"/>
  <c r="W12" i="26"/>
  <c r="V12" i="26"/>
  <c r="I12" i="26"/>
  <c r="N12" i="26" s="1"/>
  <c r="X11" i="26"/>
  <c r="W11" i="26"/>
  <c r="V11" i="26"/>
  <c r="I11" i="26"/>
  <c r="N11" i="26" s="1"/>
  <c r="X10" i="26"/>
  <c r="W10" i="26"/>
  <c r="V10" i="26"/>
  <c r="I10" i="26"/>
  <c r="N10" i="26" s="1"/>
  <c r="N54" i="25"/>
  <c r="N53" i="25"/>
  <c r="N52" i="25"/>
  <c r="N51" i="25"/>
  <c r="N50" i="25"/>
  <c r="N49" i="25"/>
  <c r="N48" i="25"/>
  <c r="N47" i="25"/>
  <c r="N46" i="25"/>
  <c r="N45" i="25"/>
  <c r="N44" i="25"/>
  <c r="N43" i="25"/>
  <c r="N42" i="25"/>
  <c r="N41" i="25"/>
  <c r="N40" i="25"/>
  <c r="N39" i="25"/>
  <c r="N38" i="25"/>
  <c r="N37" i="25"/>
  <c r="I36" i="25"/>
  <c r="N35" i="25"/>
  <c r="N31" i="25"/>
  <c r="N30" i="25"/>
  <c r="N29" i="25"/>
  <c r="N28" i="25"/>
  <c r="N27" i="25"/>
  <c r="N26" i="25"/>
  <c r="N25" i="25"/>
  <c r="N24" i="25"/>
  <c r="N23" i="25"/>
  <c r="N22" i="25"/>
  <c r="N21" i="25"/>
  <c r="N20" i="25"/>
  <c r="N19" i="25"/>
  <c r="I15" i="25"/>
  <c r="I14" i="25"/>
  <c r="N14" i="25" s="1"/>
  <c r="I13" i="25"/>
  <c r="N13" i="25" s="1"/>
  <c r="I12" i="25"/>
  <c r="N12" i="25" s="1"/>
  <c r="I11" i="25"/>
  <c r="N11" i="25" s="1"/>
  <c r="I10" i="25"/>
  <c r="N10" i="25" s="1"/>
  <c r="AC62" i="24"/>
  <c r="AB62" i="24"/>
  <c r="AA62" i="24"/>
  <c r="N62" i="24"/>
  <c r="AC61" i="24"/>
  <c r="AB61" i="24"/>
  <c r="AA61" i="24"/>
  <c r="N61" i="24"/>
  <c r="AC60" i="24"/>
  <c r="AB60" i="24"/>
  <c r="AA60" i="24"/>
  <c r="N60" i="24"/>
  <c r="AC59" i="24"/>
  <c r="AB59" i="24"/>
  <c r="AA59" i="24"/>
  <c r="N59" i="24"/>
  <c r="AC58" i="24"/>
  <c r="AB58" i="24"/>
  <c r="AA58" i="24"/>
  <c r="N58" i="24"/>
  <c r="AC57" i="24"/>
  <c r="AB57" i="24"/>
  <c r="AA57" i="24"/>
  <c r="N57" i="24"/>
  <c r="AC56" i="24"/>
  <c r="AB56" i="24"/>
  <c r="AA56" i="24"/>
  <c r="N56" i="24"/>
  <c r="AC55" i="24"/>
  <c r="AB55" i="24"/>
  <c r="AA55" i="24"/>
  <c r="N55" i="24"/>
  <c r="AC54" i="24"/>
  <c r="AB54" i="24"/>
  <c r="AA54" i="24"/>
  <c r="AC53" i="24"/>
  <c r="AB53" i="24"/>
  <c r="AA53" i="24"/>
  <c r="AC52" i="24"/>
  <c r="AB52" i="24"/>
  <c r="AA52" i="24"/>
  <c r="AC51" i="24"/>
  <c r="AB51" i="24"/>
  <c r="AA51" i="24"/>
  <c r="AC50" i="24"/>
  <c r="AB50" i="24"/>
  <c r="AA50" i="24"/>
  <c r="AC49" i="24"/>
  <c r="AB49" i="24"/>
  <c r="AA49" i="24"/>
  <c r="AC48" i="24"/>
  <c r="AB48" i="24"/>
  <c r="AA48" i="24"/>
  <c r="N48" i="24"/>
  <c r="AC47" i="24"/>
  <c r="AB47" i="24"/>
  <c r="AA47" i="24"/>
  <c r="N47" i="24"/>
  <c r="AC46" i="24"/>
  <c r="AB46" i="24"/>
  <c r="AA46" i="24"/>
  <c r="N46" i="24"/>
  <c r="AC44" i="24"/>
  <c r="AB44" i="24"/>
  <c r="AA44" i="24"/>
  <c r="N44" i="24"/>
  <c r="AC43" i="24"/>
  <c r="AB43" i="24"/>
  <c r="AA43" i="24"/>
  <c r="N43" i="24"/>
  <c r="AC42" i="24"/>
  <c r="AB42" i="24"/>
  <c r="AA42" i="24"/>
  <c r="N42" i="24"/>
  <c r="AC41" i="24"/>
  <c r="AB41" i="24"/>
  <c r="AA41" i="24"/>
  <c r="N41" i="24"/>
  <c r="AC40" i="24"/>
  <c r="AB40" i="24"/>
  <c r="AA40" i="24"/>
  <c r="AC39" i="24"/>
  <c r="AB39" i="24"/>
  <c r="AA39" i="24"/>
  <c r="AC38" i="24"/>
  <c r="AB38" i="24"/>
  <c r="AA38" i="24"/>
  <c r="N38" i="24"/>
  <c r="AC37" i="24"/>
  <c r="AB37" i="24"/>
  <c r="AA37" i="24"/>
  <c r="N37" i="24"/>
  <c r="AC33" i="24"/>
  <c r="AB33" i="24"/>
  <c r="AA33" i="24"/>
  <c r="I33" i="24"/>
  <c r="N33" i="24" s="1"/>
  <c r="AC32" i="24"/>
  <c r="AB32" i="24"/>
  <c r="AA32" i="24"/>
  <c r="I32" i="24"/>
  <c r="N32" i="24" s="1"/>
  <c r="AC31" i="24"/>
  <c r="AB31" i="24"/>
  <c r="AA31" i="24"/>
  <c r="I31" i="24"/>
  <c r="N31" i="24" s="1"/>
  <c r="AC30" i="24"/>
  <c r="AB30" i="24"/>
  <c r="AA30" i="24"/>
  <c r="I30" i="24"/>
  <c r="N30" i="24" s="1"/>
  <c r="AC29" i="24"/>
  <c r="AB29" i="24"/>
  <c r="AA29" i="24"/>
  <c r="I29" i="24"/>
  <c r="N29" i="24" s="1"/>
  <c r="AC28" i="24"/>
  <c r="AB28" i="24"/>
  <c r="AA28" i="24"/>
  <c r="I28" i="24"/>
  <c r="N28" i="24" s="1"/>
  <c r="AC27" i="24"/>
  <c r="AB27" i="24"/>
  <c r="AA27" i="24"/>
  <c r="I27" i="24"/>
  <c r="N27" i="24" s="1"/>
  <c r="AC26" i="24"/>
  <c r="AB26" i="24"/>
  <c r="AA26" i="24"/>
  <c r="I26" i="24"/>
  <c r="N26" i="24" s="1"/>
  <c r="AC25" i="24"/>
  <c r="AB25" i="24"/>
  <c r="AA25" i="24"/>
  <c r="I25" i="24"/>
  <c r="N25" i="24" s="1"/>
  <c r="AC24" i="24"/>
  <c r="AB24" i="24"/>
  <c r="AA24" i="24"/>
  <c r="I24" i="24"/>
  <c r="N24" i="24" s="1"/>
  <c r="AC23" i="24"/>
  <c r="AB23" i="24"/>
  <c r="AA23" i="24"/>
  <c r="I23" i="24"/>
  <c r="N23" i="24" s="1"/>
  <c r="AC22" i="24"/>
  <c r="AB22" i="24"/>
  <c r="AA22" i="24"/>
  <c r="I22" i="24"/>
  <c r="N22" i="24" s="1"/>
  <c r="AC21" i="24"/>
  <c r="AB21" i="24"/>
  <c r="AA21" i="24"/>
  <c r="I21" i="24"/>
  <c r="N21" i="24" s="1"/>
  <c r="AC20" i="24"/>
  <c r="AB20" i="24"/>
  <c r="AA20" i="24"/>
  <c r="I20" i="24"/>
  <c r="N20" i="24" s="1"/>
  <c r="AC16" i="24"/>
  <c r="AB16" i="24"/>
  <c r="AA16" i="24"/>
  <c r="AC15" i="24"/>
  <c r="AB15" i="24"/>
  <c r="AA15" i="24"/>
  <c r="AC14" i="24"/>
  <c r="AB14" i="24"/>
  <c r="AA14" i="24"/>
  <c r="AC13" i="24"/>
  <c r="AB13" i="24"/>
  <c r="AA13" i="24"/>
  <c r="AC12" i="24"/>
  <c r="AB12" i="24"/>
  <c r="AA12" i="24"/>
  <c r="AC11" i="24"/>
  <c r="AB11" i="24"/>
  <c r="AA11" i="24"/>
  <c r="AC10" i="24"/>
  <c r="AB10" i="24"/>
  <c r="AA10" i="24"/>
  <c r="Z23" i="24" l="1"/>
  <c r="AE23" i="24" s="1"/>
  <c r="Z24" i="24"/>
  <c r="Z31" i="24"/>
  <c r="AE31" i="24" s="1"/>
  <c r="Z32" i="24"/>
  <c r="AE32" i="24" s="1"/>
  <c r="Z38" i="24"/>
  <c r="Z49" i="24"/>
  <c r="Z53" i="24"/>
  <c r="AE53" i="24" s="1"/>
  <c r="U24" i="26"/>
  <c r="AF24" i="26" s="1"/>
  <c r="U13" i="26"/>
  <c r="AF13" i="26" s="1"/>
  <c r="AE22" i="25"/>
  <c r="AE30" i="25"/>
  <c r="U18" i="26"/>
  <c r="U35" i="26"/>
  <c r="AF35" i="26" s="1"/>
  <c r="U39" i="26"/>
  <c r="AE26" i="25"/>
  <c r="U21" i="26"/>
  <c r="AF21" i="26" s="1"/>
  <c r="Z27" i="24"/>
  <c r="AE27" i="24" s="1"/>
  <c r="Z11" i="24"/>
  <c r="AE11" i="24" s="1"/>
  <c r="Z15" i="24"/>
  <c r="Z22" i="24"/>
  <c r="AE22" i="24" s="1"/>
  <c r="Z39" i="24"/>
  <c r="Z57" i="24"/>
  <c r="AE57" i="24" s="1"/>
  <c r="Z61" i="24"/>
  <c r="AE61" i="24" s="1"/>
  <c r="AE39" i="25"/>
  <c r="AE47" i="25"/>
  <c r="U10" i="26"/>
  <c r="U20" i="26"/>
  <c r="AE44" i="25"/>
  <c r="Z26" i="24"/>
  <c r="AE43" i="25"/>
  <c r="AE51" i="25"/>
  <c r="Z12" i="24"/>
  <c r="AE12" i="24" s="1"/>
  <c r="Z28" i="24"/>
  <c r="AE28" i="24" s="1"/>
  <c r="Z40" i="24"/>
  <c r="AE40" i="24" s="1"/>
  <c r="Z43" i="24"/>
  <c r="AE43" i="24" s="1"/>
  <c r="Z44" i="24"/>
  <c r="AE44" i="24" s="1"/>
  <c r="AE20" i="25"/>
  <c r="Z10" i="24"/>
  <c r="AE10" i="24" s="1"/>
  <c r="Z14" i="24"/>
  <c r="AE14" i="24" s="1"/>
  <c r="Z20" i="24"/>
  <c r="Z13" i="24"/>
  <c r="AE13" i="24" s="1"/>
  <c r="Z48" i="24"/>
  <c r="AE48" i="24" s="1"/>
  <c r="Z52" i="24"/>
  <c r="Z56" i="24"/>
  <c r="AE56" i="24" s="1"/>
  <c r="Z60" i="24"/>
  <c r="AE21" i="25"/>
  <c r="AE27" i="25"/>
  <c r="AE31" i="25"/>
  <c r="AE35" i="25"/>
  <c r="U17" i="26"/>
  <c r="U23" i="26"/>
  <c r="AF23" i="26" s="1"/>
  <c r="U32" i="26"/>
  <c r="AF32" i="26" s="1"/>
  <c r="U36" i="26"/>
  <c r="AF36" i="26" s="1"/>
  <c r="U40" i="26"/>
  <c r="AF40" i="26" s="1"/>
  <c r="U43" i="26"/>
  <c r="AF43" i="26" s="1"/>
  <c r="Z37" i="24"/>
  <c r="AE37" i="24" s="1"/>
  <c r="Z42" i="24"/>
  <c r="AE42" i="24" s="1"/>
  <c r="Z47" i="24"/>
  <c r="AE47" i="24" s="1"/>
  <c r="Z51" i="24"/>
  <c r="AE51" i="24" s="1"/>
  <c r="Z55" i="24"/>
  <c r="AE55" i="24" s="1"/>
  <c r="Z59" i="24"/>
  <c r="AE59" i="24" s="1"/>
  <c r="U12" i="26"/>
  <c r="U19" i="26"/>
  <c r="U30" i="26"/>
  <c r="U33" i="26"/>
  <c r="AF33" i="26" s="1"/>
  <c r="U37" i="26"/>
  <c r="U41" i="26"/>
  <c r="AF41" i="26" s="1"/>
  <c r="U44" i="26"/>
  <c r="Z16" i="24"/>
  <c r="AE16" i="24" s="1"/>
  <c r="Z21" i="24"/>
  <c r="Z25" i="24"/>
  <c r="AE25" i="24" s="1"/>
  <c r="Z29" i="24"/>
  <c r="AE29" i="24" s="1"/>
  <c r="Z30" i="24"/>
  <c r="AE30" i="24" s="1"/>
  <c r="Z33" i="24"/>
  <c r="AE33" i="24" s="1"/>
  <c r="Z41" i="24"/>
  <c r="AE41" i="24" s="1"/>
  <c r="Z46" i="24"/>
  <c r="AE46" i="24" s="1"/>
  <c r="Z50" i="24"/>
  <c r="AE50" i="24" s="1"/>
  <c r="Z54" i="24"/>
  <c r="AE54" i="24" s="1"/>
  <c r="Z58" i="24"/>
  <c r="AE58" i="24" s="1"/>
  <c r="Z62" i="24"/>
  <c r="AE62" i="24" s="1"/>
  <c r="AE28" i="25"/>
  <c r="AE37" i="25"/>
  <c r="AE40" i="25"/>
  <c r="AE42" i="25"/>
  <c r="AE45" i="25"/>
  <c r="AE53" i="25"/>
  <c r="AE54" i="25"/>
  <c r="U11" i="26"/>
  <c r="AF11" i="26" s="1"/>
  <c r="U25" i="26"/>
  <c r="AF25" i="26" s="1"/>
  <c r="AF31" i="26"/>
  <c r="U34" i="26"/>
  <c r="AF34" i="26" s="1"/>
  <c r="U38" i="26"/>
  <c r="AF38" i="26" s="1"/>
  <c r="U42" i="26"/>
  <c r="AF42" i="26" s="1"/>
  <c r="AF10" i="26"/>
  <c r="AE41" i="25"/>
  <c r="AE50" i="25"/>
  <c r="AE24" i="25"/>
  <c r="AE38" i="25"/>
  <c r="AE46" i="25"/>
  <c r="AE52" i="25"/>
  <c r="AE24" i="24"/>
  <c r="AE26" i="24"/>
  <c r="AE49" i="24"/>
  <c r="U14" i="26" l="1"/>
  <c r="U45" i="26"/>
  <c r="AF17" i="26"/>
  <c r="U27" i="26"/>
  <c r="AF37" i="26"/>
  <c r="AF20" i="26"/>
  <c r="AF30" i="26"/>
  <c r="AF39" i="26"/>
  <c r="AE11" i="25"/>
  <c r="AF44" i="26"/>
  <c r="AF19" i="26"/>
  <c r="AE25" i="25"/>
  <c r="AF18" i="26"/>
  <c r="AE48" i="25"/>
  <c r="AF12" i="26"/>
  <c r="AE23" i="25"/>
  <c r="AE29" i="25"/>
  <c r="AE16" i="25"/>
  <c r="AE55" i="25"/>
  <c r="AE12" i="25"/>
  <c r="AE49" i="25"/>
  <c r="AE10" i="25"/>
  <c r="AE32" i="25"/>
  <c r="AE13" i="25"/>
  <c r="Z17" i="24"/>
  <c r="AE17" i="24" s="1"/>
  <c r="Z63" i="24"/>
  <c r="AE63" i="24" s="1"/>
  <c r="AE21" i="24"/>
  <c r="AE14" i="25"/>
  <c r="AE60" i="24"/>
  <c r="AE52" i="24"/>
  <c r="Z34" i="24"/>
  <c r="AE34" i="24" s="1"/>
  <c r="AF27" i="26" l="1"/>
  <c r="U47" i="26"/>
  <c r="AF47" i="26" s="1"/>
  <c r="AF14" i="26"/>
  <c r="AE57" i="25"/>
  <c r="Z65" i="24"/>
  <c r="I52" i="23"/>
  <c r="I51" i="23"/>
  <c r="I46" i="23"/>
  <c r="I44" i="23"/>
  <c r="I43" i="23"/>
  <c r="I40" i="23"/>
  <c r="I39" i="23"/>
  <c r="I36" i="23"/>
  <c r="I33" i="23"/>
  <c r="I32" i="23"/>
  <c r="I31" i="23"/>
  <c r="I30" i="23"/>
  <c r="I26" i="23"/>
  <c r="I25" i="23"/>
  <c r="I24" i="23"/>
  <c r="I23" i="23"/>
  <c r="I22" i="23"/>
  <c r="I21" i="23"/>
  <c r="I20" i="23"/>
  <c r="I19" i="23"/>
  <c r="I18" i="23"/>
  <c r="I17" i="23"/>
  <c r="I13" i="23"/>
  <c r="I12" i="23"/>
  <c r="I11" i="23"/>
  <c r="I10" i="23"/>
  <c r="I53" i="23" l="1"/>
  <c r="AE65" i="24"/>
  <c r="I27" i="23"/>
  <c r="I14" i="23"/>
  <c r="I55" i="23" l="1"/>
  <c r="I61" i="22"/>
  <c r="D61" i="22"/>
  <c r="I60" i="22"/>
  <c r="D60" i="22"/>
  <c r="I59" i="22"/>
  <c r="D59" i="22"/>
  <c r="I58" i="22"/>
  <c r="D58" i="22"/>
  <c r="I57" i="22"/>
  <c r="D57" i="22"/>
  <c r="I56" i="22"/>
  <c r="D56" i="22"/>
  <c r="I55" i="22"/>
  <c r="D55" i="22"/>
  <c r="I54" i="22"/>
  <c r="D54" i="22"/>
  <c r="I53" i="22"/>
  <c r="D53" i="22"/>
  <c r="I52" i="22"/>
  <c r="D52" i="22"/>
  <c r="I51" i="22"/>
  <c r="D51" i="22"/>
  <c r="I50" i="22"/>
  <c r="D50" i="22"/>
  <c r="I49" i="22"/>
  <c r="D49" i="22"/>
  <c r="I48" i="22"/>
  <c r="D48" i="22"/>
  <c r="I47" i="22"/>
  <c r="D47" i="22"/>
  <c r="I46" i="22"/>
  <c r="D46" i="22"/>
  <c r="I45" i="22"/>
  <c r="D45" i="22"/>
  <c r="I43" i="22"/>
  <c r="D43" i="22"/>
  <c r="I42" i="22"/>
  <c r="D42" i="22"/>
  <c r="I41" i="22"/>
  <c r="D41" i="22"/>
  <c r="I40" i="22"/>
  <c r="D40" i="22"/>
  <c r="I39" i="22"/>
  <c r="D39" i="22"/>
  <c r="I38" i="22"/>
  <c r="D38" i="22"/>
  <c r="I37" i="22"/>
  <c r="D37" i="22"/>
  <c r="I36" i="22"/>
  <c r="D36" i="22"/>
  <c r="D32" i="22"/>
  <c r="D31" i="22"/>
  <c r="D30" i="22"/>
  <c r="D28" i="22"/>
  <c r="D27" i="22"/>
  <c r="D26" i="22"/>
  <c r="D25" i="22"/>
  <c r="D24" i="22"/>
  <c r="D23" i="22"/>
  <c r="D22" i="22"/>
  <c r="D21" i="22"/>
  <c r="D20" i="22"/>
  <c r="D19" i="22"/>
  <c r="D18" i="22"/>
  <c r="I12" i="22"/>
  <c r="I11" i="22"/>
  <c r="I10" i="22"/>
  <c r="I9" i="22"/>
  <c r="I15" i="22" l="1"/>
  <c r="D62" i="22"/>
  <c r="D15" i="22"/>
  <c r="D33" i="22"/>
  <c r="I62" i="22"/>
  <c r="I64" i="22" l="1"/>
  <c r="D64" i="22"/>
  <c r="D54" i="21"/>
  <c r="D53" i="21"/>
  <c r="D52" i="21"/>
  <c r="D49" i="21"/>
  <c r="D46" i="21"/>
  <c r="D45" i="21"/>
  <c r="D44" i="21"/>
  <c r="D43" i="21"/>
  <c r="D42" i="21"/>
  <c r="D41" i="21"/>
  <c r="D39" i="21"/>
  <c r="I34" i="21"/>
  <c r="D34" i="21"/>
  <c r="I33" i="21"/>
  <c r="D33" i="21"/>
  <c r="I32" i="21"/>
  <c r="D32" i="21"/>
  <c r="I30" i="21"/>
  <c r="D30" i="21"/>
  <c r="I29" i="21"/>
  <c r="D29" i="21"/>
  <c r="I28" i="21"/>
  <c r="D28" i="21"/>
  <c r="I27" i="21"/>
  <c r="D27" i="21"/>
  <c r="I26" i="21"/>
  <c r="D26" i="21"/>
  <c r="I25" i="21"/>
  <c r="D25" i="21"/>
  <c r="I24" i="21"/>
  <c r="D24" i="21"/>
  <c r="I23" i="21"/>
  <c r="I22" i="21"/>
  <c r="I21" i="21"/>
  <c r="D21" i="21"/>
  <c r="I20" i="21"/>
  <c r="D20" i="21"/>
  <c r="D14" i="21"/>
  <c r="D13" i="21"/>
  <c r="D12" i="21"/>
  <c r="D11" i="21"/>
  <c r="D10" i="21"/>
  <c r="D9" i="21"/>
  <c r="D61" i="21" l="1"/>
  <c r="D35" i="21"/>
  <c r="D17" i="21"/>
  <c r="I35" i="21"/>
  <c r="I63" i="21" s="1"/>
  <c r="D63" i="21" l="1"/>
  <c r="AI53" i="19"/>
  <c r="AH53" i="19"/>
  <c r="AC53" i="19"/>
  <c r="AB53" i="19"/>
  <c r="AI52" i="19"/>
  <c r="AH52" i="19"/>
  <c r="AF52" i="19"/>
  <c r="AE52" i="19"/>
  <c r="AC52" i="19"/>
  <c r="AB52" i="19"/>
  <c r="AI50" i="19"/>
  <c r="AH50" i="19"/>
  <c r="AF50" i="19"/>
  <c r="AE50" i="19"/>
  <c r="AC50" i="19"/>
  <c r="AB50" i="19"/>
  <c r="AI49" i="19"/>
  <c r="AH49" i="19"/>
  <c r="AF49" i="19"/>
  <c r="AE49" i="19"/>
  <c r="AC49" i="19"/>
  <c r="AI48" i="19"/>
  <c r="AH48" i="19"/>
  <c r="AI47" i="19"/>
  <c r="AH47" i="19"/>
  <c r="AC47" i="19"/>
  <c r="AI46" i="19"/>
  <c r="AH46" i="19"/>
  <c r="AF46" i="19"/>
  <c r="AE46" i="19"/>
  <c r="AC46" i="19"/>
  <c r="AB46" i="19"/>
  <c r="AI44" i="19"/>
  <c r="AH44" i="19"/>
  <c r="AF44" i="19"/>
  <c r="AE44" i="19"/>
  <c r="AC44" i="19"/>
  <c r="AB44" i="19"/>
  <c r="AI42" i="19"/>
  <c r="AH42" i="19"/>
  <c r="AF42" i="19"/>
  <c r="AE42" i="19"/>
  <c r="AC42" i="19"/>
  <c r="AB42" i="19"/>
  <c r="AI41" i="19"/>
  <c r="AH41" i="19"/>
  <c r="AC41" i="19"/>
  <c r="AB41" i="19"/>
  <c r="AH40" i="19"/>
  <c r="AF40" i="19"/>
  <c r="AC40" i="19"/>
  <c r="AB40" i="19"/>
  <c r="M40" i="19"/>
  <c r="AI40" i="19" s="1"/>
  <c r="AI37" i="19"/>
  <c r="AH37" i="19"/>
  <c r="AF37" i="19"/>
  <c r="AE37" i="19"/>
  <c r="AC37" i="19"/>
  <c r="AB37" i="19"/>
  <c r="S34" i="19"/>
  <c r="S56" i="19" s="1"/>
  <c r="AI33" i="19"/>
  <c r="AH33" i="19"/>
  <c r="AC33" i="19"/>
  <c r="AI32" i="19"/>
  <c r="AH32" i="19"/>
  <c r="AF32" i="19"/>
  <c r="AE32" i="19"/>
  <c r="AC32" i="19"/>
  <c r="AB32" i="19"/>
  <c r="AI31" i="19"/>
  <c r="AH31" i="19"/>
  <c r="AF31" i="19"/>
  <c r="AE31" i="19"/>
  <c r="AC31" i="19"/>
  <c r="AB31" i="19"/>
  <c r="AI30" i="19"/>
  <c r="AH30" i="19"/>
  <c r="AC30" i="19"/>
  <c r="AB30" i="19"/>
  <c r="AI29" i="19"/>
  <c r="AH29" i="19"/>
  <c r="AF29" i="19"/>
  <c r="AE29" i="19"/>
  <c r="AC29" i="19"/>
  <c r="AB29" i="19"/>
  <c r="AI28" i="19"/>
  <c r="AH28" i="19"/>
  <c r="AC28" i="19"/>
  <c r="AB28" i="19"/>
  <c r="AI27" i="19"/>
  <c r="AH27" i="19"/>
  <c r="AC27" i="19"/>
  <c r="AB27" i="19"/>
  <c r="AI26" i="19"/>
  <c r="AH26" i="19"/>
  <c r="AF26" i="19"/>
  <c r="AE26" i="19"/>
  <c r="AC26" i="19"/>
  <c r="AB26" i="19"/>
  <c r="AI25" i="19"/>
  <c r="AH25" i="19"/>
  <c r="AF25" i="19"/>
  <c r="AE25" i="19"/>
  <c r="AC25" i="19"/>
  <c r="AB25" i="19"/>
  <c r="AI24" i="19"/>
  <c r="AH24" i="19"/>
  <c r="AF24" i="19"/>
  <c r="AE24" i="19"/>
  <c r="AC24" i="19"/>
  <c r="AB24" i="19"/>
  <c r="AI23" i="19"/>
  <c r="AH23" i="19"/>
  <c r="AC23" i="19"/>
  <c r="AB23" i="19"/>
  <c r="AI22" i="19"/>
  <c r="AH22" i="19"/>
  <c r="AF22" i="19"/>
  <c r="AE22" i="19"/>
  <c r="AC22" i="19"/>
  <c r="AB22" i="19"/>
  <c r="P19" i="19"/>
  <c r="P56" i="19" s="1"/>
  <c r="D19" i="19"/>
  <c r="D56" i="19" s="1"/>
  <c r="AI18" i="19"/>
  <c r="AH18" i="19"/>
  <c r="AI17" i="19"/>
  <c r="AH17" i="19"/>
  <c r="AI16" i="19"/>
  <c r="AH16" i="19"/>
  <c r="AF16" i="19"/>
  <c r="AE16" i="19"/>
  <c r="AC16" i="19"/>
  <c r="AB16" i="19"/>
  <c r="AI15" i="19"/>
  <c r="AC15" i="19"/>
  <c r="AI14" i="19"/>
  <c r="AH14" i="19"/>
  <c r="AF14" i="19"/>
  <c r="AC14" i="19"/>
  <c r="AB14" i="19"/>
  <c r="AI13" i="19"/>
  <c r="AH13" i="19"/>
  <c r="AC13" i="19"/>
  <c r="AB13" i="19"/>
  <c r="AH11" i="19"/>
  <c r="AE11" i="19"/>
  <c r="AB11" i="19"/>
  <c r="AB54" i="19" l="1"/>
  <c r="AH54" i="19"/>
  <c r="AC54" i="19"/>
  <c r="AI54" i="19"/>
  <c r="AF34" i="19"/>
  <c r="AF19" i="19"/>
  <c r="AI19" i="19"/>
  <c r="AH19" i="19"/>
  <c r="AB34" i="19"/>
  <c r="AH34" i="19"/>
  <c r="AC19" i="19"/>
  <c r="AC34" i="19"/>
  <c r="AI34" i="19"/>
  <c r="AE54" i="19"/>
  <c r="AB19" i="19"/>
  <c r="AE19" i="19"/>
  <c r="AE34" i="19"/>
  <c r="AF54" i="19"/>
  <c r="AH56" i="19" l="1"/>
  <c r="AB56" i="19"/>
  <c r="AE56" i="19"/>
  <c r="AC56" i="19"/>
  <c r="AI56" i="19"/>
  <c r="AF56" i="19"/>
  <c r="V53" i="18"/>
  <c r="U53" i="18"/>
  <c r="S53" i="18"/>
  <c r="R53" i="18"/>
  <c r="P53" i="18"/>
  <c r="O53" i="18"/>
  <c r="D53" i="18"/>
  <c r="AI52" i="18"/>
  <c r="AH52" i="18"/>
  <c r="AF52" i="18"/>
  <c r="AE52" i="18"/>
  <c r="AI51" i="18"/>
  <c r="AH51" i="18"/>
  <c r="AI50" i="18"/>
  <c r="AH50" i="18"/>
  <c r="AH49" i="18"/>
  <c r="AE49" i="18"/>
  <c r="AI48" i="18"/>
  <c r="AH48" i="18"/>
  <c r="AF48" i="18"/>
  <c r="AE48" i="18"/>
  <c r="AI47" i="18"/>
  <c r="AH47" i="18"/>
  <c r="AI46" i="18"/>
  <c r="AH46" i="18"/>
  <c r="AF46" i="18"/>
  <c r="AE46" i="18"/>
  <c r="AI45" i="18"/>
  <c r="AH45" i="18"/>
  <c r="AF45" i="18"/>
  <c r="AE45" i="18"/>
  <c r="AI44" i="18"/>
  <c r="AH44" i="18"/>
  <c r="AF44" i="18"/>
  <c r="AE44" i="18"/>
  <c r="AI43" i="18"/>
  <c r="AH43" i="18"/>
  <c r="AF43" i="18"/>
  <c r="AE43" i="18"/>
  <c r="AI42" i="18"/>
  <c r="AH42" i="18"/>
  <c r="AI41" i="18"/>
  <c r="AH41" i="18"/>
  <c r="AI40" i="18"/>
  <c r="AH40" i="18"/>
  <c r="AF40" i="18"/>
  <c r="AE40" i="18"/>
  <c r="V37" i="18"/>
  <c r="U37" i="18"/>
  <c r="S37" i="18"/>
  <c r="R37" i="18"/>
  <c r="P37" i="18"/>
  <c r="O37" i="18"/>
  <c r="AI36" i="18"/>
  <c r="AH36" i="18"/>
  <c r="AI35" i="18"/>
  <c r="AH35" i="18"/>
  <c r="AF35" i="18"/>
  <c r="AE35" i="18"/>
  <c r="AI34" i="18"/>
  <c r="AH34" i="18"/>
  <c r="AI33" i="18"/>
  <c r="AH33" i="18"/>
  <c r="AF33" i="18"/>
  <c r="AE33" i="18"/>
  <c r="AI32" i="18"/>
  <c r="AH32" i="18"/>
  <c r="AF32" i="18"/>
  <c r="AE32" i="18"/>
  <c r="AI31" i="18"/>
  <c r="AH31" i="18"/>
  <c r="AF31" i="18"/>
  <c r="AE31" i="18"/>
  <c r="AI30" i="18"/>
  <c r="AH30" i="18"/>
  <c r="AI29" i="18"/>
  <c r="AH29" i="18"/>
  <c r="AI28" i="18"/>
  <c r="AH28" i="18"/>
  <c r="AF28" i="18"/>
  <c r="AE28" i="18"/>
  <c r="AI27" i="18"/>
  <c r="AH27" i="18"/>
  <c r="AF27" i="18"/>
  <c r="AE27" i="18"/>
  <c r="AI26" i="18"/>
  <c r="AH26" i="18"/>
  <c r="AF26" i="18"/>
  <c r="AE26" i="18"/>
  <c r="AI25" i="18"/>
  <c r="AH25" i="18"/>
  <c r="AF25" i="18"/>
  <c r="AE25" i="18"/>
  <c r="AI24" i="18"/>
  <c r="AH24" i="18"/>
  <c r="AI23" i="18"/>
  <c r="AH23" i="18"/>
  <c r="V20" i="18"/>
  <c r="V55" i="18" s="1"/>
  <c r="U20" i="18"/>
  <c r="S20" i="18"/>
  <c r="R20" i="18"/>
  <c r="R55" i="18" s="1"/>
  <c r="P55" i="18"/>
  <c r="D55" i="18"/>
  <c r="AI19" i="18"/>
  <c r="AH19" i="18"/>
  <c r="AI18" i="18"/>
  <c r="AH18" i="18"/>
  <c r="AF18" i="18"/>
  <c r="AE18" i="18"/>
  <c r="AI17" i="18"/>
  <c r="AH17" i="18"/>
  <c r="AF17" i="18"/>
  <c r="AF20" i="18" s="1"/>
  <c r="AE17" i="18"/>
  <c r="AE20" i="18" s="1"/>
  <c r="AI16" i="18"/>
  <c r="AH16" i="18"/>
  <c r="AI15" i="18"/>
  <c r="AH15" i="18"/>
  <c r="AI14" i="18"/>
  <c r="AH14" i="18"/>
  <c r="AI13" i="18"/>
  <c r="AI12" i="18"/>
  <c r="AH12" i="18"/>
  <c r="O55" i="18" l="1"/>
  <c r="S55" i="18"/>
  <c r="AH20" i="18"/>
  <c r="U55" i="18"/>
  <c r="AI20" i="18"/>
  <c r="AI53" i="18"/>
  <c r="AH53" i="18"/>
  <c r="AE37" i="18"/>
  <c r="AH37" i="18"/>
  <c r="AE53" i="18"/>
  <c r="AF53" i="18"/>
  <c r="AI37" i="18"/>
  <c r="AF37" i="18"/>
  <c r="AF55" i="18" l="1"/>
  <c r="AE55" i="18"/>
  <c r="AI55" i="18"/>
  <c r="AH55" i="18"/>
  <c r="R38" i="17"/>
  <c r="V36" i="17"/>
  <c r="U36" i="17"/>
  <c r="S36" i="17"/>
  <c r="P36" i="17"/>
  <c r="D36" i="17"/>
  <c r="L35" i="17"/>
  <c r="AH35" i="17" s="1"/>
  <c r="L34" i="17"/>
  <c r="AH34" i="17" s="1"/>
  <c r="L33" i="17"/>
  <c r="AH33" i="17" s="1"/>
  <c r="L32" i="17"/>
  <c r="AH32" i="17" s="1"/>
  <c r="L31" i="17"/>
  <c r="AH31" i="17" s="1"/>
  <c r="L30" i="17"/>
  <c r="AH30" i="17" s="1"/>
  <c r="L29" i="17"/>
  <c r="AH29" i="17" s="1"/>
  <c r="L28" i="17"/>
  <c r="AH28" i="17" s="1"/>
  <c r="L27" i="17"/>
  <c r="AH27" i="17" s="1"/>
  <c r="L26" i="17"/>
  <c r="AH26" i="17" s="1"/>
  <c r="V23" i="17"/>
  <c r="U23" i="17"/>
  <c r="S23" i="17"/>
  <c r="P23" i="17"/>
  <c r="O23" i="17"/>
  <c r="D23" i="17"/>
  <c r="L22" i="17"/>
  <c r="AH22" i="17" s="1"/>
  <c r="M21" i="17"/>
  <c r="AI21" i="17" s="1"/>
  <c r="L21" i="17"/>
  <c r="AH21" i="17" s="1"/>
  <c r="L19" i="17"/>
  <c r="AH19" i="17" s="1"/>
  <c r="M18" i="17"/>
  <c r="AI18" i="17" s="1"/>
  <c r="L18" i="17"/>
  <c r="AH18" i="17" s="1"/>
  <c r="M17" i="17"/>
  <c r="AI17" i="17" s="1"/>
  <c r="L17" i="17"/>
  <c r="AH17" i="17" s="1"/>
  <c r="V13" i="17"/>
  <c r="S13" i="17"/>
  <c r="P13" i="17"/>
  <c r="D13" i="17"/>
  <c r="M11" i="17"/>
  <c r="AI11" i="17" s="1"/>
  <c r="AI13" i="17" s="1"/>
  <c r="AH23" i="17" l="1"/>
  <c r="AI23" i="17"/>
  <c r="AI38" i="17" s="1"/>
  <c r="AH36" i="17"/>
  <c r="U38" i="17"/>
  <c r="D38" i="17"/>
  <c r="P38" i="17"/>
  <c r="S38" i="17"/>
  <c r="V38" i="17"/>
  <c r="O38" i="17"/>
  <c r="AH38" i="17" l="1"/>
  <c r="H64" i="16"/>
  <c r="AC64" i="16" s="1"/>
  <c r="H63" i="16"/>
  <c r="AC63" i="16" s="1"/>
  <c r="H62" i="16"/>
  <c r="AC62" i="16" s="1"/>
  <c r="H61" i="16"/>
  <c r="AC61" i="16" s="1"/>
  <c r="H60" i="16"/>
  <c r="AC60" i="16" s="1"/>
  <c r="H59" i="16"/>
  <c r="AC59" i="16" s="1"/>
  <c r="H58" i="16"/>
  <c r="AC58" i="16" s="1"/>
  <c r="H57" i="16"/>
  <c r="AC57" i="16" s="1"/>
  <c r="H56" i="16"/>
  <c r="AC56" i="16" s="1"/>
  <c r="H55" i="16"/>
  <c r="AC55" i="16" s="1"/>
  <c r="H54" i="16"/>
  <c r="AC54" i="16" s="1"/>
  <c r="H53" i="16"/>
  <c r="AC53" i="16" s="1"/>
  <c r="H52" i="16"/>
  <c r="AC52" i="16" s="1"/>
  <c r="H51" i="16"/>
  <c r="AC51" i="16" s="1"/>
  <c r="H49" i="16"/>
  <c r="AC49" i="16" s="1"/>
  <c r="H48" i="16"/>
  <c r="AC48" i="16" s="1"/>
  <c r="H47" i="16"/>
  <c r="AC47" i="16" s="1"/>
  <c r="AC45" i="16"/>
  <c r="H40" i="16"/>
  <c r="AC40" i="16" s="1"/>
  <c r="D40" i="16"/>
  <c r="H39" i="16"/>
  <c r="AC39" i="16" s="1"/>
  <c r="D39" i="16"/>
  <c r="H38" i="16"/>
  <c r="AC38" i="16" s="1"/>
  <c r="D38" i="16"/>
  <c r="H37" i="16"/>
  <c r="AC37" i="16" s="1"/>
  <c r="D37" i="16"/>
  <c r="H36" i="16"/>
  <c r="AC36" i="16" s="1"/>
  <c r="D36" i="16"/>
  <c r="H35" i="16"/>
  <c r="AC35" i="16" s="1"/>
  <c r="D35" i="16"/>
  <c r="H34" i="16"/>
  <c r="AC34" i="16" s="1"/>
  <c r="D34" i="16"/>
  <c r="H33" i="16"/>
  <c r="AC33" i="16" s="1"/>
  <c r="D33" i="16"/>
  <c r="H32" i="16"/>
  <c r="AC32" i="16" s="1"/>
  <c r="D32" i="16"/>
  <c r="H31" i="16"/>
  <c r="AC31" i="16" s="1"/>
  <c r="D31" i="16"/>
  <c r="H30" i="16"/>
  <c r="AC30" i="16" s="1"/>
  <c r="D30" i="16"/>
  <c r="H29" i="16"/>
  <c r="AC29" i="16" s="1"/>
  <c r="D29" i="16"/>
  <c r="H28" i="16"/>
  <c r="AC28" i="16" s="1"/>
  <c r="D28" i="16"/>
  <c r="H27" i="16"/>
  <c r="AC27" i="16" s="1"/>
  <c r="D27" i="16"/>
  <c r="H26" i="16"/>
  <c r="AC26" i="16" s="1"/>
  <c r="D26" i="16"/>
  <c r="H25" i="16"/>
  <c r="AC25" i="16" s="1"/>
  <c r="D25" i="16"/>
  <c r="D24" i="16"/>
  <c r="D23" i="16"/>
  <c r="H16" i="16"/>
  <c r="D16" i="16"/>
  <c r="D15" i="16"/>
  <c r="H13" i="16"/>
  <c r="H12" i="16"/>
  <c r="D12" i="16"/>
  <c r="H11" i="16"/>
  <c r="D11" i="16"/>
  <c r="P61" i="15"/>
  <c r="L61" i="15"/>
  <c r="P60" i="15"/>
  <c r="L60" i="15"/>
  <c r="P59" i="15"/>
  <c r="L59" i="15"/>
  <c r="P58" i="15"/>
  <c r="L58" i="15"/>
  <c r="P57" i="15"/>
  <c r="L57" i="15"/>
  <c r="P56" i="15"/>
  <c r="L56" i="15"/>
  <c r="P55" i="15"/>
  <c r="L55" i="15"/>
  <c r="P54" i="15"/>
  <c r="L54" i="15"/>
  <c r="P53" i="15"/>
  <c r="L53" i="15"/>
  <c r="P52" i="15"/>
  <c r="L52" i="15"/>
  <c r="P51" i="15"/>
  <c r="L51" i="15"/>
  <c r="P50" i="15"/>
  <c r="L50" i="15"/>
  <c r="P49" i="15"/>
  <c r="L49" i="15"/>
  <c r="P48" i="15"/>
  <c r="L48" i="15"/>
  <c r="P47" i="15"/>
  <c r="L47" i="15"/>
  <c r="P46" i="15"/>
  <c r="L46" i="15"/>
  <c r="P45" i="15"/>
  <c r="L45" i="15"/>
  <c r="P44" i="15"/>
  <c r="P62" i="15" s="1"/>
  <c r="L44" i="15"/>
  <c r="P39" i="15"/>
  <c r="L39" i="15"/>
  <c r="P38" i="15"/>
  <c r="L38" i="15"/>
  <c r="P37" i="15"/>
  <c r="L37" i="15"/>
  <c r="P36" i="15"/>
  <c r="L36" i="15"/>
  <c r="P35" i="15"/>
  <c r="L35" i="15"/>
  <c r="P34" i="15"/>
  <c r="L34" i="15"/>
  <c r="P33" i="15"/>
  <c r="L33" i="15"/>
  <c r="P32" i="15"/>
  <c r="L32" i="15"/>
  <c r="P31" i="15"/>
  <c r="L31" i="15"/>
  <c r="P30" i="15"/>
  <c r="L30" i="15"/>
  <c r="P29" i="15"/>
  <c r="L29" i="15"/>
  <c r="P28" i="15"/>
  <c r="L28" i="15"/>
  <c r="P27" i="15"/>
  <c r="L27" i="15"/>
  <c r="P26" i="15"/>
  <c r="L26" i="15"/>
  <c r="P25" i="15"/>
  <c r="L25" i="15"/>
  <c r="P24" i="15"/>
  <c r="L24" i="15"/>
  <c r="P23" i="15"/>
  <c r="L23" i="15"/>
  <c r="P22" i="15"/>
  <c r="L22" i="15"/>
  <c r="P18" i="15"/>
  <c r="L18" i="15"/>
  <c r="P17" i="15"/>
  <c r="L17" i="15"/>
  <c r="P16" i="15"/>
  <c r="L16" i="15"/>
  <c r="P15" i="15"/>
  <c r="L15" i="15"/>
  <c r="L14" i="15"/>
  <c r="P12" i="15"/>
  <c r="L12" i="15"/>
  <c r="P11" i="15"/>
  <c r="L11" i="15"/>
  <c r="P10" i="15"/>
  <c r="L10" i="15"/>
  <c r="P19" i="15" l="1"/>
  <c r="L62" i="15"/>
  <c r="P40" i="15"/>
  <c r="P65" i="15" s="1"/>
  <c r="AC65" i="16"/>
  <c r="AC41" i="16"/>
  <c r="Y20" i="16"/>
  <c r="L19" i="15"/>
  <c r="L40" i="15"/>
  <c r="L65" i="15" l="1"/>
  <c r="Y67" i="16"/>
  <c r="AC67" i="16"/>
  <c r="C36" i="12"/>
  <c r="G34" i="12"/>
  <c r="D34" i="12"/>
  <c r="G18" i="12"/>
  <c r="D18" i="12"/>
  <c r="G11" i="12"/>
  <c r="G55" i="11"/>
  <c r="D55" i="11"/>
  <c r="G30" i="11"/>
  <c r="D30" i="11"/>
  <c r="G14" i="11"/>
  <c r="D14" i="11"/>
  <c r="G72" i="10"/>
  <c r="D72" i="10"/>
  <c r="G41" i="10"/>
  <c r="D41" i="10"/>
  <c r="G21" i="10"/>
  <c r="D21" i="10"/>
  <c r="G57" i="11" l="1"/>
  <c r="D57" i="11"/>
  <c r="G74" i="10"/>
  <c r="D74" i="10"/>
  <c r="D36" i="12"/>
  <c r="G36" i="12"/>
  <c r="Y25" i="8"/>
  <c r="X25" i="8"/>
  <c r="H25" i="8"/>
  <c r="M25" i="8" s="1"/>
  <c r="Y24" i="8"/>
  <c r="X24" i="8"/>
  <c r="H24" i="8"/>
  <c r="M24" i="8" s="1"/>
  <c r="Y23" i="8"/>
  <c r="X23" i="8"/>
  <c r="H23" i="8"/>
  <c r="M23" i="8" s="1"/>
  <c r="Y22" i="8"/>
  <c r="X22" i="8"/>
  <c r="H22" i="8"/>
  <c r="M22" i="8" s="1"/>
  <c r="Y21" i="8"/>
  <c r="X21" i="8"/>
  <c r="H21" i="8"/>
  <c r="M21" i="8" s="1"/>
  <c r="Y20" i="8"/>
  <c r="X20" i="8"/>
  <c r="H20" i="8"/>
  <c r="M20" i="8" s="1"/>
  <c r="Y19" i="8"/>
  <c r="X19" i="8"/>
  <c r="H19" i="8"/>
  <c r="M19" i="8" s="1"/>
  <c r="Y18" i="8"/>
  <c r="X18" i="8"/>
  <c r="H18" i="8"/>
  <c r="M18" i="8" s="1"/>
  <c r="Y17" i="8"/>
  <c r="X17" i="8"/>
  <c r="H17" i="8"/>
  <c r="M17" i="8" s="1"/>
  <c r="H16" i="8"/>
  <c r="Y15" i="8"/>
  <c r="X15" i="8"/>
  <c r="H15" i="8"/>
  <c r="M15" i="8" s="1"/>
  <c r="Y11" i="8"/>
  <c r="X11" i="8"/>
  <c r="H11" i="8"/>
  <c r="M11" i="8" s="1"/>
  <c r="Y10" i="8"/>
  <c r="X10" i="8"/>
  <c r="H10" i="8"/>
  <c r="M10" i="8" s="1"/>
  <c r="H54" i="7"/>
  <c r="H53" i="7"/>
  <c r="H52" i="7"/>
  <c r="H51" i="7"/>
  <c r="H50" i="7"/>
  <c r="H49" i="7"/>
  <c r="H48" i="7"/>
  <c r="H47" i="7"/>
  <c r="H46" i="7"/>
  <c r="H45" i="7"/>
  <c r="H44" i="7"/>
  <c r="H43" i="7"/>
  <c r="H42" i="7"/>
  <c r="H41" i="7"/>
  <c r="H40" i="7"/>
  <c r="H39" i="7"/>
  <c r="H38" i="7"/>
  <c r="H37" i="7"/>
  <c r="H36" i="7"/>
  <c r="H35" i="7"/>
  <c r="H34" i="7"/>
  <c r="H30" i="7"/>
  <c r="H29" i="7"/>
  <c r="H28" i="7"/>
  <c r="H27" i="7"/>
  <c r="H26" i="7"/>
  <c r="H25" i="7"/>
  <c r="H24" i="7"/>
  <c r="H23" i="7"/>
  <c r="H22" i="7"/>
  <c r="H21" i="7"/>
  <c r="H20" i="7"/>
  <c r="H19" i="7"/>
  <c r="H18" i="7"/>
  <c r="H17" i="7"/>
  <c r="H13" i="7"/>
  <c r="H12" i="7"/>
  <c r="H11" i="7"/>
  <c r="H10" i="7"/>
  <c r="W10" i="8" l="1"/>
  <c r="L17" i="5"/>
  <c r="Z17" i="5"/>
  <c r="L28" i="5"/>
  <c r="Z28" i="5"/>
  <c r="L47" i="5"/>
  <c r="Z47" i="5"/>
  <c r="L50" i="5"/>
  <c r="Z50" i="5"/>
  <c r="L62" i="5"/>
  <c r="Z62" i="5"/>
  <c r="M11" i="7"/>
  <c r="W11" i="7"/>
  <c r="AB11" i="7" s="1"/>
  <c r="M25" i="7"/>
  <c r="M36" i="7"/>
  <c r="AB36" i="7"/>
  <c r="M47" i="7"/>
  <c r="M54" i="7"/>
  <c r="AB54" i="7"/>
  <c r="L18" i="5"/>
  <c r="Z18" i="5"/>
  <c r="L25" i="5"/>
  <c r="Z25" i="5"/>
  <c r="L29" i="5"/>
  <c r="Z29" i="5"/>
  <c r="L33" i="5"/>
  <c r="Z33" i="5"/>
  <c r="L37" i="5"/>
  <c r="Z37" i="5"/>
  <c r="L41" i="5"/>
  <c r="Z41" i="5"/>
  <c r="L48" i="5"/>
  <c r="Z48" i="5"/>
  <c r="L51" i="5"/>
  <c r="Z51" i="5"/>
  <c r="L55" i="5"/>
  <c r="Z55" i="5"/>
  <c r="L59" i="5"/>
  <c r="Z59" i="5"/>
  <c r="L63" i="5"/>
  <c r="Z63" i="5"/>
  <c r="L67" i="5"/>
  <c r="Z67" i="5"/>
  <c r="L72" i="5"/>
  <c r="Z72" i="5"/>
  <c r="M12" i="7"/>
  <c r="W12" i="7"/>
  <c r="AB12" i="7" s="1"/>
  <c r="M19" i="7"/>
  <c r="AB19" i="7"/>
  <c r="M22" i="7"/>
  <c r="AB22" i="7"/>
  <c r="M26" i="7"/>
  <c r="M30" i="7"/>
  <c r="M37" i="7"/>
  <c r="M41" i="7"/>
  <c r="AB41" i="7"/>
  <c r="M44" i="7"/>
  <c r="M48" i="7"/>
  <c r="L24" i="5"/>
  <c r="Z24" i="5"/>
  <c r="L36" i="5"/>
  <c r="Z36" i="5"/>
  <c r="L54" i="5"/>
  <c r="Z54" i="5"/>
  <c r="L66" i="5"/>
  <c r="Z66" i="5"/>
  <c r="M18" i="7"/>
  <c r="AB18" i="7"/>
  <c r="M29" i="7"/>
  <c r="AB29" i="7"/>
  <c r="M51" i="7"/>
  <c r="AB51" i="7"/>
  <c r="L19" i="5"/>
  <c r="Z19" i="5"/>
  <c r="L26" i="5"/>
  <c r="Z26" i="5"/>
  <c r="L30" i="5"/>
  <c r="Z30" i="5"/>
  <c r="L34" i="5"/>
  <c r="Z34" i="5"/>
  <c r="L38" i="5"/>
  <c r="Z38" i="5"/>
  <c r="L45" i="5"/>
  <c r="L49" i="5"/>
  <c r="Z49" i="5"/>
  <c r="L52" i="5"/>
  <c r="Z52" i="5"/>
  <c r="L56" i="5"/>
  <c r="Z56" i="5"/>
  <c r="L60" i="5"/>
  <c r="Z60" i="5"/>
  <c r="L64" i="5"/>
  <c r="Z64" i="5"/>
  <c r="L69" i="5"/>
  <c r="Z69" i="5"/>
  <c r="L73" i="5"/>
  <c r="Z73" i="5"/>
  <c r="M13" i="7"/>
  <c r="W13" i="7"/>
  <c r="AB13" i="7" s="1"/>
  <c r="M23" i="7"/>
  <c r="AB23" i="7"/>
  <c r="M27" i="7"/>
  <c r="M34" i="7"/>
  <c r="AB34" i="7"/>
  <c r="M38" i="7"/>
  <c r="M42" i="7"/>
  <c r="AB42" i="7"/>
  <c r="M45" i="7"/>
  <c r="M49" i="7"/>
  <c r="AB49" i="7"/>
  <c r="M52" i="7"/>
  <c r="L32" i="5"/>
  <c r="Z32" i="5"/>
  <c r="L40" i="5"/>
  <c r="Z40" i="5"/>
  <c r="L58" i="5"/>
  <c r="Z58" i="5"/>
  <c r="L71" i="5"/>
  <c r="Z71" i="5"/>
  <c r="M21" i="7"/>
  <c r="AB21" i="7"/>
  <c r="M40" i="7"/>
  <c r="AB40" i="7"/>
  <c r="L16" i="5"/>
  <c r="L20" i="5"/>
  <c r="Z20" i="5"/>
  <c r="L27" i="5"/>
  <c r="Z27" i="5"/>
  <c r="L31" i="5"/>
  <c r="Z31" i="5"/>
  <c r="L35" i="5"/>
  <c r="Z35" i="5"/>
  <c r="L39" i="5"/>
  <c r="Z39" i="5"/>
  <c r="L46" i="5"/>
  <c r="Z46" i="5"/>
  <c r="L53" i="5"/>
  <c r="Z53" i="5"/>
  <c r="L57" i="5"/>
  <c r="Z57" i="5"/>
  <c r="L61" i="5"/>
  <c r="Z61" i="5"/>
  <c r="L65" i="5"/>
  <c r="Z65" i="5"/>
  <c r="L70" i="5"/>
  <c r="Z70" i="5"/>
  <c r="M10" i="7"/>
  <c r="W10" i="7"/>
  <c r="M17" i="7"/>
  <c r="AB17" i="7"/>
  <c r="M20" i="7"/>
  <c r="AB20" i="7"/>
  <c r="M24" i="7"/>
  <c r="AB24" i="7"/>
  <c r="M28" i="7"/>
  <c r="AB28" i="7"/>
  <c r="M35" i="7"/>
  <c r="AB35" i="7"/>
  <c r="M39" i="7"/>
  <c r="AB39" i="7"/>
  <c r="M43" i="7"/>
  <c r="AB43" i="7"/>
  <c r="M46" i="7"/>
  <c r="AB46" i="7"/>
  <c r="M50" i="7"/>
  <c r="M53" i="7"/>
  <c r="AB53" i="7"/>
  <c r="W22" i="8"/>
  <c r="AB22" i="8" s="1"/>
  <c r="W25" i="8"/>
  <c r="W11" i="8"/>
  <c r="W19" i="8"/>
  <c r="AB19" i="8" s="1"/>
  <c r="AB26" i="7"/>
  <c r="W18" i="8"/>
  <c r="AB18" i="8" s="1"/>
  <c r="AB38" i="7"/>
  <c r="AB47" i="7"/>
  <c r="AB52" i="7"/>
  <c r="W20" i="8"/>
  <c r="AB20" i="8" s="1"/>
  <c r="AB44" i="7"/>
  <c r="W23" i="8"/>
  <c r="AB23" i="8" s="1"/>
  <c r="W24" i="8"/>
  <c r="AB24" i="8" s="1"/>
  <c r="Z12" i="5"/>
  <c r="Z14" i="5"/>
  <c r="AB48" i="7"/>
  <c r="AB45" i="7"/>
  <c r="Z11" i="5"/>
  <c r="Z13" i="5"/>
  <c r="Z15" i="5"/>
  <c r="AB37" i="7"/>
  <c r="W15" i="8"/>
  <c r="AB15" i="8" s="1"/>
  <c r="W17" i="8"/>
  <c r="AB17" i="8" s="1"/>
  <c r="W21" i="8"/>
  <c r="AB10" i="8"/>
  <c r="AB27" i="7"/>
  <c r="AB30" i="7"/>
  <c r="AB50" i="7"/>
  <c r="AB25" i="7"/>
  <c r="Z10" i="5"/>
  <c r="W14" i="7" l="1"/>
  <c r="W12" i="8"/>
  <c r="V21" i="5"/>
  <c r="AB10" i="7"/>
  <c r="Z16" i="5"/>
  <c r="W31" i="7"/>
  <c r="AB31" i="7" s="1"/>
  <c r="V74" i="5"/>
  <c r="Z74" i="5" s="1"/>
  <c r="V42" i="5"/>
  <c r="Z42" i="5" s="1"/>
  <c r="W55" i="7"/>
  <c r="AB55" i="7" s="1"/>
  <c r="AB21" i="8"/>
  <c r="AB25" i="8"/>
  <c r="Z45" i="5"/>
  <c r="AB11" i="8"/>
  <c r="W26" i="8"/>
  <c r="AB14" i="7"/>
  <c r="AB12" i="8" l="1"/>
  <c r="W28" i="8"/>
  <c r="AB28" i="8" s="1"/>
  <c r="W57" i="7"/>
  <c r="AB57" i="7" s="1"/>
  <c r="V76" i="5"/>
  <c r="Z76" i="5" s="1"/>
  <c r="Z21" i="5"/>
  <c r="AB26" i="8"/>
  <c r="G70" i="3"/>
  <c r="G69" i="3"/>
  <c r="G68" i="3"/>
  <c r="G67" i="3"/>
  <c r="G66" i="3"/>
  <c r="G64" i="3"/>
  <c r="G63" i="3"/>
  <c r="G62" i="3"/>
  <c r="G61" i="3"/>
  <c r="G60" i="3"/>
  <c r="G59" i="3"/>
  <c r="G58" i="3"/>
  <c r="G57" i="3"/>
  <c r="G56" i="3"/>
  <c r="G55" i="3"/>
  <c r="G54" i="3"/>
  <c r="G53" i="3"/>
  <c r="G52" i="3"/>
  <c r="G51" i="3"/>
  <c r="G50" i="3"/>
  <c r="G49" i="3"/>
  <c r="G48" i="3"/>
  <c r="G47" i="3"/>
  <c r="G46" i="3"/>
  <c r="G45" i="3"/>
  <c r="G44" i="3"/>
  <c r="G43" i="3"/>
  <c r="G39" i="3"/>
  <c r="G38" i="3"/>
  <c r="G37" i="3"/>
  <c r="G36" i="3"/>
  <c r="G35" i="3"/>
  <c r="G34" i="3"/>
  <c r="G33" i="3"/>
  <c r="G32" i="3"/>
  <c r="G31" i="3"/>
  <c r="G30" i="3"/>
  <c r="G29" i="3"/>
  <c r="G28" i="3"/>
  <c r="G27" i="3"/>
  <c r="G26" i="3"/>
  <c r="G25" i="3"/>
  <c r="G24" i="3"/>
  <c r="G23" i="3"/>
  <c r="G22" i="3"/>
  <c r="G18" i="3"/>
  <c r="G17" i="3"/>
  <c r="G16" i="3"/>
  <c r="G15" i="3"/>
  <c r="G14" i="3"/>
  <c r="G13" i="3"/>
  <c r="G12" i="3"/>
  <c r="G11" i="3"/>
  <c r="G10" i="3"/>
  <c r="G9" i="3"/>
  <c r="G19" i="3" l="1"/>
  <c r="G71" i="3"/>
  <c r="G40" i="3"/>
  <c r="Q69" i="2"/>
  <c r="Q68" i="2"/>
  <c r="Q67" i="2"/>
  <c r="Q66" i="2"/>
  <c r="Q62" i="2"/>
  <c r="Q61" i="2"/>
  <c r="Q60" i="2"/>
  <c r="Q59" i="2"/>
  <c r="Q58" i="2"/>
  <c r="Q57" i="2"/>
  <c r="Q56" i="2"/>
  <c r="Q55" i="2"/>
  <c r="Q54" i="2"/>
  <c r="Q53" i="2"/>
  <c r="Q52" i="2"/>
  <c r="Q51" i="2"/>
  <c r="Q50" i="2"/>
  <c r="Q49" i="2"/>
  <c r="Q48" i="2"/>
  <c r="Q47" i="2"/>
  <c r="Q46" i="2"/>
  <c r="Q45" i="2"/>
  <c r="Q43" i="2"/>
  <c r="Q39" i="2"/>
  <c r="Q38" i="2"/>
  <c r="Q37" i="2"/>
  <c r="Q36" i="2"/>
  <c r="Q35" i="2"/>
  <c r="Q34" i="2"/>
  <c r="Q33" i="2"/>
  <c r="Q32" i="2"/>
  <c r="Q31" i="2"/>
  <c r="Q30" i="2"/>
  <c r="Q29" i="2"/>
  <c r="Q28" i="2"/>
  <c r="Q27" i="2"/>
  <c r="Q26" i="2"/>
  <c r="Q25" i="2"/>
  <c r="Q24" i="2"/>
  <c r="Q23" i="2"/>
  <c r="Q22" i="2"/>
  <c r="Q18" i="2"/>
  <c r="Q17" i="2"/>
  <c r="Q16" i="2"/>
  <c r="Q15" i="2"/>
  <c r="Q14" i="2"/>
  <c r="Q13" i="2"/>
  <c r="Q12" i="2"/>
  <c r="Q11" i="2"/>
  <c r="Q10" i="2"/>
  <c r="Q19" i="2" l="1"/>
  <c r="Q40" i="2"/>
  <c r="C73" i="3"/>
  <c r="G73" i="3"/>
  <c r="Q70" i="2"/>
  <c r="Q72" i="2" l="1"/>
  <c r="M71" i="1"/>
  <c r="G71" i="1"/>
  <c r="M70" i="1"/>
  <c r="G70" i="1"/>
  <c r="M69" i="1"/>
  <c r="G69" i="1"/>
  <c r="M68" i="1"/>
  <c r="G68" i="1"/>
  <c r="M67" i="1"/>
  <c r="G67" i="1"/>
  <c r="M65" i="1"/>
  <c r="G65" i="1"/>
  <c r="M64" i="1"/>
  <c r="G64" i="1"/>
  <c r="M63" i="1"/>
  <c r="P63" i="1" s="1"/>
  <c r="G63" i="1"/>
  <c r="M62" i="1"/>
  <c r="G62" i="1"/>
  <c r="M61" i="1"/>
  <c r="G61" i="1"/>
  <c r="M60" i="1"/>
  <c r="G60" i="1"/>
  <c r="M59" i="1"/>
  <c r="P59" i="1" s="1"/>
  <c r="G59" i="1"/>
  <c r="M58" i="1"/>
  <c r="G58" i="1"/>
  <c r="N57" i="1"/>
  <c r="M57" i="1"/>
  <c r="G57" i="1"/>
  <c r="N56" i="1"/>
  <c r="M56" i="1"/>
  <c r="G56" i="1"/>
  <c r="N55" i="1"/>
  <c r="M55" i="1"/>
  <c r="G55" i="1"/>
  <c r="N54" i="1"/>
  <c r="M54" i="1"/>
  <c r="G54" i="1"/>
  <c r="N53" i="1"/>
  <c r="M53" i="1"/>
  <c r="G53" i="1"/>
  <c r="N52" i="1"/>
  <c r="M52" i="1"/>
  <c r="G52" i="1"/>
  <c r="N51" i="1"/>
  <c r="M51" i="1"/>
  <c r="G51" i="1"/>
  <c r="N50" i="1"/>
  <c r="M50" i="1"/>
  <c r="G50" i="1"/>
  <c r="N49" i="1"/>
  <c r="M49" i="1"/>
  <c r="N48" i="1"/>
  <c r="M48" i="1"/>
  <c r="G48" i="1"/>
  <c r="N47" i="1"/>
  <c r="M47" i="1"/>
  <c r="G47" i="1"/>
  <c r="N46" i="1"/>
  <c r="M46" i="1"/>
  <c r="G46" i="1"/>
  <c r="N45" i="1"/>
  <c r="M45" i="1"/>
  <c r="G45" i="1"/>
  <c r="N44" i="1"/>
  <c r="M44" i="1"/>
  <c r="G44" i="1"/>
  <c r="N40" i="1"/>
  <c r="M40" i="1"/>
  <c r="G40" i="1"/>
  <c r="N39" i="1"/>
  <c r="M39" i="1"/>
  <c r="G39" i="1"/>
  <c r="N38" i="1"/>
  <c r="M38" i="1"/>
  <c r="G38" i="1"/>
  <c r="N37" i="1"/>
  <c r="M37" i="1"/>
  <c r="G37" i="1"/>
  <c r="N36" i="1"/>
  <c r="M36" i="1"/>
  <c r="G36" i="1"/>
  <c r="N35" i="1"/>
  <c r="M35" i="1"/>
  <c r="G35" i="1"/>
  <c r="N34" i="1"/>
  <c r="M34" i="1"/>
  <c r="G34" i="1"/>
  <c r="N33" i="1"/>
  <c r="M33" i="1"/>
  <c r="G33" i="1"/>
  <c r="N32" i="1"/>
  <c r="M32" i="1"/>
  <c r="G32" i="1"/>
  <c r="N31" i="1"/>
  <c r="M31" i="1"/>
  <c r="G31" i="1"/>
  <c r="N30" i="1"/>
  <c r="M30" i="1"/>
  <c r="G30" i="1"/>
  <c r="N29" i="1"/>
  <c r="M29" i="1"/>
  <c r="G29" i="1"/>
  <c r="N28" i="1"/>
  <c r="M28" i="1"/>
  <c r="G28" i="1"/>
  <c r="N27" i="1"/>
  <c r="M27" i="1"/>
  <c r="G27" i="1"/>
  <c r="N26" i="1"/>
  <c r="M26" i="1"/>
  <c r="G26" i="1"/>
  <c r="M25" i="1"/>
  <c r="G25" i="1"/>
  <c r="N24" i="1"/>
  <c r="M24" i="1"/>
  <c r="G24" i="1"/>
  <c r="N23" i="1"/>
  <c r="G23" i="1"/>
  <c r="N19" i="1"/>
  <c r="G19" i="1"/>
  <c r="N18" i="1"/>
  <c r="G18" i="1"/>
  <c r="N17" i="1"/>
  <c r="G17" i="1"/>
  <c r="N16" i="1"/>
  <c r="G16" i="1"/>
  <c r="N15" i="1"/>
  <c r="G15" i="1"/>
  <c r="N14" i="1"/>
  <c r="G14" i="1"/>
  <c r="N13" i="1"/>
  <c r="P13" i="1" s="1"/>
  <c r="G13" i="1"/>
  <c r="N12" i="1"/>
  <c r="G12" i="1"/>
  <c r="N11" i="1"/>
  <c r="G11" i="1"/>
  <c r="N10" i="1"/>
  <c r="M20" i="1"/>
  <c r="G10" i="1"/>
  <c r="P51" i="1" l="1"/>
  <c r="P49" i="1"/>
  <c r="P55" i="1"/>
  <c r="N41" i="1"/>
  <c r="M41" i="1"/>
  <c r="P47" i="1"/>
  <c r="P68" i="1"/>
  <c r="N72" i="1"/>
  <c r="P25" i="1"/>
  <c r="P29" i="1"/>
  <c r="P27" i="1"/>
  <c r="P31" i="1"/>
  <c r="P35" i="1"/>
  <c r="P17" i="1"/>
  <c r="N20" i="1"/>
  <c r="P20" i="1" s="1"/>
  <c r="P11" i="1"/>
  <c r="P15" i="1"/>
  <c r="P19" i="1"/>
  <c r="P45" i="1"/>
  <c r="P53" i="1"/>
  <c r="P57" i="1"/>
  <c r="P61" i="1"/>
  <c r="P65" i="1"/>
  <c r="P70" i="1"/>
  <c r="P33" i="1"/>
  <c r="P37" i="1"/>
  <c r="P12" i="1"/>
  <c r="P16" i="1"/>
  <c r="P39" i="1"/>
  <c r="P10" i="1"/>
  <c r="P14" i="1"/>
  <c r="P18" i="1"/>
  <c r="P24" i="1"/>
  <c r="P28" i="1"/>
  <c r="P32" i="1"/>
  <c r="P36" i="1"/>
  <c r="P40" i="1"/>
  <c r="M72" i="1"/>
  <c r="P48" i="1"/>
  <c r="P52" i="1"/>
  <c r="P56" i="1"/>
  <c r="P60" i="1"/>
  <c r="P64" i="1"/>
  <c r="P69" i="1"/>
  <c r="P26" i="1"/>
  <c r="P30" i="1"/>
  <c r="P34" i="1"/>
  <c r="P38" i="1"/>
  <c r="P46" i="1"/>
  <c r="P50" i="1"/>
  <c r="P54" i="1"/>
  <c r="P58" i="1"/>
  <c r="P62" i="1"/>
  <c r="P67" i="1"/>
  <c r="P71" i="1"/>
  <c r="P44" i="1"/>
  <c r="P23" i="1"/>
  <c r="P72" i="1" l="1"/>
  <c r="P41" i="1"/>
  <c r="M74" i="1"/>
  <c r="N74" i="1"/>
  <c r="P74" i="1" l="1"/>
  <c r="N14" i="67" l="1"/>
  <c r="N45" i="67" s="1"/>
  <c r="Q45" i="67" s="1"/>
  <c r="Q14" i="67" l="1"/>
  <c r="V17" i="29"/>
  <c r="V59" i="29" s="1"/>
  <c r="AG59" i="29" s="1"/>
  <c r="AG12" i="29"/>
  <c r="AG17" i="29" l="1"/>
  <c r="O24" i="29"/>
  <c r="O22" i="29"/>
  <c r="O20" i="29"/>
  <c r="O23" i="29"/>
  <c r="O25" i="29"/>
  <c r="O28" i="29"/>
  <c r="O29" i="29"/>
  <c r="O32" i="29"/>
  <c r="O33" i="29"/>
  <c r="O34" i="29"/>
  <c r="O27" i="29"/>
  <c r="O26" i="29"/>
  <c r="O46" i="29"/>
  <c r="O55" i="29"/>
  <c r="O42" i="29"/>
  <c r="O52" i="29"/>
  <c r="O43" i="29"/>
  <c r="O49" i="29"/>
  <c r="O48" i="29"/>
  <c r="O44" i="29"/>
  <c r="O41" i="29"/>
  <c r="O51" i="29"/>
  <c r="O47" i="29"/>
  <c r="O53" i="29"/>
  <c r="O57" i="29"/>
  <c r="O56" i="29"/>
  <c r="E15" i="37" l="1"/>
  <c r="E53" i="37" s="1"/>
  <c r="AG41" i="41"/>
  <c r="F41" i="41"/>
  <c r="AE41" i="41" s="1"/>
  <c r="AG42" i="41"/>
  <c r="F42" i="41"/>
  <c r="AE42" i="41" s="1"/>
  <c r="AE48" i="41" l="1"/>
  <c r="AE50" i="41" s="1"/>
</calcChain>
</file>

<file path=xl/sharedStrings.xml><?xml version="1.0" encoding="utf-8"?>
<sst xmlns="http://schemas.openxmlformats.org/spreadsheetml/2006/main" count="9660" uniqueCount="826">
  <si>
    <t>Equity - 1.1</t>
  </si>
  <si>
    <t xml:space="preserve">Domestic Market Capitalisation </t>
  </si>
  <si>
    <t>(in millions of local currencies)</t>
  </si>
  <si>
    <t>(USD millions)</t>
  </si>
  <si>
    <t>Exchange</t>
  </si>
  <si>
    <t>Curr.</t>
  </si>
  <si>
    <t>End 2016</t>
  </si>
  <si>
    <t>End 2015</t>
  </si>
  <si>
    <t>% change  2016/2015</t>
  </si>
  <si>
    <t>End of year FX rate 2016</t>
  </si>
  <si>
    <t>End of year FX rate 2015</t>
  </si>
  <si>
    <t>Americas</t>
  </si>
  <si>
    <t>Bermuda Stock Exchange</t>
  </si>
  <si>
    <t>BED</t>
  </si>
  <si>
    <t>BM&amp;FBOVESPA S.A.</t>
  </si>
  <si>
    <t>BRL</t>
  </si>
  <si>
    <t>Bolsa de Comercio de Buenos Aires</t>
  </si>
  <si>
    <t>ARA</t>
  </si>
  <si>
    <t>Bolsa de Comercio de Santiago</t>
  </si>
  <si>
    <t>CLP</t>
  </si>
  <si>
    <t>Bolsa de Valores de Colombia</t>
  </si>
  <si>
    <t>COP</t>
  </si>
  <si>
    <t>Bolsa de Valores de Lima</t>
  </si>
  <si>
    <t>PEI</t>
  </si>
  <si>
    <t>Bolsa Mexicana de Valores</t>
  </si>
  <si>
    <t>MXP</t>
  </si>
  <si>
    <t>USD</t>
  </si>
  <si>
    <t>Nasdaq - US</t>
  </si>
  <si>
    <t>TMX Group</t>
  </si>
  <si>
    <t>CAD</t>
  </si>
  <si>
    <t>Total region</t>
  </si>
  <si>
    <t>Asia - Pacific</t>
  </si>
  <si>
    <t>Australian Securities Exchange</t>
  </si>
  <si>
    <t>AUD</t>
  </si>
  <si>
    <t>INR</t>
  </si>
  <si>
    <t>Bursa Malaysia</t>
  </si>
  <si>
    <t>MYR</t>
  </si>
  <si>
    <t>Colombo Stock Exchange</t>
  </si>
  <si>
    <t>LKR</t>
  </si>
  <si>
    <t>Hochiminh Stock Exchange</t>
  </si>
  <si>
    <t>VND</t>
  </si>
  <si>
    <t>Hong Kong Exchanges and Clearing</t>
  </si>
  <si>
    <t>HKD</t>
  </si>
  <si>
    <t>Indonesia Stock Exchange</t>
  </si>
  <si>
    <t>IDR</t>
  </si>
  <si>
    <t>Japan Exchange Group</t>
  </si>
  <si>
    <t>JPY</t>
  </si>
  <si>
    <t>Korea Exchange</t>
  </si>
  <si>
    <t>KRW</t>
  </si>
  <si>
    <t>National Stock Exchange of India Limited</t>
  </si>
  <si>
    <t>NZX Limited</t>
  </si>
  <si>
    <t>NZD</t>
  </si>
  <si>
    <t>PHP</t>
  </si>
  <si>
    <t>Shanghai Stock Exchange</t>
  </si>
  <si>
    <t>CNY</t>
  </si>
  <si>
    <t>Shenzhen Stock Exchange</t>
  </si>
  <si>
    <t>Singapore Exchange</t>
  </si>
  <si>
    <t>SGD</t>
  </si>
  <si>
    <t>Stock Exchange of Thailand</t>
  </si>
  <si>
    <t>THB</t>
  </si>
  <si>
    <t>Taipei Exchange</t>
  </si>
  <si>
    <t>TWD</t>
  </si>
  <si>
    <t>Taiwan Stock Exchange</t>
  </si>
  <si>
    <r>
      <t xml:space="preserve">Total region </t>
    </r>
    <r>
      <rPr>
        <b/>
        <vertAlign val="superscript"/>
        <sz val="11"/>
        <color indexed="8"/>
        <rFont val="Calibri"/>
        <family val="2"/>
      </rPr>
      <t>1</t>
    </r>
  </si>
  <si>
    <t>Europe - Middle East - Africa</t>
  </si>
  <si>
    <t>Abu Dhabi Securities Exchange</t>
  </si>
  <si>
    <t>AED</t>
  </si>
  <si>
    <t>Amman Stock Exchange</t>
  </si>
  <si>
    <t>JOD</t>
  </si>
  <si>
    <t>Athens Stock Exchange (ATHEX)</t>
  </si>
  <si>
    <t>EUR</t>
  </si>
  <si>
    <t>Bahrain Bourse</t>
  </si>
  <si>
    <t>BHD</t>
  </si>
  <si>
    <t xml:space="preserve">BME Spanish Exchanges </t>
  </si>
  <si>
    <t>Borsa Istanbul</t>
  </si>
  <si>
    <t>TRY</t>
  </si>
  <si>
    <t>Bourse de Casablanca</t>
  </si>
  <si>
    <t>MAD</t>
  </si>
  <si>
    <t>Cyprus Stock Exchange</t>
  </si>
  <si>
    <t>Deutsche Börse AG</t>
  </si>
  <si>
    <t>Dubai Financial Market</t>
  </si>
  <si>
    <t>EGP</t>
  </si>
  <si>
    <t>Euronext</t>
  </si>
  <si>
    <t>Irish Stock Exchange</t>
  </si>
  <si>
    <t>Johannesburg Stock Exchange</t>
  </si>
  <si>
    <t>ZAR</t>
  </si>
  <si>
    <t>Kazakhstan Stock Exchange</t>
  </si>
  <si>
    <t>KZT</t>
  </si>
  <si>
    <t>Luxembourg Stock Exchange</t>
  </si>
  <si>
    <t>Malta Stock Exchange</t>
  </si>
  <si>
    <t>Moscow Exchange</t>
  </si>
  <si>
    <t>RUR</t>
  </si>
  <si>
    <t>Muscat Securities Market</t>
  </si>
  <si>
    <t>OMR</t>
  </si>
  <si>
    <t>Nasdaq Nordic Exchanges</t>
  </si>
  <si>
    <t>Nigerian Stock Exchange</t>
  </si>
  <si>
    <t>NGN</t>
  </si>
  <si>
    <t>Oslo Børs</t>
  </si>
  <si>
    <t>NOK</t>
  </si>
  <si>
    <t>Qatar Stock Exchange</t>
  </si>
  <si>
    <t>QAR</t>
  </si>
  <si>
    <t>Saudi Stock Market (Tadawul)</t>
  </si>
  <si>
    <t>SAR</t>
  </si>
  <si>
    <t>SIX Swiss Exchange</t>
  </si>
  <si>
    <t>CHF</t>
  </si>
  <si>
    <t>Stock Exchange of Mauritius</t>
  </si>
  <si>
    <t>MUR</t>
  </si>
  <si>
    <t>Tel-Aviv Stock Exchange</t>
  </si>
  <si>
    <t>ILS</t>
  </si>
  <si>
    <r>
      <t xml:space="preserve">WFE total </t>
    </r>
    <r>
      <rPr>
        <vertAlign val="superscript"/>
        <sz val="11"/>
        <color indexed="8"/>
        <rFont val="Calibri"/>
        <family val="2"/>
      </rPr>
      <t>1</t>
    </r>
  </si>
  <si>
    <r>
      <rPr>
        <b/>
        <sz val="11"/>
        <color indexed="8"/>
        <rFont val="Calibri"/>
        <family val="2"/>
      </rPr>
      <t>Source:</t>
    </r>
    <r>
      <rPr>
        <sz val="11"/>
        <color indexed="8"/>
        <rFont val="Calibri"/>
        <family val="2"/>
      </rPr>
      <t xml:space="preserve"> World Federation of Exchanges members</t>
    </r>
  </si>
  <si>
    <t>R: Revised</t>
  </si>
  <si>
    <t>NA: Not Available</t>
  </si>
  <si>
    <t xml:space="preserve">Notes: </t>
  </si>
  <si>
    <t>2. Excluding investment funds</t>
  </si>
  <si>
    <t>3. Including Alternative and SME Markets</t>
  </si>
  <si>
    <r>
      <rPr>
        <b/>
        <sz val="11"/>
        <color indexed="8"/>
        <rFont val="Calibri"/>
        <family val="2"/>
      </rPr>
      <t>Australian Stock Exchange:</t>
    </r>
    <r>
      <rPr>
        <sz val="11"/>
        <color indexed="8"/>
        <rFont val="Calibri"/>
        <family val="2"/>
      </rPr>
      <t xml:space="preserve"> including investment funds</t>
    </r>
  </si>
  <si>
    <r>
      <rPr>
        <b/>
        <sz val="11"/>
        <color indexed="8"/>
        <rFont val="Calibri"/>
        <family val="2"/>
      </rPr>
      <t>BME Spanish Exchanges:</t>
    </r>
    <r>
      <rPr>
        <sz val="11"/>
        <color indexed="8"/>
        <rFont val="Calibri"/>
        <family val="2"/>
      </rPr>
      <t xml:space="preserve"> including investment companies listed (open-end investment companies) that differ from investment funds included in table 1.3 because of their legal status and that cannot be distinguished from other listed companies</t>
    </r>
  </si>
  <si>
    <r>
      <rPr>
        <b/>
        <sz val="11"/>
        <color indexed="8"/>
        <rFont val="Calibri"/>
        <family val="2"/>
      </rPr>
      <t>Deutsche Börse:</t>
    </r>
    <r>
      <rPr>
        <sz val="11"/>
        <color indexed="8"/>
        <rFont val="Calibri"/>
        <family val="2"/>
      </rPr>
      <t xml:space="preserve"> excluding the market segment "Freiverkehr" (unofficial regulated market)</t>
    </r>
  </si>
  <si>
    <r>
      <rPr>
        <b/>
        <sz val="11"/>
        <color indexed="8"/>
        <rFont val="Calibri"/>
        <family val="2"/>
      </rPr>
      <t>Euronext:</t>
    </r>
    <r>
      <rPr>
        <sz val="11"/>
        <color indexed="8"/>
        <rFont val="Calibri"/>
        <family val="2"/>
      </rPr>
      <t xml:space="preserve"> from 2001, includes Netherlands, France, England, Belgium and Portugal</t>
    </r>
  </si>
  <si>
    <r>
      <rPr>
        <b/>
        <sz val="11"/>
        <color indexed="8"/>
        <rFont val="Calibri"/>
        <family val="2"/>
      </rPr>
      <t>Johannesburg Stock Exchange:</t>
    </r>
    <r>
      <rPr>
        <sz val="11"/>
        <color indexed="8"/>
        <rFont val="Calibri"/>
        <family val="2"/>
      </rPr>
      <t xml:space="preserve"> figures include the market capitalisation of all listed companies, but exclude listed warrants, convertibles and investment funds</t>
    </r>
  </si>
  <si>
    <r>
      <rPr>
        <b/>
        <sz val="11"/>
        <color indexed="8"/>
        <rFont val="Calibri"/>
        <family val="2"/>
      </rPr>
      <t>Bolsa de Valores de Lima:</t>
    </r>
    <r>
      <rPr>
        <sz val="11"/>
        <color indexed="8"/>
        <rFont val="Calibri"/>
        <family val="2"/>
      </rPr>
      <t xml:space="preserve"> includes 26 foreign companies with shares negotiated under a special modality</t>
    </r>
  </si>
  <si>
    <r>
      <rPr>
        <b/>
        <sz val="11"/>
        <color indexed="8"/>
        <rFont val="Calibri"/>
        <family val="2"/>
      </rPr>
      <t>Stock Exchange of Mauritius</t>
    </r>
    <r>
      <rPr>
        <sz val="11"/>
        <color indexed="8"/>
        <rFont val="Calibri"/>
        <family val="2"/>
      </rPr>
      <t>: from Aug. 2006, data includes Development &amp; Enterprise Market</t>
    </r>
  </si>
  <si>
    <r>
      <rPr>
        <b/>
        <sz val="11"/>
        <color indexed="8"/>
        <rFont val="Calibri"/>
        <family val="2"/>
      </rPr>
      <t>Nasdaq Nordic Exchanges</t>
    </r>
    <r>
      <rPr>
        <sz val="11"/>
        <color indexed="8"/>
        <rFont val="Calibri"/>
        <family val="2"/>
      </rPr>
      <t>: includes Copenhagen, Helsinki, Iceland, Stockholm, Tallinn, Riga and Vilnius Stock Exchanges</t>
    </r>
  </si>
  <si>
    <r>
      <rPr>
        <b/>
        <sz val="11"/>
        <color indexed="8"/>
        <rFont val="Calibri"/>
        <family val="2"/>
      </rPr>
      <t>National Stock Exchange of India Limited:</t>
    </r>
    <r>
      <rPr>
        <sz val="11"/>
        <color indexed="8"/>
        <rFont val="Calibri"/>
        <family val="2"/>
      </rPr>
      <t xml:space="preserve"> Includes "Emerge" market data</t>
    </r>
  </si>
  <si>
    <r>
      <rPr>
        <b/>
        <sz val="11"/>
        <color indexed="8"/>
        <rFont val="Calibri"/>
        <family val="2"/>
      </rPr>
      <t>Singapore Exchange</t>
    </r>
    <r>
      <rPr>
        <sz val="11"/>
        <color indexed="8"/>
        <rFont val="Calibri"/>
        <family val="2"/>
      </rPr>
      <t>: market capitalisation includes domestic listings and a substantial number of foreign listings, defined as companies whose principal place of business is outside of Singapore. Inactive secondary foreign listings are excluded</t>
    </r>
  </si>
  <si>
    <r>
      <rPr>
        <b/>
        <sz val="11"/>
        <color indexed="8"/>
        <rFont val="Calibri"/>
        <family val="2"/>
      </rPr>
      <t>TMX Group:</t>
    </r>
    <r>
      <rPr>
        <sz val="11"/>
        <color indexed="8"/>
        <rFont val="Calibri"/>
        <family val="2"/>
      </rPr>
      <t xml:space="preserve"> includes companies listed on TSX Venture</t>
    </r>
  </si>
  <si>
    <t>Equity - 1.2</t>
  </si>
  <si>
    <t xml:space="preserve">Market capitalisation of new listings </t>
  </si>
  <si>
    <t>Market capitalisation of delistings</t>
  </si>
  <si>
    <t>R</t>
  </si>
  <si>
    <t>NA</t>
  </si>
  <si>
    <t>WFE total</t>
  </si>
  <si>
    <t>1. Excluding investment funds</t>
  </si>
  <si>
    <t>2. Including Alternative and SME Markets</t>
  </si>
  <si>
    <t>Barbados Stock Exchange</t>
  </si>
  <si>
    <t>Bolsa de Valores de Panama</t>
  </si>
  <si>
    <t>Bolsa Nacional de Valores</t>
  </si>
  <si>
    <t>Bourse de Montréal</t>
  </si>
  <si>
    <t>Canadian Securities Exchange</t>
  </si>
  <si>
    <t>CBOE Futures Exchange</t>
  </si>
  <si>
    <t>Chicago Board Options Exchange</t>
  </si>
  <si>
    <t>CME Group</t>
  </si>
  <si>
    <t>ICE Futures Canada</t>
  </si>
  <si>
    <t>ICE Futures US</t>
  </si>
  <si>
    <t>International Securities Exchange</t>
  </si>
  <si>
    <t>Jamaica Stock Exchange</t>
  </si>
  <si>
    <t>Miami International Securities Exchange</t>
  </si>
  <si>
    <t>NYSE</t>
  </si>
  <si>
    <t>ASX Derivatives Trading</t>
  </si>
  <si>
    <t>China Financial Futures Exchange</t>
  </si>
  <si>
    <t>Chittagong Stock Exchange</t>
  </si>
  <si>
    <t>BDT</t>
  </si>
  <si>
    <t>Dalian Commodity Exchange</t>
  </si>
  <si>
    <t>Dhaka Stock Exchange</t>
  </si>
  <si>
    <t xml:space="preserve">Hanoi Stock Exchange </t>
  </si>
  <si>
    <t xml:space="preserve">Multi Commodity Exchange of India </t>
  </si>
  <si>
    <t>Port Moresby Stock Exchange</t>
  </si>
  <si>
    <t>PGK</t>
  </si>
  <si>
    <t>Shanghai Futures Exchange</t>
  </si>
  <si>
    <t xml:space="preserve">Stock Exchange of Thailand </t>
  </si>
  <si>
    <t>Sydney Stock Exchange</t>
  </si>
  <si>
    <t>TAIFEX</t>
  </si>
  <si>
    <t>Thailand Futures Exchange</t>
  </si>
  <si>
    <t>Zhengzhou Commodity Exchange</t>
  </si>
  <si>
    <t xml:space="preserve">Amman Stock Exchange </t>
  </si>
  <si>
    <t>Athens Stock Exchange</t>
  </si>
  <si>
    <t>BATS Chi-x Europe</t>
  </si>
  <si>
    <t>Beirut Stock Exchange</t>
  </si>
  <si>
    <t>LBP</t>
  </si>
  <si>
    <t>BME Spanish Exchanges</t>
  </si>
  <si>
    <t>Bourse de Valeurs Mobilieres de Tunis</t>
  </si>
  <si>
    <t>TND</t>
  </si>
  <si>
    <t>BRVM</t>
  </si>
  <si>
    <t>XOF</t>
  </si>
  <si>
    <t>Bucharest Stock Exchange</t>
  </si>
  <si>
    <t>RON</t>
  </si>
  <si>
    <t>Budapest Stock Exchange</t>
  </si>
  <si>
    <t>HUF</t>
  </si>
  <si>
    <t>Dubai Gold &amp; Commodities Exchange</t>
  </si>
  <si>
    <t>ICE Futures Europe</t>
  </si>
  <si>
    <t>Ljubljana Stock Exchange</t>
  </si>
  <si>
    <t>London Metal Exchange</t>
  </si>
  <si>
    <t>LSE Group</t>
  </si>
  <si>
    <t>Nairobi Securities Exchange</t>
  </si>
  <si>
    <t>KES</t>
  </si>
  <si>
    <t>Namibian Stock Exchange</t>
  </si>
  <si>
    <t>NAD</t>
  </si>
  <si>
    <t>Palestine Exchange</t>
  </si>
  <si>
    <t>Saudi Stock Exchange (Tadawul)</t>
  </si>
  <si>
    <t>Tehran Stock Exchange</t>
  </si>
  <si>
    <t>IRR</t>
  </si>
  <si>
    <t>Ukrainian Exchange</t>
  </si>
  <si>
    <t>UAH</t>
  </si>
  <si>
    <t>Warsaw Stock Exchange</t>
  </si>
  <si>
    <t>PLN</t>
  </si>
  <si>
    <t>Wiener Borse</t>
  </si>
  <si>
    <t>Zagreb Stock Exchange</t>
  </si>
  <si>
    <t>HRK</t>
  </si>
  <si>
    <t xml:space="preserve">Equity - 1.3 </t>
  </si>
  <si>
    <t>Number of listed companies</t>
  </si>
  <si>
    <t>Total</t>
  </si>
  <si>
    <t xml:space="preserve">Domestic </t>
  </si>
  <si>
    <t>Foreign</t>
  </si>
  <si>
    <t>companies</t>
  </si>
  <si>
    <t xml:space="preserve">Equity - 1.5.1  </t>
  </si>
  <si>
    <t xml:space="preserve">Value of share trading. Electronic order book </t>
  </si>
  <si>
    <t>% change 2016/2015</t>
  </si>
  <si>
    <t>FX rate 2016 (average)</t>
  </si>
  <si>
    <t>FX rate 2015 (average)</t>
  </si>
  <si>
    <t>BATS Global Markets</t>
  </si>
  <si>
    <t>Equity - 1.5.2</t>
  </si>
  <si>
    <t>Value of share trading. Negotiated Deals</t>
  </si>
  <si>
    <t>Equity - 1.5.3</t>
  </si>
  <si>
    <t>Value of share trading. Reported Trades</t>
  </si>
  <si>
    <t>% change 2015/2014 USD</t>
  </si>
  <si>
    <t>Total rgion</t>
  </si>
  <si>
    <t xml:space="preserve">Equity - 1.6  </t>
  </si>
  <si>
    <t>Number of trading days</t>
  </si>
  <si>
    <t>Average daily turnover value EOB</t>
  </si>
  <si>
    <t>Average value of trades EOB</t>
  </si>
  <si>
    <t xml:space="preserve">Equity - 1.7.1 </t>
  </si>
  <si>
    <t>Number of trades in equity shares (EOB)</t>
  </si>
  <si>
    <t>Number of shares traded (EOB)</t>
  </si>
  <si>
    <t>In thousands</t>
  </si>
  <si>
    <t>In millions</t>
  </si>
  <si>
    <t>3,507.08</t>
  </si>
  <si>
    <t>Equity - 1.7.2</t>
  </si>
  <si>
    <t>Number of trades in equity shares (Negotiated Deals)</t>
  </si>
  <si>
    <t>Number of shares traded (Negotiated Deals)</t>
  </si>
  <si>
    <t>Equity - 1.7.3</t>
  </si>
  <si>
    <t>Number of trades in equity shares (Reported Trades)</t>
  </si>
  <si>
    <t>Number of shares traded (Reported Trades)</t>
  </si>
  <si>
    <t>Equity - 1.8</t>
  </si>
  <si>
    <t>Number of trading participants</t>
  </si>
  <si>
    <t>Equity Market</t>
  </si>
  <si>
    <t>Bond Market</t>
  </si>
  <si>
    <t>Derivatives Market</t>
  </si>
  <si>
    <t>NA</t>
    <phoneticPr fontId="0" type="noConversion"/>
  </si>
  <si>
    <t>Equity - 1.9</t>
  </si>
  <si>
    <t xml:space="preserve">Turnover velocity of domestic shares </t>
  </si>
  <si>
    <t>2016 Average</t>
  </si>
  <si>
    <t>2015 Average</t>
  </si>
  <si>
    <t xml:space="preserve">Equity - 1.11.1 </t>
  </si>
  <si>
    <t>Investment flows - Number of new companies listed</t>
  </si>
  <si>
    <t>Number of new companies listed through IPOs</t>
  </si>
  <si>
    <t>Number of other new companies listed</t>
  </si>
  <si>
    <t xml:space="preserve">Equity - 1.11.2 </t>
  </si>
  <si>
    <t>Investment flows channneled though exchange</t>
  </si>
  <si>
    <t>(in millions of local currency)</t>
  </si>
  <si>
    <t>(in USD millions)</t>
  </si>
  <si>
    <t>IPOs</t>
  </si>
  <si>
    <t>Already listed companies</t>
  </si>
  <si>
    <t>Newly Issued Shares</t>
  </si>
  <si>
    <t>Already Issued Shares</t>
  </si>
  <si>
    <t>Equity - 1.12</t>
  </si>
  <si>
    <t>Number  of securitised derivatives listed at year-end, trading value and number of trades</t>
  </si>
  <si>
    <t>Number of securities listed at year-end</t>
  </si>
  <si>
    <t>Trading values (Electronic Order Book)</t>
  </si>
  <si>
    <t>Trading values (Negotiated Deals)</t>
  </si>
  <si>
    <t>Total trading value</t>
  </si>
  <si>
    <t>Number of trades (Electronic Order Book)</t>
  </si>
  <si>
    <t>Number of trades (Negotiated Deals)</t>
  </si>
  <si>
    <t>Total number of trades</t>
  </si>
  <si>
    <t>('000)</t>
  </si>
  <si>
    <t>2016 Total</t>
  </si>
  <si>
    <t>2015 Total</t>
  </si>
  <si>
    <t>End of year FX rate 2014</t>
  </si>
  <si>
    <t>Equity - 1.13</t>
  </si>
  <si>
    <t>Number of ETFs listed at year-end, trading value and number of trades</t>
  </si>
  <si>
    <t>Number of ETFs listed at year-end</t>
  </si>
  <si>
    <t>NNA</t>
  </si>
  <si>
    <t>Equity - 1.14</t>
  </si>
  <si>
    <t xml:space="preserve">Number of investment funds listed at year-end, trading value and number of trades </t>
  </si>
  <si>
    <t>Number of investment funds listed at year-end</t>
  </si>
  <si>
    <t xml:space="preserve">Fixed-income - 2.1 </t>
  </si>
  <si>
    <t xml:space="preserve">Value of bonds listed </t>
  </si>
  <si>
    <t>Domestic,</t>
  </si>
  <si>
    <t>private sector</t>
  </si>
  <si>
    <t>public sector</t>
  </si>
  <si>
    <t>Sector</t>
  </si>
  <si>
    <r>
      <rPr>
        <b/>
        <sz val="11"/>
        <rFont val="Calibri"/>
        <family val="2"/>
      </rPr>
      <t>Source:</t>
    </r>
    <r>
      <rPr>
        <i/>
        <sz val="11"/>
        <rFont val="Calibri"/>
        <family val="2"/>
      </rPr>
      <t xml:space="preserve"> </t>
    </r>
    <r>
      <rPr>
        <sz val="11"/>
        <rFont val="Calibri"/>
        <family val="2"/>
      </rPr>
      <t>World Federation of Exchanges members</t>
    </r>
  </si>
  <si>
    <t>Notes:</t>
  </si>
  <si>
    <t>1. Due to different reporting rules and calculation methods, turnover figures are not entirely comparable.</t>
  </si>
  <si>
    <t>3. The rest exchanges reported market value.</t>
  </si>
  <si>
    <r>
      <rPr>
        <b/>
        <sz val="11"/>
        <rFont val="Calibri"/>
        <family val="2"/>
      </rPr>
      <t>Japan Exchange Group:</t>
    </r>
    <r>
      <rPr>
        <sz val="11"/>
        <rFont val="Calibri"/>
        <family val="2"/>
      </rPr>
      <t xml:space="preserve"> Not included TOKYO PRO-BOND</t>
    </r>
  </si>
  <si>
    <r>
      <rPr>
        <b/>
        <sz val="11"/>
        <rFont val="Calibri"/>
        <family val="2"/>
      </rPr>
      <t>NA:</t>
    </r>
    <r>
      <rPr>
        <sz val="11"/>
        <rFont val="Calibri"/>
        <family val="2"/>
      </rPr>
      <t xml:space="preserve"> Not Available</t>
    </r>
  </si>
  <si>
    <r>
      <rPr>
        <b/>
        <sz val="11"/>
        <rFont val="Calibri"/>
        <family val="2"/>
      </rPr>
      <t>R:</t>
    </r>
    <r>
      <rPr>
        <sz val="11"/>
        <rFont val="Calibri"/>
        <family val="2"/>
      </rPr>
      <t xml:space="preserve"> Revised</t>
    </r>
  </si>
  <si>
    <t xml:space="preserve">Fixed-income - 2.2  </t>
  </si>
  <si>
    <t>Number of bond issuers</t>
  </si>
  <si>
    <t>sector</t>
  </si>
  <si>
    <t> 6</t>
  </si>
  <si>
    <r>
      <rPr>
        <b/>
        <sz val="11"/>
        <rFont val="Calibri"/>
        <family val="2"/>
      </rPr>
      <t xml:space="preserve">Source: </t>
    </r>
    <r>
      <rPr>
        <sz val="11"/>
        <rFont val="Calibri"/>
        <family val="2"/>
      </rPr>
      <t>World Federation of Exchanges members</t>
    </r>
  </si>
  <si>
    <r>
      <rPr>
        <b/>
        <sz val="11"/>
        <rFont val="Calibri"/>
        <family val="2"/>
      </rPr>
      <t>BM&amp;FBOVESPA:</t>
    </r>
    <r>
      <rPr>
        <sz val="11"/>
        <rFont val="Calibri"/>
        <family val="2"/>
      </rPr>
      <t xml:space="preserve"> Since January 2007, FIDC issues (Receivable Investment Funds) are included</t>
    </r>
  </si>
  <si>
    <r>
      <rPr>
        <b/>
        <sz val="11"/>
        <rFont val="Calibri"/>
        <family val="2"/>
      </rPr>
      <t xml:space="preserve">NA: </t>
    </r>
    <r>
      <rPr>
        <sz val="11"/>
        <rFont val="Calibri"/>
        <family val="2"/>
      </rPr>
      <t>Not available</t>
    </r>
  </si>
  <si>
    <t xml:space="preserve">Fixed-income - 2.3  </t>
  </si>
  <si>
    <t xml:space="preserve">Number of bonds listed </t>
  </si>
  <si>
    <t xml:space="preserve">Fixed-income - 2.4  </t>
  </si>
  <si>
    <t xml:space="preserve">Number of new bonds listed </t>
  </si>
  <si>
    <t>Fixed-income - 2.5.1</t>
  </si>
  <si>
    <t>Total value of bond trading</t>
  </si>
  <si>
    <r>
      <rPr>
        <b/>
        <sz val="11"/>
        <rFont val="Calibri"/>
        <family val="2"/>
      </rPr>
      <t>Source:</t>
    </r>
    <r>
      <rPr>
        <sz val="11"/>
        <rFont val="Calibri"/>
        <family val="2"/>
      </rPr>
      <t xml:space="preserve"> World Federation of Exchange members</t>
    </r>
  </si>
  <si>
    <r>
      <rPr>
        <b/>
        <sz val="11"/>
        <rFont val="Calibri"/>
        <family val="2"/>
      </rPr>
      <t xml:space="preserve">Notes: </t>
    </r>
    <r>
      <rPr>
        <sz val="11"/>
        <rFont val="Calibri"/>
        <family val="2"/>
      </rPr>
      <t>Due to different reporting rules and calculation methods, turnover figures are not entirely comparable</t>
    </r>
  </si>
  <si>
    <t>The sale and purchase of a security are counted as a one transaction</t>
  </si>
  <si>
    <r>
      <rPr>
        <b/>
        <sz val="11"/>
        <rFont val="Calibri"/>
        <family val="2"/>
      </rPr>
      <t xml:space="preserve">BM&amp;FBOVESPA: </t>
    </r>
    <r>
      <rPr>
        <sz val="11"/>
        <rFont val="Calibri"/>
        <family val="2"/>
      </rPr>
      <t>Since January 2007, FIDC issues (Receivable Investment Funds) are included</t>
    </r>
  </si>
  <si>
    <t>Fixed-income - 2.5.2</t>
  </si>
  <si>
    <t>Value of bond trading. Electronic Order Book</t>
  </si>
  <si>
    <t>Fixed-income - 2.5.3</t>
  </si>
  <si>
    <t>Value of bond trading. Negotiated Deals</t>
  </si>
  <si>
    <t xml:space="preserve"> Fixed-income - 2.6  </t>
  </si>
  <si>
    <t>Number of trades in bonds</t>
  </si>
  <si>
    <t>Electronic Order Book trades</t>
  </si>
  <si>
    <t>Negotiated Deals trades</t>
  </si>
  <si>
    <t xml:space="preserve">Fixed-income - 2.7 </t>
  </si>
  <si>
    <t xml:space="preserve">Investment flows - New capital raised by bonds </t>
  </si>
  <si>
    <t>WFE Total</t>
  </si>
  <si>
    <t xml:space="preserve">Indicators - 4.1  </t>
  </si>
  <si>
    <t>Broad stock market indexes</t>
  </si>
  <si>
    <t>Name of Index</t>
  </si>
  <si>
    <t>2016 High</t>
  </si>
  <si>
    <t>Date</t>
  </si>
  <si>
    <t>2016 Low</t>
  </si>
  <si>
    <t>2016 Year-end</t>
  </si>
  <si>
    <t>% change end 2016/2015</t>
  </si>
  <si>
    <t>BSX Index</t>
  </si>
  <si>
    <t>P</t>
  </si>
  <si>
    <t>Ibovespa</t>
  </si>
  <si>
    <t>Bolsa General</t>
  </si>
  <si>
    <t>IGPA</t>
  </si>
  <si>
    <t>COLEQTY</t>
  </si>
  <si>
    <t>SP/BVL Peru General</t>
  </si>
  <si>
    <t>IPC CompMX</t>
  </si>
  <si>
    <t>Composite</t>
  </si>
  <si>
    <t>S&amp;P/TSX Composite</t>
  </si>
  <si>
    <t>S&amp;P/ASX All Ordinaries</t>
  </si>
  <si>
    <t>S&amp;P BSE AllCap</t>
  </si>
  <si>
    <t>FBM Emas Index</t>
  </si>
  <si>
    <t>CSE All Share</t>
  </si>
  <si>
    <t>VN Index</t>
  </si>
  <si>
    <t>S&amp;P/HKEX Large Cap Index</t>
  </si>
  <si>
    <t>JSX Composite Index</t>
  </si>
  <si>
    <t>Topix</t>
  </si>
  <si>
    <t>KOSPI</t>
  </si>
  <si>
    <t>Nifty 500</t>
  </si>
  <si>
    <t>S&amp;P NZX ALL</t>
  </si>
  <si>
    <t>PSE Index (PSEi)</t>
  </si>
  <si>
    <t>SSE Composite Index</t>
  </si>
  <si>
    <t>SZSE Composite Index</t>
  </si>
  <si>
    <t>FTSE Straits Times Index</t>
  </si>
  <si>
    <t>SET Index</t>
  </si>
  <si>
    <t>TPEx index</t>
  </si>
  <si>
    <t>TAIEX</t>
  </si>
  <si>
    <t>ASE 100</t>
  </si>
  <si>
    <t xml:space="preserve"> ATHEX Composite Share Price Index</t>
  </si>
  <si>
    <t>Bahrain All Share Index</t>
  </si>
  <si>
    <t>BME Spanish Exchanges - Barcelona</t>
  </si>
  <si>
    <t>BCN Global - 100 Index</t>
  </si>
  <si>
    <t>BME Spanish Exchanges - Bilbao</t>
  </si>
  <si>
    <t>Indice Bolsa Bilbao 2000</t>
  </si>
  <si>
    <t>BME Spanish Exchanges - Madrid</t>
  </si>
  <si>
    <t>IGBM Index</t>
  </si>
  <si>
    <t>BME Spanish Exchanges - Valencia</t>
  </si>
  <si>
    <t>IGBV Index</t>
  </si>
  <si>
    <t>BIST 100</t>
  </si>
  <si>
    <t>MASI Flottant</t>
  </si>
  <si>
    <t>GENERAL INDEX CSE</t>
  </si>
  <si>
    <t>CDAX Price</t>
  </si>
  <si>
    <t>DFMGI</t>
  </si>
  <si>
    <t>EGX 30 Index</t>
  </si>
  <si>
    <t>Euronext - Amsterdam</t>
  </si>
  <si>
    <t>AAX (Amsterdam)</t>
  </si>
  <si>
    <t>Euronext - Brussels</t>
  </si>
  <si>
    <t>BAS (Brussels)</t>
  </si>
  <si>
    <t>Euronext - Lisbon</t>
  </si>
  <si>
    <t>PSI Geral (Lisbon)</t>
  </si>
  <si>
    <t>Euronext - Paris</t>
  </si>
  <si>
    <t>All-tradable (Paris)</t>
  </si>
  <si>
    <t>ISEQ Overall</t>
  </si>
  <si>
    <t>FTSE/JSE All Share</t>
  </si>
  <si>
    <t>LuX General</t>
  </si>
  <si>
    <t>Malta Stock Exchange Share Index</t>
  </si>
  <si>
    <t>Moscow Exchange Broad Market Index</t>
  </si>
  <si>
    <t>MSM30</t>
  </si>
  <si>
    <t>OMXN</t>
  </si>
  <si>
    <t>2016-02-11</t>
  </si>
  <si>
    <t>NSE All Share Index</t>
  </si>
  <si>
    <t>QE All Share Index</t>
  </si>
  <si>
    <t>TADAWUL ALL SHARE INDEX (TASI)</t>
  </si>
  <si>
    <t>SPI TR</t>
  </si>
  <si>
    <t>SEMDEX</t>
  </si>
  <si>
    <t>General Share Index</t>
  </si>
  <si>
    <r>
      <rPr>
        <b/>
        <sz val="11"/>
        <rFont val="Calibri"/>
        <family val="2"/>
      </rPr>
      <t>NA:</t>
    </r>
    <r>
      <rPr>
        <sz val="11"/>
        <rFont val="Calibri"/>
        <family val="2"/>
      </rPr>
      <t xml:space="preserve"> Not Available     </t>
    </r>
  </si>
  <si>
    <r>
      <rPr>
        <b/>
        <sz val="11"/>
        <rFont val="Calibri"/>
        <family val="2"/>
      </rPr>
      <t>P&amp;R:</t>
    </r>
    <r>
      <rPr>
        <sz val="11"/>
        <rFont val="Calibri"/>
        <family val="2"/>
      </rPr>
      <t xml:space="preserve"> Index is a combination of priced and return</t>
    </r>
  </si>
  <si>
    <t xml:space="preserve">Indicators - 4.2  </t>
  </si>
  <si>
    <t>Blue Chip indexes</t>
  </si>
  <si>
    <t>IBrX-50</t>
  </si>
  <si>
    <t>Burcap Index</t>
  </si>
  <si>
    <t>IPSA</t>
  </si>
  <si>
    <t>COLCAP</t>
  </si>
  <si>
    <t>SP/BVL LIMA 25</t>
  </si>
  <si>
    <t>IPC</t>
  </si>
  <si>
    <t>Nasdaq 100</t>
  </si>
  <si>
    <t>NYSE US 100</t>
  </si>
  <si>
    <t>S&amp;P/TSX 60</t>
  </si>
  <si>
    <t>ASX/S&amp;P 50</t>
  </si>
  <si>
    <t>S&amp;P BSE SENSEX</t>
  </si>
  <si>
    <t>FBMKLCI</t>
  </si>
  <si>
    <t>S&amp;P Sri Lanka 20</t>
  </si>
  <si>
    <t>VN 30</t>
  </si>
  <si>
    <t>Hang Seng Index</t>
  </si>
  <si>
    <t>LQ45 Index</t>
  </si>
  <si>
    <t>TOPIX Core30</t>
  </si>
  <si>
    <t>KRX 100</t>
  </si>
  <si>
    <t>Nifty 50</t>
  </si>
  <si>
    <t>S&amp;P NZX 50</t>
  </si>
  <si>
    <t>SSE 180 Index</t>
  </si>
  <si>
    <t>SZSE Component Index</t>
  </si>
  <si>
    <t>Straits Times Index</t>
  </si>
  <si>
    <t>SET 50 Index</t>
  </si>
  <si>
    <t>TPEx 50 Index</t>
  </si>
  <si>
    <t>FTSE TWSE Taiwan 50 Index</t>
  </si>
  <si>
    <t>FTSE/ATHEX Large Cap</t>
  </si>
  <si>
    <t>IBEX 35</t>
  </si>
  <si>
    <t>BIST 30</t>
  </si>
  <si>
    <t>MADEX Flottant</t>
  </si>
  <si>
    <t>FTSE/CYSE20</t>
  </si>
  <si>
    <t>DAX 30</t>
  </si>
  <si>
    <t>Dow Jones EGX Egypt Titans 20 Index.</t>
  </si>
  <si>
    <t>AEX25 (Amsterdam)</t>
  </si>
  <si>
    <t>BEL20 (Brussels)</t>
  </si>
  <si>
    <t>PSI20 (Lisbon)</t>
  </si>
  <si>
    <t>CAC40</t>
  </si>
  <si>
    <t>ISEQ 20</t>
  </si>
  <si>
    <t>FTSE/JSE Top 40</t>
  </si>
  <si>
    <t>LuxX</t>
  </si>
  <si>
    <t>Index KASE</t>
  </si>
  <si>
    <t>Blue Chip Index of the Moscow Exchange</t>
  </si>
  <si>
    <t>OMXN40</t>
  </si>
  <si>
    <t>NSE 30 Index</t>
  </si>
  <si>
    <t>QE Index</t>
  </si>
  <si>
    <t>SMI PR</t>
  </si>
  <si>
    <t>SEM-10</t>
  </si>
  <si>
    <t>TA-25 Index</t>
  </si>
  <si>
    <r>
      <t>P:</t>
    </r>
    <r>
      <rPr>
        <sz val="11"/>
        <rFont val="Calibri"/>
        <family val="2"/>
      </rPr>
      <t xml:space="preserve"> Price Index</t>
    </r>
  </si>
  <si>
    <r>
      <rPr>
        <b/>
        <sz val="11"/>
        <rFont val="Calibri"/>
        <family val="2"/>
      </rPr>
      <t xml:space="preserve">R: </t>
    </r>
    <r>
      <rPr>
        <sz val="11"/>
        <rFont val="Calibri"/>
        <family val="2"/>
      </rPr>
      <t>Return Index</t>
    </r>
  </si>
  <si>
    <t xml:space="preserve">Indicators - 4.3  </t>
  </si>
  <si>
    <t xml:space="preserve">Number of companies distributing dividends, amounts of dividends paid and yields for the Official / main market </t>
  </si>
  <si>
    <t>Number of listed companies distributing dividends</t>
  </si>
  <si>
    <t>Total amount of net dividend paid</t>
  </si>
  <si>
    <t>Total amount of gross dividend paid</t>
  </si>
  <si>
    <t>Gross dividend yield (%)</t>
  </si>
  <si>
    <t>Net dividend yield (%)</t>
  </si>
  <si>
    <t>13,932.06</t>
  </si>
  <si>
    <t>5,509.11</t>
  </si>
  <si>
    <t>N.A.</t>
  </si>
  <si>
    <t>NA</t>
    <phoneticPr fontId="0" type="noConversion"/>
  </si>
  <si>
    <t xml:space="preserve">BVC Comment : </t>
  </si>
  <si>
    <t>Fredy_Forero:</t>
  </si>
  <si>
    <t>Calculado promedio de dividendo anual/precio cierre (patrimonial para aquellos sin Precio Cierre)</t>
  </si>
  <si>
    <t xml:space="preserve">Indicators - 4.4 </t>
  </si>
  <si>
    <t xml:space="preserve">Average of price earning ratios, inflation rates   </t>
  </si>
  <si>
    <t>Price earning ratio</t>
  </si>
  <si>
    <t>Inflation rate, %</t>
  </si>
  <si>
    <t>19.64</t>
  </si>
  <si>
    <r>
      <rPr>
        <b/>
        <sz val="11"/>
        <rFont val="Calibri"/>
        <family val="2"/>
      </rPr>
      <t xml:space="preserve">R: </t>
    </r>
    <r>
      <rPr>
        <sz val="11"/>
        <rFont val="Calibri"/>
        <family val="2"/>
      </rPr>
      <t>Revised</t>
    </r>
  </si>
  <si>
    <t>Indicators - 4.5</t>
  </si>
  <si>
    <t>Interest Rates</t>
  </si>
  <si>
    <t>3-month money market rates, %</t>
  </si>
  <si>
    <t>Yield on current 10 years gov. bonds, %</t>
  </si>
  <si>
    <t>NA</t>
    <phoneticPr fontId="0" type="noConversion"/>
  </si>
  <si>
    <r>
      <rPr>
        <b/>
        <sz val="11"/>
        <rFont val="Calibri"/>
        <family val="2"/>
      </rPr>
      <t>BM&amp;FBOVESPA</t>
    </r>
    <r>
      <rPr>
        <sz val="11"/>
        <rFont val="Calibri"/>
        <family val="2"/>
      </rPr>
      <t>: rate + IPCA - NTN-B Principal</t>
    </r>
  </si>
  <si>
    <t>Alternative &amp; SME - 5.1</t>
  </si>
  <si>
    <t>Domestic Market Capitalisation</t>
  </si>
  <si>
    <t>Name of the market</t>
  </si>
  <si>
    <t>Bovespa Mais</t>
  </si>
  <si>
    <t>Pyme Board</t>
  </si>
  <si>
    <t>803.94</t>
  </si>
  <si>
    <t>NYSE MKT</t>
  </si>
  <si>
    <t>TSX Venture</t>
  </si>
  <si>
    <t>Small &amp; Medium Enterprises</t>
  </si>
  <si>
    <t>ACE Market</t>
  </si>
  <si>
    <t>Growth Enterprise Market</t>
  </si>
  <si>
    <t>JASDAQ</t>
  </si>
  <si>
    <t>Mothers</t>
  </si>
  <si>
    <t>Kosdaq</t>
  </si>
  <si>
    <t>SME Emerge</t>
  </si>
  <si>
    <t>NZAX</t>
  </si>
  <si>
    <t>NXT</t>
  </si>
  <si>
    <t>SME Board</t>
  </si>
  <si>
    <t>ChiNext</t>
  </si>
  <si>
    <t>SGX Catalist</t>
  </si>
  <si>
    <t>Market for Alternative Investment (mai)</t>
  </si>
  <si>
    <t>ATHEX Alternative Market (EN.A)</t>
  </si>
  <si>
    <t>MAB Expansion</t>
  </si>
  <si>
    <t>Emerging Companies Market</t>
  </si>
  <si>
    <t>Second National Market</t>
  </si>
  <si>
    <t>Devellopement Market and Growth Market</t>
  </si>
  <si>
    <t>Entry Standard</t>
  </si>
  <si>
    <t>NILEX</t>
  </si>
  <si>
    <t>Alternext</t>
  </si>
  <si>
    <t>Enterprise Securities Market</t>
  </si>
  <si>
    <t>Alternative Exchange</t>
  </si>
  <si>
    <t>Develoment Capital Market</t>
  </si>
  <si>
    <t>Venture Capital Market</t>
  </si>
  <si>
    <t>Euro MTF</t>
  </si>
  <si>
    <t>Alternative Companies List</t>
  </si>
  <si>
    <t>Innovations and Investments Market</t>
  </si>
  <si>
    <t>First North</t>
  </si>
  <si>
    <t>Alternative Securities Market</t>
  </si>
  <si>
    <t>Oslo Axess</t>
  </si>
  <si>
    <t>Development &amp; Enterprise Market</t>
  </si>
  <si>
    <t>Alternative &amp; SME - 5.2</t>
  </si>
  <si>
    <t>Number of companies with shares traded</t>
  </si>
  <si>
    <t>BVL Venture Exchange</t>
  </si>
  <si>
    <t>Alternative &amp; SME - 5.3</t>
  </si>
  <si>
    <t>Number of newly listed companies and delistings</t>
  </si>
  <si>
    <t>Newly listed companies</t>
  </si>
  <si>
    <t>Delisted companies</t>
  </si>
  <si>
    <t>Number of movements to another market</t>
  </si>
  <si>
    <t>Alternative Market (EN.A)</t>
  </si>
  <si>
    <t>Alternative &amp; SME - 5.4.1</t>
  </si>
  <si>
    <t>Value of share trading. Electronic Order Book</t>
  </si>
  <si>
    <t>Nile Stock Exchange (Nilex)</t>
  </si>
  <si>
    <t>Alternative &amp; SME - 5.4.2</t>
  </si>
  <si>
    <t>Market for Alternative Investment (MAI)</t>
  </si>
  <si>
    <t>Alternative &amp; SME - 5.5</t>
  </si>
  <si>
    <t>Investment flows - new capital raised by shares</t>
  </si>
  <si>
    <t>Alternative &amp; SME - 5.6</t>
  </si>
  <si>
    <t>SME Market indexes</t>
  </si>
  <si>
    <t>Name of the Index</t>
  </si>
  <si>
    <t xml:space="preserve"> BM&amp;FBOVESPA Small Cap Index - SMLL</t>
  </si>
  <si>
    <t>SP/BVL Juniors</t>
  </si>
  <si>
    <t>S&amp;P/TSX Venture Composite Index</t>
  </si>
  <si>
    <t>S&amp;P BSE 100</t>
  </si>
  <si>
    <t>FBMACE (FTSE Bursa Malaysia ACE)</t>
  </si>
  <si>
    <t>S&amp;P/HKEX GEM Index</t>
  </si>
  <si>
    <t>JASDAQ Index</t>
  </si>
  <si>
    <t>Mothers Index</t>
  </si>
  <si>
    <t>KOSDAQ</t>
  </si>
  <si>
    <t>S&amp;P/NZAX ALL INDEX</t>
  </si>
  <si>
    <t>Chinext Composite Index</t>
  </si>
  <si>
    <t>FTSE ST Catalist Index</t>
  </si>
  <si>
    <t>MAI Index</t>
  </si>
  <si>
    <t>Alternative Market Price Index</t>
  </si>
  <si>
    <t>ECM CSE Index</t>
  </si>
  <si>
    <t>Entry All Share (Kurs)</t>
  </si>
  <si>
    <t>Nile Index</t>
  </si>
  <si>
    <t>Alternext ALL-Share Index</t>
  </si>
  <si>
    <t>Emerging Securities Market Index</t>
  </si>
  <si>
    <t>FTSE/JSE Alternative Exchange Index</t>
  </si>
  <si>
    <t>Innovation and Investment Market (iIM)</t>
  </si>
  <si>
    <t>2016-02-09</t>
  </si>
  <si>
    <t>Alternative and Securities Market Index</t>
  </si>
  <si>
    <t>DEMEX</t>
  </si>
  <si>
    <t>P: Price Index</t>
  </si>
  <si>
    <t>R: Return Index</t>
  </si>
  <si>
    <t>Foreign Exchange rates - 7.1</t>
  </si>
  <si>
    <t>USD against other currencies</t>
  </si>
  <si>
    <t>Exchange Name</t>
  </si>
  <si>
    <t>Currency code</t>
  </si>
  <si>
    <t>Year-end 2016 exchange rate</t>
  </si>
  <si>
    <t>Year-end 2015 exchange rate</t>
  </si>
  <si>
    <t>2016 Average exchange rate</t>
  </si>
  <si>
    <t>2015 Average exchange rate</t>
  </si>
  <si>
    <t>%change 2016/2015</t>
  </si>
  <si>
    <t>BBD</t>
  </si>
  <si>
    <t>ARS</t>
  </si>
  <si>
    <t>CRC</t>
  </si>
  <si>
    <t>JMD</t>
  </si>
  <si>
    <t>Derivatives 3.1</t>
  </si>
  <si>
    <t>Stock Options</t>
  </si>
  <si>
    <t>Volume</t>
  </si>
  <si>
    <t>Notional Value</t>
  </si>
  <si>
    <t>Open interest</t>
  </si>
  <si>
    <t>Notional Outstanding Amount</t>
  </si>
  <si>
    <t>Number of trades</t>
  </si>
  <si>
    <t>Options premium</t>
  </si>
  <si>
    <t>(full number)</t>
  </si>
  <si>
    <t>Boston Options Exchange (TMX Group)</t>
  </si>
  <si>
    <t>MexDer</t>
  </si>
  <si>
    <t>Montréal Exchange (TMX Group)</t>
  </si>
  <si>
    <t>NYSE Derivatives</t>
  </si>
  <si>
    <t>Asia Pacific</t>
  </si>
  <si>
    <t>Eurex</t>
  </si>
  <si>
    <t>MEFF</t>
  </si>
  <si>
    <t>Derivatives 3.2</t>
  </si>
  <si>
    <t>Single Stock Futures</t>
  </si>
  <si>
    <t>Derivatives 3.7</t>
  </si>
  <si>
    <t>Short Term Interest Rate Options</t>
  </si>
  <si>
    <t>Derivatives 3.8</t>
  </si>
  <si>
    <t>Short Term Interest Rate Futures</t>
  </si>
  <si>
    <t>Bursa Malaysia Derivatives</t>
  </si>
  <si>
    <t>Derivatives 3.9</t>
  </si>
  <si>
    <t>Long Term Interest Rate Options</t>
  </si>
  <si>
    <t>Derivatives 3.10</t>
  </si>
  <si>
    <t>Long Term Interest Rate Futures</t>
  </si>
  <si>
    <t>Derivatives 3.15</t>
  </si>
  <si>
    <t>Other Derivatives</t>
  </si>
  <si>
    <t>Nasdaq Nordic</t>
  </si>
  <si>
    <t xml:space="preserve">Equity - 1.4 </t>
  </si>
  <si>
    <t>              284</t>
  </si>
  <si>
    <t xml:space="preserve">The Egyptian Exchange </t>
  </si>
  <si>
    <t xml:space="preserve">NA </t>
  </si>
  <si>
    <t>The Egyptian Exchange</t>
  </si>
  <si>
    <t>41 </t>
  </si>
  <si>
    <t>Derivatives 3.3</t>
  </si>
  <si>
    <t>Stock Index Options</t>
  </si>
  <si>
    <t>Derivatives 3.4</t>
  </si>
  <si>
    <t>Stock Index Futures</t>
  </si>
  <si>
    <t xml:space="preserve">Bursa Malaysia Derivatives </t>
  </si>
  <si>
    <t>Derivatives 3.5</t>
  </si>
  <si>
    <t>ETF Options</t>
  </si>
  <si>
    <t>Derivatives 3.6</t>
  </si>
  <si>
    <t>ETF Futures</t>
  </si>
  <si>
    <t>Derivatives 3.11</t>
  </si>
  <si>
    <t>Currency Options</t>
  </si>
  <si>
    <t>Derivatives 3.12</t>
  </si>
  <si>
    <t>Currency Futures</t>
  </si>
  <si>
    <t>Derivatives 3.13</t>
  </si>
  <si>
    <t>Commodity Options</t>
  </si>
  <si>
    <t>Derivatives 3.14</t>
  </si>
  <si>
    <t>Commodity Futures</t>
  </si>
  <si>
    <t>Indonesia Commodity and Derivatives Exchange</t>
  </si>
  <si>
    <t>2015 Year-end</t>
  </si>
  <si>
    <t> 5,862.35</t>
  </si>
  <si>
    <t> 3,664.48</t>
  </si>
  <si>
    <t> 3092.92</t>
  </si>
  <si>
    <t> 07-10-2016</t>
  </si>
  <si>
    <t xml:space="preserve"> </t>
  </si>
  <si>
    <t>BOVESPA MAIS and BOVESPA MAIS NÍVEL 2</t>
  </si>
  <si>
    <t>NYSE Group</t>
  </si>
  <si>
    <t>The Stock Exchange of Thailand</t>
  </si>
  <si>
    <t xml:space="preserve">The Stock Exchange of Thailand </t>
  </si>
  <si>
    <t>EQUITY MARKETS</t>
  </si>
  <si>
    <t>1.1 Domestic Market Capitalisation</t>
  </si>
  <si>
    <t>1.2 Market capitalisation of domestic shares newly listed and delisted</t>
  </si>
  <si>
    <t>1.3 Number of listed companies</t>
  </si>
  <si>
    <t>1.4 Number of newly listed and delisted companies</t>
  </si>
  <si>
    <t>1.5.1 Value of share trading - Electronic Order Book</t>
  </si>
  <si>
    <t>1.5.2 Value of share trading - Negotiated deals</t>
  </si>
  <si>
    <t>1.5.3 Value of share trading - Reported trades</t>
  </si>
  <si>
    <t>1.6 Number of trading days, average daily turnover value, and average value of trades</t>
  </si>
  <si>
    <t>1.7.1 Number of trades in equity shares and number of shares traded - Electronic Order Book</t>
  </si>
  <si>
    <t>1.7.2 Number of trades in equity shares and number of shares traded - Negotiated deals</t>
  </si>
  <si>
    <t>1.7.3 Number of trades in equity shares and number of shares traded - Reported trades</t>
  </si>
  <si>
    <t>1.8 Number of trading participants</t>
  </si>
  <si>
    <t>1.9 Turnover velocity of domestic shares</t>
  </si>
  <si>
    <t xml:space="preserve">1.10 Market concentration </t>
  </si>
  <si>
    <t>1.11.2 Investment flows - Capital raised</t>
  </si>
  <si>
    <t>1.12 Number of securitised derivatives listed at year-end, trading value and number of trades</t>
  </si>
  <si>
    <t>1.13 Number of ETFs listed at year-end, trading value and number of trades</t>
  </si>
  <si>
    <t>1.14 Number of investment funds listed at year-end, trading value and number of trades</t>
  </si>
  <si>
    <t>FIXED INCOME</t>
  </si>
  <si>
    <t>2.1 Value of bonds listed</t>
  </si>
  <si>
    <t>2.2 Number of bond issuers</t>
  </si>
  <si>
    <t>2.3 Number of bonds listed</t>
  </si>
  <si>
    <t>2.4 Number of new bonds listed</t>
  </si>
  <si>
    <t>2.5.1 Value of bond trading - Electronic Order Book</t>
  </si>
  <si>
    <t>2.5.2 Value of bond trading - Negotiated deals</t>
  </si>
  <si>
    <t>2.5.3 Value of bond trading - Reported trades</t>
  </si>
  <si>
    <t>2.6 Number of trades in bonds</t>
  </si>
  <si>
    <t>2.7 Investment flows - New capital raised by bonds</t>
  </si>
  <si>
    <t>DERIVATIVES</t>
  </si>
  <si>
    <t>3.1 Stock Options</t>
  </si>
  <si>
    <t>3.2 Single Stock Futures</t>
  </si>
  <si>
    <t>3.3 Stock Index Options</t>
  </si>
  <si>
    <t>3.4 Stock Index Futures</t>
  </si>
  <si>
    <t>3.5 ETF Options</t>
  </si>
  <si>
    <t>3.6 ETF Futures</t>
  </si>
  <si>
    <t>3.7 Short Term Interest Rate Options</t>
  </si>
  <si>
    <t>3.8 Short Term Interest Rate Futures</t>
  </si>
  <si>
    <t>3.9 Long Term Interest Rate Options</t>
  </si>
  <si>
    <t>3.10 Long Term Interest Rate Futures</t>
  </si>
  <si>
    <t>3.11 Currency Options</t>
  </si>
  <si>
    <t>3.12 Currency Futures</t>
  </si>
  <si>
    <t>3.13 Commodity Options</t>
  </si>
  <si>
    <t>3.14 Commodity Futures</t>
  </si>
  <si>
    <t>3.15 Other Derivatives</t>
  </si>
  <si>
    <t>INDICATORS</t>
  </si>
  <si>
    <t>4.1 Broad Stock market indexes</t>
  </si>
  <si>
    <t>4.2 Blue Chip Indexes</t>
  </si>
  <si>
    <t xml:space="preserve">4.3.1 Number of companies distributing dividends, amounts of dividends paid and yields </t>
  </si>
  <si>
    <t xml:space="preserve">for the Official / Main market </t>
  </si>
  <si>
    <t xml:space="preserve">4.3.2 Number of companies distributing dividends, amounts of dividends paid and yields </t>
  </si>
  <si>
    <t>for the Aqlternative / SME markets</t>
  </si>
  <si>
    <t>4.4 Average of the price/earnings ratios, inflation rates</t>
  </si>
  <si>
    <t>4.5 Interest rates</t>
  </si>
  <si>
    <t>4.6 Stock markets' significance in the national economy</t>
  </si>
  <si>
    <t>5.1 Domestic Market Capitalisation</t>
  </si>
  <si>
    <t>5.2 Number of companies with shares traded</t>
  </si>
  <si>
    <t>5.3 Number of newly listed and delisted companies</t>
  </si>
  <si>
    <t>5.4.1 Value of share trading - Electronic Order Book</t>
  </si>
  <si>
    <t>5.4.2 Value of share trading - Negotiated deals</t>
  </si>
  <si>
    <t>5.4.3 Value of share trading - Reported trades</t>
  </si>
  <si>
    <t>5.5 Investment flows - New capital raised</t>
  </si>
  <si>
    <t>5.6 Market indexes</t>
  </si>
  <si>
    <t>FOREIGN EXCHANGE RATES</t>
  </si>
  <si>
    <t>7.1 USD against other currencies</t>
  </si>
  <si>
    <r>
      <t> </t>
    </r>
    <r>
      <rPr>
        <sz val="11"/>
        <color rgb="FF1F497D"/>
        <rFont val="Calibri"/>
        <family val="2"/>
        <scheme val="minor"/>
      </rPr>
      <t>0</t>
    </r>
  </si>
  <si>
    <t>Mexder</t>
  </si>
  <si>
    <t>BSE Limited</t>
  </si>
  <si>
    <t>FX rate 20145(average)</t>
  </si>
  <si>
    <t>1.11.1 Investment flows - Number of new companies listed</t>
  </si>
  <si>
    <t>Number of companies distributing dividends, amounts of dividends paid and yields for Alternative / SME markets</t>
  </si>
  <si>
    <t>Indicators - 4.3.1</t>
  </si>
  <si>
    <t>Equity - 1.10</t>
  </si>
  <si>
    <t xml:space="preserve">Market concentration. The top 5% most heavily capitalised domestic companies and most traded domestic shares </t>
  </si>
  <si>
    <t>Market concentration. Top 10 most capitalised and most traded domestic companies</t>
  </si>
  <si>
    <t>Concentration of market cap. in top 5% of domestic companies</t>
  </si>
  <si>
    <t>Concentration of turnover val. in top 5% domestic companies</t>
  </si>
  <si>
    <t>Number of companies</t>
  </si>
  <si>
    <t>Concentration of market cap. in top 10 most capitalized and traded of domestic companies</t>
  </si>
  <si>
    <t>Concentration of turnover val. in top 10 most capitalized and traded of domestic companies</t>
  </si>
  <si>
    <t>Other markets - 6.1</t>
  </si>
  <si>
    <t>End 2014</t>
  </si>
  <si>
    <t>% change  2015/2014</t>
  </si>
  <si>
    <r>
      <rPr>
        <b/>
        <sz val="11"/>
        <color indexed="8"/>
        <rFont val="Calibri"/>
        <family val="2"/>
      </rPr>
      <t>Source:</t>
    </r>
    <r>
      <rPr>
        <sz val="11"/>
        <color indexed="8"/>
        <rFont val="Calibri"/>
        <family val="2"/>
      </rPr>
      <t xml:space="preserve"> World Federation of Exchanges</t>
    </r>
  </si>
  <si>
    <t xml:space="preserve">1. Excluding investment funds </t>
  </si>
  <si>
    <t>2. Including Alternative and SME markets</t>
  </si>
  <si>
    <t>The Philippine Stock Exchange</t>
  </si>
  <si>
    <t>Botswana Stock Exchange</t>
  </si>
  <si>
    <t>BWP</t>
  </si>
  <si>
    <t>1. Asia-Pacific total region excludes National Stock Exchange of India Limited to avoid double counting with BSE Limited</t>
  </si>
  <si>
    <t>The The Philippine Stock Exchange</t>
  </si>
  <si>
    <t>The Philippine Stock Exchange: The government rejected all bids for the 10-year T-Bond during the auction held on February 17, 2015 and April 21, 2015. effective Apr. 15, 2013, the Bankers Association of the Philippines has stopped the setting and publication of Phibor rates.</t>
  </si>
  <si>
    <t>Other markets - 6.2</t>
  </si>
  <si>
    <t>Domestic companies</t>
  </si>
  <si>
    <t>Foreign companies</t>
  </si>
  <si>
    <t>Trop-X (Seychelles) Limited</t>
  </si>
  <si>
    <t>Other markets - 6.3</t>
  </si>
  <si>
    <t>Other markets - 6.4.1</t>
  </si>
  <si>
    <t>Value of share trading. Electronic order book</t>
  </si>
  <si>
    <t>% change 2015/2014</t>
  </si>
  <si>
    <t>FX rate 2014 (average)</t>
  </si>
  <si>
    <t>Belarusian Currency and Stock Exchange</t>
  </si>
  <si>
    <t>BYR</t>
  </si>
  <si>
    <t>SCR</t>
  </si>
  <si>
    <t>Other markets - 6.4.2</t>
  </si>
  <si>
    <t>Other markets - 6.4.3</t>
  </si>
  <si>
    <t>Value of share trading. Reported trades</t>
  </si>
  <si>
    <t>Investment flows channeled through exchange</t>
  </si>
  <si>
    <t>Domestic, private sector</t>
  </si>
  <si>
    <t>Domestic, public sector</t>
  </si>
  <si>
    <t>Foreign sector</t>
  </si>
  <si>
    <t>BSE Composite Index</t>
  </si>
  <si>
    <t>BVPSI</t>
  </si>
  <si>
    <t>CASPI</t>
  </si>
  <si>
    <t>BUMIX</t>
  </si>
  <si>
    <t>CROBEX</t>
  </si>
  <si>
    <r>
      <rPr>
        <b/>
        <sz val="11"/>
        <rFont val="Calibri"/>
        <family val="2"/>
      </rPr>
      <t>R:</t>
    </r>
    <r>
      <rPr>
        <sz val="11"/>
        <rFont val="Calibri"/>
        <family val="2"/>
      </rPr>
      <t xml:space="preserve"> Return Index</t>
    </r>
  </si>
  <si>
    <r>
      <rPr>
        <b/>
        <sz val="11"/>
        <rFont val="Calibri"/>
        <family val="2"/>
      </rPr>
      <t xml:space="preserve">P: </t>
    </r>
    <r>
      <rPr>
        <sz val="11"/>
        <rFont val="Calibri"/>
        <family val="2"/>
      </rPr>
      <t>Price Index</t>
    </r>
  </si>
  <si>
    <t>BSE India Limited</t>
  </si>
  <si>
    <t>Egyptian Exchange</t>
  </si>
  <si>
    <t>NA</t>
    <phoneticPr fontId="0" type="noConversion"/>
  </si>
  <si>
    <t>CFA</t>
  </si>
  <si>
    <t>Tunis Stock Exchange</t>
  </si>
  <si>
    <t xml:space="preserve">Zagreb Stock Exchange </t>
  </si>
  <si>
    <t xml:space="preserve">Budapest Stock Exchage </t>
  </si>
  <si>
    <t xml:space="preserve">Budapest Stock Exchange </t>
  </si>
  <si>
    <t>Rofex</t>
  </si>
  <si>
    <t>2. The rest exchanges reported market value.</t>
  </si>
  <si>
    <t>6.1 Domestic Market Capitalisation</t>
  </si>
  <si>
    <t>6.2 Number of listed companies</t>
  </si>
  <si>
    <t>6.3 Number of newly listed and delisted companies</t>
  </si>
  <si>
    <t>6.4.1 Value of share trading - Electronic Order Book</t>
  </si>
  <si>
    <t>6.4.2 Value of share trading - Negotiated Deals</t>
  </si>
  <si>
    <t>6.4.3 Value of share trading - Reported trades</t>
  </si>
  <si>
    <t>Equity - 6.5</t>
  </si>
  <si>
    <t>Equity - 6.6</t>
  </si>
  <si>
    <t>Other markets  - 6.7</t>
  </si>
  <si>
    <t>1. Notional value was reported for Istanbul, Egyptian Exchange, Kazakhstan Stock Exchange, Moscow Exchange, Oslo Bors</t>
  </si>
  <si>
    <t>Other markets - Equity - 6.1.1</t>
  </si>
  <si>
    <t>Other markets - 6.8.1</t>
  </si>
  <si>
    <t>Fixed-income - 6.8.2</t>
  </si>
  <si>
    <t>Fixed-income - 6.8.3</t>
  </si>
  <si>
    <t>Fixed-income - 6.8.4</t>
  </si>
  <si>
    <t>Other markets - 6.9</t>
  </si>
  <si>
    <t>Derivatives 6.10.1</t>
  </si>
  <si>
    <t>Derivatives 6.10.2</t>
  </si>
  <si>
    <t>Derivatives 6.10.3</t>
  </si>
  <si>
    <t>Derivatives 6.10.4</t>
  </si>
  <si>
    <t>Derivatives 6.10.5</t>
  </si>
  <si>
    <t>Derivatives 6.10.6</t>
  </si>
  <si>
    <t>Derivatives 6.10.7</t>
  </si>
  <si>
    <t>Derivatives 6.10.8</t>
  </si>
  <si>
    <t>Derivatives 6.10.9</t>
  </si>
  <si>
    <t>Derivatives 6.10.10</t>
  </si>
  <si>
    <t>Derivatives 6.10.11</t>
  </si>
  <si>
    <t xml:space="preserve">6.1.1 Market capitalisation of new listings and delistings </t>
  </si>
  <si>
    <t>6.5 Number of shares traded (EOB)</t>
  </si>
  <si>
    <t>6.6 Number of trading participants</t>
  </si>
  <si>
    <t>6.7 Invetsment flows - Capital raised</t>
  </si>
  <si>
    <t>6.8.1 Total value of bond trading</t>
  </si>
  <si>
    <t>6.8.2 Number of bond issuers</t>
  </si>
  <si>
    <t>6.8.3 Value of bonds listed</t>
  </si>
  <si>
    <t xml:space="preserve">6.8.4 Investment flows - New capital raised by bonds </t>
  </si>
  <si>
    <t>6.9 Broad market indexes</t>
  </si>
  <si>
    <t>6.10 Derivatives Markets</t>
  </si>
  <si>
    <t>OTHER MARKETS : AFFILIATES &amp; NON-MEMBERS</t>
  </si>
  <si>
    <t>P&amp;R</t>
  </si>
  <si>
    <t>p</t>
  </si>
  <si>
    <t>OSEBXPR</t>
  </si>
  <si>
    <t>OBXP</t>
  </si>
  <si>
    <t>Al-Quds Index</t>
  </si>
  <si>
    <r>
      <rPr>
        <b/>
        <sz val="11"/>
        <color indexed="8"/>
        <rFont val="Calibri"/>
        <family val="2"/>
      </rPr>
      <t xml:space="preserve">LSE Group: </t>
    </r>
    <r>
      <rPr>
        <sz val="11"/>
        <color indexed="8"/>
        <rFont val="Calibri"/>
        <family val="2"/>
      </rPr>
      <t>includes London Stock Exchange and Borsa Italiana</t>
    </r>
  </si>
  <si>
    <r>
      <rPr>
        <b/>
        <sz val="11"/>
        <color indexed="8"/>
        <rFont val="Calibri"/>
        <family val="2"/>
      </rPr>
      <t xml:space="preserve">Borsa Istanbul: </t>
    </r>
    <r>
      <rPr>
        <sz val="11"/>
        <color indexed="8"/>
        <rFont val="Calibri"/>
        <family val="2"/>
      </rPr>
      <t>market capitalization/listed companies figures include investment companies and holdings</t>
    </r>
  </si>
  <si>
    <r>
      <rPr>
        <b/>
        <sz val="11"/>
        <color indexed="8"/>
        <rFont val="Calibri"/>
        <family val="2"/>
      </rPr>
      <t>Korea Exchange:</t>
    </r>
    <r>
      <rPr>
        <sz val="11"/>
        <color indexed="8"/>
        <rFont val="Calibri"/>
        <family val="2"/>
      </rPr>
      <t xml:space="preserve"> including Kosdaq market data</t>
    </r>
  </si>
  <si>
    <r>
      <rPr>
        <b/>
        <sz val="11"/>
        <rFont val="Calibri"/>
        <family val="2"/>
      </rPr>
      <t>Korea Exchange:</t>
    </r>
    <r>
      <rPr>
        <sz val="11"/>
        <rFont val="Calibri"/>
        <family val="2"/>
      </rPr>
      <t xml:space="preserve"> including Kosdaq market data</t>
    </r>
  </si>
  <si>
    <r>
      <rPr>
        <b/>
        <sz val="11"/>
        <color indexed="8"/>
        <rFont val="Calibri"/>
        <family val="2"/>
      </rPr>
      <t>Bucharest Stock Exchange:</t>
    </r>
    <r>
      <rPr>
        <sz val="11"/>
        <color indexed="8"/>
        <rFont val="Calibri"/>
        <family val="2"/>
      </rPr>
      <t xml:space="preserve"> EOB data as reported includes both EOB values and ND values</t>
    </r>
  </si>
  <si>
    <t>Singapore exchange</t>
  </si>
  <si>
    <t>16-12-016</t>
  </si>
  <si>
    <t> 6.5</t>
  </si>
  <si>
    <t> 6.2</t>
  </si>
  <si>
    <t>ALTERNATIVE &amp; SME MARKETS</t>
  </si>
  <si>
    <r>
      <rPr>
        <b/>
        <sz val="11"/>
        <rFont val="Calibri"/>
        <family val="2"/>
      </rPr>
      <t>Johannesberg Stock Exchange</t>
    </r>
    <r>
      <rPr>
        <sz val="11"/>
        <rFont val="Calibri"/>
        <family val="2"/>
      </rPr>
      <t xml:space="preserve"> figures are for the Alternative Market - ALTX</t>
    </r>
  </si>
  <si>
    <t>Bats Global Markets</t>
  </si>
  <si>
    <t>Lomg Term Interest Rate Futures</t>
  </si>
  <si>
    <t> 09/03/2016</t>
  </si>
  <si>
    <t> 6 867.62</t>
  </si>
  <si>
    <t> 04/01/2016</t>
  </si>
  <si>
    <t xml:space="preserve"> 21/12/2016</t>
  </si>
  <si>
    <t xml:space="preserve"> 31/08/2016</t>
  </si>
  <si>
    <t>2. Notional value was reported for Bermuda Stock Exchange, BSE Limited, Bursa Malaysia, Colombo Stock Exchange, Hochiminh Stock Exchange, Hong Kong Exchange and Clearing, Japan Exchange Group, Korea Exchange, NZX Limited, Taipei Exchange, Taiwan Stock Exchange, Amman Stock Exchange, Athens Stock Exchange, Borsa Istanbul, Deutsche Börse AG, Dubai Finanical Market, The Egyptian Exchange, Kazakhstan Stock Exchange, Luxembourg Stock Exchange, Moscow Exchange, Oslo Bors, Saudi Stock Exchange (Tadawul)</t>
  </si>
  <si>
    <r>
      <rPr>
        <b/>
        <sz val="11"/>
        <color indexed="8"/>
        <rFont val="Calibri"/>
        <family val="2"/>
      </rPr>
      <t>BSE Limited:</t>
    </r>
    <r>
      <rPr>
        <sz val="11"/>
        <color indexed="8"/>
        <rFont val="Calibri"/>
        <family val="2"/>
      </rPr>
      <t xml:space="preserve"> Value of share trading figures for 2015 and 2016 have been revised on 01/09/2017</t>
    </r>
  </si>
  <si>
    <r>
      <rPr>
        <b/>
        <sz val="11"/>
        <rFont val="Calibri"/>
        <family val="2"/>
      </rPr>
      <t>BSE Limited:</t>
    </r>
    <r>
      <rPr>
        <sz val="11"/>
        <rFont val="Calibri"/>
        <family val="2"/>
      </rPr>
      <t xml:space="preserve"> Value of share trading figures for 2015 and 2016 have been revised on 01/09/2017</t>
    </r>
  </si>
  <si>
    <t>Dubai Gold and Commodities Exchange (DGCX)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</si>
</sst>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00_);_(&quot;$&quot;* \(#,##0.00\);_(&quot;$&quot;* &quot;-&quot;??_);_(@_)"/>
    <numFmt numFmtId="165" formatCode="_(* #,##0.00_);_(* \(#,##0.00\);_(* &quot;-&quot;??_);_(@_)"/>
    <numFmt numFmtId="166" formatCode="_ * #,##0_ ;_ * \-#,##0_ ;_ * &quot;-&quot;_ ;_ @_ "/>
    <numFmt numFmtId="167" formatCode="_ * #,##0.00_ ;_ * \-#,##0.00_ ;_ * &quot;-&quot;??_ ;_ @_ "/>
    <numFmt numFmtId="168" formatCode="#,##0.0"/>
    <numFmt numFmtId="169" formatCode="0.0%"/>
    <numFmt numFmtId="170" formatCode="#,##0.0000"/>
    <numFmt numFmtId="171" formatCode="[&lt;1000]#0.0;[&lt;1000000]#\ ##0.0;#\ ###\ ##0.0"/>
    <numFmt numFmtId="172" formatCode="_ * #,##0.0_ ;_ * \-#,##0.0_ ;_ * &quot;-&quot;??_ ;_ @_ "/>
    <numFmt numFmtId="173" formatCode="_ * #,##0_ ;_ * \-#,##0_ ;_ * &quot;-&quot;??_ ;_ @_ "/>
    <numFmt numFmtId="174" formatCode="0.0000"/>
    <numFmt numFmtId="175" formatCode="0.0"/>
    <numFmt numFmtId="176" formatCode="[&lt;1000]0;[&lt;1000000]#\ ##0;#\ ###\ ##0"/>
    <numFmt numFmtId="177" formatCode="[&lt;1000]#0.00;[&lt;1000000]#\ ##0.00;#\ ###\ ##0.00"/>
    <numFmt numFmtId="178" formatCode="#,##0.000"/>
    <numFmt numFmtId="179" formatCode="0.000"/>
    <numFmt numFmtId="180" formatCode="#,##0.0_ ;\-#,##0.0\ "/>
  </numFmts>
  <fonts count="52" x14ac:knownFonts="1">
    <font>
      <sz val="11"/>
      <color theme="1"/>
      <name val="Calibri"/>
      <family val="2"/>
      <scheme val="minor"/>
    </font>
    <font>
      <sz val="11"/>
      <color theme="1"/>
      <name val="Calibri"/>
      <family val="2"/>
      <scheme val="minor"/>
    </font>
    <font>
      <sz val="11"/>
      <name val="Calibri"/>
      <family val="2"/>
    </font>
    <font>
      <b/>
      <sz val="11"/>
      <name val="Calibri"/>
      <family val="2"/>
    </font>
    <font>
      <i/>
      <sz val="11"/>
      <name val="Calibri"/>
      <family val="2"/>
    </font>
    <font>
      <b/>
      <i/>
      <sz val="11"/>
      <name val="Calibri"/>
      <family val="2"/>
    </font>
    <font>
      <b/>
      <sz val="11"/>
      <color indexed="9"/>
      <name val="Calibri"/>
      <family val="2"/>
    </font>
    <font>
      <b/>
      <sz val="11"/>
      <color indexed="49"/>
      <name val="Calibri"/>
      <family val="2"/>
    </font>
    <font>
      <b/>
      <sz val="11"/>
      <color indexed="8"/>
      <name val="Calibri"/>
      <family val="2"/>
    </font>
    <font>
      <sz val="11"/>
      <color indexed="8"/>
      <name val="Calibri"/>
      <family val="2"/>
    </font>
    <font>
      <sz val="11"/>
      <color theme="1"/>
      <name val="Calibri"/>
      <family val="2"/>
    </font>
    <font>
      <sz val="11"/>
      <color indexed="23"/>
      <name val="Calibri"/>
      <family val="2"/>
    </font>
    <font>
      <sz val="11"/>
      <color indexed="20"/>
      <name val="Calibri"/>
      <family val="2"/>
    </font>
    <font>
      <b/>
      <sz val="11"/>
      <color indexed="30"/>
      <name val="Calibri"/>
      <family val="2"/>
    </font>
    <font>
      <b/>
      <i/>
      <sz val="11"/>
      <color indexed="30"/>
      <name val="Calibri"/>
      <family val="2"/>
    </font>
    <font>
      <b/>
      <vertAlign val="superscript"/>
      <sz val="11"/>
      <color indexed="8"/>
      <name val="Calibri"/>
      <family val="2"/>
    </font>
    <font>
      <sz val="11"/>
      <color indexed="62"/>
      <name val="Calibri"/>
      <family val="2"/>
    </font>
    <font>
      <vertAlign val="superscript"/>
      <sz val="11"/>
      <color indexed="8"/>
      <name val="Calibri"/>
      <family val="2"/>
    </font>
    <font>
      <b/>
      <i/>
      <sz val="11"/>
      <color indexed="8"/>
      <name val="Calibri"/>
      <family val="2"/>
    </font>
    <font>
      <i/>
      <sz val="11"/>
      <color indexed="8"/>
      <name val="Calibri"/>
      <family val="2"/>
    </font>
    <font>
      <sz val="11"/>
      <color indexed="10"/>
      <name val="Calibri"/>
      <family val="2"/>
    </font>
    <font>
      <sz val="11"/>
      <color indexed="63"/>
      <name val="Calibri"/>
      <family val="2"/>
    </font>
    <font>
      <b/>
      <sz val="9"/>
      <color indexed="20"/>
      <name val="Calibri"/>
      <family val="2"/>
      <scheme val="minor"/>
    </font>
    <font>
      <b/>
      <sz val="11"/>
      <color indexed="20"/>
      <name val="Calibri"/>
      <family val="2"/>
    </font>
    <font>
      <b/>
      <sz val="11"/>
      <color theme="1"/>
      <name val="Calibri"/>
      <family val="2"/>
    </font>
    <font>
      <sz val="10"/>
      <name val="Times New Roman"/>
      <family val="1"/>
    </font>
    <font>
      <sz val="10"/>
      <name val="Arial"/>
      <family val="2"/>
    </font>
    <font>
      <sz val="11"/>
      <name val="Calibri"/>
      <family val="2"/>
      <scheme val="minor"/>
    </font>
    <font>
      <b/>
      <sz val="11"/>
      <name val="Calibri"/>
      <family val="2"/>
      <scheme val="minor"/>
    </font>
    <font>
      <b/>
      <sz val="11"/>
      <color indexed="30"/>
      <name val="Calibri"/>
      <family val="2"/>
      <scheme val="minor"/>
    </font>
    <font>
      <sz val="9"/>
      <name val="Calibri"/>
      <family val="2"/>
      <scheme val="minor"/>
    </font>
    <font>
      <sz val="10"/>
      <name val="Arial"/>
      <family val="2"/>
      <charset val="204"/>
    </font>
    <font>
      <b/>
      <sz val="10"/>
      <name val="Calibri"/>
      <family val="2"/>
      <scheme val="minor"/>
    </font>
    <font>
      <sz val="10"/>
      <color theme="1"/>
      <name val="Arial"/>
      <family val="2"/>
    </font>
    <font>
      <sz val="11"/>
      <color theme="1" tint="0.499984740745262"/>
      <name val="Calibri"/>
      <family val="2"/>
    </font>
    <font>
      <b/>
      <sz val="9"/>
      <color indexed="9"/>
      <name val="Calibri"/>
      <family val="2"/>
    </font>
    <font>
      <i/>
      <sz val="11"/>
      <color indexed="9"/>
      <name val="Calibri"/>
      <family val="2"/>
    </font>
    <font>
      <sz val="11"/>
      <color indexed="8"/>
      <name val="Calibri"/>
      <family val="2"/>
      <scheme val="minor"/>
    </font>
    <font>
      <sz val="11"/>
      <color theme="0"/>
      <name val="Calibri"/>
      <family val="2"/>
      <scheme val="minor"/>
    </font>
    <font>
      <b/>
      <sz val="10"/>
      <color theme="0"/>
      <name val="Calibri"/>
      <family val="2"/>
      <scheme val="minor"/>
    </font>
    <font>
      <u/>
      <sz val="10"/>
      <color indexed="12"/>
      <name val="MS Sans Serif"/>
      <family val="2"/>
    </font>
    <font>
      <u/>
      <sz val="10"/>
      <color theme="1" tint="0.249977111117893"/>
      <name val="Calibri"/>
      <family val="2"/>
      <scheme val="minor"/>
    </font>
    <font>
      <sz val="10"/>
      <color theme="1" tint="0.249977111117893"/>
      <name val="Calibri"/>
      <family val="2"/>
      <scheme val="minor"/>
    </font>
    <font>
      <b/>
      <sz val="11"/>
      <color indexed="8"/>
      <name val="Calibri"/>
      <family val="2"/>
      <scheme val="minor"/>
    </font>
    <font>
      <sz val="11"/>
      <color rgb="FF1F497D"/>
      <name val="Calibri"/>
      <family val="2"/>
      <scheme val="minor"/>
    </font>
    <font>
      <b/>
      <sz val="10"/>
      <color indexed="9"/>
      <name val="Calibri"/>
      <family val="2"/>
    </font>
    <font>
      <i/>
      <sz val="11"/>
      <name val="Calibri"/>
      <family val="2"/>
      <scheme val="minor"/>
    </font>
    <font>
      <u/>
      <sz val="10"/>
      <color theme="2" tint="-0.749992370372631"/>
      <name val="Calibri"/>
      <family val="2"/>
      <scheme val="minor"/>
    </font>
    <font>
      <sz val="11"/>
      <color theme="2" tint="-0.749992370372631"/>
      <name val="Calibri"/>
      <family val="2"/>
    </font>
    <font>
      <sz val="10"/>
      <name val="MS Sans Serif"/>
    </font>
    <font>
      <sz val="9"/>
      <color indexed="20"/>
      <name val="Calibri"/>
      <family val="2"/>
      <scheme val="minor"/>
    </font>
    <font>
      <sz val="8"/>
      <color indexed="20"/>
      <name val="Calibri"/>
      <family val="2"/>
      <scheme val="minor"/>
    </font>
  </fonts>
  <fills count="8">
    <fill>
      <patternFill patternType="none"/>
    </fill>
    <fill>
      <patternFill patternType="gray125"/>
    </fill>
    <fill>
      <patternFill patternType="solid">
        <fgColor rgb="FF0070C0"/>
        <bgColor indexed="64"/>
      </patternFill>
    </fill>
    <fill>
      <patternFill patternType="solid">
        <fgColor indexed="9"/>
        <bgColor indexed="64"/>
      </patternFill>
    </fill>
    <fill>
      <patternFill patternType="solid">
        <fgColor theme="0"/>
        <bgColor indexed="64"/>
      </patternFill>
    </fill>
    <fill>
      <patternFill patternType="solid">
        <fgColor indexed="30"/>
        <bgColor indexed="64"/>
      </patternFill>
    </fill>
    <fill>
      <patternFill patternType="solid">
        <fgColor rgb="FF0070C0"/>
        <bgColor indexed="49"/>
      </patternFill>
    </fill>
    <fill>
      <patternFill patternType="solid">
        <fgColor indexed="26"/>
        <bgColor indexed="64"/>
      </patternFill>
    </fill>
  </fills>
  <borders count="242">
    <border>
      <left/>
      <right/>
      <top/>
      <bottom/>
      <diagonal/>
    </border>
    <border>
      <left style="thin">
        <color indexed="63"/>
      </left>
      <right style="thin">
        <color indexed="63"/>
      </right>
      <top style="thin">
        <color indexed="63"/>
      </top>
      <bottom/>
      <diagonal/>
    </border>
    <border>
      <left style="thin">
        <color indexed="63"/>
      </left>
      <right style="thin">
        <color indexed="63"/>
      </right>
      <top/>
      <bottom/>
      <diagonal/>
    </border>
    <border>
      <left style="thin">
        <color indexed="63"/>
      </left>
      <right style="thin">
        <color indexed="63"/>
      </right>
      <top/>
      <bottom style="thin">
        <color indexed="63"/>
      </bottom>
      <diagonal/>
    </border>
    <border>
      <left style="thin">
        <color indexed="64"/>
      </left>
      <right/>
      <top/>
      <bottom/>
      <diagonal/>
    </border>
    <border>
      <left style="thin">
        <color indexed="23"/>
      </left>
      <right style="thin">
        <color indexed="23"/>
      </right>
      <top style="thin">
        <color indexed="23"/>
      </top>
      <bottom style="hair">
        <color indexed="23"/>
      </bottom>
      <diagonal/>
    </border>
    <border>
      <left style="thin">
        <color indexed="23"/>
      </left>
      <right/>
      <top style="thin">
        <color indexed="23"/>
      </top>
      <bottom style="hair">
        <color indexed="23"/>
      </bottom>
      <diagonal/>
    </border>
    <border>
      <left style="thin">
        <color indexed="23"/>
      </left>
      <right style="thin">
        <color indexed="64"/>
      </right>
      <top style="thin">
        <color indexed="64"/>
      </top>
      <bottom style="hair">
        <color indexed="23"/>
      </bottom>
      <diagonal/>
    </border>
    <border>
      <left/>
      <right style="thin">
        <color indexed="23"/>
      </right>
      <top style="thin">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top style="hair">
        <color indexed="23"/>
      </top>
      <bottom style="hair">
        <color indexed="23"/>
      </bottom>
      <diagonal/>
    </border>
    <border>
      <left style="thin">
        <color indexed="23"/>
      </left>
      <right style="thin">
        <color indexed="64"/>
      </right>
      <top style="hair">
        <color indexed="23"/>
      </top>
      <bottom style="hair">
        <color indexed="23"/>
      </bottom>
      <diagonal/>
    </border>
    <border>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style="thin">
        <color indexed="23"/>
      </left>
      <right/>
      <top style="hair">
        <color indexed="23"/>
      </top>
      <bottom style="thin">
        <color indexed="23"/>
      </bottom>
      <diagonal/>
    </border>
    <border>
      <left style="thin">
        <color indexed="64"/>
      </left>
      <right/>
      <top/>
      <bottom style="thin">
        <color indexed="64"/>
      </bottom>
      <diagonal/>
    </border>
    <border>
      <left style="thin">
        <color indexed="23"/>
      </left>
      <right style="thin">
        <color indexed="64"/>
      </right>
      <top style="hair">
        <color indexed="23"/>
      </top>
      <bottom style="thin">
        <color indexed="64"/>
      </bottom>
      <diagonal/>
    </border>
    <border>
      <left/>
      <right style="thin">
        <color indexed="23"/>
      </right>
      <top style="hair">
        <color indexed="23"/>
      </top>
      <bottom style="thin">
        <color indexed="23"/>
      </bottom>
      <diagonal/>
    </border>
    <border>
      <left/>
      <right/>
      <top/>
      <bottom style="thin">
        <color indexed="64"/>
      </bottom>
      <diagonal/>
    </border>
    <border>
      <left style="thin">
        <color indexed="64"/>
      </left>
      <right style="thin">
        <color indexed="64"/>
      </right>
      <top/>
      <bottom/>
      <diagonal/>
    </border>
    <border>
      <left/>
      <right/>
      <top style="thin">
        <color indexed="23"/>
      </top>
      <bottom style="thin">
        <color indexed="23"/>
      </bottom>
      <diagonal/>
    </border>
    <border>
      <left style="thin">
        <color indexed="64"/>
      </left>
      <right style="thin">
        <color indexed="64"/>
      </right>
      <top/>
      <bottom style="thin">
        <color indexed="64"/>
      </bottom>
      <diagonal/>
    </border>
    <border>
      <left style="thin">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thin">
        <color theme="1" tint="0.499984740745262"/>
      </bottom>
      <diagonal/>
    </border>
    <border>
      <left style="thin">
        <color indexed="23"/>
      </left>
      <right style="thin">
        <color indexed="23"/>
      </right>
      <top style="hair">
        <color indexed="23"/>
      </top>
      <bottom/>
      <diagonal/>
    </border>
    <border>
      <left style="thin">
        <color indexed="23"/>
      </left>
      <right style="thin">
        <color indexed="23"/>
      </right>
      <top/>
      <bottom style="hair">
        <color indexed="23"/>
      </bottom>
      <diagonal/>
    </border>
    <border>
      <left/>
      <right style="thin">
        <color indexed="23"/>
      </right>
      <top/>
      <bottom style="hair">
        <color indexed="23"/>
      </bottom>
      <diagonal/>
    </border>
    <border>
      <left style="thin">
        <color indexed="63"/>
      </left>
      <right/>
      <top style="thin">
        <color indexed="63"/>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3"/>
      </left>
      <right/>
      <top/>
      <bottom/>
      <diagonal/>
    </border>
    <border>
      <left style="thin">
        <color indexed="63"/>
      </left>
      <right/>
      <top/>
      <bottom style="thin">
        <color indexed="63"/>
      </bottom>
      <diagonal/>
    </border>
    <border>
      <left/>
      <right/>
      <top style="thin">
        <color indexed="23"/>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0" tint="-0.34998626667073579"/>
      </top>
      <bottom style="thin">
        <color theme="0" tint="-0.34998626667073579"/>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bottom/>
      <diagonal/>
    </border>
    <border>
      <left style="thin">
        <color indexed="64"/>
      </left>
      <right style="thin">
        <color indexed="23"/>
      </right>
      <top style="hair">
        <color indexed="23"/>
      </top>
      <bottom style="hair">
        <color indexed="23"/>
      </bottom>
      <diagonal/>
    </border>
    <border>
      <left style="thin">
        <color indexed="23"/>
      </left>
      <right style="thin">
        <color indexed="23"/>
      </right>
      <top style="hair">
        <color indexed="23"/>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top/>
      <bottom/>
      <diagonal/>
    </border>
    <border>
      <left style="thin">
        <color indexed="64"/>
      </left>
      <right style="thin">
        <color indexed="23"/>
      </right>
      <top style="thin">
        <color indexed="64"/>
      </top>
      <bottom style="hair">
        <color indexed="23"/>
      </bottom>
      <diagonal/>
    </border>
    <border>
      <left style="thin">
        <color indexed="64"/>
      </left>
      <right style="thin">
        <color indexed="23"/>
      </right>
      <top style="hair">
        <color indexed="23"/>
      </top>
      <bottom style="thin">
        <color indexed="64"/>
      </bottom>
      <diagonal/>
    </border>
    <border>
      <left/>
      <right/>
      <top/>
      <bottom style="thin">
        <color indexed="23"/>
      </bottom>
      <diagonal/>
    </border>
    <border>
      <left/>
      <right style="thin">
        <color indexed="64"/>
      </right>
      <top/>
      <bottom/>
      <diagonal/>
    </border>
    <border>
      <left/>
      <right style="thin">
        <color indexed="64"/>
      </right>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indexed="64"/>
      </top>
      <bottom style="thin">
        <color indexed="64"/>
      </bottom>
      <diagonal/>
    </border>
    <border>
      <left style="thin">
        <color indexed="63"/>
      </left>
      <right/>
      <top style="thin">
        <color indexed="63"/>
      </top>
      <bottom/>
      <diagonal/>
    </border>
    <border>
      <left style="thin">
        <color indexed="23"/>
      </left>
      <right/>
      <top/>
      <bottom style="hair">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3"/>
      </left>
      <right style="thin">
        <color indexed="63"/>
      </right>
      <top style="thin">
        <color indexed="63"/>
      </top>
      <bottom/>
      <diagonal/>
    </border>
    <border>
      <left style="thin">
        <color indexed="23"/>
      </left>
      <right style="thin">
        <color indexed="23"/>
      </right>
      <top style="thin">
        <color indexed="23"/>
      </top>
      <bottom style="hair">
        <color indexed="23"/>
      </bottom>
      <diagonal/>
    </border>
    <border>
      <left style="thin">
        <color indexed="64"/>
      </left>
      <right style="thin">
        <color theme="1" tint="0.499984740745262"/>
      </right>
      <top style="thin">
        <color theme="1" tint="0.499984740745262"/>
      </top>
      <bottom style="thin">
        <color indexed="64"/>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top/>
      <bottom style="thin">
        <color theme="1" tint="0.499984740745262"/>
      </bottom>
      <diagonal/>
    </border>
    <border>
      <left/>
      <right/>
      <top style="hair">
        <color indexed="23"/>
      </top>
      <bottom style="hair">
        <color indexed="23"/>
      </bottom>
      <diagonal/>
    </border>
    <border>
      <left/>
      <right style="thin">
        <color theme="1" tint="0.34998626667073579"/>
      </right>
      <top/>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hair">
        <color indexed="63"/>
      </bottom>
      <diagonal/>
    </border>
    <border>
      <left style="thin">
        <color indexed="63"/>
      </left>
      <right style="thin">
        <color indexed="63"/>
      </right>
      <top style="hair">
        <color indexed="63"/>
      </top>
      <bottom style="hair">
        <color indexed="63"/>
      </bottom>
      <diagonal/>
    </border>
    <border>
      <left style="thin">
        <color indexed="63"/>
      </left>
      <right style="thin">
        <color indexed="63"/>
      </right>
      <top style="hair">
        <color indexed="63"/>
      </top>
      <bottom style="thin">
        <color indexed="63"/>
      </bottom>
      <diagonal/>
    </border>
    <border>
      <left/>
      <right/>
      <top style="thin">
        <color indexed="63"/>
      </top>
      <bottom/>
      <diagonal/>
    </border>
    <border>
      <left/>
      <right/>
      <top/>
      <bottom style="thin">
        <color indexed="63"/>
      </bottom>
      <diagonal/>
    </border>
    <border>
      <left/>
      <right/>
      <top style="thin">
        <color indexed="63"/>
      </top>
      <bottom style="thin">
        <color indexed="63"/>
      </bottom>
      <diagonal/>
    </border>
    <border>
      <left style="thin">
        <color indexed="63"/>
      </left>
      <right style="thin">
        <color indexed="64"/>
      </right>
      <top style="thin">
        <color indexed="64"/>
      </top>
      <bottom style="hair">
        <color indexed="63"/>
      </bottom>
      <diagonal/>
    </border>
    <border>
      <left style="thin">
        <color indexed="63"/>
      </left>
      <right style="thin">
        <color indexed="64"/>
      </right>
      <top style="hair">
        <color indexed="63"/>
      </top>
      <bottom style="hair">
        <color indexed="63"/>
      </bottom>
      <diagonal/>
    </border>
    <border>
      <left style="thin">
        <color indexed="64"/>
      </left>
      <right style="thin">
        <color indexed="63"/>
      </right>
      <top style="hair">
        <color indexed="63"/>
      </top>
      <bottom style="thin">
        <color indexed="64"/>
      </bottom>
      <diagonal/>
    </border>
    <border>
      <left style="thin">
        <color indexed="63"/>
      </left>
      <right style="thin">
        <color indexed="64"/>
      </right>
      <top style="hair">
        <color indexed="63"/>
      </top>
      <bottom style="thin">
        <color indexed="64"/>
      </bottom>
      <diagonal/>
    </border>
    <border>
      <left style="thin">
        <color indexed="64"/>
      </left>
      <right style="thin">
        <color indexed="63"/>
      </right>
      <top/>
      <bottom/>
      <diagonal/>
    </border>
    <border>
      <left style="thin">
        <color indexed="64"/>
      </left>
      <right style="thin">
        <color indexed="63"/>
      </right>
      <top style="thin">
        <color indexed="64"/>
      </top>
      <bottom style="hair">
        <color indexed="63"/>
      </bottom>
      <diagonal/>
    </border>
    <border>
      <left style="thin">
        <color indexed="64"/>
      </left>
      <right style="thin">
        <color indexed="63"/>
      </right>
      <top style="hair">
        <color indexed="63"/>
      </top>
      <bottom style="hair">
        <color indexed="63"/>
      </bottom>
      <diagonal/>
    </border>
    <border>
      <left style="thin">
        <color indexed="63"/>
      </left>
      <right style="thin">
        <color indexed="63"/>
      </right>
      <top style="hair">
        <color indexed="63"/>
      </top>
      <bottom/>
      <diagonal/>
    </border>
    <border>
      <left style="thin">
        <color indexed="23"/>
      </left>
      <right style="thin">
        <color indexed="23"/>
      </right>
      <top style="thin">
        <color indexed="64"/>
      </top>
      <bottom style="hair">
        <color indexed="23"/>
      </bottom>
      <diagonal/>
    </border>
    <border>
      <left style="thin">
        <color indexed="64"/>
      </left>
      <right style="thin">
        <color indexed="64"/>
      </right>
      <top style="hair">
        <color indexed="23"/>
      </top>
      <bottom style="hair">
        <color indexed="23"/>
      </bottom>
      <diagonal/>
    </border>
    <border>
      <left style="thin">
        <color theme="1" tint="0.499984740745262"/>
      </left>
      <right style="thin">
        <color indexed="23"/>
      </right>
      <top style="thin">
        <color theme="1" tint="0.499984740745262"/>
      </top>
      <bottom style="hair">
        <color indexed="23"/>
      </bottom>
      <diagonal/>
    </border>
    <border>
      <left style="thin">
        <color indexed="23"/>
      </left>
      <right style="thin">
        <color theme="1" tint="0.499984740745262"/>
      </right>
      <top style="thin">
        <color theme="1" tint="0.499984740745262"/>
      </top>
      <bottom style="hair">
        <color indexed="23"/>
      </bottom>
      <diagonal/>
    </border>
    <border>
      <left style="thin">
        <color theme="1" tint="0.499984740745262"/>
      </left>
      <right style="thin">
        <color indexed="23"/>
      </right>
      <top style="hair">
        <color indexed="23"/>
      </top>
      <bottom style="hair">
        <color indexed="23"/>
      </bottom>
      <diagonal/>
    </border>
    <border>
      <left style="thin">
        <color indexed="23"/>
      </left>
      <right style="thin">
        <color theme="1" tint="0.499984740745262"/>
      </right>
      <top style="hair">
        <color indexed="23"/>
      </top>
      <bottom style="hair">
        <color indexed="23"/>
      </bottom>
      <diagonal/>
    </border>
    <border>
      <left style="thin">
        <color theme="1" tint="0.499984740745262"/>
      </left>
      <right style="thin">
        <color indexed="23"/>
      </right>
      <top style="hair">
        <color indexed="23"/>
      </top>
      <bottom style="thin">
        <color theme="1" tint="0.499984740745262"/>
      </bottom>
      <diagonal/>
    </border>
    <border>
      <left style="thin">
        <color indexed="23"/>
      </left>
      <right style="thin">
        <color theme="1" tint="0.499984740745262"/>
      </right>
      <top style="hair">
        <color indexed="23"/>
      </top>
      <bottom style="thin">
        <color theme="1" tint="0.499984740745262"/>
      </bottom>
      <diagonal/>
    </border>
    <border>
      <left style="thin">
        <color indexed="23"/>
      </left>
      <right style="thin">
        <color indexed="23"/>
      </right>
      <top style="thin">
        <color theme="1" tint="0.499984740745262"/>
      </top>
      <bottom style="hair">
        <color indexed="23"/>
      </bottom>
      <diagonal/>
    </border>
    <border>
      <left style="thin">
        <color indexed="23"/>
      </left>
      <right style="thin">
        <color indexed="23"/>
      </right>
      <top style="hair">
        <color indexed="23"/>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indexed="64"/>
      </left>
      <right/>
      <top style="thin">
        <color indexed="64"/>
      </top>
      <bottom/>
      <diagonal/>
    </border>
    <border>
      <left style="thin">
        <color indexed="64"/>
      </left>
      <right/>
      <top/>
      <bottom style="hair">
        <color indexed="23"/>
      </bottom>
      <diagonal/>
    </border>
    <border>
      <left style="thin">
        <color indexed="64"/>
      </left>
      <right/>
      <top style="hair">
        <color indexed="23"/>
      </top>
      <bottom style="hair">
        <color indexed="23"/>
      </bottom>
      <diagonal/>
    </border>
    <border>
      <left style="thin">
        <color indexed="64"/>
      </left>
      <right/>
      <top style="hair">
        <color indexed="23"/>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23"/>
      </bottom>
      <diagonal/>
    </border>
    <border>
      <left style="thin">
        <color indexed="64"/>
      </left>
      <right style="thin">
        <color indexed="64"/>
      </right>
      <top style="hair">
        <color indexed="23"/>
      </top>
      <bottom style="thin">
        <color indexed="64"/>
      </bottom>
      <diagonal/>
    </border>
    <border>
      <left/>
      <right style="thin">
        <color indexed="64"/>
      </right>
      <top style="hair">
        <color indexed="23"/>
      </top>
      <bottom style="hair">
        <color indexed="23"/>
      </bottom>
      <diagonal/>
    </border>
    <border>
      <left/>
      <right style="thin">
        <color indexed="64"/>
      </right>
      <top style="hair">
        <color indexed="23"/>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3"/>
      </top>
      <bottom style="hair">
        <color indexed="63"/>
      </bottom>
      <diagonal/>
    </border>
    <border>
      <left/>
      <right/>
      <top style="hair">
        <color indexed="63"/>
      </top>
      <bottom/>
      <diagonal/>
    </border>
    <border>
      <left/>
      <right style="thin">
        <color indexed="64"/>
      </right>
      <top style="hair">
        <color indexed="63"/>
      </top>
      <bottom style="thin">
        <color indexed="64"/>
      </bottom>
      <diagonal/>
    </border>
    <border>
      <left/>
      <right style="thin">
        <color indexed="64"/>
      </right>
      <top style="hair">
        <color indexed="63"/>
      </top>
      <bottom style="hair">
        <color indexed="63"/>
      </bottom>
      <diagonal/>
    </border>
    <border>
      <left/>
      <right style="thin">
        <color indexed="64"/>
      </right>
      <top style="thin">
        <color indexed="64"/>
      </top>
      <bottom style="hair">
        <color indexed="6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3"/>
      </bottom>
      <diagonal/>
    </border>
    <border>
      <left style="thin">
        <color indexed="64"/>
      </left>
      <right style="thin">
        <color indexed="64"/>
      </right>
      <top style="hair">
        <color indexed="63"/>
      </top>
      <bottom style="hair">
        <color indexed="63"/>
      </bottom>
      <diagonal/>
    </border>
    <border>
      <left style="thin">
        <color indexed="64"/>
      </left>
      <right style="thin">
        <color indexed="64"/>
      </right>
      <top style="hair">
        <color indexed="63"/>
      </top>
      <bottom style="thin">
        <color indexed="64"/>
      </bottom>
      <diagonal/>
    </border>
    <border>
      <left style="thin">
        <color indexed="64"/>
      </left>
      <right/>
      <top style="thin">
        <color indexed="64"/>
      </top>
      <bottom style="hair">
        <color indexed="63"/>
      </bottom>
      <diagonal/>
    </border>
    <border>
      <left style="thin">
        <color indexed="64"/>
      </left>
      <right/>
      <top style="hair">
        <color indexed="63"/>
      </top>
      <bottom style="hair">
        <color indexed="63"/>
      </bottom>
      <diagonal/>
    </border>
    <border>
      <left style="thin">
        <color indexed="64"/>
      </left>
      <right/>
      <top style="hair">
        <color indexed="63"/>
      </top>
      <bottom style="thin">
        <color indexed="64"/>
      </bottom>
      <diagonal/>
    </border>
    <border>
      <left/>
      <right style="thin">
        <color indexed="64"/>
      </right>
      <top style="thin">
        <color indexed="64"/>
      </top>
      <bottom style="hair">
        <color indexed="23"/>
      </bottom>
      <diagonal/>
    </border>
    <border>
      <left style="thin">
        <color indexed="64"/>
      </left>
      <right style="thin">
        <color indexed="23"/>
      </right>
      <top/>
      <bottom style="hair">
        <color indexed="23"/>
      </bottom>
      <diagonal/>
    </border>
    <border>
      <left style="thin">
        <color indexed="23"/>
      </left>
      <right style="thin">
        <color indexed="64"/>
      </right>
      <top style="hair">
        <color indexed="23"/>
      </top>
      <bottom/>
      <diagonal/>
    </border>
    <border>
      <left style="thin">
        <color indexed="64"/>
      </left>
      <right/>
      <top style="thin">
        <color indexed="64"/>
      </top>
      <bottom style="hair">
        <color indexed="23"/>
      </bottom>
      <diagonal/>
    </border>
    <border>
      <left/>
      <right style="thin">
        <color indexed="23"/>
      </right>
      <top style="thin">
        <color indexed="23"/>
      </top>
      <bottom style="hair">
        <color indexed="23"/>
      </bottom>
      <diagonal/>
    </border>
    <border>
      <left style="thin">
        <color indexed="64"/>
      </left>
      <right/>
      <top style="thin">
        <color indexed="64"/>
      </top>
      <bottom/>
      <diagonal/>
    </border>
    <border>
      <left style="thin">
        <color theme="1" tint="0.14999847407452621"/>
      </left>
      <right style="thin">
        <color theme="1" tint="0.14999847407452621"/>
      </right>
      <top/>
      <bottom/>
      <diagonal/>
    </border>
    <border>
      <left style="thin">
        <color theme="1" tint="0.14999847407452621"/>
      </left>
      <right style="thin">
        <color theme="1" tint="0.14999847407452621"/>
      </right>
      <top style="thin">
        <color theme="1" tint="0.14999847407452621"/>
      </top>
      <bottom style="hair">
        <color indexed="23"/>
      </bottom>
      <diagonal/>
    </border>
    <border>
      <left style="thin">
        <color theme="1" tint="0.14999847407452621"/>
      </left>
      <right style="thin">
        <color theme="1" tint="0.14999847407452621"/>
      </right>
      <top style="hair">
        <color indexed="23"/>
      </top>
      <bottom style="hair">
        <color indexed="23"/>
      </bottom>
      <diagonal/>
    </border>
    <border>
      <left style="thin">
        <color theme="1" tint="0.14999847407452621"/>
      </left>
      <right style="thin">
        <color theme="1" tint="0.14999847407452621"/>
      </right>
      <top style="hair">
        <color indexed="23"/>
      </top>
      <bottom style="thin">
        <color theme="1" tint="0.14999847407452621"/>
      </bottom>
      <diagonal/>
    </border>
    <border>
      <left/>
      <right style="thin">
        <color theme="1" tint="0.14999847407452621"/>
      </right>
      <top style="thin">
        <color theme="1" tint="0.14999847407452621"/>
      </top>
      <bottom style="hair">
        <color indexed="23"/>
      </bottom>
      <diagonal/>
    </border>
    <border>
      <left/>
      <right style="thin">
        <color theme="1" tint="0.14999847407452621"/>
      </right>
      <top style="hair">
        <color indexed="23"/>
      </top>
      <bottom style="hair">
        <color indexed="23"/>
      </bottom>
      <diagonal/>
    </border>
    <border>
      <left/>
      <right style="thin">
        <color theme="1" tint="0.14999847407452621"/>
      </right>
      <top style="hair">
        <color indexed="23"/>
      </top>
      <bottom style="thin">
        <color theme="1" tint="0.14999847407452621"/>
      </bottom>
      <diagonal/>
    </border>
    <border>
      <left style="thin">
        <color theme="1" tint="0.14999847407452621"/>
      </left>
      <right/>
      <top/>
      <bottom/>
      <diagonal/>
    </border>
    <border>
      <left style="thin">
        <color theme="1" tint="0.14999847407452621"/>
      </left>
      <right/>
      <top/>
      <bottom style="thin">
        <color theme="1" tint="0.14999847407452621"/>
      </bottom>
      <diagonal/>
    </border>
    <border>
      <left style="thin">
        <color theme="1" tint="0.499984740745262"/>
      </left>
      <right/>
      <top style="hair">
        <color theme="1" tint="0.499984740745262"/>
      </top>
      <bottom style="hair">
        <color theme="1" tint="0.499984740745262"/>
      </bottom>
      <diagonal/>
    </border>
    <border>
      <left/>
      <right/>
      <top style="thin">
        <color indexed="23"/>
      </top>
      <bottom style="hair">
        <color indexed="23"/>
      </bottom>
      <diagonal/>
    </border>
    <border>
      <left style="thin">
        <color theme="1" tint="0.14999847407452621"/>
      </left>
      <right style="thin">
        <color indexed="23"/>
      </right>
      <top style="thin">
        <color theme="1" tint="0.14999847407452621"/>
      </top>
      <bottom style="hair">
        <color indexed="23"/>
      </bottom>
      <diagonal/>
    </border>
    <border>
      <left style="thin">
        <color indexed="23"/>
      </left>
      <right style="thin">
        <color indexed="23"/>
      </right>
      <top style="thin">
        <color theme="1" tint="0.14999847407452621"/>
      </top>
      <bottom style="hair">
        <color indexed="23"/>
      </bottom>
      <diagonal/>
    </border>
    <border>
      <left style="thin">
        <color indexed="23"/>
      </left>
      <right style="thin">
        <color theme="1" tint="0.14999847407452621"/>
      </right>
      <top style="thin">
        <color theme="1" tint="0.14999847407452621"/>
      </top>
      <bottom style="hair">
        <color indexed="23"/>
      </bottom>
      <diagonal/>
    </border>
    <border>
      <left style="thin">
        <color theme="1" tint="0.14999847407452621"/>
      </left>
      <right style="thin">
        <color indexed="23"/>
      </right>
      <top style="hair">
        <color indexed="23"/>
      </top>
      <bottom style="hair">
        <color indexed="23"/>
      </bottom>
      <diagonal/>
    </border>
    <border>
      <left style="thin">
        <color indexed="23"/>
      </left>
      <right style="thin">
        <color theme="1" tint="0.14999847407452621"/>
      </right>
      <top style="hair">
        <color indexed="23"/>
      </top>
      <bottom style="hair">
        <color indexed="23"/>
      </bottom>
      <diagonal/>
    </border>
    <border>
      <left style="thin">
        <color theme="1" tint="0.14999847407452621"/>
      </left>
      <right style="thin">
        <color indexed="23"/>
      </right>
      <top style="hair">
        <color indexed="23"/>
      </top>
      <bottom style="thin">
        <color theme="1" tint="0.14999847407452621"/>
      </bottom>
      <diagonal/>
    </border>
    <border>
      <left style="thin">
        <color indexed="23"/>
      </left>
      <right style="thin">
        <color indexed="23"/>
      </right>
      <top style="hair">
        <color indexed="23"/>
      </top>
      <bottom style="thin">
        <color theme="1" tint="0.14999847407452621"/>
      </bottom>
      <diagonal/>
    </border>
    <border>
      <left style="thin">
        <color indexed="23"/>
      </left>
      <right style="thin">
        <color theme="1" tint="0.14999847407452621"/>
      </right>
      <top style="hair">
        <color indexed="23"/>
      </top>
      <bottom style="thin">
        <color theme="1" tint="0.14999847407452621"/>
      </bottom>
      <diagonal/>
    </border>
    <border>
      <left style="thin">
        <color theme="1" tint="0.14999847407452621"/>
      </left>
      <right/>
      <top style="thin">
        <color theme="1" tint="0.14999847407452621"/>
      </top>
      <bottom style="hair">
        <color indexed="23"/>
      </bottom>
      <diagonal/>
    </border>
    <border>
      <left style="thin">
        <color theme="1" tint="0.14999847407452621"/>
      </left>
      <right/>
      <top style="hair">
        <color indexed="23"/>
      </top>
      <bottom style="hair">
        <color indexed="23"/>
      </bottom>
      <diagonal/>
    </border>
    <border>
      <left style="thin">
        <color theme="1" tint="0.14999847407452621"/>
      </left>
      <right/>
      <top style="hair">
        <color indexed="23"/>
      </top>
      <bottom style="thin">
        <color theme="1" tint="0.14999847407452621"/>
      </bottom>
      <diagonal/>
    </border>
    <border>
      <left style="thin">
        <color theme="1" tint="0.14999847407452621"/>
      </left>
      <right style="thin">
        <color theme="1" tint="0.499984740745262"/>
      </right>
      <top style="thin">
        <color theme="1" tint="0.14999847407452621"/>
      </top>
      <bottom style="hair">
        <color theme="1" tint="0.499984740745262"/>
      </bottom>
      <diagonal/>
    </border>
    <border>
      <left style="thin">
        <color theme="1" tint="0.499984740745262"/>
      </left>
      <right style="thin">
        <color indexed="23"/>
      </right>
      <top style="thin">
        <color theme="1" tint="0.14999847407452621"/>
      </top>
      <bottom style="hair">
        <color indexed="23"/>
      </bottom>
      <diagonal/>
    </border>
    <border>
      <left style="thin">
        <color theme="1" tint="0.14999847407452621"/>
      </left>
      <right style="thin">
        <color theme="1" tint="0.499984740745262"/>
      </right>
      <top style="hair">
        <color theme="1" tint="0.499984740745262"/>
      </top>
      <bottom style="hair">
        <color theme="1" tint="0.499984740745262"/>
      </bottom>
      <diagonal/>
    </border>
    <border>
      <left style="thin">
        <color theme="1" tint="0.499984740745262"/>
      </left>
      <right style="thin">
        <color indexed="23"/>
      </right>
      <top style="hair">
        <color indexed="23"/>
      </top>
      <bottom style="thin">
        <color theme="1" tint="0.14999847407452621"/>
      </bottom>
      <diagonal/>
    </border>
    <border>
      <left style="thin">
        <color theme="1" tint="0.14999847407452621"/>
      </left>
      <right style="thin">
        <color indexed="64"/>
      </right>
      <top style="hair">
        <color indexed="23"/>
      </top>
      <bottom style="hair">
        <color indexed="23"/>
      </bottom>
      <diagonal/>
    </border>
    <border>
      <left/>
      <right/>
      <top style="thin">
        <color theme="1" tint="0.14999847407452621"/>
      </top>
      <bottom style="thin">
        <color theme="1" tint="0.14999847407452621"/>
      </bottom>
      <diagonal/>
    </border>
    <border>
      <left style="thin">
        <color indexed="63"/>
      </left>
      <right style="thin">
        <color indexed="63"/>
      </right>
      <top style="hair">
        <color indexed="63"/>
      </top>
      <bottom style="thin">
        <color indexed="64"/>
      </bottom>
      <diagonal/>
    </border>
    <border>
      <left style="thin">
        <color indexed="64"/>
      </left>
      <right style="thin">
        <color indexed="64"/>
      </right>
      <top style="thin">
        <color indexed="64"/>
      </top>
      <bottom style="hair">
        <color indexed="23"/>
      </bottom>
      <diagonal/>
    </border>
    <border>
      <left/>
      <right style="thin">
        <color indexed="23"/>
      </right>
      <top style="thin">
        <color indexed="64"/>
      </top>
      <bottom style="hair">
        <color indexed="23"/>
      </bottom>
      <diagonal/>
    </border>
    <border>
      <left style="thin">
        <color indexed="63"/>
      </left>
      <right style="thin">
        <color indexed="63"/>
      </right>
      <top style="thin">
        <color indexed="63"/>
      </top>
      <bottom/>
      <diagonal/>
    </border>
    <border>
      <left style="thin">
        <color indexed="23"/>
      </left>
      <right style="thin">
        <color indexed="23"/>
      </right>
      <top style="thin">
        <color indexed="23"/>
      </top>
      <bottom style="hair">
        <color indexed="23"/>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top style="thin">
        <color indexed="23"/>
      </top>
      <bottom style="hair">
        <color indexed="23"/>
      </bottom>
      <diagonal/>
    </border>
    <border>
      <left style="thin">
        <color indexed="64"/>
      </left>
      <right style="thin">
        <color theme="1" tint="0.14999847407452621"/>
      </right>
      <top/>
      <bottom style="thin">
        <color indexed="64"/>
      </bottom>
      <diagonal/>
    </border>
    <border>
      <left/>
      <right/>
      <top style="thin">
        <color indexed="23"/>
      </top>
      <bottom style="thin">
        <color indexed="23"/>
      </bottom>
      <diagonal/>
    </border>
    <border>
      <left style="thin">
        <color indexed="64"/>
      </left>
      <right/>
      <top style="hair">
        <color theme="1" tint="0.499984740745262"/>
      </top>
      <bottom style="hair">
        <color theme="1" tint="0.499984740745262"/>
      </bottom>
      <diagonal/>
    </border>
    <border>
      <left style="thin">
        <color theme="1" tint="0.14999847407452621"/>
      </left>
      <right style="thin">
        <color indexed="64"/>
      </right>
      <top style="thin">
        <color indexed="64"/>
      </top>
      <bottom style="hair">
        <color indexed="23"/>
      </bottom>
      <diagonal/>
    </border>
    <border>
      <left style="thin">
        <color theme="1" tint="0.14999847407452621"/>
      </left>
      <right style="thin">
        <color indexed="64"/>
      </right>
      <top style="hair">
        <color indexed="23"/>
      </top>
      <bottom style="thin">
        <color indexed="64"/>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thin">
        <color indexed="64"/>
      </top>
      <bottom style="hair">
        <color theme="1" tint="0.499984740745262"/>
      </bottom>
      <diagonal/>
    </border>
    <border>
      <left style="thin">
        <color indexed="23"/>
      </left>
      <right style="thin">
        <color indexed="64"/>
      </right>
      <top/>
      <bottom style="hair">
        <color indexed="23"/>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right style="thin">
        <color indexed="23"/>
      </right>
      <top style="hair">
        <color indexed="23"/>
      </top>
      <bottom style="thin">
        <color indexed="64"/>
      </bottom>
      <diagonal/>
    </border>
    <border>
      <left style="thin">
        <color indexed="64"/>
      </left>
      <right style="thin">
        <color indexed="64"/>
      </right>
      <top style="hair">
        <color theme="1" tint="0.499984740745262"/>
      </top>
      <bottom style="thin">
        <color indexed="64"/>
      </bottom>
      <diagonal/>
    </border>
    <border>
      <left style="thin">
        <color indexed="23"/>
      </left>
      <right style="thin">
        <color indexed="23"/>
      </right>
      <top/>
      <bottom style="thin">
        <color indexed="23"/>
      </bottom>
      <diagonal/>
    </border>
    <border>
      <left style="thin">
        <color indexed="64"/>
      </left>
      <right style="thin">
        <color theme="1" tint="0.14999847407452621"/>
      </right>
      <top style="thin">
        <color indexed="64"/>
      </top>
      <bottom style="hair">
        <color indexed="23"/>
      </bottom>
      <diagonal/>
    </border>
    <border>
      <left style="thin">
        <color indexed="64"/>
      </left>
      <right style="thin">
        <color theme="1" tint="0.14999847407452621"/>
      </right>
      <top style="hair">
        <color indexed="23"/>
      </top>
      <bottom style="hair">
        <color indexed="23"/>
      </bottom>
      <diagonal/>
    </border>
    <border>
      <left style="thin">
        <color indexed="64"/>
      </left>
      <right style="thin">
        <color theme="1" tint="0.14999847407452621"/>
      </right>
      <top style="hair">
        <color indexed="23"/>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23"/>
      </left>
      <right/>
      <top style="hair">
        <color indexed="23"/>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23"/>
      </top>
      <bottom style="thin">
        <color indexed="23"/>
      </bottom>
      <diagonal/>
    </border>
    <border>
      <left/>
      <right style="thin">
        <color indexed="64"/>
      </right>
      <top style="thin">
        <color indexed="64"/>
      </top>
      <bottom style="thin">
        <color indexed="64"/>
      </bottom>
      <diagonal/>
    </border>
    <border>
      <left style="thin">
        <color indexed="23"/>
      </left>
      <right/>
      <top style="thin">
        <color indexed="64"/>
      </top>
      <bottom style="hair">
        <color indexed="23"/>
      </bottom>
      <diagonal/>
    </border>
    <border>
      <left style="thin">
        <color indexed="23"/>
      </left>
      <right/>
      <top style="hair">
        <color indexed="23"/>
      </top>
      <bottom style="thin">
        <color indexed="64"/>
      </bottom>
      <diagonal/>
    </border>
    <border>
      <left style="thin">
        <color indexed="63"/>
      </left>
      <right style="thin">
        <color indexed="64"/>
      </right>
      <top style="thin">
        <color indexed="64"/>
      </top>
      <bottom style="thin">
        <color indexed="64"/>
      </bottom>
      <diagonal/>
    </border>
    <border>
      <left style="thin">
        <color indexed="64"/>
      </left>
      <right style="thin">
        <color indexed="63"/>
      </right>
      <top style="thin">
        <color indexed="64"/>
      </top>
      <bottom style="thin">
        <color indexed="64"/>
      </bottom>
      <diagonal/>
    </border>
    <border>
      <left/>
      <right/>
      <top style="thin">
        <color indexed="64"/>
      </top>
      <bottom style="thin">
        <color indexed="64"/>
      </bottom>
      <diagonal/>
    </border>
    <border>
      <left style="thin">
        <color indexed="63"/>
      </left>
      <right style="thin">
        <color indexed="63"/>
      </right>
      <top style="thin">
        <color indexed="63"/>
      </top>
      <bottom style="hair">
        <color indexed="63"/>
      </bottom>
      <diagonal/>
    </border>
    <border>
      <left/>
      <right style="thin">
        <color indexed="63"/>
      </right>
      <top/>
      <bottom style="thin">
        <color indexed="63"/>
      </bottom>
      <diagonal/>
    </border>
    <border>
      <left/>
      <right style="thin">
        <color indexed="63"/>
      </right>
      <top style="thin">
        <color indexed="63"/>
      </top>
      <bottom/>
      <diagonal/>
    </border>
    <border>
      <left/>
      <right style="thin">
        <color indexed="23"/>
      </right>
      <top style="thin">
        <color indexed="64"/>
      </top>
      <bottom style="thin">
        <color indexed="64"/>
      </bottom>
      <diagonal/>
    </border>
    <border>
      <left style="thin">
        <color indexed="63"/>
      </left>
      <right style="thin">
        <color indexed="63"/>
      </right>
      <top/>
      <bottom style="hair">
        <color indexed="63"/>
      </bottom>
      <diagonal/>
    </border>
    <border>
      <left style="thin">
        <color indexed="64"/>
      </left>
      <right style="thin">
        <color theme="1" tint="0.14999847407452621"/>
      </right>
      <top/>
      <bottom/>
      <diagonal/>
    </border>
    <border>
      <left style="thin">
        <color indexed="64"/>
      </left>
      <right style="thin">
        <color theme="1" tint="0.499984740745262"/>
      </right>
      <top style="hair">
        <color theme="1" tint="0.499984740745262"/>
      </top>
      <bottom style="hair">
        <color theme="1" tint="0.499984740745262"/>
      </bottom>
      <diagonal/>
    </border>
    <border>
      <left style="thin">
        <color theme="1" tint="0.499984740745262"/>
      </left>
      <right style="thin">
        <color indexed="64"/>
      </right>
      <top style="thin">
        <color indexed="64"/>
      </top>
      <bottom style="hair">
        <color indexed="23"/>
      </bottom>
      <diagonal/>
    </border>
    <border>
      <left style="thin">
        <color theme="1" tint="0.499984740745262"/>
      </left>
      <right style="thin">
        <color indexed="64"/>
      </right>
      <top style="hair">
        <color indexed="23"/>
      </top>
      <bottom style="hair">
        <color indexed="23"/>
      </bottom>
      <diagonal/>
    </border>
    <border>
      <left style="thin">
        <color indexed="23"/>
      </left>
      <right/>
      <top style="thin">
        <color indexed="64"/>
      </top>
      <bottom style="thin">
        <color indexed="64"/>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right style="thin">
        <color theme="1" tint="0.499984740745262"/>
      </right>
      <top style="thin">
        <color theme="1" tint="0.499984740745262"/>
      </top>
      <bottom style="hair">
        <color indexed="23"/>
      </bottom>
      <diagonal/>
    </border>
    <border>
      <left/>
      <right style="thin">
        <color theme="1" tint="0.499984740745262"/>
      </right>
      <top style="hair">
        <color indexed="23"/>
      </top>
      <bottom style="hair">
        <color indexed="23"/>
      </bottom>
      <diagonal/>
    </border>
    <border>
      <left/>
      <right style="thin">
        <color theme="1" tint="0.499984740745262"/>
      </right>
      <top style="hair">
        <color indexed="23"/>
      </top>
      <bottom style="thin">
        <color theme="1" tint="0.499984740745262"/>
      </bottom>
      <diagonal/>
    </border>
    <border>
      <left style="thin">
        <color indexed="63"/>
      </left>
      <right/>
      <top style="thin">
        <color indexed="63"/>
      </top>
      <bottom style="hair">
        <color indexed="63"/>
      </bottom>
      <diagonal/>
    </border>
    <border>
      <left style="thin">
        <color indexed="63"/>
      </left>
      <right/>
      <top style="hair">
        <color indexed="63"/>
      </top>
      <bottom style="hair">
        <color indexed="63"/>
      </bottom>
      <diagonal/>
    </border>
    <border>
      <left style="thin">
        <color indexed="63"/>
      </left>
      <right/>
      <top style="hair">
        <color indexed="63"/>
      </top>
      <bottom/>
      <diagonal/>
    </border>
    <border>
      <left style="thin">
        <color indexed="63"/>
      </left>
      <right/>
      <top style="hair">
        <color indexed="63"/>
      </top>
      <bottom style="thin">
        <color indexed="63"/>
      </bottom>
      <diagonal/>
    </border>
    <border>
      <left style="thin">
        <color indexed="64"/>
      </left>
      <right style="thin">
        <color indexed="63"/>
      </right>
      <top/>
      <bottom style="hair">
        <color indexed="63"/>
      </bottom>
      <diagonal/>
    </border>
    <border>
      <left style="thin">
        <color indexed="64"/>
      </left>
      <right style="thin">
        <color theme="1" tint="0.14999847407452621"/>
      </right>
      <top style="thin">
        <color indexed="64"/>
      </top>
      <bottom style="hair">
        <color theme="1" tint="0.499984740745262"/>
      </bottom>
      <diagonal/>
    </border>
    <border>
      <left style="thin">
        <color theme="1" tint="0.14999847407452621"/>
      </left>
      <right style="thin">
        <color indexed="64"/>
      </right>
      <top style="thin">
        <color indexed="64"/>
      </top>
      <bottom style="hair">
        <color theme="1" tint="0.499984740745262"/>
      </bottom>
      <diagonal/>
    </border>
    <border>
      <left style="thin">
        <color indexed="64"/>
      </left>
      <right style="thin">
        <color theme="1" tint="0.14999847407452621"/>
      </right>
      <top style="hair">
        <color theme="1" tint="0.499984740745262"/>
      </top>
      <bottom style="hair">
        <color theme="1" tint="0.499984740745262"/>
      </bottom>
      <diagonal/>
    </border>
    <border>
      <left style="thin">
        <color theme="1" tint="0.14999847407452621"/>
      </left>
      <right style="thin">
        <color indexed="64"/>
      </right>
      <top style="hair">
        <color theme="1" tint="0.499984740745262"/>
      </top>
      <bottom style="hair">
        <color theme="1" tint="0.499984740745262"/>
      </bottom>
      <diagonal/>
    </border>
    <border>
      <left style="thin">
        <color indexed="64"/>
      </left>
      <right style="thin">
        <color theme="1" tint="0.14999847407452621"/>
      </right>
      <top style="hair">
        <color theme="1" tint="0.499984740745262"/>
      </top>
      <bottom style="thin">
        <color indexed="64"/>
      </bottom>
      <diagonal/>
    </border>
    <border>
      <left style="thin">
        <color theme="1" tint="0.14999847407452621"/>
      </left>
      <right style="thin">
        <color indexed="64"/>
      </right>
      <top style="hair">
        <color theme="1" tint="0.499984740745262"/>
      </top>
      <bottom style="thin">
        <color indexed="64"/>
      </bottom>
      <diagonal/>
    </border>
    <border>
      <left/>
      <right/>
      <top/>
      <bottom style="hair">
        <color indexed="23"/>
      </bottom>
      <diagonal/>
    </border>
    <border>
      <left/>
      <right/>
      <top style="hair">
        <color indexed="23"/>
      </top>
      <bottom/>
      <diagonal/>
    </border>
    <border>
      <left style="thin">
        <color indexed="23"/>
      </left>
      <right style="thin">
        <color indexed="23"/>
      </right>
      <top style="thin">
        <color indexed="23"/>
      </top>
      <bottom style="thin">
        <color indexed="64"/>
      </bottom>
      <diagonal/>
    </border>
    <border>
      <left/>
      <right/>
      <top style="thin">
        <color indexed="23"/>
      </top>
      <bottom/>
      <diagonal/>
    </border>
    <border>
      <left style="thin">
        <color indexed="23"/>
      </left>
      <right/>
      <top style="thin">
        <color indexed="23"/>
      </top>
      <bottom style="thin">
        <color indexed="23"/>
      </bottom>
      <diagonal/>
    </border>
    <border>
      <left style="thin">
        <color indexed="63"/>
      </left>
      <right style="thin">
        <color indexed="64"/>
      </right>
      <top/>
      <bottom/>
      <diagonal/>
    </border>
    <border>
      <left style="thin">
        <color theme="1" tint="0.499984740745262"/>
      </left>
      <right style="thin">
        <color indexed="64"/>
      </right>
      <top style="thin">
        <color theme="1" tint="0.499984740745262"/>
      </top>
      <bottom style="hair">
        <color indexed="23"/>
      </bottom>
      <diagonal/>
    </border>
    <border>
      <left style="thin">
        <color indexed="64"/>
      </left>
      <right style="thin">
        <color theme="1" tint="0.499984740745262"/>
      </right>
      <top style="thin">
        <color theme="1" tint="0.499984740745262"/>
      </top>
      <bottom style="hair">
        <color indexed="23"/>
      </bottom>
      <diagonal/>
    </border>
    <border>
      <left style="thin">
        <color indexed="64"/>
      </left>
      <right style="thin">
        <color theme="1" tint="0.499984740745262"/>
      </right>
      <top style="hair">
        <color indexed="23"/>
      </top>
      <bottom style="hair">
        <color indexed="23"/>
      </bottom>
      <diagonal/>
    </border>
    <border>
      <left style="thin">
        <color theme="1" tint="0.499984740745262"/>
      </left>
      <right style="thin">
        <color indexed="64"/>
      </right>
      <top style="hair">
        <color indexed="23"/>
      </top>
      <bottom style="thin">
        <color theme="1" tint="0.499984740745262"/>
      </bottom>
      <diagonal/>
    </border>
    <border>
      <left style="thin">
        <color indexed="64"/>
      </left>
      <right style="thin">
        <color theme="1" tint="0.499984740745262"/>
      </right>
      <top style="hair">
        <color indexed="23"/>
      </top>
      <bottom style="thin">
        <color theme="1" tint="0.499984740745262"/>
      </bottom>
      <diagonal/>
    </border>
    <border>
      <left style="thin">
        <color indexed="64"/>
      </left>
      <right/>
      <top style="hair">
        <color indexed="63"/>
      </top>
      <bottom/>
      <diagonal/>
    </border>
    <border>
      <left style="thin">
        <color indexed="63"/>
      </left>
      <right style="thin">
        <color indexed="64"/>
      </right>
      <top style="hair">
        <color indexed="63"/>
      </top>
      <bottom/>
      <diagonal/>
    </border>
    <border>
      <left style="thin">
        <color indexed="64"/>
      </left>
      <right style="thin">
        <color indexed="64"/>
      </right>
      <top style="hair">
        <color indexed="63"/>
      </top>
      <bottom/>
      <diagonal/>
    </border>
    <border>
      <left style="thin">
        <color indexed="64"/>
      </left>
      <right style="thin">
        <color indexed="63"/>
      </right>
      <top style="hair">
        <color indexed="63"/>
      </top>
      <bottom/>
      <diagonal/>
    </border>
    <border>
      <left style="thin">
        <color indexed="64"/>
      </left>
      <right style="thin">
        <color indexed="64"/>
      </right>
      <top/>
      <bottom style="hair">
        <color indexed="63"/>
      </bottom>
      <diagonal/>
    </border>
    <border>
      <left/>
      <right style="thin">
        <color indexed="64"/>
      </right>
      <top/>
      <bottom style="hair">
        <color indexed="63"/>
      </bottom>
      <diagonal/>
    </border>
  </borders>
  <cellStyleXfs count="15">
    <xf numFmtId="0" fontId="0"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5" fillId="0" borderId="0" applyNumberFormat="0" applyFont="0" applyBorder="0" applyAlignment="0" applyProtection="0"/>
    <xf numFmtId="0" fontId="1" fillId="0" borderId="0"/>
    <xf numFmtId="0" fontId="26" fillId="0" borderId="0"/>
    <xf numFmtId="164" fontId="26" fillId="0" borderId="0" applyFont="0" applyFill="0" applyBorder="0" applyAlignment="0" applyProtection="0"/>
    <xf numFmtId="0" fontId="31" fillId="0" borderId="0"/>
    <xf numFmtId="0" fontId="1" fillId="0" borderId="0"/>
    <xf numFmtId="0" fontId="1" fillId="0" borderId="0"/>
    <xf numFmtId="0" fontId="40" fillId="0" borderId="0" applyNumberFormat="0" applyFill="0" applyBorder="0" applyAlignment="0" applyProtection="0">
      <alignment vertical="top"/>
      <protection locked="0"/>
    </xf>
    <xf numFmtId="9" fontId="49" fillId="0" borderId="0" applyFont="0" applyFill="0" applyBorder="0" applyAlignment="0" applyProtection="0"/>
    <xf numFmtId="165" fontId="1" fillId="0" borderId="0" applyFont="0" applyFill="0" applyBorder="0" applyAlignment="0" applyProtection="0"/>
    <xf numFmtId="0" fontId="1" fillId="0" borderId="0"/>
  </cellStyleXfs>
  <cellXfs count="2076">
    <xf numFmtId="0" fontId="0" fillId="0" borderId="0" xfId="0"/>
    <xf numFmtId="0" fontId="2" fillId="0" borderId="0" xfId="0" applyFont="1" applyFill="1" applyAlignment="1"/>
    <xf numFmtId="0" fontId="2" fillId="0" borderId="0" xfId="0" applyFont="1"/>
    <xf numFmtId="0" fontId="2" fillId="0" borderId="0" xfId="0" applyFont="1" applyAlignment="1"/>
    <xf numFmtId="0" fontId="3" fillId="0" borderId="0" xfId="0" applyFont="1" applyFill="1" applyAlignment="1">
      <alignment horizontal="left"/>
    </xf>
    <xf numFmtId="0" fontId="2" fillId="0" borderId="0" xfId="0" applyFont="1" applyFill="1" applyAlignment="1">
      <alignment horizontal="center"/>
    </xf>
    <xf numFmtId="0" fontId="3" fillId="0" borderId="0" xfId="0" applyFont="1" applyFill="1" applyBorder="1" applyAlignment="1">
      <alignment horizontal="left"/>
    </xf>
    <xf numFmtId="0" fontId="4" fillId="0" borderId="0" xfId="0" applyFont="1" applyFill="1" applyAlignment="1">
      <alignment horizontal="center"/>
    </xf>
    <xf numFmtId="0" fontId="4" fillId="0" borderId="0" xfId="0" applyFont="1" applyFill="1" applyBorder="1" applyAlignment="1">
      <alignment horizontal="center"/>
    </xf>
    <xf numFmtId="0" fontId="5" fillId="0" borderId="0" xfId="0" applyFont="1" applyBorder="1" applyAlignment="1">
      <alignment horizontal="center"/>
    </xf>
    <xf numFmtId="0" fontId="4" fillId="0" borderId="0" xfId="0" applyFont="1" applyFill="1" applyAlignment="1"/>
    <xf numFmtId="0" fontId="4" fillId="0" borderId="0" xfId="0" applyFont="1" applyAlignment="1"/>
    <xf numFmtId="0" fontId="2" fillId="0" borderId="0" xfId="0" applyFont="1" applyFill="1" applyAlignment="1">
      <alignment horizontal="center" vertical="center"/>
    </xf>
    <xf numFmtId="0" fontId="7" fillId="0" borderId="0" xfId="0" applyFont="1" applyBorder="1" applyAlignment="1">
      <alignment horizontal="center" vertical="center"/>
    </xf>
    <xf numFmtId="0" fontId="7" fillId="0" borderId="0" xfId="0" applyFont="1" applyAlignment="1">
      <alignment horizontal="center" vertical="center"/>
    </xf>
    <xf numFmtId="0" fontId="7"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Alignment="1">
      <alignment horizontal="center" vertical="center"/>
    </xf>
    <xf numFmtId="0" fontId="3" fillId="0" borderId="0" xfId="0" applyFont="1" applyFill="1" applyBorder="1" applyAlignment="1">
      <alignment horizontal="center" vertical="center"/>
    </xf>
    <xf numFmtId="0" fontId="2" fillId="0" borderId="0" xfId="0" applyFont="1" applyFill="1" applyBorder="1" applyAlignment="1">
      <alignment horizontal="right" vertical="center"/>
    </xf>
    <xf numFmtId="0" fontId="6" fillId="2" borderId="1" xfId="0" applyFont="1" applyFill="1" applyBorder="1" applyAlignment="1"/>
    <xf numFmtId="0" fontId="2" fillId="0" borderId="0" xfId="0" applyFont="1" applyFill="1" applyBorder="1" applyAlignment="1"/>
    <xf numFmtId="0" fontId="3" fillId="0" borderId="0" xfId="0" applyFont="1" applyFill="1" applyBorder="1" applyAlignment="1">
      <alignment horizontal="center"/>
    </xf>
    <xf numFmtId="0" fontId="2" fillId="0" borderId="0" xfId="0" applyFont="1" applyFill="1" applyBorder="1" applyAlignment="1">
      <alignment horizontal="right"/>
    </xf>
    <xf numFmtId="0" fontId="2" fillId="0" borderId="4" xfId="0" applyFont="1" applyFill="1" applyBorder="1" applyAlignment="1"/>
    <xf numFmtId="168" fontId="2" fillId="0" borderId="0" xfId="0" applyNumberFormat="1" applyFont="1" applyFill="1" applyAlignment="1"/>
    <xf numFmtId="0" fontId="8" fillId="0" borderId="5" xfId="0" applyFont="1" applyFill="1" applyBorder="1" applyAlignment="1"/>
    <xf numFmtId="168" fontId="10" fillId="0" borderId="7" xfId="0" applyNumberFormat="1" applyFont="1" applyFill="1" applyBorder="1" applyAlignment="1">
      <alignment horizontal="right"/>
    </xf>
    <xf numFmtId="168" fontId="2" fillId="0" borderId="8" xfId="0" applyNumberFormat="1" applyFont="1" applyFill="1" applyBorder="1" applyAlignment="1">
      <alignment horizontal="right"/>
    </xf>
    <xf numFmtId="168" fontId="2" fillId="0" borderId="0" xfId="0" applyNumberFormat="1" applyFont="1" applyFill="1" applyBorder="1" applyAlignment="1">
      <alignment horizontal="right"/>
    </xf>
    <xf numFmtId="170" fontId="2" fillId="0" borderId="0" xfId="0" applyNumberFormat="1" applyFont="1" applyFill="1" applyBorder="1" applyAlignment="1"/>
    <xf numFmtId="0" fontId="8" fillId="0" borderId="6" xfId="0" applyFont="1" applyFill="1" applyBorder="1" applyAlignment="1"/>
    <xf numFmtId="0" fontId="8" fillId="0" borderId="9" xfId="0" applyFont="1" applyFill="1" applyBorder="1" applyAlignment="1"/>
    <xf numFmtId="0" fontId="9" fillId="0" borderId="10" xfId="0" applyFont="1" applyFill="1" applyBorder="1" applyAlignment="1">
      <alignment horizontal="left"/>
    </xf>
    <xf numFmtId="168" fontId="10" fillId="0" borderId="11" xfId="0" applyNumberFormat="1" applyFont="1" applyFill="1" applyBorder="1" applyAlignment="1"/>
    <xf numFmtId="168" fontId="2" fillId="0" borderId="12" xfId="0" applyNumberFormat="1" applyFont="1" applyFill="1" applyBorder="1" applyAlignment="1"/>
    <xf numFmtId="168" fontId="2" fillId="0" borderId="0" xfId="0" applyNumberFormat="1" applyFont="1" applyFill="1" applyBorder="1" applyAlignment="1"/>
    <xf numFmtId="170" fontId="11" fillId="0" borderId="9" xfId="0" applyNumberFormat="1" applyFont="1" applyFill="1" applyBorder="1" applyAlignment="1">
      <alignment horizontal="right"/>
    </xf>
    <xf numFmtId="170" fontId="11" fillId="0" borderId="9" xfId="0" applyNumberFormat="1" applyFont="1" applyFill="1" applyBorder="1" applyAlignment="1"/>
    <xf numFmtId="170" fontId="2" fillId="0" borderId="0" xfId="0" applyNumberFormat="1" applyFont="1" applyFill="1" applyBorder="1" applyAlignment="1">
      <alignment horizontal="right"/>
    </xf>
    <xf numFmtId="0" fontId="8" fillId="0" borderId="10" xfId="0" applyFont="1" applyFill="1" applyBorder="1" applyAlignment="1"/>
    <xf numFmtId="168" fontId="2" fillId="0" borderId="12" xfId="0" applyNumberFormat="1" applyFont="1" applyBorder="1" applyAlignment="1"/>
    <xf numFmtId="0" fontId="8" fillId="0" borderId="13" xfId="0" applyFont="1" applyFill="1" applyBorder="1" applyAlignment="1"/>
    <xf numFmtId="0" fontId="9" fillId="0" borderId="14" xfId="0" applyFont="1" applyFill="1" applyBorder="1" applyAlignment="1">
      <alignment horizontal="left"/>
    </xf>
    <xf numFmtId="168" fontId="2" fillId="0" borderId="17" xfId="0" applyNumberFormat="1" applyFont="1" applyFill="1" applyBorder="1" applyAlignment="1"/>
    <xf numFmtId="170" fontId="11" fillId="0" borderId="13" xfId="0" applyNumberFormat="1" applyFont="1" applyFill="1" applyBorder="1" applyAlignment="1">
      <alignment horizontal="right"/>
    </xf>
    <xf numFmtId="0" fontId="8" fillId="0" borderId="14" xfId="0" applyFont="1" applyFill="1" applyBorder="1" applyAlignment="1"/>
    <xf numFmtId="168" fontId="2" fillId="0" borderId="17" xfId="0" applyNumberFormat="1" applyFont="1" applyBorder="1" applyAlignment="1"/>
    <xf numFmtId="0" fontId="13" fillId="0" borderId="0" xfId="0" applyFont="1" applyFill="1" applyBorder="1" applyAlignment="1"/>
    <xf numFmtId="168" fontId="3" fillId="0" borderId="0" xfId="0" applyNumberFormat="1" applyFont="1" applyFill="1" applyBorder="1" applyAlignment="1"/>
    <xf numFmtId="169" fontId="3" fillId="0" borderId="0" xfId="0" applyNumberFormat="1" applyFont="1" applyFill="1" applyBorder="1" applyAlignment="1"/>
    <xf numFmtId="0" fontId="11" fillId="0" borderId="0" xfId="0" applyFont="1" applyFill="1" applyAlignment="1">
      <alignment horizontal="right"/>
    </xf>
    <xf numFmtId="170" fontId="11" fillId="0" borderId="0" xfId="0" applyNumberFormat="1" applyFont="1" applyFill="1" applyBorder="1" applyAlignment="1"/>
    <xf numFmtId="0" fontId="8" fillId="0" borderId="0" xfId="0" applyFont="1" applyFill="1" applyBorder="1" applyAlignment="1">
      <alignment horizontal="left"/>
    </xf>
    <xf numFmtId="0" fontId="3" fillId="0" borderId="0" xfId="0" applyFont="1" applyAlignment="1"/>
    <xf numFmtId="168" fontId="3" fillId="0" borderId="0" xfId="0" applyNumberFormat="1" applyFont="1" applyBorder="1" applyAlignment="1"/>
    <xf numFmtId="169" fontId="5" fillId="0" borderId="0" xfId="0" applyNumberFormat="1" applyFont="1" applyFill="1" applyBorder="1" applyAlignment="1"/>
    <xf numFmtId="0" fontId="13" fillId="0" borderId="18" xfId="0" applyFont="1" applyFill="1" applyBorder="1" applyAlignment="1"/>
    <xf numFmtId="0" fontId="14" fillId="0" borderId="0" xfId="0" applyFont="1" applyFill="1" applyBorder="1" applyAlignment="1">
      <alignment horizontal="left"/>
    </xf>
    <xf numFmtId="168" fontId="2" fillId="0" borderId="0" xfId="0" applyNumberFormat="1" applyFont="1" applyBorder="1" applyAlignment="1"/>
    <xf numFmtId="168" fontId="5" fillId="0" borderId="0" xfId="0" applyNumberFormat="1" applyFont="1" applyFill="1" applyBorder="1" applyAlignment="1"/>
    <xf numFmtId="170" fontId="11" fillId="0" borderId="0" xfId="0" applyNumberFormat="1" applyFont="1" applyFill="1" applyBorder="1" applyAlignment="1">
      <alignment horizontal="right"/>
    </xf>
    <xf numFmtId="0" fontId="9" fillId="0" borderId="6" xfId="0" applyFont="1" applyFill="1" applyBorder="1" applyAlignment="1"/>
    <xf numFmtId="168" fontId="2" fillId="0" borderId="7" xfId="0" applyNumberFormat="1" applyFont="1" applyFill="1" applyBorder="1" applyAlignment="1">
      <alignment horizontal="right"/>
    </xf>
    <xf numFmtId="168" fontId="2" fillId="0" borderId="5" xfId="0" applyNumberFormat="1" applyFont="1" applyFill="1" applyBorder="1" applyAlignment="1"/>
    <xf numFmtId="0" fontId="9" fillId="0" borderId="10" xfId="0" applyFont="1" applyFill="1" applyBorder="1" applyAlignment="1"/>
    <xf numFmtId="168" fontId="2" fillId="0" borderId="11" xfId="0" applyNumberFormat="1" applyFont="1" applyFill="1" applyBorder="1" applyAlignment="1"/>
    <xf numFmtId="170" fontId="2" fillId="0" borderId="0" xfId="0" applyNumberFormat="1" applyFont="1" applyFill="1" applyAlignment="1"/>
    <xf numFmtId="168" fontId="2" fillId="0" borderId="11" xfId="0" applyNumberFormat="1" applyFont="1" applyFill="1" applyBorder="1" applyAlignment="1">
      <alignment horizontal="right"/>
    </xf>
    <xf numFmtId="168" fontId="2" fillId="0" borderId="12" xfId="0" applyNumberFormat="1" applyFont="1" applyFill="1" applyBorder="1" applyAlignment="1">
      <alignment horizontal="right"/>
    </xf>
    <xf numFmtId="0" fontId="9" fillId="0" borderId="14" xfId="0" applyFont="1" applyFill="1" applyBorder="1" applyAlignment="1"/>
    <xf numFmtId="174" fontId="2" fillId="0" borderId="0" xfId="0" applyNumberFormat="1" applyFont="1" applyFill="1" applyAlignment="1"/>
    <xf numFmtId="0" fontId="13" fillId="0" borderId="0" xfId="0" applyFont="1" applyFill="1" applyBorder="1" applyAlignment="1">
      <alignment horizontal="left"/>
    </xf>
    <xf numFmtId="0" fontId="9" fillId="0" borderId="5" xfId="0" applyFont="1" applyFill="1" applyBorder="1" applyAlignment="1"/>
    <xf numFmtId="0" fontId="9" fillId="0" borderId="9" xfId="0" applyFont="1" applyFill="1" applyBorder="1" applyAlignment="1"/>
    <xf numFmtId="168" fontId="2" fillId="0" borderId="9" xfId="0" applyNumberFormat="1" applyFont="1" applyFill="1" applyBorder="1" applyAlignment="1"/>
    <xf numFmtId="170" fontId="16" fillId="0" borderId="0" xfId="0" applyNumberFormat="1" applyFont="1" applyFill="1" applyBorder="1" applyAlignment="1"/>
    <xf numFmtId="0" fontId="9" fillId="0" borderId="13" xfId="0" applyFont="1" applyFill="1" applyBorder="1" applyAlignment="1"/>
    <xf numFmtId="168" fontId="2" fillId="0" borderId="13" xfId="0" applyNumberFormat="1" applyFont="1" applyFill="1" applyBorder="1" applyAlignment="1"/>
    <xf numFmtId="0" fontId="9" fillId="0" borderId="0" xfId="0" applyFont="1" applyFill="1" applyAlignment="1"/>
    <xf numFmtId="0" fontId="4" fillId="0" borderId="0" xfId="0" applyFont="1" applyFill="1" applyBorder="1" applyAlignment="1">
      <alignment vertical="center"/>
    </xf>
    <xf numFmtId="0" fontId="9" fillId="0" borderId="0" xfId="0" applyFont="1"/>
    <xf numFmtId="0" fontId="8" fillId="0" borderId="20" xfId="0" applyFont="1" applyFill="1" applyBorder="1" applyAlignment="1"/>
    <xf numFmtId="168" fontId="3" fillId="0" borderId="20" xfId="0" applyNumberFormat="1" applyFont="1" applyBorder="1" applyAlignment="1"/>
    <xf numFmtId="0" fontId="18" fillId="0" borderId="0" xfId="0" applyFont="1" applyAlignment="1"/>
    <xf numFmtId="168" fontId="18" fillId="0" borderId="0" xfId="0" applyNumberFormat="1" applyFont="1" applyBorder="1" applyAlignment="1"/>
    <xf numFmtId="168" fontId="5" fillId="0" borderId="0" xfId="0" applyNumberFormat="1" applyFont="1" applyBorder="1" applyAlignment="1"/>
    <xf numFmtId="0" fontId="9" fillId="0" borderId="0" xfId="0" applyFont="1" applyAlignment="1"/>
    <xf numFmtId="0" fontId="19" fillId="0" borderId="0" xfId="0" applyFont="1" applyFill="1"/>
    <xf numFmtId="0" fontId="19" fillId="0" borderId="0" xfId="0" applyFont="1" applyAlignment="1"/>
    <xf numFmtId="168" fontId="9" fillId="0" borderId="0" xfId="0" applyNumberFormat="1" applyFont="1" applyAlignment="1"/>
    <xf numFmtId="168" fontId="2" fillId="0" borderId="0" xfId="0" applyNumberFormat="1" applyFont="1" applyAlignment="1"/>
    <xf numFmtId="0" fontId="4" fillId="0" borderId="0" xfId="0" applyFont="1" applyFill="1"/>
    <xf numFmtId="168" fontId="9" fillId="0" borderId="0" xfId="0" applyNumberFormat="1" applyFont="1" applyBorder="1" applyAlignment="1"/>
    <xf numFmtId="0" fontId="8" fillId="0" borderId="0" xfId="0" applyFont="1" applyAlignment="1"/>
    <xf numFmtId="169" fontId="19" fillId="0" borderId="0" xfId="0" applyNumberFormat="1" applyFont="1" applyBorder="1" applyAlignment="1"/>
    <xf numFmtId="169" fontId="4" fillId="0" borderId="0" xfId="0" applyNumberFormat="1" applyFont="1" applyBorder="1" applyAlignment="1"/>
    <xf numFmtId="0" fontId="9" fillId="0" borderId="0" xfId="0" applyFont="1" applyBorder="1" applyAlignment="1">
      <alignment horizontal="right"/>
    </xf>
    <xf numFmtId="0" fontId="2" fillId="0" borderId="0" xfId="0" applyFont="1" applyBorder="1" applyAlignment="1">
      <alignment horizontal="right"/>
    </xf>
    <xf numFmtId="168" fontId="8" fillId="0" borderId="0" xfId="0" applyNumberFormat="1" applyFont="1" applyBorder="1" applyAlignment="1"/>
    <xf numFmtId="168" fontId="2" fillId="0" borderId="0" xfId="0" applyNumberFormat="1" applyFont="1" applyBorder="1" applyAlignment="1">
      <alignment horizontal="right"/>
    </xf>
    <xf numFmtId="0" fontId="8" fillId="0" borderId="0" xfId="0" applyFont="1" applyAlignment="1">
      <alignment horizontal="right"/>
    </xf>
    <xf numFmtId="0" fontId="3" fillId="0" borderId="0" xfId="0" applyFont="1" applyAlignment="1">
      <alignment horizontal="right"/>
    </xf>
    <xf numFmtId="0" fontId="8" fillId="0" borderId="0" xfId="0" applyFont="1" applyBorder="1" applyAlignment="1"/>
    <xf numFmtId="168" fontId="19" fillId="0" borderId="0" xfId="0" applyNumberFormat="1" applyFont="1" applyBorder="1" applyAlignment="1"/>
    <xf numFmtId="168" fontId="4" fillId="0" borderId="0" xfId="0" applyNumberFormat="1" applyFont="1" applyBorder="1" applyAlignment="1"/>
    <xf numFmtId="0" fontId="20" fillId="0" borderId="0" xfId="0" applyFont="1" applyAlignment="1"/>
    <xf numFmtId="0" fontId="20" fillId="0" borderId="0" xfId="0" applyFont="1" applyFill="1"/>
    <xf numFmtId="0" fontId="3" fillId="0" borderId="0" xfId="0" applyFont="1" applyBorder="1" applyAlignment="1"/>
    <xf numFmtId="0" fontId="3" fillId="0" borderId="0" xfId="0" applyFont="1" applyBorder="1" applyAlignment="1">
      <alignment horizontal="left"/>
    </xf>
    <xf numFmtId="0" fontId="3" fillId="0" borderId="0" xfId="0" applyFont="1" applyBorder="1" applyAlignment="1">
      <alignment horizontal="right"/>
    </xf>
    <xf numFmtId="0" fontId="2" fillId="0" borderId="0" xfId="0" applyFont="1" applyAlignment="1">
      <alignment horizontal="center"/>
    </xf>
    <xf numFmtId="0" fontId="2" fillId="0" borderId="0" xfId="0" applyFont="1" applyFill="1"/>
    <xf numFmtId="0" fontId="3" fillId="0" borderId="0" xfId="0" applyFont="1" applyFill="1"/>
    <xf numFmtId="0" fontId="3" fillId="0" borderId="0" xfId="0" applyFont="1" applyFill="1" applyAlignment="1">
      <alignment vertical="top"/>
    </xf>
    <xf numFmtId="0" fontId="3" fillId="0" borderId="0" xfId="0" applyFont="1" applyFill="1" applyAlignment="1">
      <alignment horizontal="center" vertical="top"/>
    </xf>
    <xf numFmtId="0" fontId="4" fillId="0" borderId="0" xfId="0" applyFont="1" applyFill="1" applyBorder="1" applyAlignment="1">
      <alignment horizontal="left"/>
    </xf>
    <xf numFmtId="0" fontId="4" fillId="0" borderId="0" xfId="0" applyFont="1" applyBorder="1" applyAlignment="1">
      <alignment horizontal="left"/>
    </xf>
    <xf numFmtId="0" fontId="2" fillId="0" borderId="0" xfId="0" applyFont="1" applyFill="1" applyBorder="1" applyAlignment="1">
      <alignment horizontal="center"/>
    </xf>
    <xf numFmtId="168" fontId="2" fillId="0" borderId="5" xfId="0" applyNumberFormat="1" applyFont="1" applyFill="1" applyBorder="1" applyAlignment="1">
      <alignment horizontal="center"/>
    </xf>
    <xf numFmtId="9" fontId="2" fillId="0" borderId="0" xfId="3" applyFont="1"/>
    <xf numFmtId="168" fontId="2" fillId="0" borderId="9" xfId="0" applyNumberFormat="1" applyFont="1" applyFill="1" applyBorder="1" applyAlignment="1">
      <alignment horizontal="center"/>
    </xf>
    <xf numFmtId="168" fontId="2" fillId="0" borderId="9" xfId="0" applyNumberFormat="1" applyFont="1" applyBorder="1" applyAlignment="1">
      <alignment horizontal="center"/>
    </xf>
    <xf numFmtId="168" fontId="2" fillId="0" borderId="13" xfId="0" applyNumberFormat="1" applyFont="1" applyFill="1" applyBorder="1" applyAlignment="1">
      <alignment horizontal="center"/>
    </xf>
    <xf numFmtId="168" fontId="2" fillId="0" borderId="13" xfId="0" applyNumberFormat="1" applyFont="1" applyBorder="1" applyAlignment="1">
      <alignment horizontal="center"/>
    </xf>
    <xf numFmtId="168" fontId="3" fillId="0" borderId="0" xfId="0" applyNumberFormat="1" applyFont="1" applyFill="1" applyBorder="1" applyAlignment="1">
      <alignment horizontal="center"/>
    </xf>
    <xf numFmtId="0" fontId="21" fillId="0" borderId="0" xfId="0" applyFont="1" applyFill="1" applyAlignment="1">
      <alignment horizontal="right"/>
    </xf>
    <xf numFmtId="168" fontId="3" fillId="0" borderId="0" xfId="0" applyNumberFormat="1" applyFont="1" applyBorder="1" applyAlignment="1">
      <alignment horizontal="center"/>
    </xf>
    <xf numFmtId="168" fontId="2" fillId="0" borderId="0" xfId="0" applyNumberFormat="1" applyFont="1" applyFill="1" applyBorder="1" applyAlignment="1">
      <alignment horizontal="center"/>
    </xf>
    <xf numFmtId="168" fontId="5" fillId="0" borderId="0" xfId="0" applyNumberFormat="1" applyFont="1" applyFill="1" applyBorder="1" applyAlignment="1">
      <alignment horizontal="center"/>
    </xf>
    <xf numFmtId="170" fontId="21" fillId="0" borderId="0" xfId="0" applyNumberFormat="1" applyFont="1" applyFill="1" applyBorder="1" applyAlignment="1">
      <alignment horizontal="right"/>
    </xf>
    <xf numFmtId="9" fontId="2" fillId="0" borderId="0" xfId="3" applyFont="1" applyFill="1"/>
    <xf numFmtId="168" fontId="3" fillId="0" borderId="20" xfId="0" applyNumberFormat="1" applyFont="1" applyBorder="1" applyAlignment="1">
      <alignment horizontal="center"/>
    </xf>
    <xf numFmtId="0" fontId="2" fillId="0" borderId="20" xfId="0" applyFont="1" applyFill="1" applyBorder="1"/>
    <xf numFmtId="0" fontId="5" fillId="0" borderId="0" xfId="0" applyFont="1" applyAlignment="1"/>
    <xf numFmtId="168" fontId="5" fillId="0" borderId="0" xfId="0" applyNumberFormat="1" applyFont="1" applyBorder="1" applyAlignment="1">
      <alignment horizontal="center"/>
    </xf>
    <xf numFmtId="0" fontId="9" fillId="0" borderId="0" xfId="0" applyFont="1" applyFill="1" applyAlignment="1">
      <alignment horizontal="center"/>
    </xf>
    <xf numFmtId="0" fontId="9" fillId="0" borderId="0" xfId="0" applyFont="1" applyAlignment="1">
      <alignment horizontal="center"/>
    </xf>
    <xf numFmtId="0" fontId="19" fillId="0" borderId="0" xfId="0" applyFont="1" applyFill="1" applyAlignment="1">
      <alignment horizontal="center"/>
    </xf>
    <xf numFmtId="168" fontId="2" fillId="0" borderId="0" xfId="0" applyNumberFormat="1" applyFont="1" applyBorder="1" applyAlignment="1">
      <alignment horizontal="center"/>
    </xf>
    <xf numFmtId="168" fontId="4" fillId="0" borderId="0" xfId="0" applyNumberFormat="1" applyFont="1" applyBorder="1" applyAlignment="1">
      <alignment horizontal="center"/>
    </xf>
    <xf numFmtId="0" fontId="3" fillId="0" borderId="22" xfId="0" applyFont="1" applyBorder="1"/>
    <xf numFmtId="0" fontId="3" fillId="0" borderId="23" xfId="0" applyFont="1" applyBorder="1"/>
    <xf numFmtId="0" fontId="3" fillId="0" borderId="23" xfId="0" applyFont="1" applyFill="1" applyBorder="1"/>
    <xf numFmtId="0" fontId="3" fillId="0" borderId="24" xfId="0" applyFont="1" applyBorder="1"/>
    <xf numFmtId="0" fontId="2" fillId="0" borderId="22"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0" xfId="0" applyFont="1" applyBorder="1"/>
    <xf numFmtId="0" fontId="2" fillId="0" borderId="0" xfId="0" applyFont="1" applyFill="1" applyBorder="1"/>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3" fontId="3" fillId="0" borderId="5" xfId="0" applyNumberFormat="1" applyFont="1" applyFill="1" applyBorder="1" applyAlignment="1">
      <alignment horizontal="right"/>
    </xf>
    <xf numFmtId="3" fontId="2" fillId="0" borderId="5" xfId="0" applyNumberFormat="1" applyFont="1" applyFill="1" applyBorder="1" applyAlignment="1">
      <alignment horizontal="right"/>
    </xf>
    <xf numFmtId="3" fontId="2" fillId="0" borderId="0" xfId="0" applyNumberFormat="1" applyFont="1" applyAlignment="1"/>
    <xf numFmtId="3" fontId="2" fillId="0" borderId="9" xfId="0" applyNumberFormat="1" applyFont="1" applyFill="1" applyBorder="1" applyAlignment="1"/>
    <xf numFmtId="3" fontId="2" fillId="0" borderId="13" xfId="0" applyNumberFormat="1" applyFont="1" applyFill="1" applyBorder="1" applyAlignment="1"/>
    <xf numFmtId="0" fontId="8" fillId="0" borderId="0" xfId="0" applyFont="1" applyFill="1" applyBorder="1" applyAlignment="1"/>
    <xf numFmtId="3" fontId="3" fillId="0" borderId="0" xfId="0" applyNumberFormat="1" applyFont="1" applyFill="1" applyBorder="1" applyAlignment="1"/>
    <xf numFmtId="3" fontId="2" fillId="0" borderId="0" xfId="0" applyNumberFormat="1" applyFont="1" applyFill="1" applyBorder="1" applyAlignment="1"/>
    <xf numFmtId="3" fontId="2" fillId="0" borderId="9" xfId="0" applyNumberFormat="1" applyFont="1" applyFill="1" applyBorder="1" applyAlignment="1">
      <alignment horizontal="right"/>
    </xf>
    <xf numFmtId="3" fontId="2" fillId="0" borderId="5" xfId="0" applyNumberFormat="1" applyFont="1" applyFill="1" applyBorder="1" applyAlignment="1"/>
    <xf numFmtId="3" fontId="2" fillId="0" borderId="0" xfId="0" applyNumberFormat="1" applyFont="1" applyFill="1" applyAlignment="1"/>
    <xf numFmtId="3" fontId="2" fillId="0" borderId="20" xfId="0" applyNumberFormat="1" applyFont="1" applyBorder="1" applyAlignment="1"/>
    <xf numFmtId="3" fontId="3" fillId="0" borderId="20" xfId="0" applyNumberFormat="1" applyFont="1" applyBorder="1" applyAlignment="1"/>
    <xf numFmtId="3" fontId="2" fillId="0" borderId="20" xfId="0" applyNumberFormat="1" applyFont="1" applyFill="1" applyBorder="1" applyAlignment="1"/>
    <xf numFmtId="0" fontId="2" fillId="0" borderId="0" xfId="0" applyFont="1" applyFill="1" applyAlignment="1">
      <alignment horizontal="right"/>
    </xf>
    <xf numFmtId="0" fontId="9" fillId="0" borderId="5" xfId="0" applyFont="1" applyFill="1" applyBorder="1" applyAlignment="1">
      <alignment horizontal="center"/>
    </xf>
    <xf numFmtId="168" fontId="8" fillId="0" borderId="5" xfId="0" applyNumberFormat="1" applyFont="1" applyFill="1" applyBorder="1" applyAlignment="1">
      <alignment horizontal="right"/>
    </xf>
    <xf numFmtId="168" fontId="9" fillId="0" borderId="5" xfId="0" applyNumberFormat="1" applyFont="1" applyFill="1" applyBorder="1" applyAlignment="1">
      <alignment horizontal="right"/>
    </xf>
    <xf numFmtId="169" fontId="3" fillId="0" borderId="5" xfId="3" applyNumberFormat="1" applyFont="1" applyFill="1" applyBorder="1" applyAlignment="1">
      <alignment horizontal="right"/>
    </xf>
    <xf numFmtId="168" fontId="8" fillId="0" borderId="5" xfId="0" applyNumberFormat="1" applyFont="1" applyFill="1" applyBorder="1" applyAlignment="1"/>
    <xf numFmtId="168" fontId="2" fillId="0" borderId="5" xfId="0" applyNumberFormat="1" applyFont="1" applyFill="1" applyBorder="1" applyAlignment="1">
      <alignment horizontal="right"/>
    </xf>
    <xf numFmtId="9" fontId="3" fillId="0" borderId="0" xfId="3" applyFont="1"/>
    <xf numFmtId="0" fontId="9" fillId="0" borderId="9" xfId="0" applyFont="1" applyFill="1" applyBorder="1" applyAlignment="1">
      <alignment horizontal="center"/>
    </xf>
    <xf numFmtId="168" fontId="8" fillId="0" borderId="9" xfId="0" applyNumberFormat="1" applyFont="1" applyFill="1" applyBorder="1" applyAlignment="1">
      <alignment horizontal="right"/>
    </xf>
    <xf numFmtId="168" fontId="9" fillId="0" borderId="9" xfId="0" applyNumberFormat="1" applyFont="1" applyFill="1" applyBorder="1" applyAlignment="1">
      <alignment horizontal="right"/>
    </xf>
    <xf numFmtId="169" fontId="3" fillId="0" borderId="9" xfId="3" applyNumberFormat="1" applyFont="1" applyFill="1" applyBorder="1" applyAlignment="1">
      <alignment horizontal="right"/>
    </xf>
    <xf numFmtId="9" fontId="23" fillId="0" borderId="0" xfId="3" applyFont="1" applyFill="1" applyAlignment="1">
      <alignment horizontal="right"/>
    </xf>
    <xf numFmtId="0" fontId="9" fillId="0" borderId="13" xfId="0" applyFont="1" applyFill="1" applyBorder="1" applyAlignment="1">
      <alignment horizontal="center"/>
    </xf>
    <xf numFmtId="171" fontId="8" fillId="0" borderId="13" xfId="0" applyNumberFormat="1" applyFont="1" applyFill="1" applyBorder="1" applyAlignment="1">
      <alignment horizontal="right"/>
    </xf>
    <xf numFmtId="171" fontId="9" fillId="0" borderId="13" xfId="0" applyNumberFormat="1" applyFont="1" applyFill="1" applyBorder="1" applyAlignment="1">
      <alignment horizontal="right"/>
    </xf>
    <xf numFmtId="169" fontId="3" fillId="0" borderId="13" xfId="3" applyNumberFormat="1" applyFont="1" applyFill="1" applyBorder="1" applyAlignment="1">
      <alignment horizontal="right"/>
    </xf>
    <xf numFmtId="0" fontId="13" fillId="0" borderId="0" xfId="0" applyFont="1" applyFill="1" applyBorder="1" applyAlignment="1">
      <alignment horizontal="center"/>
    </xf>
    <xf numFmtId="169" fontId="3" fillId="0" borderId="0" xfId="3" applyNumberFormat="1" applyFont="1" applyFill="1" applyAlignment="1">
      <alignment horizontal="right"/>
    </xf>
    <xf numFmtId="168" fontId="8" fillId="0" borderId="0" xfId="0" applyNumberFormat="1" applyFont="1" applyFill="1" applyBorder="1" applyAlignment="1"/>
    <xf numFmtId="168" fontId="8" fillId="0" borderId="0" xfId="0" applyNumberFormat="1" applyFont="1" applyFill="1" applyBorder="1" applyAlignment="1">
      <alignment horizontal="right"/>
    </xf>
    <xf numFmtId="0" fontId="4" fillId="0" borderId="0" xfId="0" applyFont="1" applyFill="1" applyBorder="1"/>
    <xf numFmtId="0" fontId="13" fillId="0" borderId="0" xfId="0" applyFont="1" applyFill="1" applyBorder="1" applyAlignment="1">
      <alignment horizontal="right"/>
    </xf>
    <xf numFmtId="9" fontId="4" fillId="0" borderId="0" xfId="3" applyFont="1" applyBorder="1"/>
    <xf numFmtId="0" fontId="3" fillId="0" borderId="0" xfId="0" applyFont="1" applyFill="1" applyBorder="1" applyAlignment="1"/>
    <xf numFmtId="169" fontId="3" fillId="0" borderId="0" xfId="3" applyNumberFormat="1" applyFont="1" applyFill="1" applyBorder="1" applyAlignment="1">
      <alignment horizontal="right"/>
    </xf>
    <xf numFmtId="0" fontId="3" fillId="0" borderId="0" xfId="0" applyFont="1" applyFill="1" applyBorder="1" applyAlignment="1">
      <alignment horizontal="right"/>
    </xf>
    <xf numFmtId="168" fontId="9" fillId="0" borderId="5" xfId="0" applyNumberFormat="1" applyFont="1" applyFill="1" applyBorder="1" applyAlignment="1"/>
    <xf numFmtId="168" fontId="8" fillId="0" borderId="9" xfId="0" applyNumberFormat="1" applyFont="1" applyFill="1" applyBorder="1" applyAlignment="1"/>
    <xf numFmtId="168" fontId="9" fillId="0" borderId="9" xfId="0" applyNumberFormat="1" applyFont="1" applyFill="1" applyBorder="1" applyAlignment="1"/>
    <xf numFmtId="171" fontId="9" fillId="0" borderId="13" xfId="0" applyNumberFormat="1" applyFont="1" applyFill="1" applyBorder="1" applyAlignment="1"/>
    <xf numFmtId="171" fontId="8" fillId="0" borderId="9" xfId="0" applyNumberFormat="1" applyFont="1" applyFill="1" applyBorder="1" applyAlignment="1"/>
    <xf numFmtId="171" fontId="9" fillId="0" borderId="9" xfId="0" applyNumberFormat="1" applyFont="1" applyFill="1" applyBorder="1" applyAlignment="1"/>
    <xf numFmtId="168" fontId="2" fillId="0" borderId="0" xfId="0" applyNumberFormat="1" applyFont="1" applyFill="1"/>
    <xf numFmtId="169" fontId="2" fillId="0" borderId="0" xfId="0" applyNumberFormat="1" applyFont="1" applyFill="1" applyAlignment="1">
      <alignment horizontal="right"/>
    </xf>
    <xf numFmtId="171" fontId="3" fillId="0" borderId="0" xfId="0" applyNumberFormat="1" applyFont="1" applyFill="1"/>
    <xf numFmtId="171" fontId="23" fillId="0" borderId="0" xfId="0" applyNumberFormat="1" applyFont="1" applyFill="1" applyAlignment="1">
      <alignment horizontal="right"/>
    </xf>
    <xf numFmtId="0" fontId="4" fillId="0" borderId="0" xfId="0" applyFont="1"/>
    <xf numFmtId="169" fontId="2" fillId="0" borderId="0" xfId="0" applyNumberFormat="1" applyFont="1" applyFill="1"/>
    <xf numFmtId="0" fontId="2" fillId="0" borderId="20" xfId="0" applyFont="1" applyFill="1" applyBorder="1" applyAlignment="1">
      <alignment horizontal="center"/>
    </xf>
    <xf numFmtId="169" fontId="3" fillId="0" borderId="20" xfId="3" applyNumberFormat="1" applyFont="1" applyFill="1" applyBorder="1" applyAlignment="1">
      <alignment horizontal="right"/>
    </xf>
    <xf numFmtId="0" fontId="4" fillId="0" borderId="0" xfId="0" applyFont="1" applyFill="1" applyBorder="1" applyAlignment="1">
      <alignment horizontal="right"/>
    </xf>
    <xf numFmtId="0" fontId="2" fillId="0" borderId="0" xfId="0" applyFont="1" applyAlignment="1">
      <alignment horizontal="right"/>
    </xf>
    <xf numFmtId="0" fontId="2" fillId="0" borderId="0" xfId="0" applyFont="1" applyFill="1" applyBorder="1" applyAlignment="1">
      <alignment vertical="center"/>
    </xf>
    <xf numFmtId="168" fontId="2" fillId="0" borderId="9" xfId="0" applyNumberFormat="1" applyFont="1" applyFill="1" applyBorder="1" applyAlignment="1">
      <alignment horizontal="right"/>
    </xf>
    <xf numFmtId="168" fontId="3" fillId="0" borderId="0" xfId="0" applyNumberFormat="1" applyFont="1" applyFill="1" applyBorder="1" applyAlignment="1">
      <alignment horizontal="right"/>
    </xf>
    <xf numFmtId="0" fontId="6" fillId="2" borderId="1" xfId="0" applyFont="1" applyFill="1" applyBorder="1" applyAlignment="1">
      <alignment horizontal="center" vertical="center"/>
    </xf>
    <xf numFmtId="9" fontId="2" fillId="0" borderId="0" xfId="3" applyFont="1" applyFill="1" applyBorder="1" applyAlignment="1">
      <alignment horizontal="right"/>
    </xf>
    <xf numFmtId="0" fontId="2" fillId="0" borderId="0" xfId="0" applyFont="1" applyBorder="1" applyAlignment="1">
      <alignment horizontal="center" vertical="center"/>
    </xf>
    <xf numFmtId="0" fontId="3" fillId="0" borderId="0" xfId="0" applyFont="1" applyBorder="1" applyAlignment="1">
      <alignment horizontal="center"/>
    </xf>
    <xf numFmtId="169" fontId="3" fillId="0" borderId="0" xfId="0" applyNumberFormat="1" applyFont="1" applyBorder="1"/>
    <xf numFmtId="4" fontId="2" fillId="0" borderId="9" xfId="0" applyNumberFormat="1" applyFont="1" applyFill="1" applyBorder="1" applyAlignment="1"/>
    <xf numFmtId="169" fontId="5" fillId="0" borderId="0" xfId="0" applyNumberFormat="1" applyFont="1"/>
    <xf numFmtId="168" fontId="3" fillId="0" borderId="0" xfId="0" applyNumberFormat="1" applyFont="1" applyBorder="1"/>
    <xf numFmtId="3" fontId="2" fillId="0" borderId="5" xfId="0" applyNumberFormat="1" applyFont="1" applyFill="1" applyBorder="1" applyAlignment="1">
      <alignment horizontal="center"/>
    </xf>
    <xf numFmtId="3" fontId="2" fillId="0" borderId="9" xfId="0" applyNumberFormat="1" applyFont="1" applyFill="1" applyBorder="1" applyAlignment="1">
      <alignment horizontal="center"/>
    </xf>
    <xf numFmtId="3" fontId="2" fillId="0" borderId="13" xfId="0" applyNumberFormat="1" applyFont="1" applyFill="1" applyBorder="1" applyAlignment="1">
      <alignment horizontal="center"/>
    </xf>
    <xf numFmtId="3" fontId="3" fillId="0" borderId="0" xfId="0" applyNumberFormat="1" applyFont="1" applyFill="1" applyBorder="1" applyAlignment="1">
      <alignment horizontal="center"/>
    </xf>
    <xf numFmtId="168" fontId="2" fillId="0" borderId="0" xfId="0" applyNumberFormat="1" applyFont="1"/>
    <xf numFmtId="3" fontId="2" fillId="0" borderId="0" xfId="0" applyNumberFormat="1" applyFont="1" applyFill="1" applyBorder="1" applyAlignment="1">
      <alignment horizontal="center"/>
    </xf>
    <xf numFmtId="2" fontId="2" fillId="0" borderId="0" xfId="0" applyNumberFormat="1" applyFont="1" applyFill="1" applyAlignment="1"/>
    <xf numFmtId="2" fontId="8" fillId="0" borderId="0" xfId="0" applyNumberFormat="1" applyFont="1" applyFill="1" applyBorder="1" applyAlignment="1"/>
    <xf numFmtId="169" fontId="3" fillId="0" borderId="0" xfId="0" applyNumberFormat="1" applyFont="1" applyBorder="1" applyAlignment="1">
      <alignment horizontal="center"/>
    </xf>
    <xf numFmtId="0" fontId="8" fillId="0" borderId="37" xfId="0" applyFont="1" applyFill="1" applyBorder="1" applyAlignment="1"/>
    <xf numFmtId="169" fontId="5" fillId="0" borderId="0" xfId="0" applyNumberFormat="1" applyFont="1" applyAlignment="1">
      <alignment horizontal="center"/>
    </xf>
    <xf numFmtId="169" fontId="3" fillId="0" borderId="0" xfId="0" applyNumberFormat="1" applyFont="1" applyBorder="1" applyAlignment="1">
      <alignment horizontal="right"/>
    </xf>
    <xf numFmtId="168" fontId="2" fillId="0" borderId="13" xfId="0" applyNumberFormat="1" applyFont="1" applyFill="1" applyBorder="1" applyAlignment="1">
      <alignment horizontal="right"/>
    </xf>
    <xf numFmtId="2" fontId="3" fillId="0" borderId="0" xfId="0" applyNumberFormat="1" applyFont="1" applyBorder="1" applyAlignment="1">
      <alignment horizontal="right"/>
    </xf>
    <xf numFmtId="0" fontId="20" fillId="0" borderId="0" xfId="0" applyFont="1" applyFill="1" applyAlignment="1"/>
    <xf numFmtId="0" fontId="3" fillId="0" borderId="20" xfId="0" applyFont="1" applyFill="1" applyBorder="1" applyAlignment="1">
      <alignment vertical="center"/>
    </xf>
    <xf numFmtId="168" fontId="3" fillId="0" borderId="20" xfId="0" applyNumberFormat="1" applyFont="1" applyFill="1" applyBorder="1" applyAlignment="1">
      <alignment horizontal="right"/>
    </xf>
    <xf numFmtId="169" fontId="5" fillId="0" borderId="20" xfId="0" applyNumberFormat="1" applyFont="1" applyBorder="1" applyAlignment="1">
      <alignment horizontal="center"/>
    </xf>
    <xf numFmtId="168" fontId="2" fillId="0" borderId="38" xfId="0" applyNumberFormat="1" applyFont="1" applyFill="1" applyBorder="1" applyAlignment="1">
      <alignment horizontal="right"/>
    </xf>
    <xf numFmtId="168" fontId="3" fillId="0" borderId="20" xfId="0" applyNumberFormat="1" applyFont="1" applyFill="1" applyBorder="1" applyAlignment="1"/>
    <xf numFmtId="0" fontId="3" fillId="0" borderId="0" xfId="0" applyFont="1"/>
    <xf numFmtId="0" fontId="6" fillId="2" borderId="2" xfId="0" applyFont="1" applyFill="1" applyBorder="1" applyAlignment="1">
      <alignment horizontal="center" vertical="center" wrapText="1"/>
    </xf>
    <xf numFmtId="3" fontId="9" fillId="0" borderId="5" xfId="0" applyNumberFormat="1" applyFont="1" applyFill="1" applyBorder="1" applyAlignment="1">
      <alignment horizontal="right"/>
    </xf>
    <xf numFmtId="0" fontId="2" fillId="0" borderId="0" xfId="0" applyNumberFormat="1" applyFont="1"/>
    <xf numFmtId="0" fontId="3" fillId="0" borderId="0" xfId="0" applyFont="1" applyBorder="1" applyAlignment="1">
      <alignment horizontal="center" vertical="center"/>
    </xf>
    <xf numFmtId="169" fontId="2" fillId="0" borderId="5" xfId="3" applyNumberFormat="1" applyFont="1" applyFill="1" applyBorder="1" applyAlignment="1">
      <alignment horizontal="right"/>
    </xf>
    <xf numFmtId="0" fontId="4" fillId="0" borderId="0" xfId="0" applyFont="1" applyBorder="1" applyAlignment="1">
      <alignment horizontal="right"/>
    </xf>
    <xf numFmtId="0" fontId="2" fillId="0" borderId="0" xfId="3" applyNumberFormat="1" applyFont="1"/>
    <xf numFmtId="169" fontId="2" fillId="0" borderId="9" xfId="3" applyNumberFormat="1" applyFont="1" applyFill="1" applyBorder="1" applyAlignment="1">
      <alignment horizontal="right"/>
    </xf>
    <xf numFmtId="169" fontId="2" fillId="0" borderId="13" xfId="3" applyNumberFormat="1" applyFont="1" applyFill="1" applyBorder="1" applyAlignment="1">
      <alignment horizontal="right"/>
    </xf>
    <xf numFmtId="169" fontId="3" fillId="0" borderId="0" xfId="3" applyNumberFormat="1" applyFont="1" applyFill="1" applyBorder="1" applyAlignment="1"/>
    <xf numFmtId="169" fontId="2" fillId="0" borderId="0" xfId="3" applyNumberFormat="1" applyFont="1" applyFill="1" applyBorder="1" applyAlignment="1"/>
    <xf numFmtId="0" fontId="2" fillId="0" borderId="0" xfId="0" applyFont="1" applyBorder="1" applyAlignment="1">
      <alignment horizontal="left"/>
    </xf>
    <xf numFmtId="0" fontId="4" fillId="0" borderId="0" xfId="0" applyFont="1" applyBorder="1" applyAlignment="1"/>
    <xf numFmtId="0" fontId="2" fillId="0" borderId="0" xfId="0" applyFont="1" applyBorder="1" applyAlignment="1"/>
    <xf numFmtId="0" fontId="3" fillId="0" borderId="0" xfId="0" applyFont="1" applyFill="1" applyBorder="1"/>
    <xf numFmtId="0" fontId="6" fillId="0" borderId="0" xfId="0" applyFont="1" applyFill="1" applyBorder="1" applyAlignment="1">
      <alignment horizontal="center" vertical="center"/>
    </xf>
    <xf numFmtId="0" fontId="2" fillId="0" borderId="0" xfId="0" applyFont="1" applyAlignment="1">
      <alignment vertical="center"/>
    </xf>
    <xf numFmtId="0" fontId="6" fillId="2" borderId="40" xfId="0" applyFont="1" applyFill="1" applyBorder="1" applyAlignment="1"/>
    <xf numFmtId="0" fontId="6" fillId="0" borderId="0" xfId="0" applyFont="1" applyFill="1" applyBorder="1" applyAlignment="1"/>
    <xf numFmtId="0" fontId="8" fillId="0" borderId="26" xfId="0" applyFont="1" applyFill="1" applyBorder="1" applyAlignment="1"/>
    <xf numFmtId="0" fontId="8" fillId="0" borderId="41" xfId="0" applyFont="1" applyFill="1" applyBorder="1" applyAlignment="1"/>
    <xf numFmtId="3" fontId="2" fillId="0" borderId="0" xfId="0" applyNumberFormat="1" applyFont="1" applyAlignment="1">
      <alignment horizontal="right"/>
    </xf>
    <xf numFmtId="3" fontId="3" fillId="0" borderId="9" xfId="0" applyNumberFormat="1" applyFont="1" applyFill="1" applyBorder="1" applyAlignment="1">
      <alignment horizontal="right"/>
    </xf>
    <xf numFmtId="3" fontId="3" fillId="0" borderId="13" xfId="0" applyNumberFormat="1" applyFont="1" applyFill="1" applyBorder="1" applyAlignment="1">
      <alignment horizontal="right"/>
    </xf>
    <xf numFmtId="3" fontId="2" fillId="0" borderId="13" xfId="0" applyNumberFormat="1" applyFont="1" applyFill="1" applyBorder="1" applyAlignment="1">
      <alignment horizontal="right"/>
    </xf>
    <xf numFmtId="3" fontId="3" fillId="0" borderId="0" xfId="0" applyNumberFormat="1" applyFont="1" applyFill="1" applyBorder="1" applyAlignment="1">
      <alignment horizontal="right"/>
    </xf>
    <xf numFmtId="3" fontId="2" fillId="0" borderId="0" xfId="0" applyNumberFormat="1" applyFont="1" applyFill="1" applyBorder="1" applyAlignment="1">
      <alignment horizontal="right"/>
    </xf>
    <xf numFmtId="0" fontId="3" fillId="0" borderId="0" xfId="0" applyFont="1" applyFill="1" applyAlignment="1"/>
    <xf numFmtId="0" fontId="4" fillId="0" borderId="20" xfId="0" applyFont="1" applyFill="1" applyBorder="1" applyAlignment="1">
      <alignment vertical="center"/>
    </xf>
    <xf numFmtId="3" fontId="3" fillId="0" borderId="20" xfId="0" applyNumberFormat="1" applyFont="1" applyFill="1" applyBorder="1" applyAlignment="1"/>
    <xf numFmtId="0" fontId="2" fillId="0" borderId="20" xfId="0" applyFont="1" applyFill="1" applyBorder="1" applyAlignment="1"/>
    <xf numFmtId="0" fontId="2" fillId="0" borderId="20" xfId="0" applyFont="1" applyBorder="1"/>
    <xf numFmtId="176" fontId="22" fillId="0" borderId="0" xfId="0" applyNumberFormat="1" applyFont="1" applyFill="1" applyAlignment="1">
      <alignment horizontal="right"/>
    </xf>
    <xf numFmtId="168" fontId="3" fillId="0" borderId="5" xfId="0" applyNumberFormat="1" applyFont="1" applyFill="1" applyBorder="1" applyAlignment="1">
      <alignment horizontal="right"/>
    </xf>
    <xf numFmtId="168" fontId="2" fillId="0" borderId="0" xfId="0" applyNumberFormat="1" applyFont="1" applyAlignment="1">
      <alignment horizontal="right"/>
    </xf>
    <xf numFmtId="168" fontId="3" fillId="0" borderId="9" xfId="0" applyNumberFormat="1" applyFont="1" applyFill="1" applyBorder="1" applyAlignment="1">
      <alignment horizontal="right"/>
    </xf>
    <xf numFmtId="168" fontId="3" fillId="0" borderId="13" xfId="0" applyNumberFormat="1" applyFont="1" applyFill="1" applyBorder="1" applyAlignment="1">
      <alignment horizontal="right"/>
    </xf>
    <xf numFmtId="169" fontId="3" fillId="0" borderId="0" xfId="0" applyNumberFormat="1" applyFont="1" applyFill="1" applyBorder="1"/>
    <xf numFmtId="3" fontId="3" fillId="0" borderId="20" xfId="0" applyNumberFormat="1" applyFont="1" applyFill="1" applyBorder="1" applyAlignment="1">
      <alignment horizontal="right"/>
    </xf>
    <xf numFmtId="172" fontId="2" fillId="0" borderId="0" xfId="0" applyNumberFormat="1" applyFont="1" applyBorder="1"/>
    <xf numFmtId="0" fontId="2" fillId="0" borderId="0" xfId="0" applyFont="1" applyBorder="1" applyAlignment="1">
      <alignment horizontal="left" vertical="center"/>
    </xf>
    <xf numFmtId="0" fontId="8" fillId="0" borderId="45" xfId="0" applyFont="1" applyFill="1" applyBorder="1" applyAlignment="1"/>
    <xf numFmtId="168" fontId="2" fillId="0" borderId="16" xfId="0" applyNumberFormat="1" applyFont="1" applyFill="1" applyBorder="1" applyAlignment="1">
      <alignment horizontal="right"/>
    </xf>
    <xf numFmtId="0" fontId="2" fillId="0" borderId="0" xfId="0" applyNumberFormat="1" applyFont="1" applyFill="1" applyAlignment="1"/>
    <xf numFmtId="0" fontId="2" fillId="0" borderId="0" xfId="0" applyNumberFormat="1" applyFont="1" applyAlignment="1">
      <alignment horizontal="right"/>
    </xf>
    <xf numFmtId="0" fontId="2" fillId="0" borderId="0" xfId="0" applyNumberFormat="1" applyFont="1" applyFill="1" applyAlignment="1">
      <alignment horizontal="center"/>
    </xf>
    <xf numFmtId="0" fontId="4" fillId="0" borderId="0" xfId="0" applyNumberFormat="1" applyFont="1" applyFill="1"/>
    <xf numFmtId="0" fontId="4" fillId="0" borderId="0" xfId="0" applyNumberFormat="1" applyFont="1" applyFill="1" applyBorder="1" applyAlignment="1">
      <alignment horizontal="center"/>
    </xf>
    <xf numFmtId="0" fontId="2" fillId="0" borderId="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2" fillId="0" borderId="0" xfId="0" applyNumberFormat="1" applyFont="1" applyFill="1" applyBorder="1" applyAlignment="1">
      <alignment horizontal="center" vertical="center"/>
    </xf>
    <xf numFmtId="0" fontId="6" fillId="5" borderId="1" xfId="0" applyFont="1" applyFill="1" applyBorder="1" applyAlignment="1"/>
    <xf numFmtId="0" fontId="2" fillId="0" borderId="0" xfId="0" applyNumberFormat="1" applyFont="1" applyFill="1" applyBorder="1" applyAlignment="1"/>
    <xf numFmtId="0" fontId="2" fillId="0" borderId="0" xfId="0" applyNumberFormat="1" applyFont="1" applyBorder="1" applyAlignment="1">
      <alignment horizontal="right"/>
    </xf>
    <xf numFmtId="3" fontId="2" fillId="0" borderId="5" xfId="3" applyNumberFormat="1" applyFont="1" applyFill="1" applyBorder="1" applyAlignment="1"/>
    <xf numFmtId="3" fontId="4" fillId="0" borderId="0" xfId="0" applyNumberFormat="1" applyFont="1" applyBorder="1" applyAlignment="1">
      <alignment horizontal="right"/>
    </xf>
    <xf numFmtId="168" fontId="2" fillId="0" borderId="5" xfId="3" applyNumberFormat="1" applyFont="1" applyFill="1" applyBorder="1" applyAlignment="1"/>
    <xf numFmtId="168" fontId="4" fillId="0" borderId="0" xfId="0" applyNumberFormat="1" applyFont="1" applyBorder="1" applyAlignment="1">
      <alignment horizontal="right"/>
    </xf>
    <xf numFmtId="168" fontId="2" fillId="0" borderId="5" xfId="3" applyNumberFormat="1" applyFont="1" applyFill="1" applyBorder="1" applyAlignment="1">
      <alignment horizontal="right"/>
    </xf>
    <xf numFmtId="168" fontId="2" fillId="0" borderId="13" xfId="3" applyNumberFormat="1" applyFont="1" applyFill="1" applyBorder="1" applyAlignment="1">
      <alignment horizontal="right"/>
    </xf>
    <xf numFmtId="3" fontId="2" fillId="0" borderId="13" xfId="3" applyNumberFormat="1" applyFont="1" applyFill="1" applyBorder="1" applyAlignment="1"/>
    <xf numFmtId="168" fontId="2" fillId="0" borderId="13" xfId="3" applyNumberFormat="1" applyFont="1" applyFill="1" applyBorder="1" applyAlignment="1"/>
    <xf numFmtId="3" fontId="3" fillId="0" borderId="0" xfId="3" applyNumberFormat="1" applyFont="1" applyFill="1" applyBorder="1" applyAlignment="1"/>
    <xf numFmtId="168" fontId="2" fillId="0" borderId="0" xfId="3" applyNumberFormat="1" applyFont="1" applyFill="1" applyBorder="1" applyAlignment="1"/>
    <xf numFmtId="168" fontId="2" fillId="0" borderId="0" xfId="3" applyNumberFormat="1" applyFont="1" applyFill="1" applyBorder="1" applyAlignment="1">
      <alignment horizontal="right"/>
    </xf>
    <xf numFmtId="168" fontId="3" fillId="0" borderId="0" xfId="3" applyNumberFormat="1" applyFont="1" applyFill="1" applyBorder="1" applyAlignment="1"/>
    <xf numFmtId="168" fontId="3" fillId="0" borderId="0" xfId="3" applyNumberFormat="1" applyFont="1" applyFill="1" applyBorder="1" applyAlignment="1">
      <alignment horizontal="right"/>
    </xf>
    <xf numFmtId="3" fontId="2" fillId="0" borderId="0" xfId="3" applyNumberFormat="1" applyFont="1" applyFill="1" applyBorder="1" applyAlignment="1"/>
    <xf numFmtId="0" fontId="6" fillId="5" borderId="28" xfId="0" applyFont="1" applyFill="1" applyBorder="1" applyAlignment="1"/>
    <xf numFmtId="3" fontId="2" fillId="0" borderId="9" xfId="3" applyNumberFormat="1" applyFont="1" applyFill="1" applyBorder="1" applyAlignment="1"/>
    <xf numFmtId="168" fontId="2" fillId="0" borderId="9" xfId="3" applyNumberFormat="1" applyFont="1" applyFill="1" applyBorder="1" applyAlignment="1"/>
    <xf numFmtId="168" fontId="2" fillId="0" borderId="9" xfId="3" applyNumberFormat="1" applyFont="1" applyFill="1" applyBorder="1" applyAlignment="1">
      <alignment horizontal="right"/>
    </xf>
    <xf numFmtId="168" fontId="2" fillId="0" borderId="0" xfId="0" applyNumberFormat="1" applyFont="1" applyBorder="1"/>
    <xf numFmtId="168" fontId="2" fillId="0" borderId="42" xfId="0" applyNumberFormat="1" applyFont="1" applyFill="1" applyBorder="1" applyAlignment="1"/>
    <xf numFmtId="168" fontId="2" fillId="0" borderId="47" xfId="0" applyNumberFormat="1" applyFont="1" applyFill="1" applyBorder="1" applyAlignment="1"/>
    <xf numFmtId="3" fontId="3" fillId="0" borderId="0" xfId="0" applyNumberFormat="1" applyFont="1" applyFill="1"/>
    <xf numFmtId="168" fontId="3" fillId="0" borderId="0" xfId="0" applyNumberFormat="1" applyFont="1" applyFill="1"/>
    <xf numFmtId="0" fontId="2" fillId="0" borderId="0" xfId="0" applyNumberFormat="1" applyFont="1" applyFill="1"/>
    <xf numFmtId="168" fontId="3" fillId="0" borderId="20" xfId="0" applyNumberFormat="1" applyFont="1" applyFill="1" applyBorder="1"/>
    <xf numFmtId="0" fontId="6" fillId="2" borderId="28" xfId="0" applyFont="1" applyFill="1" applyBorder="1" applyAlignment="1"/>
    <xf numFmtId="0" fontId="4" fillId="0" borderId="0" xfId="0" applyFont="1" applyBorder="1"/>
    <xf numFmtId="3" fontId="2" fillId="0" borderId="5" xfId="3" applyNumberFormat="1" applyFont="1" applyFill="1" applyBorder="1" applyAlignment="1">
      <alignment horizontal="right"/>
    </xf>
    <xf numFmtId="3" fontId="2" fillId="0" borderId="9" xfId="3" applyNumberFormat="1" applyFont="1" applyFill="1" applyBorder="1" applyAlignment="1">
      <alignment horizontal="right"/>
    </xf>
    <xf numFmtId="3" fontId="2" fillId="0" borderId="13" xfId="3" applyNumberFormat="1" applyFont="1" applyFill="1" applyBorder="1" applyAlignment="1">
      <alignment horizontal="right"/>
    </xf>
    <xf numFmtId="3" fontId="3" fillId="0" borderId="0" xfId="3" applyNumberFormat="1" applyFont="1" applyFill="1" applyBorder="1" applyAlignment="1">
      <alignment horizontal="right"/>
    </xf>
    <xf numFmtId="3" fontId="2" fillId="0" borderId="0" xfId="3" applyNumberFormat="1" applyFont="1" applyFill="1" applyBorder="1" applyAlignment="1">
      <alignment horizontal="right"/>
    </xf>
    <xf numFmtId="3" fontId="2" fillId="0" borderId="48" xfId="3" applyNumberFormat="1" applyFont="1" applyFill="1" applyBorder="1" applyAlignment="1">
      <alignment horizontal="right"/>
    </xf>
    <xf numFmtId="168" fontId="2" fillId="0" borderId="48" xfId="3" applyNumberFormat="1" applyFont="1" applyFill="1" applyBorder="1" applyAlignment="1">
      <alignment horizontal="right"/>
    </xf>
    <xf numFmtId="3" fontId="2" fillId="0" borderId="26" xfId="3" applyNumberFormat="1" applyFont="1" applyFill="1" applyBorder="1" applyAlignment="1">
      <alignment horizontal="right"/>
    </xf>
    <xf numFmtId="168" fontId="2" fillId="0" borderId="26" xfId="3" applyNumberFormat="1" applyFont="1" applyFill="1" applyBorder="1" applyAlignment="1">
      <alignment horizontal="right"/>
    </xf>
    <xf numFmtId="3" fontId="3" fillId="0" borderId="20" xfId="0" applyNumberFormat="1" applyFont="1" applyFill="1" applyBorder="1"/>
    <xf numFmtId="168" fontId="2" fillId="0" borderId="20" xfId="0" applyNumberFormat="1" applyFont="1" applyFill="1" applyBorder="1"/>
    <xf numFmtId="168" fontId="2" fillId="0" borderId="20" xfId="0" applyNumberFormat="1" applyFont="1" applyBorder="1"/>
    <xf numFmtId="0" fontId="3" fillId="0" borderId="0" xfId="0" applyFont="1" applyFill="1" applyAlignment="1">
      <alignment horizontal="center"/>
    </xf>
    <xf numFmtId="3" fontId="2" fillId="0" borderId="5" xfId="0" applyNumberFormat="1" applyFont="1" applyFill="1" applyBorder="1"/>
    <xf numFmtId="3" fontId="2" fillId="0" borderId="0" xfId="0" applyNumberFormat="1" applyFont="1"/>
    <xf numFmtId="168" fontId="2" fillId="0" borderId="5" xfId="0" applyNumberFormat="1" applyFont="1" applyFill="1" applyBorder="1"/>
    <xf numFmtId="171" fontId="2" fillId="0" borderId="5" xfId="0" applyNumberFormat="1" applyFont="1" applyFill="1" applyBorder="1"/>
    <xf numFmtId="170" fontId="2" fillId="0" borderId="0" xfId="0" applyNumberFormat="1" applyFont="1" applyFill="1" applyBorder="1"/>
    <xf numFmtId="3" fontId="2" fillId="0" borderId="9" xfId="0" applyNumberFormat="1" applyFont="1" applyFill="1" applyBorder="1"/>
    <xf numFmtId="168" fontId="2" fillId="0" borderId="9" xfId="0" applyNumberFormat="1" applyFont="1" applyFill="1" applyBorder="1"/>
    <xf numFmtId="171" fontId="2" fillId="0" borderId="9" xfId="0" applyNumberFormat="1" applyFont="1" applyFill="1" applyBorder="1" applyAlignment="1">
      <alignment horizontal="right"/>
    </xf>
    <xf numFmtId="3" fontId="2" fillId="0" borderId="13" xfId="0" applyNumberFormat="1" applyFont="1" applyFill="1" applyBorder="1"/>
    <xf numFmtId="168" fontId="2" fillId="0" borderId="13" xfId="0" applyNumberFormat="1" applyFont="1" applyFill="1" applyBorder="1"/>
    <xf numFmtId="3" fontId="2" fillId="0" borderId="0" xfId="0" applyNumberFormat="1" applyFont="1" applyFill="1"/>
    <xf numFmtId="3" fontId="2" fillId="0" borderId="20" xfId="0" applyNumberFormat="1" applyFont="1" applyBorder="1"/>
    <xf numFmtId="0" fontId="9" fillId="0" borderId="6" xfId="0" applyFont="1" applyFill="1" applyBorder="1" applyAlignment="1">
      <alignment horizontal="center"/>
    </xf>
    <xf numFmtId="169" fontId="8" fillId="0" borderId="5" xfId="3" applyNumberFormat="1" applyFont="1" applyFill="1" applyBorder="1" applyAlignment="1"/>
    <xf numFmtId="0" fontId="9" fillId="0" borderId="10" xfId="0" applyFont="1" applyFill="1" applyBorder="1" applyAlignment="1">
      <alignment horizontal="center"/>
    </xf>
    <xf numFmtId="169" fontId="8" fillId="0" borderId="9" xfId="3" applyNumberFormat="1" applyFont="1" applyFill="1" applyBorder="1" applyAlignment="1">
      <alignment horizontal="right"/>
    </xf>
    <xf numFmtId="4" fontId="2" fillId="0" borderId="0" xfId="0" applyNumberFormat="1" applyFont="1" applyBorder="1" applyAlignment="1"/>
    <xf numFmtId="0" fontId="9" fillId="0" borderId="14" xfId="0" applyFont="1" applyFill="1" applyBorder="1" applyAlignment="1">
      <alignment horizontal="center"/>
    </xf>
    <xf numFmtId="169" fontId="8" fillId="0" borderId="13" xfId="3" applyNumberFormat="1" applyFont="1" applyFill="1" applyBorder="1" applyAlignment="1">
      <alignment horizontal="right"/>
    </xf>
    <xf numFmtId="169" fontId="13" fillId="0" borderId="0" xfId="3" applyNumberFormat="1" applyFont="1" applyFill="1" applyBorder="1" applyAlignment="1"/>
    <xf numFmtId="169" fontId="8" fillId="0" borderId="9" xfId="3" applyNumberFormat="1" applyFont="1" applyFill="1" applyBorder="1" applyAlignment="1"/>
    <xf numFmtId="169" fontId="8" fillId="0" borderId="13" xfId="3" applyNumberFormat="1" applyFont="1" applyFill="1" applyBorder="1" applyAlignment="1"/>
    <xf numFmtId="169" fontId="13" fillId="0" borderId="0" xfId="3" applyNumberFormat="1" applyFont="1" applyFill="1" applyBorder="1" applyAlignment="1">
      <alignment horizontal="left"/>
    </xf>
    <xf numFmtId="0" fontId="3" fillId="0" borderId="0" xfId="0" applyFont="1" applyFill="1" applyBorder="1" applyAlignment="1">
      <alignment vertical="center"/>
    </xf>
    <xf numFmtId="0" fontId="27" fillId="0" borderId="0" xfId="0" applyFont="1" applyBorder="1" applyAlignment="1">
      <alignment horizontal="right"/>
    </xf>
    <xf numFmtId="0" fontId="27" fillId="0" borderId="0" xfId="0" applyFont="1" applyFill="1" applyBorder="1" applyAlignment="1">
      <alignment horizontal="right"/>
    </xf>
    <xf numFmtId="4" fontId="2" fillId="0" borderId="0" xfId="0" applyNumberFormat="1" applyFont="1" applyBorder="1" applyAlignment="1">
      <alignment horizontal="right"/>
    </xf>
    <xf numFmtId="3" fontId="8" fillId="0" borderId="5" xfId="0" applyNumberFormat="1" applyFont="1" applyFill="1" applyBorder="1" applyAlignment="1"/>
    <xf numFmtId="3" fontId="9" fillId="0" borderId="5" xfId="0" applyNumberFormat="1" applyFont="1" applyFill="1" applyBorder="1" applyAlignment="1"/>
    <xf numFmtId="3" fontId="8" fillId="0" borderId="9" xfId="0" applyNumberFormat="1" applyFont="1" applyFill="1" applyBorder="1" applyAlignment="1">
      <alignment horizontal="right"/>
    </xf>
    <xf numFmtId="3" fontId="9" fillId="0" borderId="9" xfId="0" applyNumberFormat="1" applyFont="1" applyFill="1" applyBorder="1" applyAlignment="1">
      <alignment horizontal="right"/>
    </xf>
    <xf numFmtId="3" fontId="8" fillId="0" borderId="13" xfId="0" applyNumberFormat="1" applyFont="1" applyFill="1" applyBorder="1" applyAlignment="1">
      <alignment horizontal="right"/>
    </xf>
    <xf numFmtId="3" fontId="9" fillId="0" borderId="13" xfId="0" applyNumberFormat="1" applyFont="1" applyFill="1" applyBorder="1" applyAlignment="1">
      <alignment horizontal="right"/>
    </xf>
    <xf numFmtId="3" fontId="8" fillId="0" borderId="0" xfId="0" applyNumberFormat="1" applyFont="1" applyFill="1" applyBorder="1" applyAlignment="1"/>
    <xf numFmtId="3" fontId="13" fillId="0" borderId="0" xfId="0" applyNumberFormat="1" applyFont="1" applyFill="1" applyBorder="1" applyAlignment="1"/>
    <xf numFmtId="3" fontId="4" fillId="0" borderId="0" xfId="0" applyNumberFormat="1" applyFont="1" applyFill="1" applyBorder="1"/>
    <xf numFmtId="3" fontId="8" fillId="0" borderId="9" xfId="0" applyNumberFormat="1" applyFont="1" applyFill="1" applyBorder="1" applyAlignment="1"/>
    <xf numFmtId="3" fontId="9" fillId="0" borderId="9" xfId="0" applyNumberFormat="1" applyFont="1" applyFill="1" applyBorder="1" applyAlignment="1"/>
    <xf numFmtId="0" fontId="8" fillId="0" borderId="9" xfId="0" applyFont="1" applyFill="1" applyBorder="1" applyAlignment="1">
      <alignment horizontal="left"/>
    </xf>
    <xf numFmtId="3" fontId="2" fillId="0" borderId="0" xfId="0" applyNumberFormat="1" applyFont="1" applyFill="1" applyAlignment="1">
      <alignment horizontal="right"/>
    </xf>
    <xf numFmtId="3" fontId="8" fillId="0" borderId="13" xfId="0" applyNumberFormat="1" applyFont="1" applyFill="1" applyBorder="1" applyAlignment="1"/>
    <xf numFmtId="3" fontId="9" fillId="0" borderId="13" xfId="0" applyNumberFormat="1" applyFont="1" applyFill="1" applyBorder="1" applyAlignment="1"/>
    <xf numFmtId="3" fontId="13" fillId="0" borderId="0" xfId="0" applyNumberFormat="1" applyFont="1" applyFill="1" applyBorder="1" applyAlignment="1">
      <alignment horizontal="left"/>
    </xf>
    <xf numFmtId="3" fontId="8" fillId="0" borderId="5" xfId="0" applyNumberFormat="1" applyFont="1" applyFill="1" applyBorder="1" applyAlignment="1">
      <alignment horizontal="right"/>
    </xf>
    <xf numFmtId="3" fontId="8" fillId="0" borderId="0" xfId="0" applyNumberFormat="1" applyFont="1" applyFill="1" applyBorder="1" applyAlignment="1">
      <alignment horizontal="right"/>
    </xf>
    <xf numFmtId="0" fontId="27" fillId="0" borderId="0" xfId="0" applyFont="1" applyAlignment="1">
      <alignment horizontal="right"/>
    </xf>
    <xf numFmtId="0" fontId="6" fillId="2" borderId="0" xfId="0" applyFont="1" applyFill="1" applyBorder="1" applyAlignment="1">
      <alignment horizontal="center" vertical="center"/>
    </xf>
    <xf numFmtId="169" fontId="3" fillId="0" borderId="32" xfId="3" applyNumberFormat="1" applyFont="1" applyFill="1" applyBorder="1"/>
    <xf numFmtId="169" fontId="8" fillId="0" borderId="5" xfId="3" applyNumberFormat="1" applyFont="1" applyFill="1" applyBorder="1" applyAlignment="1">
      <alignment horizontal="right"/>
    </xf>
    <xf numFmtId="171" fontId="9" fillId="0" borderId="9" xfId="0" applyNumberFormat="1" applyFont="1" applyFill="1" applyBorder="1" applyAlignment="1">
      <alignment horizontal="right"/>
    </xf>
    <xf numFmtId="169" fontId="3" fillId="0" borderId="0" xfId="0" applyNumberFormat="1" applyFont="1" applyFill="1"/>
    <xf numFmtId="169" fontId="3" fillId="0" borderId="20" xfId="3" applyNumberFormat="1" applyFont="1" applyFill="1" applyBorder="1"/>
    <xf numFmtId="169" fontId="3" fillId="0" borderId="0" xfId="3" applyNumberFormat="1" applyFont="1" applyFill="1"/>
    <xf numFmtId="0" fontId="11" fillId="0" borderId="0" xfId="0" applyFont="1" applyFill="1"/>
    <xf numFmtId="0" fontId="2" fillId="0" borderId="0" xfId="0" applyFont="1" applyBorder="1" applyAlignment="1">
      <alignment horizontal="center"/>
    </xf>
    <xf numFmtId="0" fontId="3" fillId="0" borderId="54" xfId="0" applyFont="1" applyFill="1" applyBorder="1" applyAlignment="1">
      <alignment vertical="center"/>
    </xf>
    <xf numFmtId="0" fontId="2" fillId="0" borderId="54" xfId="0" applyFont="1" applyFill="1" applyBorder="1"/>
    <xf numFmtId="0" fontId="2" fillId="0" borderId="54" xfId="0" applyFont="1" applyFill="1" applyBorder="1" applyAlignment="1">
      <alignment horizontal="center"/>
    </xf>
    <xf numFmtId="169" fontId="24" fillId="0" borderId="54" xfId="3" applyNumberFormat="1" applyFont="1" applyFill="1" applyBorder="1" applyAlignment="1"/>
    <xf numFmtId="0" fontId="29" fillId="0" borderId="0" xfId="0" applyFont="1" applyFill="1" applyBorder="1" applyAlignment="1">
      <alignment horizontal="right"/>
    </xf>
    <xf numFmtId="0" fontId="6" fillId="2" borderId="55" xfId="0" applyFont="1" applyFill="1" applyBorder="1" applyAlignment="1"/>
    <xf numFmtId="0" fontId="6" fillId="2" borderId="60" xfId="0" applyFont="1" applyFill="1" applyBorder="1" applyAlignment="1"/>
    <xf numFmtId="0" fontId="8" fillId="0" borderId="61" xfId="0" applyFont="1" applyFill="1" applyBorder="1" applyAlignment="1"/>
    <xf numFmtId="168" fontId="19" fillId="0" borderId="61" xfId="0" applyNumberFormat="1" applyFont="1" applyFill="1" applyBorder="1" applyAlignment="1"/>
    <xf numFmtId="168" fontId="19" fillId="0" borderId="9" xfId="0" applyNumberFormat="1" applyFont="1" applyFill="1" applyBorder="1" applyAlignment="1">
      <alignment horizontal="left"/>
    </xf>
    <xf numFmtId="168" fontId="19" fillId="0" borderId="9" xfId="0" applyNumberFormat="1" applyFont="1" applyFill="1" applyBorder="1" applyAlignment="1">
      <alignment horizontal="center"/>
    </xf>
    <xf numFmtId="171" fontId="19" fillId="0" borderId="13" xfId="0" applyNumberFormat="1" applyFont="1" applyFill="1" applyBorder="1" applyAlignment="1">
      <alignment horizontal="left"/>
    </xf>
    <xf numFmtId="171" fontId="19" fillId="0" borderId="13" xfId="0" applyNumberFormat="1" applyFont="1" applyFill="1" applyBorder="1" applyAlignment="1">
      <alignment horizontal="center"/>
    </xf>
    <xf numFmtId="0" fontId="14" fillId="0" borderId="0" xfId="0" applyFont="1" applyFill="1" applyBorder="1" applyAlignment="1"/>
    <xf numFmtId="14" fontId="13" fillId="0" borderId="0" xfId="0" applyNumberFormat="1" applyFont="1" applyFill="1" applyBorder="1" applyAlignment="1">
      <alignment horizontal="right"/>
    </xf>
    <xf numFmtId="0" fontId="4" fillId="0" borderId="0" xfId="0" applyFont="1" applyFill="1" applyBorder="1" applyAlignment="1"/>
    <xf numFmtId="14" fontId="2" fillId="0" borderId="0" xfId="0" applyNumberFormat="1" applyFont="1" applyFill="1" applyBorder="1" applyAlignment="1">
      <alignment horizontal="right"/>
    </xf>
    <xf numFmtId="168" fontId="19" fillId="0" borderId="5" xfId="0" applyNumberFormat="1" applyFont="1" applyFill="1" applyBorder="1" applyAlignment="1"/>
    <xf numFmtId="168" fontId="19" fillId="0" borderId="5" xfId="0" applyNumberFormat="1" applyFont="1" applyFill="1" applyBorder="1" applyAlignment="1">
      <alignment horizontal="center"/>
    </xf>
    <xf numFmtId="168" fontId="19" fillId="0" borderId="9" xfId="0" applyNumberFormat="1" applyFont="1" applyFill="1" applyBorder="1" applyAlignment="1"/>
    <xf numFmtId="171" fontId="19" fillId="0" borderId="13" xfId="0" applyNumberFormat="1" applyFont="1" applyFill="1" applyBorder="1" applyAlignment="1"/>
    <xf numFmtId="0" fontId="14" fillId="0" borderId="0" xfId="0" applyFont="1" applyFill="1" applyBorder="1" applyAlignment="1">
      <alignment horizontal="center"/>
    </xf>
    <xf numFmtId="49" fontId="12" fillId="0" borderId="0" xfId="5" applyNumberFormat="1" applyFont="1" applyFill="1"/>
    <xf numFmtId="177" fontId="12" fillId="0" borderId="0" xfId="5" applyNumberFormat="1" applyFont="1" applyFill="1" applyAlignment="1">
      <alignment horizontal="right"/>
    </xf>
    <xf numFmtId="49" fontId="12" fillId="0" borderId="0" xfId="5" applyNumberFormat="1" applyFont="1" applyFill="1" applyAlignment="1"/>
    <xf numFmtId="171" fontId="19" fillId="0" borderId="9" xfId="0" applyNumberFormat="1" applyFont="1" applyFill="1" applyBorder="1" applyAlignment="1"/>
    <xf numFmtId="171" fontId="19" fillId="0" borderId="9" xfId="0" applyNumberFormat="1" applyFont="1" applyFill="1" applyBorder="1" applyAlignment="1">
      <alignment horizontal="center"/>
    </xf>
    <xf numFmtId="2" fontId="2" fillId="0" borderId="0" xfId="0" applyNumberFormat="1" applyFont="1" applyFill="1" applyBorder="1" applyAlignment="1">
      <alignment horizontal="right" vertical="center"/>
    </xf>
    <xf numFmtId="0" fontId="8" fillId="0" borderId="25" xfId="0" applyFont="1" applyFill="1" applyBorder="1" applyAlignment="1"/>
    <xf numFmtId="171" fontId="19" fillId="0" borderId="25" xfId="0" applyNumberFormat="1" applyFont="1" applyFill="1" applyBorder="1" applyAlignment="1"/>
    <xf numFmtId="0" fontId="6"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6" fillId="2" borderId="29"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2" fillId="0" borderId="0" xfId="0" applyFont="1" applyFill="1" applyBorder="1" applyAlignment="1">
      <alignment horizontal="center" vertical="center" wrapText="1"/>
    </xf>
    <xf numFmtId="4" fontId="2" fillId="0" borderId="5" xfId="0" applyNumberFormat="1" applyFont="1" applyFill="1" applyBorder="1" applyAlignment="1">
      <alignment horizontal="right"/>
    </xf>
    <xf numFmtId="4" fontId="2" fillId="0" borderId="5" xfId="0" applyNumberFormat="1" applyFont="1" applyFill="1" applyBorder="1" applyAlignment="1">
      <alignment horizontal="center"/>
    </xf>
    <xf numFmtId="4" fontId="2" fillId="0" borderId="9" xfId="0" applyNumberFormat="1" applyFont="1" applyFill="1" applyBorder="1" applyAlignment="1">
      <alignment horizontal="right"/>
    </xf>
    <xf numFmtId="4" fontId="2" fillId="0" borderId="9" xfId="0" applyNumberFormat="1" applyFont="1" applyFill="1" applyBorder="1" applyAlignment="1">
      <alignment horizontal="center"/>
    </xf>
    <xf numFmtId="4" fontId="9" fillId="3" borderId="13" xfId="0" applyNumberFormat="1" applyFont="1" applyFill="1" applyBorder="1" applyAlignment="1">
      <alignment horizontal="right"/>
    </xf>
    <xf numFmtId="4" fontId="2" fillId="0" borderId="0" xfId="0" applyNumberFormat="1" applyFont="1" applyFill="1" applyBorder="1" applyAlignment="1">
      <alignment horizontal="right" vertical="center"/>
    </xf>
    <xf numFmtId="4" fontId="2" fillId="0" borderId="0" xfId="0" applyNumberFormat="1" applyFont="1" applyFill="1" applyBorder="1" applyAlignment="1">
      <alignment horizontal="right"/>
    </xf>
    <xf numFmtId="4" fontId="2" fillId="0" borderId="0" xfId="0" applyNumberFormat="1" applyFont="1" applyFill="1" applyBorder="1" applyAlignment="1">
      <alignment horizontal="center"/>
    </xf>
    <xf numFmtId="174" fontId="2" fillId="0" borderId="0" xfId="0" applyNumberFormat="1" applyFont="1" applyFill="1"/>
    <xf numFmtId="3" fontId="2" fillId="0" borderId="0" xfId="0" applyNumberFormat="1" applyFont="1" applyFill="1" applyAlignment="1">
      <alignment horizontal="center"/>
    </xf>
    <xf numFmtId="3" fontId="2" fillId="0" borderId="0" xfId="0" applyNumberFormat="1" applyFont="1" applyBorder="1" applyAlignment="1"/>
    <xf numFmtId="0" fontId="6" fillId="2" borderId="36" xfId="0" applyNumberFormat="1" applyFont="1" applyFill="1" applyBorder="1" applyAlignment="1">
      <alignment horizontal="center" vertical="center"/>
    </xf>
    <xf numFmtId="0" fontId="6" fillId="2" borderId="36" xfId="0" applyFont="1" applyFill="1" applyBorder="1" applyAlignment="1"/>
    <xf numFmtId="4" fontId="2" fillId="0" borderId="0" xfId="0" applyNumberFormat="1" applyFont="1" applyFill="1" applyBorder="1" applyAlignment="1"/>
    <xf numFmtId="4" fontId="2" fillId="0" borderId="0" xfId="0" applyNumberFormat="1" applyFont="1" applyFill="1" applyBorder="1" applyAlignment="1">
      <alignment vertical="center"/>
    </xf>
    <xf numFmtId="4" fontId="2" fillId="0" borderId="12" xfId="0" applyNumberFormat="1" applyFont="1" applyFill="1" applyBorder="1" applyAlignment="1">
      <alignment horizontal="right"/>
    </xf>
    <xf numFmtId="4" fontId="2" fillId="0" borderId="13" xfId="0" applyNumberFormat="1" applyFont="1" applyFill="1" applyBorder="1" applyAlignment="1">
      <alignment horizontal="center"/>
    </xf>
    <xf numFmtId="4" fontId="2" fillId="0" borderId="0" xfId="0" applyNumberFormat="1" applyFont="1"/>
    <xf numFmtId="4" fontId="2" fillId="0" borderId="0" xfId="0" applyNumberFormat="1" applyFont="1" applyFill="1" applyAlignment="1">
      <alignment horizontal="center"/>
    </xf>
    <xf numFmtId="4" fontId="2" fillId="0" borderId="0" xfId="0" applyNumberFormat="1" applyFont="1" applyFill="1" applyAlignment="1"/>
    <xf numFmtId="4" fontId="2" fillId="0" borderId="0" xfId="0" applyNumberFormat="1" applyFont="1" applyFill="1" applyBorder="1"/>
    <xf numFmtId="4" fontId="2" fillId="0" borderId="0" xfId="0" applyNumberFormat="1" applyFont="1" applyFill="1"/>
    <xf numFmtId="4" fontId="2" fillId="0" borderId="0" xfId="0" applyNumberFormat="1" applyFont="1" applyAlignment="1"/>
    <xf numFmtId="4" fontId="4" fillId="0" borderId="0" xfId="0" applyNumberFormat="1" applyFont="1" applyFill="1" applyAlignment="1">
      <alignment horizontal="center"/>
    </xf>
    <xf numFmtId="4" fontId="4" fillId="0" borderId="0" xfId="0" applyNumberFormat="1" applyFont="1" applyFill="1"/>
    <xf numFmtId="0" fontId="2" fillId="0" borderId="0" xfId="0" applyFont="1" applyFill="1" applyAlignment="1">
      <alignment vertical="center"/>
    </xf>
    <xf numFmtId="168" fontId="2" fillId="0" borderId="8" xfId="0" applyNumberFormat="1" applyFont="1" applyFill="1" applyBorder="1" applyAlignment="1">
      <alignment horizontal="center"/>
    </xf>
    <xf numFmtId="168" fontId="2" fillId="0" borderId="12" xfId="0" applyNumberFormat="1" applyFont="1" applyFill="1" applyBorder="1" applyAlignment="1">
      <alignment horizontal="center"/>
    </xf>
    <xf numFmtId="168" fontId="2" fillId="0" borderId="17" xfId="0" applyNumberFormat="1" applyFont="1" applyFill="1" applyBorder="1" applyAlignment="1">
      <alignment horizontal="center"/>
    </xf>
    <xf numFmtId="0" fontId="2" fillId="0" borderId="0" xfId="0" applyFont="1" applyFill="1" applyBorder="1" applyAlignment="1">
      <alignment horizontal="left"/>
    </xf>
    <xf numFmtId="0" fontId="3" fillId="0" borderId="0" xfId="0" applyFont="1" applyFill="1" applyBorder="1" applyAlignment="1">
      <alignment horizontal="right" vertical="center"/>
    </xf>
    <xf numFmtId="0" fontId="2" fillId="0" borderId="0" xfId="0" applyFont="1" applyFill="1" applyBorder="1" applyAlignment="1">
      <alignment horizontal="left" vertical="center"/>
    </xf>
    <xf numFmtId="168" fontId="4" fillId="0" borderId="5" xfId="0" applyNumberFormat="1" applyFont="1" applyFill="1" applyBorder="1" applyAlignment="1">
      <alignment horizontal="left"/>
    </xf>
    <xf numFmtId="168" fontId="4" fillId="0" borderId="9" xfId="0" applyNumberFormat="1" applyFont="1" applyFill="1" applyBorder="1" applyAlignment="1">
      <alignment horizontal="left"/>
    </xf>
    <xf numFmtId="171" fontId="19" fillId="3" borderId="9" xfId="0" applyNumberFormat="1" applyFont="1" applyFill="1" applyBorder="1" applyAlignment="1">
      <alignment horizontal="left"/>
    </xf>
    <xf numFmtId="171" fontId="19" fillId="3" borderId="13" xfId="0" applyNumberFormat="1" applyFont="1" applyFill="1" applyBorder="1" applyAlignment="1">
      <alignment horizontal="left"/>
    </xf>
    <xf numFmtId="3" fontId="3" fillId="0" borderId="0" xfId="0" applyNumberFormat="1" applyFont="1" applyFill="1" applyBorder="1" applyAlignment="1">
      <alignment horizontal="right" vertical="center"/>
    </xf>
    <xf numFmtId="170" fontId="2" fillId="0" borderId="0" xfId="0" applyNumberFormat="1" applyFont="1" applyFill="1" applyBorder="1" applyAlignment="1">
      <alignment horizontal="right" vertical="center"/>
    </xf>
    <xf numFmtId="4" fontId="3" fillId="0" borderId="0" xfId="0" applyNumberFormat="1" applyFont="1" applyFill="1" applyBorder="1" applyAlignment="1">
      <alignment horizontal="right"/>
    </xf>
    <xf numFmtId="4" fontId="3" fillId="0" borderId="0" xfId="0" applyNumberFormat="1" applyFont="1" applyBorder="1" applyAlignment="1"/>
    <xf numFmtId="169" fontId="3" fillId="0" borderId="0" xfId="0" applyNumberFormat="1" applyFont="1" applyFill="1" applyBorder="1" applyAlignment="1">
      <alignment horizontal="right" vertical="center"/>
    </xf>
    <xf numFmtId="4" fontId="3" fillId="0" borderId="0" xfId="0" applyNumberFormat="1" applyFont="1" applyFill="1" applyBorder="1" applyAlignment="1">
      <alignment horizontal="center"/>
    </xf>
    <xf numFmtId="171" fontId="19" fillId="0" borderId="9" xfId="0" applyNumberFormat="1" applyFont="1" applyFill="1" applyBorder="1" applyAlignment="1">
      <alignment horizontal="left"/>
    </xf>
    <xf numFmtId="0" fontId="5" fillId="0" borderId="0" xfId="0" applyFont="1" applyFill="1" applyBorder="1" applyAlignment="1">
      <alignment horizontal="left"/>
    </xf>
    <xf numFmtId="4" fontId="3" fillId="0" borderId="0" xfId="0" applyNumberFormat="1" applyFont="1" applyFill="1" applyBorder="1" applyAlignment="1"/>
    <xf numFmtId="0" fontId="4" fillId="0" borderId="0" xfId="0" applyFont="1" applyFill="1" applyAlignment="1">
      <alignment horizontal="left"/>
    </xf>
    <xf numFmtId="0" fontId="4" fillId="0" borderId="0" xfId="0" applyFont="1" applyFill="1" applyBorder="1" applyAlignment="1">
      <alignment horizontal="left" vertical="center"/>
    </xf>
    <xf numFmtId="4" fontId="5" fillId="0" borderId="0" xfId="0" applyNumberFormat="1" applyFont="1" applyAlignment="1"/>
    <xf numFmtId="4" fontId="5" fillId="0" borderId="0" xfId="0" applyNumberFormat="1" applyFont="1" applyBorder="1" applyAlignment="1"/>
    <xf numFmtId="4" fontId="4" fillId="0" borderId="0" xfId="0" applyNumberFormat="1" applyFont="1" applyAlignment="1"/>
    <xf numFmtId="4" fontId="4" fillId="0" borderId="0" xfId="0" applyNumberFormat="1" applyFont="1" applyBorder="1" applyAlignment="1"/>
    <xf numFmtId="4" fontId="3" fillId="0" borderId="0" xfId="0" applyNumberFormat="1" applyFont="1" applyAlignment="1">
      <alignment horizontal="right"/>
    </xf>
    <xf numFmtId="4" fontId="3" fillId="0" borderId="0" xfId="0" applyNumberFormat="1" applyFont="1" applyAlignment="1"/>
    <xf numFmtId="4" fontId="3" fillId="0" borderId="0" xfId="0" applyNumberFormat="1" applyFont="1" applyBorder="1" applyAlignment="1">
      <alignment horizontal="left"/>
    </xf>
    <xf numFmtId="4" fontId="3" fillId="0" borderId="0" xfId="0" applyNumberFormat="1" applyFont="1" applyBorder="1" applyAlignment="1">
      <alignment horizontal="right"/>
    </xf>
    <xf numFmtId="0" fontId="6" fillId="2" borderId="63" xfId="0" applyFont="1" applyFill="1" applyBorder="1" applyAlignment="1">
      <alignment horizontal="center" vertical="center"/>
    </xf>
    <xf numFmtId="0" fontId="6" fillId="2" borderId="29" xfId="0" applyFont="1" applyFill="1" applyBorder="1" applyAlignment="1"/>
    <xf numFmtId="0" fontId="2" fillId="0" borderId="23" xfId="0" applyFont="1" applyFill="1" applyBorder="1" applyAlignment="1">
      <alignment horizontal="center"/>
    </xf>
    <xf numFmtId="3" fontId="3" fillId="0" borderId="0" xfId="0" applyNumberFormat="1" applyFont="1" applyFill="1" applyAlignment="1"/>
    <xf numFmtId="0" fontId="2" fillId="0" borderId="20" xfId="0" applyFont="1" applyBorder="1" applyAlignment="1">
      <alignment horizontal="center"/>
    </xf>
    <xf numFmtId="0" fontId="5" fillId="0" borderId="0" xfId="0" applyFont="1" applyFill="1"/>
    <xf numFmtId="0" fontId="2" fillId="0" borderId="0" xfId="0" applyFont="1" applyAlignment="1">
      <alignment horizontal="left"/>
    </xf>
    <xf numFmtId="0" fontId="6" fillId="2" borderId="58" xfId="0" applyFont="1" applyFill="1" applyBorder="1" applyAlignment="1">
      <alignment horizontal="center" vertical="center"/>
    </xf>
    <xf numFmtId="0" fontId="6" fillId="2" borderId="59" xfId="0" applyFont="1" applyFill="1" applyBorder="1" applyAlignment="1">
      <alignment horizontal="center" vertical="center"/>
    </xf>
    <xf numFmtId="4" fontId="3" fillId="0" borderId="0" xfId="0" applyNumberFormat="1" applyFont="1" applyFill="1"/>
    <xf numFmtId="4" fontId="8" fillId="0" borderId="5" xfId="0" applyNumberFormat="1" applyFont="1" applyFill="1" applyBorder="1" applyAlignment="1"/>
    <xf numFmtId="4" fontId="8" fillId="0" borderId="9" xfId="0" applyNumberFormat="1" applyFont="1" applyFill="1" applyBorder="1" applyAlignment="1">
      <alignment horizontal="right"/>
    </xf>
    <xf numFmtId="4" fontId="8" fillId="0" borderId="13" xfId="0" applyNumberFormat="1" applyFont="1" applyFill="1" applyBorder="1" applyAlignment="1">
      <alignment horizontal="right"/>
    </xf>
    <xf numFmtId="4" fontId="2" fillId="0" borderId="13" xfId="0" applyNumberFormat="1" applyFont="1" applyFill="1" applyBorder="1" applyAlignment="1"/>
    <xf numFmtId="4" fontId="13" fillId="0" borderId="0" xfId="0" applyNumberFormat="1" applyFont="1" applyFill="1" applyBorder="1" applyAlignment="1"/>
    <xf numFmtId="4" fontId="8" fillId="0" borderId="0" xfId="0" applyNumberFormat="1" applyFont="1" applyFill="1" applyBorder="1" applyAlignment="1"/>
    <xf numFmtId="4" fontId="4" fillId="0" borderId="0" xfId="0" applyNumberFormat="1" applyFont="1" applyFill="1" applyBorder="1"/>
    <xf numFmtId="4" fontId="2" fillId="0" borderId="0" xfId="0" applyNumberFormat="1" applyFont="1" applyFill="1" applyAlignment="1">
      <alignment horizontal="right"/>
    </xf>
    <xf numFmtId="4" fontId="3" fillId="0" borderId="0" xfId="0" applyNumberFormat="1" applyFont="1" applyFill="1" applyAlignment="1">
      <alignment horizontal="right"/>
    </xf>
    <xf numFmtId="4" fontId="3" fillId="0" borderId="20" xfId="0" applyNumberFormat="1" applyFont="1" applyBorder="1" applyAlignment="1">
      <alignment horizontal="right"/>
    </xf>
    <xf numFmtId="4" fontId="2" fillId="0" borderId="20" xfId="0" applyNumberFormat="1" applyFont="1" applyFill="1" applyBorder="1" applyAlignment="1">
      <alignment horizontal="right"/>
    </xf>
    <xf numFmtId="4" fontId="2" fillId="0" borderId="20" xfId="0" applyNumberFormat="1" applyFont="1" applyFill="1" applyBorder="1"/>
    <xf numFmtId="0" fontId="5" fillId="0" borderId="0" xfId="0" applyFont="1" applyFill="1" applyBorder="1"/>
    <xf numFmtId="4" fontId="5" fillId="0" borderId="0" xfId="0" applyNumberFormat="1" applyFont="1" applyFill="1" applyBorder="1"/>
    <xf numFmtId="4" fontId="29" fillId="0" borderId="0" xfId="0" applyNumberFormat="1" applyFont="1" applyFill="1" applyBorder="1" applyAlignment="1">
      <alignment horizontal="right"/>
    </xf>
    <xf numFmtId="4" fontId="27" fillId="0" borderId="0" xfId="0" applyNumberFormat="1" applyFont="1" applyFill="1" applyBorder="1" applyAlignment="1">
      <alignment horizontal="right"/>
    </xf>
    <xf numFmtId="168" fontId="4" fillId="0" borderId="26" xfId="0" applyNumberFormat="1" applyFont="1" applyFill="1" applyBorder="1" applyAlignment="1">
      <alignment horizontal="left"/>
    </xf>
    <xf numFmtId="0" fontId="2" fillId="0" borderId="20" xfId="0" applyFont="1" applyFill="1" applyBorder="1" applyAlignment="1">
      <alignment horizontal="right"/>
    </xf>
    <xf numFmtId="171" fontId="19" fillId="3" borderId="5" xfId="0" applyNumberFormat="1" applyFont="1" applyFill="1" applyBorder="1" applyAlignment="1">
      <alignment horizontal="left"/>
    </xf>
    <xf numFmtId="168" fontId="2" fillId="0" borderId="5" xfId="0" applyNumberFormat="1" applyFont="1" applyBorder="1" applyAlignment="1">
      <alignment horizontal="center"/>
    </xf>
    <xf numFmtId="0" fontId="2" fillId="0" borderId="5" xfId="0" applyFont="1" applyFill="1" applyBorder="1" applyAlignment="1">
      <alignment horizontal="center"/>
    </xf>
    <xf numFmtId="168" fontId="2" fillId="0" borderId="0" xfId="0" applyNumberFormat="1" applyFont="1" applyAlignment="1">
      <alignment horizontal="center"/>
    </xf>
    <xf numFmtId="0" fontId="3" fillId="0" borderId="20" xfId="0" applyFont="1" applyFill="1" applyBorder="1" applyAlignment="1">
      <alignment horizontal="left"/>
    </xf>
    <xf numFmtId="168" fontId="3" fillId="0" borderId="20" xfId="0" applyNumberFormat="1" applyFont="1" applyBorder="1"/>
    <xf numFmtId="0" fontId="2" fillId="0" borderId="15" xfId="0" applyFont="1" applyFill="1" applyBorder="1" applyAlignment="1">
      <alignment horizontal="right"/>
    </xf>
    <xf numFmtId="0" fontId="4" fillId="0" borderId="0" xfId="0" applyFont="1" applyFill="1" applyAlignment="1">
      <alignment vertical="center"/>
    </xf>
    <xf numFmtId="0" fontId="2" fillId="0" borderId="0" xfId="0" applyFont="1" applyAlignment="1">
      <alignment vertical="center" wrapText="1"/>
    </xf>
    <xf numFmtId="0" fontId="6" fillId="2" borderId="57" xfId="0" applyFont="1" applyFill="1" applyBorder="1" applyAlignment="1"/>
    <xf numFmtId="170" fontId="2" fillId="0" borderId="0" xfId="0" applyNumberFormat="1" applyFont="1"/>
    <xf numFmtId="169" fontId="3" fillId="0" borderId="0" xfId="3" applyNumberFormat="1" applyFont="1"/>
    <xf numFmtId="0" fontId="6" fillId="6" borderId="71" xfId="0" applyFont="1" applyFill="1" applyBorder="1" applyAlignment="1">
      <alignment horizontal="center"/>
    </xf>
    <xf numFmtId="0" fontId="6" fillId="0" borderId="0" xfId="0" applyFont="1" applyFill="1" applyAlignment="1">
      <alignment horizontal="center"/>
    </xf>
    <xf numFmtId="3" fontId="8" fillId="0" borderId="0" xfId="0" applyNumberFormat="1" applyFont="1" applyFill="1" applyBorder="1"/>
    <xf numFmtId="0" fontId="8" fillId="0" borderId="72" xfId="0" applyFont="1" applyFill="1" applyBorder="1" applyAlignment="1"/>
    <xf numFmtId="3" fontId="9" fillId="0" borderId="72" xfId="0" applyNumberFormat="1" applyFont="1" applyFill="1" applyBorder="1" applyAlignment="1">
      <alignment horizontal="right"/>
    </xf>
    <xf numFmtId="168" fontId="9" fillId="0" borderId="72" xfId="0" applyNumberFormat="1" applyFont="1" applyFill="1" applyBorder="1" applyAlignment="1">
      <alignment horizontal="right"/>
    </xf>
    <xf numFmtId="3" fontId="9" fillId="0" borderId="0" xfId="0" applyNumberFormat="1" applyFont="1" applyFill="1" applyBorder="1" applyAlignment="1">
      <alignment horizontal="right"/>
    </xf>
    <xf numFmtId="0" fontId="8" fillId="0" borderId="73" xfId="0" applyFont="1" applyFill="1" applyBorder="1" applyAlignment="1"/>
    <xf numFmtId="3" fontId="9" fillId="0" borderId="73" xfId="0" applyNumberFormat="1" applyFont="1" applyFill="1" applyBorder="1" applyAlignment="1">
      <alignment horizontal="right"/>
    </xf>
    <xf numFmtId="168" fontId="9" fillId="0" borderId="73" xfId="0" applyNumberFormat="1" applyFont="1" applyFill="1" applyBorder="1" applyAlignment="1">
      <alignment horizontal="right"/>
    </xf>
    <xf numFmtId="0" fontId="8" fillId="0" borderId="74" xfId="0" applyFont="1" applyFill="1" applyBorder="1" applyAlignment="1"/>
    <xf numFmtId="3" fontId="9" fillId="0" borderId="74" xfId="0" applyNumberFormat="1" applyFont="1" applyFill="1" applyBorder="1" applyAlignment="1">
      <alignment horizontal="right"/>
    </xf>
    <xf numFmtId="168" fontId="9" fillId="0" borderId="74" xfId="0" applyNumberFormat="1" applyFont="1" applyFill="1" applyBorder="1" applyAlignment="1">
      <alignment horizontal="right"/>
    </xf>
    <xf numFmtId="0" fontId="8" fillId="0" borderId="75" xfId="0" applyFont="1" applyFill="1" applyBorder="1" applyAlignment="1"/>
    <xf numFmtId="168" fontId="9" fillId="0" borderId="0" xfId="0" applyNumberFormat="1" applyFont="1" applyFill="1" applyBorder="1" applyAlignment="1">
      <alignment horizontal="right"/>
    </xf>
    <xf numFmtId="0" fontId="9" fillId="0" borderId="76" xfId="0" applyFont="1" applyFill="1" applyBorder="1" applyAlignment="1">
      <alignment horizontal="left" indent="1"/>
    </xf>
    <xf numFmtId="168" fontId="8" fillId="0" borderId="0" xfId="0" applyNumberFormat="1" applyFont="1" applyFill="1" applyBorder="1"/>
    <xf numFmtId="0" fontId="9" fillId="0" borderId="0" xfId="0" applyFont="1" applyFill="1" applyBorder="1" applyAlignment="1">
      <alignment horizontal="left" indent="1"/>
    </xf>
    <xf numFmtId="168" fontId="2" fillId="0" borderId="0" xfId="0" applyNumberFormat="1" applyFont="1" applyFill="1" applyBorder="1"/>
    <xf numFmtId="0" fontId="8" fillId="0" borderId="77" xfId="0" applyFont="1" applyFill="1" applyBorder="1" applyAlignment="1">
      <alignment horizontal="left"/>
    </xf>
    <xf numFmtId="0" fontId="2" fillId="0" borderId="77" xfId="0" applyFont="1" applyFill="1" applyBorder="1"/>
    <xf numFmtId="3" fontId="8" fillId="0" borderId="77" xfId="0" applyNumberFormat="1" applyFont="1" applyFill="1" applyBorder="1" applyAlignment="1">
      <alignment horizontal="right"/>
    </xf>
    <xf numFmtId="0" fontId="6" fillId="0" borderId="0" xfId="0" applyFont="1" applyFill="1" applyAlignment="1"/>
    <xf numFmtId="168" fontId="9" fillId="0" borderId="0" xfId="0" applyNumberFormat="1" applyFont="1" applyFill="1" applyBorder="1"/>
    <xf numFmtId="3" fontId="9" fillId="0" borderId="0" xfId="0" applyNumberFormat="1" applyFont="1" applyFill="1" applyBorder="1"/>
    <xf numFmtId="3" fontId="9" fillId="0" borderId="0" xfId="0" applyNumberFormat="1" applyFont="1" applyFill="1" applyBorder="1" applyAlignment="1"/>
    <xf numFmtId="3" fontId="8" fillId="0" borderId="72" xfId="0" applyNumberFormat="1" applyFont="1" applyFill="1" applyBorder="1" applyAlignment="1"/>
    <xf numFmtId="3" fontId="9" fillId="0" borderId="72" xfId="0" applyNumberFormat="1" applyFont="1" applyFill="1" applyBorder="1"/>
    <xf numFmtId="168" fontId="9" fillId="0" borderId="72" xfId="0" applyNumberFormat="1" applyFont="1" applyFill="1" applyBorder="1"/>
    <xf numFmtId="3" fontId="8" fillId="0" borderId="73" xfId="0" applyNumberFormat="1" applyFont="1" applyFill="1" applyBorder="1" applyAlignment="1"/>
    <xf numFmtId="3" fontId="9" fillId="0" borderId="73" xfId="0" applyNumberFormat="1" applyFont="1" applyFill="1" applyBorder="1"/>
    <xf numFmtId="168" fontId="9" fillId="0" borderId="73" xfId="0" applyNumberFormat="1" applyFont="1" applyFill="1" applyBorder="1"/>
    <xf numFmtId="3" fontId="8" fillId="0" borderId="74" xfId="0" applyNumberFormat="1" applyFont="1" applyFill="1" applyBorder="1" applyAlignment="1"/>
    <xf numFmtId="3" fontId="9" fillId="0" borderId="74" xfId="0" applyNumberFormat="1" applyFont="1" applyFill="1" applyBorder="1"/>
    <xf numFmtId="168" fontId="9" fillId="0" borderId="74" xfId="0" applyNumberFormat="1" applyFont="1" applyFill="1" applyBorder="1"/>
    <xf numFmtId="0" fontId="3" fillId="0" borderId="77" xfId="0" applyFont="1" applyBorder="1" applyAlignment="1"/>
    <xf numFmtId="0" fontId="2" fillId="0" borderId="77" xfId="0" applyFont="1" applyBorder="1"/>
    <xf numFmtId="3" fontId="3" fillId="0" borderId="77" xfId="0" applyNumberFormat="1" applyFont="1" applyBorder="1"/>
    <xf numFmtId="0" fontId="3" fillId="0" borderId="77" xfId="0" applyFont="1" applyBorder="1"/>
    <xf numFmtId="168" fontId="3" fillId="0" borderId="77" xfId="0" applyNumberFormat="1" applyFont="1" applyBorder="1"/>
    <xf numFmtId="0" fontId="6" fillId="0" borderId="0" xfId="0" applyFont="1" applyFill="1" applyBorder="1"/>
    <xf numFmtId="0" fontId="6" fillId="0" borderId="0" xfId="0" applyFont="1" applyFill="1" applyBorder="1" applyAlignment="1">
      <alignment horizontal="center"/>
    </xf>
    <xf numFmtId="0" fontId="6" fillId="5" borderId="60" xfId="0" applyFont="1" applyFill="1" applyBorder="1" applyAlignment="1"/>
    <xf numFmtId="173" fontId="2" fillId="0" borderId="0" xfId="1" applyNumberFormat="1" applyFont="1" applyFill="1"/>
    <xf numFmtId="3" fontId="9" fillId="0" borderId="78" xfId="0" applyNumberFormat="1" applyFont="1" applyFill="1" applyBorder="1"/>
    <xf numFmtId="173" fontId="2" fillId="0" borderId="0" xfId="1" applyNumberFormat="1" applyFont="1"/>
    <xf numFmtId="3" fontId="9" fillId="0" borderId="79" xfId="0" applyNumberFormat="1" applyFont="1" applyFill="1" applyBorder="1"/>
    <xf numFmtId="3" fontId="9" fillId="0" borderId="80" xfId="0" applyNumberFormat="1" applyFont="1" applyFill="1" applyBorder="1"/>
    <xf numFmtId="3" fontId="9" fillId="0" borderId="81" xfId="0" applyNumberFormat="1" applyFont="1" applyFill="1" applyBorder="1"/>
    <xf numFmtId="3" fontId="9" fillId="0" borderId="83" xfId="0" applyNumberFormat="1" applyFont="1" applyFill="1" applyBorder="1"/>
    <xf numFmtId="168" fontId="9" fillId="0" borderId="83" xfId="0" applyNumberFormat="1" applyFont="1" applyFill="1" applyBorder="1"/>
    <xf numFmtId="168" fontId="9" fillId="0" borderId="78" xfId="0" applyNumberFormat="1" applyFont="1" applyFill="1" applyBorder="1"/>
    <xf numFmtId="3" fontId="9" fillId="0" borderId="84" xfId="0" applyNumberFormat="1" applyFont="1" applyFill="1" applyBorder="1"/>
    <xf numFmtId="168" fontId="9" fillId="0" borderId="84" xfId="0" applyNumberFormat="1" applyFont="1" applyFill="1" applyBorder="1"/>
    <xf numFmtId="168" fontId="9" fillId="0" borderId="79" xfId="0" applyNumberFormat="1" applyFont="1" applyFill="1" applyBorder="1"/>
    <xf numFmtId="3" fontId="8" fillId="0" borderId="85" xfId="0" applyNumberFormat="1" applyFont="1" applyFill="1" applyBorder="1" applyAlignment="1"/>
    <xf numFmtId="168" fontId="9" fillId="0" borderId="85" xfId="0" applyNumberFormat="1" applyFont="1" applyFill="1" applyBorder="1" applyAlignment="1">
      <alignment horizontal="right"/>
    </xf>
    <xf numFmtId="0" fontId="3" fillId="0" borderId="77" xfId="0" applyFont="1" applyFill="1" applyBorder="1" applyAlignment="1"/>
    <xf numFmtId="3" fontId="3" fillId="0" borderId="77" xfId="0" applyNumberFormat="1" applyFont="1" applyFill="1" applyBorder="1"/>
    <xf numFmtId="168" fontId="3" fillId="0" borderId="77" xfId="0" applyNumberFormat="1" applyFont="1" applyFill="1" applyBorder="1"/>
    <xf numFmtId="3" fontId="8" fillId="0" borderId="2" xfId="0" applyNumberFormat="1" applyFont="1" applyFill="1" applyBorder="1" applyAlignment="1"/>
    <xf numFmtId="3" fontId="9" fillId="0" borderId="2" xfId="0" applyNumberFormat="1" applyFont="1" applyFill="1" applyBorder="1" applyAlignment="1">
      <alignment horizontal="right"/>
    </xf>
    <xf numFmtId="168" fontId="9" fillId="0" borderId="2" xfId="0" applyNumberFormat="1" applyFont="1" applyFill="1" applyBorder="1" applyAlignment="1">
      <alignment horizontal="right"/>
    </xf>
    <xf numFmtId="3" fontId="8" fillId="0" borderId="0" xfId="0" applyNumberFormat="1" applyFont="1" applyFill="1" applyBorder="1" applyAlignment="1">
      <alignment horizontal="left"/>
    </xf>
    <xf numFmtId="0" fontId="3" fillId="0" borderId="77" xfId="0" applyFont="1" applyFill="1" applyBorder="1"/>
    <xf numFmtId="173" fontId="2" fillId="0" borderId="0" xfId="1" applyNumberFormat="1" applyFont="1" applyFill="1" applyBorder="1"/>
    <xf numFmtId="3" fontId="9" fillId="0" borderId="79" xfId="0" applyNumberFormat="1" applyFont="1" applyFill="1" applyBorder="1" applyAlignment="1">
      <alignment horizontal="right"/>
    </xf>
    <xf numFmtId="3" fontId="9" fillId="0" borderId="80" xfId="0" applyNumberFormat="1" applyFont="1" applyFill="1" applyBorder="1" applyAlignment="1">
      <alignment horizontal="right"/>
    </xf>
    <xf numFmtId="3" fontId="8" fillId="0" borderId="77" xfId="0" applyNumberFormat="1" applyFont="1" applyFill="1" applyBorder="1" applyAlignment="1"/>
    <xf numFmtId="3" fontId="6" fillId="0" borderId="0" xfId="0" applyNumberFormat="1" applyFont="1" applyFill="1" applyBorder="1"/>
    <xf numFmtId="3" fontId="6" fillId="0" borderId="0" xfId="0" applyNumberFormat="1" applyFont="1" applyFill="1" applyBorder="1" applyAlignment="1">
      <alignment horizontal="center"/>
    </xf>
    <xf numFmtId="3" fontId="9" fillId="0" borderId="0" xfId="0" applyNumberFormat="1" applyFont="1" applyFill="1" applyBorder="1" applyAlignment="1">
      <alignment horizontal="left" indent="1"/>
    </xf>
    <xf numFmtId="178" fontId="8" fillId="0" borderId="73" xfId="0" applyNumberFormat="1" applyFont="1" applyFill="1" applyBorder="1" applyAlignment="1"/>
    <xf numFmtId="178" fontId="8" fillId="0" borderId="74" xfId="0" applyNumberFormat="1" applyFont="1" applyFill="1" applyBorder="1" applyAlignment="1"/>
    <xf numFmtId="178" fontId="8" fillId="0" borderId="0" xfId="0" applyNumberFormat="1" applyFont="1" applyFill="1" applyBorder="1" applyAlignment="1"/>
    <xf numFmtId="178" fontId="6" fillId="5" borderId="60" xfId="0" applyNumberFormat="1" applyFont="1" applyFill="1" applyBorder="1" applyAlignment="1"/>
    <xf numFmtId="168" fontId="9" fillId="0" borderId="85" xfId="0" applyNumberFormat="1" applyFont="1" applyFill="1" applyBorder="1"/>
    <xf numFmtId="3" fontId="9" fillId="0" borderId="85" xfId="0" applyNumberFormat="1" applyFont="1" applyFill="1" applyBorder="1" applyAlignment="1">
      <alignment horizontal="right"/>
    </xf>
    <xf numFmtId="168" fontId="3" fillId="0" borderId="37" xfId="0" applyNumberFormat="1" applyFont="1" applyBorder="1" applyAlignment="1">
      <alignment horizontal="right"/>
    </xf>
    <xf numFmtId="169" fontId="3" fillId="0" borderId="37" xfId="0" applyNumberFormat="1" applyFont="1" applyBorder="1" applyAlignment="1">
      <alignment horizontal="right"/>
    </xf>
    <xf numFmtId="0" fontId="3" fillId="0" borderId="0" xfId="0" applyFont="1" applyFill="1" applyAlignment="1">
      <alignment horizontal="right"/>
    </xf>
    <xf numFmtId="168" fontId="2" fillId="0" borderId="0" xfId="0" applyNumberFormat="1" applyFont="1" applyFill="1" applyAlignment="1">
      <alignment horizontal="right"/>
    </xf>
    <xf numFmtId="9" fontId="4" fillId="0" borderId="0" xfId="3" applyFont="1" applyBorder="1" applyAlignment="1">
      <alignment horizontal="right"/>
    </xf>
    <xf numFmtId="168" fontId="3" fillId="0" borderId="20" xfId="0" applyNumberFormat="1" applyFont="1" applyBorder="1" applyAlignment="1">
      <alignment horizontal="right"/>
    </xf>
    <xf numFmtId="169" fontId="2" fillId="0" borderId="0" xfId="0" applyNumberFormat="1" applyFont="1" applyAlignment="1">
      <alignment horizontal="right"/>
    </xf>
    <xf numFmtId="0" fontId="9" fillId="0" borderId="0" xfId="0" applyFont="1" applyAlignment="1">
      <alignment horizontal="right"/>
    </xf>
    <xf numFmtId="2" fontId="2" fillId="0" borderId="0" xfId="0" applyNumberFormat="1" applyFont="1" applyFill="1"/>
    <xf numFmtId="168" fontId="24" fillId="0" borderId="0" xfId="0" applyNumberFormat="1" applyFont="1" applyFill="1" applyBorder="1" applyAlignment="1"/>
    <xf numFmtId="168" fontId="10" fillId="0" borderId="0" xfId="0" applyNumberFormat="1" applyFont="1" applyFill="1" applyBorder="1" applyAlignment="1"/>
    <xf numFmtId="168" fontId="2" fillId="0" borderId="86" xfId="0" applyNumberFormat="1" applyFont="1" applyFill="1" applyBorder="1" applyAlignment="1"/>
    <xf numFmtId="3" fontId="28" fillId="0" borderId="0" xfId="0" applyNumberFormat="1" applyFont="1" applyFill="1" applyBorder="1" applyAlignment="1">
      <alignment horizontal="right"/>
    </xf>
    <xf numFmtId="3" fontId="27" fillId="0" borderId="0" xfId="0" applyNumberFormat="1" applyFont="1" applyFill="1" applyBorder="1" applyAlignment="1">
      <alignment horizontal="right"/>
    </xf>
    <xf numFmtId="168" fontId="8" fillId="0" borderId="46" xfId="0" applyNumberFormat="1" applyFont="1" applyFill="1" applyBorder="1" applyAlignment="1">
      <alignment horizontal="right"/>
    </xf>
    <xf numFmtId="168" fontId="8" fillId="0" borderId="47" xfId="0" applyNumberFormat="1" applyFont="1" applyFill="1" applyBorder="1" applyAlignment="1">
      <alignment horizontal="right"/>
    </xf>
    <xf numFmtId="168" fontId="9" fillId="0" borderId="7" xfId="0" applyNumberFormat="1" applyFont="1" applyFill="1" applyBorder="1" applyAlignment="1">
      <alignment horizontal="right"/>
    </xf>
    <xf numFmtId="168" fontId="9" fillId="0" borderId="11" xfId="0" applyNumberFormat="1" applyFont="1" applyFill="1" applyBorder="1" applyAlignment="1">
      <alignment horizontal="right"/>
    </xf>
    <xf numFmtId="168" fontId="9" fillId="0" borderId="43" xfId="0" applyNumberFormat="1" applyFont="1" applyFill="1" applyBorder="1" applyAlignment="1">
      <alignment horizontal="right"/>
    </xf>
    <xf numFmtId="168" fontId="9" fillId="0" borderId="16" xfId="0" applyNumberFormat="1" applyFont="1" applyFill="1" applyBorder="1" applyAlignment="1">
      <alignment horizontal="right"/>
    </xf>
    <xf numFmtId="3" fontId="8" fillId="0" borderId="46" xfId="0" applyNumberFormat="1" applyFont="1" applyFill="1" applyBorder="1" applyAlignment="1"/>
    <xf numFmtId="3" fontId="9" fillId="0" borderId="86" xfId="0" applyNumberFormat="1" applyFont="1" applyFill="1" applyBorder="1" applyAlignment="1"/>
    <xf numFmtId="3" fontId="9" fillId="0" borderId="7" xfId="0" applyNumberFormat="1" applyFont="1" applyFill="1" applyBorder="1" applyAlignment="1"/>
    <xf numFmtId="3" fontId="9" fillId="0" borderId="11" xfId="0" applyNumberFormat="1" applyFont="1" applyFill="1" applyBorder="1" applyAlignment="1">
      <alignment horizontal="right"/>
    </xf>
    <xf numFmtId="3" fontId="8" fillId="0" borderId="42" xfId="0" applyNumberFormat="1" applyFont="1" applyFill="1" applyBorder="1" applyAlignment="1">
      <alignment horizontal="right"/>
    </xf>
    <xf numFmtId="3" fontId="3" fillId="0" borderId="0" xfId="0" applyNumberFormat="1" applyFont="1" applyFill="1" applyAlignment="1">
      <alignment horizontal="right"/>
    </xf>
    <xf numFmtId="169" fontId="2" fillId="0" borderId="0" xfId="3" applyNumberFormat="1" applyFont="1" applyAlignment="1">
      <alignment horizontal="right"/>
    </xf>
    <xf numFmtId="3" fontId="13" fillId="0" borderId="0" xfId="0" applyNumberFormat="1" applyFont="1" applyFill="1" applyBorder="1" applyAlignment="1">
      <alignment horizontal="right"/>
    </xf>
    <xf numFmtId="3" fontId="4" fillId="0" borderId="0" xfId="0" applyNumberFormat="1" applyFont="1" applyFill="1" applyBorder="1" applyAlignment="1">
      <alignment horizontal="right"/>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3" fillId="0" borderId="0" xfId="0" applyFont="1" applyFill="1" applyAlignment="1">
      <alignment horizontal="left"/>
    </xf>
    <xf numFmtId="168" fontId="2" fillId="0" borderId="27" xfId="0" applyNumberFormat="1" applyFont="1" applyFill="1" applyBorder="1" applyAlignment="1">
      <alignment horizontal="right"/>
    </xf>
    <xf numFmtId="0" fontId="6" fillId="2" borderId="71" xfId="0" applyFont="1" applyFill="1" applyBorder="1" applyAlignment="1"/>
    <xf numFmtId="0" fontId="8" fillId="0" borderId="56" xfId="0" applyFont="1" applyFill="1" applyBorder="1" applyAlignment="1"/>
    <xf numFmtId="3" fontId="2" fillId="0" borderId="86" xfId="0" applyNumberFormat="1" applyFont="1" applyFill="1" applyBorder="1" applyAlignment="1">
      <alignment horizontal="right"/>
    </xf>
    <xf numFmtId="3" fontId="2" fillId="0" borderId="7" xfId="0" applyNumberFormat="1" applyFont="1" applyFill="1" applyBorder="1" applyAlignment="1">
      <alignment horizontal="right"/>
    </xf>
    <xf numFmtId="3" fontId="2" fillId="0" borderId="11" xfId="0" applyNumberFormat="1" applyFont="1" applyFill="1" applyBorder="1" applyAlignment="1">
      <alignment horizontal="right"/>
    </xf>
    <xf numFmtId="168" fontId="2" fillId="0" borderId="46" xfId="0" applyNumberFormat="1" applyFont="1" applyFill="1" applyBorder="1" applyAlignment="1"/>
    <xf numFmtId="2" fontId="3" fillId="0" borderId="0" xfId="0" applyNumberFormat="1" applyFont="1" applyFill="1" applyBorder="1"/>
    <xf numFmtId="168" fontId="2" fillId="0" borderId="42" xfId="0" applyNumberFormat="1" applyFont="1" applyFill="1" applyBorder="1" applyAlignment="1">
      <alignment horizontal="right"/>
    </xf>
    <xf numFmtId="168" fontId="2" fillId="0" borderId="47" xfId="0" applyNumberFormat="1" applyFont="1" applyFill="1" applyBorder="1" applyAlignment="1">
      <alignment horizontal="right"/>
    </xf>
    <xf numFmtId="2" fontId="3" fillId="0" borderId="0" xfId="0" applyNumberFormat="1" applyFont="1" applyFill="1" applyBorder="1" applyAlignment="1">
      <alignment horizontal="center"/>
    </xf>
    <xf numFmtId="169" fontId="5" fillId="0" borderId="0" xfId="0" applyNumberFormat="1" applyFont="1" applyFill="1"/>
    <xf numFmtId="2" fontId="5" fillId="0" borderId="0" xfId="0" applyNumberFormat="1" applyFont="1" applyFill="1"/>
    <xf numFmtId="3" fontId="2" fillId="0" borderId="8" xfId="0" applyNumberFormat="1" applyFont="1" applyFill="1" applyBorder="1" applyAlignment="1">
      <alignment horizontal="right"/>
    </xf>
    <xf numFmtId="3" fontId="2" fillId="0" borderId="12" xfId="0" applyNumberFormat="1" applyFont="1" applyFill="1" applyBorder="1" applyAlignment="1">
      <alignment horizontal="right"/>
    </xf>
    <xf numFmtId="3" fontId="2" fillId="0" borderId="17" xfId="0" applyNumberFormat="1" applyFont="1" applyFill="1" applyBorder="1" applyAlignment="1">
      <alignment horizontal="right"/>
    </xf>
    <xf numFmtId="168" fontId="2" fillId="0" borderId="46" xfId="0" applyNumberFormat="1" applyFont="1" applyFill="1" applyBorder="1" applyAlignment="1">
      <alignment horizontal="right"/>
    </xf>
    <xf numFmtId="10" fontId="2" fillId="0" borderId="0" xfId="3" applyNumberFormat="1" applyFont="1" applyFill="1" applyBorder="1" applyAlignment="1">
      <alignment horizontal="right" vertical="center"/>
    </xf>
    <xf numFmtId="10" fontId="2" fillId="0" borderId="0" xfId="3" applyNumberFormat="1" applyFont="1" applyFill="1" applyBorder="1" applyAlignment="1">
      <alignment horizontal="right"/>
    </xf>
    <xf numFmtId="10" fontId="2" fillId="0" borderId="0" xfId="3" applyNumberFormat="1" applyFont="1" applyFill="1" applyAlignment="1">
      <alignment horizontal="right"/>
    </xf>
    <xf numFmtId="10" fontId="2" fillId="0" borderId="0" xfId="3" applyNumberFormat="1" applyFont="1" applyFill="1" applyAlignment="1">
      <alignment horizontal="center" vertical="center"/>
    </xf>
    <xf numFmtId="169" fontId="3" fillId="0" borderId="0" xfId="0" applyNumberFormat="1" applyFont="1" applyFill="1" applyBorder="1" applyAlignment="1">
      <alignment horizontal="right"/>
    </xf>
    <xf numFmtId="3" fontId="2" fillId="0" borderId="46" xfId="0" applyNumberFormat="1" applyFont="1" applyFill="1" applyBorder="1" applyAlignment="1">
      <alignment horizontal="right"/>
    </xf>
    <xf numFmtId="3" fontId="2" fillId="0" borderId="42" xfId="0" applyNumberFormat="1" applyFont="1" applyFill="1" applyBorder="1" applyAlignment="1">
      <alignment horizontal="right"/>
    </xf>
    <xf numFmtId="3" fontId="2" fillId="0" borderId="47" xfId="0" applyNumberFormat="1" applyFont="1" applyFill="1" applyBorder="1" applyAlignment="1">
      <alignment horizontal="right"/>
    </xf>
    <xf numFmtId="3" fontId="2" fillId="0" borderId="43" xfId="0" applyNumberFormat="1" applyFont="1" applyFill="1" applyBorder="1" applyAlignment="1">
      <alignment horizontal="right"/>
    </xf>
    <xf numFmtId="3" fontId="2" fillId="0" borderId="16" xfId="0" applyNumberFormat="1" applyFont="1" applyFill="1" applyBorder="1" applyAlignment="1">
      <alignment horizontal="right"/>
    </xf>
    <xf numFmtId="169" fontId="4" fillId="0" borderId="0" xfId="0" applyNumberFormat="1" applyFont="1" applyBorder="1" applyAlignment="1">
      <alignment horizontal="right"/>
    </xf>
    <xf numFmtId="168" fontId="2" fillId="0" borderId="89" xfId="0" applyNumberFormat="1" applyFont="1" applyFill="1" applyBorder="1" applyAlignment="1">
      <alignment horizontal="right"/>
    </xf>
    <xf numFmtId="168" fontId="2" fillId="0" borderId="91" xfId="0" applyNumberFormat="1" applyFont="1" applyFill="1" applyBorder="1" applyAlignment="1">
      <alignment horizontal="right"/>
    </xf>
    <xf numFmtId="168" fontId="2" fillId="0" borderId="93" xfId="0" applyNumberFormat="1" applyFont="1" applyFill="1" applyBorder="1" applyAlignment="1">
      <alignment horizontal="right"/>
    </xf>
    <xf numFmtId="168" fontId="3" fillId="0" borderId="88" xfId="0" applyNumberFormat="1" applyFont="1" applyFill="1" applyBorder="1" applyAlignment="1">
      <alignment horizontal="right"/>
    </xf>
    <xf numFmtId="168" fontId="2" fillId="0" borderId="94" xfId="0" applyNumberFormat="1" applyFont="1" applyFill="1" applyBorder="1" applyAlignment="1">
      <alignment horizontal="right"/>
    </xf>
    <xf numFmtId="168" fontId="3" fillId="0" borderId="90" xfId="0" applyNumberFormat="1" applyFont="1" applyFill="1" applyBorder="1" applyAlignment="1">
      <alignment horizontal="right"/>
    </xf>
    <xf numFmtId="168" fontId="3" fillId="0" borderId="92" xfId="0" applyNumberFormat="1" applyFont="1" applyFill="1" applyBorder="1" applyAlignment="1">
      <alignment horizontal="right"/>
    </xf>
    <xf numFmtId="168" fontId="2" fillId="0" borderId="95" xfId="0" applyNumberFormat="1" applyFont="1" applyFill="1" applyBorder="1" applyAlignment="1">
      <alignment horizontal="right"/>
    </xf>
    <xf numFmtId="168" fontId="2" fillId="0" borderId="88" xfId="3" applyNumberFormat="1" applyFont="1" applyFill="1" applyBorder="1" applyAlignment="1"/>
    <xf numFmtId="168" fontId="2" fillId="0" borderId="89" xfId="3" applyNumberFormat="1" applyFont="1" applyFill="1" applyBorder="1" applyAlignment="1"/>
    <xf numFmtId="168" fontId="2" fillId="0" borderId="90" xfId="3" applyNumberFormat="1" applyFont="1" applyFill="1" applyBorder="1" applyAlignment="1"/>
    <xf numFmtId="168" fontId="2" fillId="0" borderId="91" xfId="3" applyNumberFormat="1" applyFont="1" applyFill="1" applyBorder="1" applyAlignment="1"/>
    <xf numFmtId="168" fontId="2" fillId="0" borderId="92" xfId="3" applyNumberFormat="1" applyFont="1" applyFill="1" applyBorder="1" applyAlignment="1"/>
    <xf numFmtId="168" fontId="2" fillId="0" borderId="93" xfId="3" applyNumberFormat="1" applyFont="1" applyFill="1" applyBorder="1" applyAlignment="1">
      <alignment horizontal="right"/>
    </xf>
    <xf numFmtId="3" fontId="2" fillId="0" borderId="90" xfId="3" applyNumberFormat="1" applyFont="1" applyFill="1" applyBorder="1" applyAlignment="1"/>
    <xf numFmtId="176" fontId="0" fillId="0" borderId="96" xfId="0" applyNumberFormat="1" applyFont="1" applyBorder="1" applyAlignment="1">
      <alignment horizontal="right"/>
    </xf>
    <xf numFmtId="3" fontId="2" fillId="0" borderId="90" xfId="0" applyNumberFormat="1" applyFont="1" applyFill="1" applyBorder="1" applyAlignment="1"/>
    <xf numFmtId="168" fontId="4" fillId="0" borderId="0" xfId="0" applyNumberFormat="1" applyFont="1" applyFill="1" applyBorder="1" applyAlignment="1">
      <alignment horizontal="right"/>
    </xf>
    <xf numFmtId="3" fontId="2" fillId="0" borderId="0" xfId="0" applyNumberFormat="1" applyFont="1" applyFill="1" applyBorder="1"/>
    <xf numFmtId="3" fontId="8" fillId="0" borderId="88" xfId="0" applyNumberFormat="1" applyFont="1" applyFill="1" applyBorder="1" applyAlignment="1">
      <alignment horizontal="right"/>
    </xf>
    <xf numFmtId="3" fontId="9" fillId="0" borderId="94" xfId="0" applyNumberFormat="1" applyFont="1" applyFill="1" applyBorder="1" applyAlignment="1">
      <alignment horizontal="right"/>
    </xf>
    <xf numFmtId="3" fontId="9" fillId="0" borderId="89" xfId="0" applyNumberFormat="1" applyFont="1" applyFill="1" applyBorder="1" applyAlignment="1">
      <alignment horizontal="right"/>
    </xf>
    <xf numFmtId="3" fontId="8" fillId="0" borderId="90" xfId="0" applyNumberFormat="1" applyFont="1" applyFill="1" applyBorder="1" applyAlignment="1">
      <alignment horizontal="right"/>
    </xf>
    <xf numFmtId="3" fontId="9" fillId="0" borderId="91" xfId="0" applyNumberFormat="1" applyFont="1" applyFill="1" applyBorder="1" applyAlignment="1">
      <alignment horizontal="right"/>
    </xf>
    <xf numFmtId="3" fontId="8" fillId="0" borderId="92" xfId="0" applyNumberFormat="1" applyFont="1" applyFill="1" applyBorder="1" applyAlignment="1">
      <alignment horizontal="right"/>
    </xf>
    <xf numFmtId="3" fontId="9" fillId="0" borderId="95" xfId="0" applyNumberFormat="1" applyFont="1" applyFill="1" applyBorder="1" applyAlignment="1">
      <alignment horizontal="right"/>
    </xf>
    <xf numFmtId="3" fontId="9" fillId="0" borderId="93" xfId="0" applyNumberFormat="1" applyFont="1" applyFill="1" applyBorder="1" applyAlignment="1">
      <alignment horizontal="right"/>
    </xf>
    <xf numFmtId="3" fontId="9" fillId="0" borderId="83" xfId="0" applyNumberFormat="1" applyFont="1" applyFill="1" applyBorder="1" applyAlignment="1">
      <alignment horizontal="right"/>
    </xf>
    <xf numFmtId="3" fontId="9" fillId="0" borderId="78" xfId="0" applyNumberFormat="1" applyFont="1" applyFill="1" applyBorder="1" applyAlignment="1">
      <alignment horizontal="right"/>
    </xf>
    <xf numFmtId="3" fontId="9" fillId="0" borderId="84" xfId="0" applyNumberFormat="1" applyFont="1" applyFill="1" applyBorder="1" applyAlignment="1">
      <alignment horizontal="right"/>
    </xf>
    <xf numFmtId="3" fontId="9" fillId="0" borderId="81" xfId="0" applyNumberFormat="1" applyFont="1" applyFill="1" applyBorder="1" applyAlignment="1">
      <alignment horizontal="right"/>
    </xf>
    <xf numFmtId="0" fontId="6" fillId="0" borderId="0" xfId="0" applyFont="1" applyFill="1" applyAlignment="1">
      <alignment horizontal="right"/>
    </xf>
    <xf numFmtId="173" fontId="2" fillId="0" borderId="82" xfId="1" applyNumberFormat="1" applyFont="1" applyFill="1" applyBorder="1" applyAlignment="1">
      <alignment horizontal="right"/>
    </xf>
    <xf numFmtId="0" fontId="9" fillId="0" borderId="0" xfId="0" applyFont="1" applyFill="1" applyBorder="1" applyAlignment="1"/>
    <xf numFmtId="3" fontId="9" fillId="0" borderId="15" xfId="0" applyNumberFormat="1" applyFont="1" applyFill="1" applyBorder="1" applyAlignment="1">
      <alignment horizontal="right"/>
    </xf>
    <xf numFmtId="168" fontId="9" fillId="0" borderId="83" xfId="0" applyNumberFormat="1" applyFont="1" applyFill="1" applyBorder="1" applyAlignment="1">
      <alignment horizontal="right"/>
    </xf>
    <xf numFmtId="168" fontId="9" fillId="0" borderId="78" xfId="0" applyNumberFormat="1" applyFont="1" applyFill="1" applyBorder="1" applyAlignment="1">
      <alignment horizontal="right"/>
    </xf>
    <xf numFmtId="168" fontId="9" fillId="0" borderId="84" xfId="0" applyNumberFormat="1" applyFont="1" applyFill="1" applyBorder="1" applyAlignment="1">
      <alignment horizontal="right"/>
    </xf>
    <xf numFmtId="168" fontId="9" fillId="0" borderId="79" xfId="0" applyNumberFormat="1" applyFont="1" applyFill="1" applyBorder="1" applyAlignment="1">
      <alignment horizontal="right"/>
    </xf>
    <xf numFmtId="168" fontId="9" fillId="0" borderId="80" xfId="0" applyNumberFormat="1" applyFont="1" applyFill="1" applyBorder="1" applyAlignment="1">
      <alignment horizontal="right"/>
    </xf>
    <xf numFmtId="168" fontId="9" fillId="0" borderId="81" xfId="0" applyNumberFormat="1" applyFont="1" applyFill="1" applyBorder="1" applyAlignment="1">
      <alignment horizontal="right"/>
    </xf>
    <xf numFmtId="3" fontId="9" fillId="0" borderId="110" xfId="0" applyNumberFormat="1" applyFont="1" applyFill="1" applyBorder="1" applyAlignment="1">
      <alignment horizontal="right"/>
    </xf>
    <xf numFmtId="3" fontId="9" fillId="0" borderId="111" xfId="0" applyNumberFormat="1" applyFont="1" applyFill="1" applyBorder="1" applyAlignment="1">
      <alignment horizontal="right"/>
    </xf>
    <xf numFmtId="3" fontId="9" fillId="0" borderId="112" xfId="0" applyNumberFormat="1" applyFont="1" applyFill="1" applyBorder="1" applyAlignment="1">
      <alignment horizontal="right"/>
    </xf>
    <xf numFmtId="3" fontId="9" fillId="0" borderId="109" xfId="0" applyNumberFormat="1" applyFont="1" applyFill="1" applyBorder="1" applyAlignment="1">
      <alignment horizontal="right"/>
    </xf>
    <xf numFmtId="168" fontId="9" fillId="0" borderId="109" xfId="0" applyNumberFormat="1" applyFont="1" applyFill="1" applyBorder="1" applyAlignment="1">
      <alignment horizontal="right"/>
    </xf>
    <xf numFmtId="3" fontId="9" fillId="0" borderId="113" xfId="0" applyNumberFormat="1" applyFont="1" applyFill="1" applyBorder="1" applyAlignment="1">
      <alignment horizontal="right"/>
    </xf>
    <xf numFmtId="3" fontId="9" fillId="0" borderId="114" xfId="0" applyNumberFormat="1" applyFont="1" applyFill="1" applyBorder="1" applyAlignment="1">
      <alignment horizontal="right"/>
    </xf>
    <xf numFmtId="3" fontId="9" fillId="0" borderId="116" xfId="0" applyNumberFormat="1" applyFont="1" applyFill="1" applyBorder="1" applyAlignment="1">
      <alignment horizontal="right"/>
    </xf>
    <xf numFmtId="3" fontId="9" fillId="0" borderId="117" xfId="0" applyNumberFormat="1" applyFont="1" applyFill="1" applyBorder="1" applyAlignment="1">
      <alignment horizontal="right"/>
    </xf>
    <xf numFmtId="3" fontId="8" fillId="0" borderId="116" xfId="0" applyNumberFormat="1" applyFont="1" applyFill="1" applyBorder="1" applyAlignment="1"/>
    <xf numFmtId="3" fontId="8" fillId="0" borderId="117" xfId="0" applyNumberFormat="1" applyFont="1" applyFill="1" applyBorder="1" applyAlignment="1"/>
    <xf numFmtId="3" fontId="8" fillId="0" borderId="118" xfId="0" applyNumberFormat="1" applyFont="1" applyFill="1" applyBorder="1" applyAlignment="1"/>
    <xf numFmtId="3" fontId="9" fillId="0" borderId="116" xfId="0" applyNumberFormat="1" applyFont="1" applyFill="1" applyBorder="1"/>
    <xf numFmtId="3" fontId="9" fillId="0" borderId="117" xfId="0" applyNumberFormat="1" applyFont="1" applyFill="1" applyBorder="1"/>
    <xf numFmtId="3" fontId="9" fillId="0" borderId="118" xfId="0" applyNumberFormat="1" applyFont="1" applyFill="1" applyBorder="1"/>
    <xf numFmtId="3" fontId="9" fillId="0" borderId="118" xfId="0" applyNumberFormat="1" applyFont="1" applyFill="1" applyBorder="1" applyAlignment="1">
      <alignment horizontal="right"/>
    </xf>
    <xf numFmtId="173" fontId="9" fillId="0" borderId="78" xfId="1" applyNumberFormat="1" applyFont="1" applyFill="1" applyBorder="1" applyAlignment="1">
      <alignment horizontal="right"/>
    </xf>
    <xf numFmtId="3" fontId="9" fillId="0" borderId="119" xfId="0" applyNumberFormat="1" applyFont="1" applyFill="1" applyBorder="1" applyAlignment="1">
      <alignment horizontal="right"/>
    </xf>
    <xf numFmtId="3" fontId="9" fillId="0" borderId="120" xfId="0" applyNumberFormat="1" applyFont="1" applyFill="1" applyBorder="1" applyAlignment="1">
      <alignment horizontal="right"/>
    </xf>
    <xf numFmtId="3" fontId="9" fillId="0" borderId="121" xfId="0" applyNumberFormat="1" applyFont="1" applyFill="1" applyBorder="1" applyAlignment="1">
      <alignment horizontal="right"/>
    </xf>
    <xf numFmtId="0" fontId="3" fillId="0" borderId="54" xfId="0" applyFont="1" applyFill="1" applyBorder="1"/>
    <xf numFmtId="3" fontId="3" fillId="0" borderId="54" xfId="0" applyNumberFormat="1" applyFont="1" applyFill="1" applyBorder="1"/>
    <xf numFmtId="168" fontId="3" fillId="0" borderId="54" xfId="0" applyNumberFormat="1" applyFont="1" applyFill="1" applyBorder="1"/>
    <xf numFmtId="168" fontId="9" fillId="0" borderId="113" xfId="0" applyNumberFormat="1" applyFont="1" applyFill="1" applyBorder="1" applyAlignment="1">
      <alignment horizontal="right"/>
    </xf>
    <xf numFmtId="168" fontId="9" fillId="0" borderId="112" xfId="0" applyNumberFormat="1" applyFont="1" applyFill="1" applyBorder="1" applyAlignment="1">
      <alignment horizontal="right"/>
    </xf>
    <xf numFmtId="0" fontId="33" fillId="0" borderId="0" xfId="0" applyFont="1" applyBorder="1" applyAlignment="1"/>
    <xf numFmtId="0" fontId="26" fillId="0" borderId="0" xfId="0" applyNumberFormat="1" applyFont="1" applyBorder="1" applyAlignment="1"/>
    <xf numFmtId="3" fontId="33" fillId="0" borderId="0" xfId="0" applyNumberFormat="1" applyFont="1" applyBorder="1" applyAlignment="1"/>
    <xf numFmtId="168" fontId="9" fillId="0" borderId="46" xfId="0" applyNumberFormat="1" applyFont="1" applyFill="1" applyBorder="1" applyAlignment="1">
      <alignment horizontal="right"/>
    </xf>
    <xf numFmtId="14" fontId="9" fillId="0" borderId="7" xfId="0" applyNumberFormat="1" applyFont="1" applyFill="1" applyBorder="1" applyAlignment="1">
      <alignment horizontal="right"/>
    </xf>
    <xf numFmtId="14" fontId="9" fillId="0" borderId="11" xfId="0" applyNumberFormat="1" applyFont="1" applyFill="1" applyBorder="1" applyAlignment="1">
      <alignment horizontal="right"/>
    </xf>
    <xf numFmtId="14" fontId="9" fillId="0" borderId="16" xfId="0" applyNumberFormat="1" applyFont="1" applyFill="1" applyBorder="1" applyAlignment="1">
      <alignment horizontal="right"/>
    </xf>
    <xf numFmtId="169" fontId="8" fillId="0" borderId="0" xfId="3" applyNumberFormat="1" applyFont="1" applyFill="1" applyBorder="1" applyAlignment="1">
      <alignment horizontal="right"/>
    </xf>
    <xf numFmtId="168" fontId="9" fillId="0" borderId="46" xfId="0" applyNumberFormat="1" applyFont="1" applyFill="1" applyBorder="1" applyAlignment="1"/>
    <xf numFmtId="168" fontId="9" fillId="0" borderId="7" xfId="0" applyNumberFormat="1" applyFont="1" applyFill="1" applyBorder="1" applyAlignment="1"/>
    <xf numFmtId="168" fontId="9" fillId="0" borderId="42" xfId="0" applyNumberFormat="1" applyFont="1" applyFill="1" applyBorder="1" applyAlignment="1"/>
    <xf numFmtId="168" fontId="9" fillId="0" borderId="11" xfId="0" applyNumberFormat="1" applyFont="1" applyFill="1" applyBorder="1" applyAlignment="1"/>
    <xf numFmtId="168" fontId="9" fillId="0" borderId="47" xfId="0" applyNumberFormat="1" applyFont="1" applyFill="1" applyBorder="1" applyAlignment="1"/>
    <xf numFmtId="14" fontId="9" fillId="0" borderId="105" xfId="0" applyNumberFormat="1" applyFont="1" applyFill="1" applyBorder="1" applyAlignment="1">
      <alignment horizontal="right"/>
    </xf>
    <xf numFmtId="14" fontId="9" fillId="0" borderId="0" xfId="0" applyNumberFormat="1" applyFont="1" applyFill="1" applyBorder="1" applyAlignment="1">
      <alignment horizontal="right"/>
    </xf>
    <xf numFmtId="168" fontId="9" fillId="0" borderId="42" xfId="0" applyNumberFormat="1" applyFont="1" applyFill="1" applyBorder="1" applyAlignment="1">
      <alignment horizontal="right"/>
    </xf>
    <xf numFmtId="168" fontId="9" fillId="0" borderId="0" xfId="0" applyNumberFormat="1" applyFont="1" applyFill="1" applyBorder="1" applyAlignment="1"/>
    <xf numFmtId="168" fontId="9" fillId="0" borderId="47" xfId="0" applyNumberFormat="1" applyFont="1" applyFill="1" applyBorder="1" applyAlignment="1">
      <alignment horizontal="right"/>
    </xf>
    <xf numFmtId="3" fontId="9" fillId="3" borderId="17" xfId="0" applyNumberFormat="1" applyFont="1" applyFill="1" applyBorder="1" applyAlignment="1">
      <alignment horizontal="right"/>
    </xf>
    <xf numFmtId="4" fontId="2" fillId="0" borderId="126" xfId="0" applyNumberFormat="1" applyFont="1" applyFill="1" applyBorder="1" applyAlignment="1">
      <alignment horizontal="right"/>
    </xf>
    <xf numFmtId="168" fontId="2" fillId="0" borderId="126" xfId="0" applyNumberFormat="1" applyFont="1" applyFill="1" applyBorder="1" applyAlignment="1">
      <alignment horizontal="center"/>
    </xf>
    <xf numFmtId="168" fontId="9" fillId="3" borderId="11" xfId="0" applyNumberFormat="1" applyFont="1" applyFill="1" applyBorder="1" applyAlignment="1">
      <alignment horizontal="right"/>
    </xf>
    <xf numFmtId="0" fontId="3" fillId="0" borderId="9" xfId="0" applyFont="1" applyFill="1" applyBorder="1" applyAlignment="1"/>
    <xf numFmtId="171" fontId="4" fillId="0" borderId="9" xfId="0" applyNumberFormat="1" applyFont="1" applyFill="1" applyBorder="1" applyAlignment="1">
      <alignment horizontal="left"/>
    </xf>
    <xf numFmtId="0" fontId="3" fillId="0" borderId="45" xfId="0" applyFont="1" applyFill="1" applyBorder="1" applyAlignment="1"/>
    <xf numFmtId="3" fontId="8" fillId="0" borderId="44" xfId="0" applyNumberFormat="1" applyFont="1" applyFill="1" applyBorder="1" applyAlignment="1"/>
    <xf numFmtId="0" fontId="3" fillId="0" borderId="0" xfId="0" applyFont="1" applyFill="1" applyAlignment="1">
      <alignment horizontal="left"/>
    </xf>
    <xf numFmtId="0" fontId="6" fillId="2" borderId="2" xfId="0" applyFont="1" applyFill="1" applyBorder="1" applyAlignment="1">
      <alignment horizontal="center" vertical="center"/>
    </xf>
    <xf numFmtId="0" fontId="6" fillId="2" borderId="70" xfId="0" applyFont="1" applyFill="1" applyBorder="1" applyAlignment="1">
      <alignment horizontal="center" vertical="center"/>
    </xf>
    <xf numFmtId="170" fontId="2" fillId="0" borderId="0" xfId="0" applyNumberFormat="1" applyFont="1" applyBorder="1"/>
    <xf numFmtId="169" fontId="3" fillId="0" borderId="0" xfId="3" applyNumberFormat="1" applyFont="1" applyBorder="1"/>
    <xf numFmtId="0" fontId="11" fillId="0" borderId="0" xfId="0" applyFont="1" applyFill="1" applyBorder="1" applyAlignment="1">
      <alignment horizontal="right"/>
    </xf>
    <xf numFmtId="168" fontId="10" fillId="3" borderId="11" xfId="1" applyNumberFormat="1" applyFont="1" applyFill="1" applyBorder="1" applyAlignment="1">
      <alignment horizontal="right"/>
    </xf>
    <xf numFmtId="168" fontId="10" fillId="3" borderId="11" xfId="0" applyNumberFormat="1" applyFont="1" applyFill="1" applyBorder="1" applyAlignment="1">
      <alignment horizontal="right"/>
    </xf>
    <xf numFmtId="168" fontId="10" fillId="3" borderId="16" xfId="0" applyNumberFormat="1" applyFont="1" applyFill="1" applyBorder="1" applyAlignment="1">
      <alignment horizontal="right"/>
    </xf>
    <xf numFmtId="168" fontId="3" fillId="0" borderId="0" xfId="1" applyNumberFormat="1" applyFont="1" applyFill="1" applyBorder="1" applyAlignment="1"/>
    <xf numFmtId="168" fontId="2" fillId="0" borderId="0" xfId="1" applyNumberFormat="1" applyFont="1" applyFill="1" applyBorder="1" applyAlignment="1"/>
    <xf numFmtId="168" fontId="9" fillId="3" borderId="11" xfId="1" applyNumberFormat="1" applyFont="1" applyFill="1" applyBorder="1" applyAlignment="1">
      <alignment horizontal="right"/>
    </xf>
    <xf numFmtId="168" fontId="9" fillId="3" borderId="16" xfId="0" applyNumberFormat="1" applyFont="1" applyFill="1" applyBorder="1" applyAlignment="1">
      <alignment horizontal="right"/>
    </xf>
    <xf numFmtId="0" fontId="3" fillId="0" borderId="137" xfId="0" applyFont="1" applyBorder="1"/>
    <xf numFmtId="171" fontId="12" fillId="0" borderId="0" xfId="0" applyNumberFormat="1" applyFont="1" applyFill="1" applyBorder="1" applyAlignment="1">
      <alignment horizontal="right"/>
    </xf>
    <xf numFmtId="169" fontId="3" fillId="0" borderId="0" xfId="0" applyNumberFormat="1" applyFont="1" applyBorder="1" applyAlignment="1"/>
    <xf numFmtId="0" fontId="27" fillId="4" borderId="0" xfId="0" applyFont="1" applyFill="1"/>
    <xf numFmtId="0" fontId="39" fillId="2" borderId="0" xfId="0" applyFont="1" applyFill="1" applyAlignment="1">
      <alignment vertical="center"/>
    </xf>
    <xf numFmtId="0" fontId="38" fillId="2" borderId="0" xfId="0" applyFont="1" applyFill="1" applyAlignment="1"/>
    <xf numFmtId="0" fontId="42" fillId="4" borderId="0" xfId="0" applyFont="1" applyFill="1" applyAlignment="1"/>
    <xf numFmtId="0" fontId="27" fillId="4" borderId="0" xfId="0" applyFont="1" applyFill="1" applyAlignment="1"/>
    <xf numFmtId="0" fontId="28" fillId="4" borderId="0" xfId="0" applyFont="1" applyFill="1" applyAlignment="1"/>
    <xf numFmtId="168" fontId="3" fillId="0" borderId="0" xfId="0" applyNumberFormat="1" applyFont="1" applyFill="1" applyBorder="1"/>
    <xf numFmtId="0" fontId="6" fillId="2" borderId="0" xfId="0" applyFont="1" applyFill="1" applyBorder="1" applyAlignment="1"/>
    <xf numFmtId="0" fontId="8" fillId="0" borderId="136" xfId="0" applyFont="1" applyFill="1" applyBorder="1" applyAlignment="1"/>
    <xf numFmtId="0" fontId="6" fillId="2" borderId="33" xfId="0" applyFont="1" applyFill="1" applyBorder="1" applyAlignment="1"/>
    <xf numFmtId="3" fontId="27" fillId="0" borderId="0" xfId="0" applyNumberFormat="1" applyFont="1" applyFill="1" applyBorder="1"/>
    <xf numFmtId="3" fontId="27" fillId="0" borderId="0" xfId="0" applyNumberFormat="1" applyFont="1" applyFill="1" applyAlignment="1"/>
    <xf numFmtId="3" fontId="27" fillId="0" borderId="0" xfId="0" applyNumberFormat="1" applyFont="1" applyAlignment="1"/>
    <xf numFmtId="3" fontId="27" fillId="0" borderId="0" xfId="0" applyNumberFormat="1" applyFont="1" applyFill="1" applyBorder="1" applyAlignment="1"/>
    <xf numFmtId="3" fontId="28" fillId="0" borderId="0" xfId="0" applyNumberFormat="1" applyFont="1" applyFill="1" applyBorder="1" applyAlignment="1"/>
    <xf numFmtId="3" fontId="27" fillId="0" borderId="0" xfId="0" applyNumberFormat="1" applyFont="1" applyBorder="1"/>
    <xf numFmtId="0" fontId="27" fillId="0" borderId="0" xfId="0" applyFont="1" applyFill="1" applyBorder="1" applyAlignment="1"/>
    <xf numFmtId="3" fontId="2" fillId="0" borderId="126" xfId="0" applyNumberFormat="1" applyFont="1" applyFill="1" applyBorder="1" applyAlignment="1">
      <alignment horizontal="right"/>
    </xf>
    <xf numFmtId="3" fontId="2" fillId="0" borderId="130" xfId="0" applyNumberFormat="1" applyFont="1" applyFill="1" applyBorder="1" applyAlignment="1"/>
    <xf numFmtId="3" fontId="2" fillId="0" borderId="131" xfId="0" applyNumberFormat="1" applyFont="1" applyFill="1" applyBorder="1" applyAlignment="1"/>
    <xf numFmtId="3" fontId="2" fillId="0" borderId="129" xfId="0" applyNumberFormat="1" applyFont="1" applyFill="1" applyBorder="1" applyAlignment="1">
      <alignment horizontal="right"/>
    </xf>
    <xf numFmtId="3" fontId="2" fillId="0" borderId="130" xfId="0" applyNumberFormat="1" applyFont="1" applyFill="1" applyBorder="1" applyAlignment="1">
      <alignment horizontal="right"/>
    </xf>
    <xf numFmtId="3" fontId="3" fillId="0" borderId="139" xfId="0" applyNumberFormat="1" applyFont="1" applyFill="1" applyBorder="1" applyAlignment="1">
      <alignment horizontal="right"/>
    </xf>
    <xf numFmtId="3" fontId="2" fillId="0" borderId="140" xfId="0" applyNumberFormat="1" applyFont="1" applyFill="1" applyBorder="1" applyAlignment="1">
      <alignment horizontal="right"/>
    </xf>
    <xf numFmtId="3" fontId="2" fillId="0" borderId="141" xfId="0" applyNumberFormat="1" applyFont="1" applyFill="1" applyBorder="1" applyAlignment="1">
      <alignment horizontal="right"/>
    </xf>
    <xf numFmtId="3" fontId="2" fillId="0" borderId="143" xfId="0" applyNumberFormat="1" applyFont="1" applyFill="1" applyBorder="1" applyAlignment="1"/>
    <xf numFmtId="3" fontId="8" fillId="3" borderId="144" xfId="0" applyNumberFormat="1" applyFont="1" applyFill="1" applyBorder="1" applyAlignment="1">
      <alignment horizontal="right"/>
    </xf>
    <xf numFmtId="3" fontId="2" fillId="0" borderId="145" xfId="0" applyNumberFormat="1" applyFont="1" applyFill="1" applyBorder="1" applyAlignment="1"/>
    <xf numFmtId="3" fontId="2" fillId="0" borderId="146" xfId="0" applyNumberFormat="1" applyFont="1" applyFill="1" applyBorder="1" applyAlignment="1"/>
    <xf numFmtId="3" fontId="3" fillId="0" borderId="147" xfId="0" applyNumberFormat="1" applyFont="1" applyFill="1" applyBorder="1" applyAlignment="1">
      <alignment horizontal="right"/>
    </xf>
    <xf numFmtId="3" fontId="3" fillId="0" borderId="148" xfId="0" applyNumberFormat="1" applyFont="1" applyFill="1" applyBorder="1" applyAlignment="1"/>
    <xf numFmtId="3" fontId="8" fillId="3" borderId="149" xfId="0" applyNumberFormat="1" applyFont="1" applyFill="1" applyBorder="1" applyAlignment="1">
      <alignment horizontal="right"/>
    </xf>
    <xf numFmtId="3" fontId="2" fillId="0" borderId="132" xfId="0" applyNumberFormat="1" applyFont="1" applyFill="1" applyBorder="1" applyAlignment="1">
      <alignment horizontal="right"/>
    </xf>
    <xf numFmtId="3" fontId="2" fillId="0" borderId="133" xfId="0" applyNumberFormat="1" applyFont="1" applyFill="1" applyBorder="1" applyAlignment="1"/>
    <xf numFmtId="3" fontId="2" fillId="0" borderId="134" xfId="0" applyNumberFormat="1" applyFont="1" applyFill="1" applyBorder="1" applyAlignment="1"/>
    <xf numFmtId="3" fontId="2" fillId="0" borderId="133" xfId="0" applyNumberFormat="1" applyFont="1" applyFill="1" applyBorder="1" applyAlignment="1">
      <alignment horizontal="right"/>
    </xf>
    <xf numFmtId="3" fontId="8" fillId="3" borderId="142" xfId="0" applyNumberFormat="1" applyFont="1" applyFill="1" applyBorder="1" applyAlignment="1">
      <alignment horizontal="right"/>
    </xf>
    <xf numFmtId="169" fontId="2" fillId="0" borderId="0" xfId="0" applyNumberFormat="1" applyFont="1" applyFill="1" applyBorder="1" applyAlignment="1"/>
    <xf numFmtId="174" fontId="21" fillId="0" borderId="0" xfId="0" applyNumberFormat="1" applyFont="1" applyFill="1" applyBorder="1" applyAlignment="1">
      <alignment horizontal="right"/>
    </xf>
    <xf numFmtId="168" fontId="2" fillId="0" borderId="126" xfId="0" applyNumberFormat="1" applyFont="1" applyFill="1" applyBorder="1" applyAlignment="1">
      <alignment horizontal="right"/>
    </xf>
    <xf numFmtId="168" fontId="2" fillId="0" borderId="126" xfId="0" applyNumberFormat="1" applyFont="1" applyFill="1" applyBorder="1" applyAlignment="1"/>
    <xf numFmtId="168" fontId="4" fillId="0" borderId="0" xfId="0" applyNumberFormat="1" applyFont="1" applyFill="1" applyBorder="1"/>
    <xf numFmtId="168" fontId="8" fillId="0" borderId="20" xfId="0" applyNumberFormat="1" applyFont="1" applyFill="1" applyBorder="1" applyAlignment="1"/>
    <xf numFmtId="169" fontId="8" fillId="0" borderId="20" xfId="3" applyNumberFormat="1" applyFont="1" applyFill="1" applyBorder="1" applyAlignment="1"/>
    <xf numFmtId="168" fontId="8" fillId="0" borderId="13" xfId="0" applyNumberFormat="1" applyFont="1" applyFill="1" applyBorder="1" applyAlignment="1">
      <alignment horizontal="right"/>
    </xf>
    <xf numFmtId="168" fontId="9" fillId="0" borderId="13" xfId="0" applyNumberFormat="1" applyFont="1" applyFill="1" applyBorder="1" applyAlignment="1">
      <alignment horizontal="right"/>
    </xf>
    <xf numFmtId="168" fontId="13" fillId="0" borderId="0" xfId="0" applyNumberFormat="1" applyFont="1" applyFill="1" applyBorder="1" applyAlignment="1">
      <alignment horizontal="right"/>
    </xf>
    <xf numFmtId="0" fontId="2" fillId="0" borderId="0" xfId="0" applyFont="1" applyFill="1" applyAlignment="1">
      <alignment horizontal="left"/>
    </xf>
    <xf numFmtId="0" fontId="8" fillId="0" borderId="20" xfId="0" applyFont="1" applyFill="1" applyBorder="1" applyAlignment="1">
      <alignment horizontal="left"/>
    </xf>
    <xf numFmtId="0" fontId="6" fillId="2" borderId="55" xfId="0" applyFont="1" applyFill="1" applyBorder="1" applyAlignment="1">
      <alignment horizontal="right"/>
    </xf>
    <xf numFmtId="0" fontId="8" fillId="0" borderId="6" xfId="0" applyFont="1" applyFill="1" applyBorder="1" applyAlignment="1">
      <alignment horizontal="left"/>
    </xf>
    <xf numFmtId="0" fontId="8" fillId="0" borderId="14" xfId="0" applyFont="1" applyFill="1" applyBorder="1" applyAlignment="1">
      <alignment horizontal="left"/>
    </xf>
    <xf numFmtId="0" fontId="6" fillId="2" borderId="55" xfId="0" applyFont="1" applyFill="1" applyBorder="1" applyAlignment="1">
      <alignment horizontal="left"/>
    </xf>
    <xf numFmtId="0" fontId="8" fillId="0" borderId="10" xfId="0" applyFont="1" applyFill="1" applyBorder="1" applyAlignment="1">
      <alignment horizontal="left"/>
    </xf>
    <xf numFmtId="168" fontId="2" fillId="0" borderId="20" xfId="0" applyNumberFormat="1" applyFont="1" applyFill="1" applyBorder="1" applyAlignment="1">
      <alignment horizontal="right"/>
    </xf>
    <xf numFmtId="168" fontId="9" fillId="3" borderId="13" xfId="0" applyNumberFormat="1" applyFont="1" applyFill="1" applyBorder="1" applyAlignment="1">
      <alignment horizontal="right"/>
    </xf>
    <xf numFmtId="168" fontId="3" fillId="0" borderId="0" xfId="0" applyNumberFormat="1" applyFont="1" applyFill="1" applyAlignment="1">
      <alignment horizontal="right"/>
    </xf>
    <xf numFmtId="2" fontId="2" fillId="0" borderId="0" xfId="0" applyNumberFormat="1" applyFont="1" applyBorder="1"/>
    <xf numFmtId="168" fontId="2" fillId="0" borderId="129" xfId="0" applyNumberFormat="1" applyFont="1" applyFill="1" applyBorder="1" applyAlignment="1"/>
    <xf numFmtId="0" fontId="8" fillId="0" borderId="139" xfId="0" applyFont="1" applyFill="1" applyBorder="1" applyAlignment="1"/>
    <xf numFmtId="168" fontId="2" fillId="0" borderId="140" xfId="0" applyNumberFormat="1" applyFont="1" applyFill="1" applyBorder="1" applyAlignment="1">
      <alignment horizontal="right"/>
    </xf>
    <xf numFmtId="168" fontId="2" fillId="0" borderId="141" xfId="0" applyNumberFormat="1" applyFont="1" applyFill="1" applyBorder="1" applyAlignment="1">
      <alignment horizontal="right"/>
    </xf>
    <xf numFmtId="0" fontId="8" fillId="0" borderId="142" xfId="0" applyFont="1" applyFill="1" applyBorder="1" applyAlignment="1"/>
    <xf numFmtId="168" fontId="2" fillId="0" borderId="143" xfId="0" applyNumberFormat="1" applyFont="1" applyFill="1" applyBorder="1" applyAlignment="1">
      <alignment horizontal="right"/>
    </xf>
    <xf numFmtId="0" fontId="8" fillId="0" borderId="144" xfId="0" applyFont="1" applyFill="1" applyBorder="1" applyAlignment="1"/>
    <xf numFmtId="168" fontId="2" fillId="0" borderId="145" xfId="0" applyNumberFormat="1" applyFont="1" applyFill="1" applyBorder="1" applyAlignment="1">
      <alignment horizontal="right"/>
    </xf>
    <xf numFmtId="168" fontId="2" fillId="0" borderId="146" xfId="0" applyNumberFormat="1" applyFont="1" applyFill="1" applyBorder="1" applyAlignment="1">
      <alignment horizontal="right"/>
    </xf>
    <xf numFmtId="168" fontId="2" fillId="0" borderId="139" xfId="0" applyNumberFormat="1" applyFont="1" applyFill="1" applyBorder="1" applyAlignment="1">
      <alignment horizontal="right"/>
    </xf>
    <xf numFmtId="168" fontId="2" fillId="0" borderId="142" xfId="0" applyNumberFormat="1" applyFont="1" applyFill="1" applyBorder="1" applyAlignment="1">
      <alignment horizontal="right"/>
    </xf>
    <xf numFmtId="168" fontId="2" fillId="0" borderId="144" xfId="0" applyNumberFormat="1" applyFont="1" applyFill="1" applyBorder="1" applyAlignment="1">
      <alignment horizontal="right"/>
    </xf>
    <xf numFmtId="10" fontId="2" fillId="0" borderId="0" xfId="3" applyNumberFormat="1" applyFont="1" applyBorder="1"/>
    <xf numFmtId="10" fontId="2" fillId="0" borderId="0" xfId="3" applyNumberFormat="1" applyFont="1" applyBorder="1" applyAlignment="1">
      <alignment horizontal="right"/>
    </xf>
    <xf numFmtId="10" fontId="2" fillId="0" borderId="0" xfId="3" applyNumberFormat="1" applyFont="1" applyFill="1" applyBorder="1"/>
    <xf numFmtId="169" fontId="2" fillId="0" borderId="0" xfId="3" applyNumberFormat="1" applyFont="1" applyFill="1" applyBorder="1"/>
    <xf numFmtId="169" fontId="3" fillId="0" borderId="0" xfId="0" applyNumberFormat="1" applyFont="1" applyFill="1" applyBorder="1" applyAlignment="1">
      <alignment horizontal="center"/>
    </xf>
    <xf numFmtId="169" fontId="5" fillId="0" borderId="20" xfId="0" applyNumberFormat="1" applyFont="1" applyFill="1" applyBorder="1" applyAlignment="1">
      <alignment horizontal="center"/>
    </xf>
    <xf numFmtId="168" fontId="2" fillId="0" borderId="135" xfId="0" applyNumberFormat="1" applyFont="1" applyFill="1" applyBorder="1"/>
    <xf numFmtId="9" fontId="2" fillId="0" borderId="0" xfId="3" applyFont="1" applyBorder="1" applyAlignment="1">
      <alignment horizontal="right"/>
    </xf>
    <xf numFmtId="9" fontId="2" fillId="0" borderId="0" xfId="3" applyFont="1" applyBorder="1"/>
    <xf numFmtId="9" fontId="2" fillId="0" borderId="0" xfId="3" applyFont="1" applyFill="1" applyBorder="1"/>
    <xf numFmtId="3" fontId="27" fillId="0" borderId="47" xfId="0" applyNumberFormat="1" applyFont="1" applyFill="1" applyBorder="1" applyAlignment="1">
      <alignment horizontal="right"/>
    </xf>
    <xf numFmtId="3" fontId="27" fillId="0" borderId="43" xfId="0" applyNumberFormat="1" applyFont="1" applyFill="1" applyBorder="1" applyAlignment="1">
      <alignment horizontal="right"/>
    </xf>
    <xf numFmtId="3" fontId="27" fillId="0" borderId="16" xfId="0" applyNumberFormat="1" applyFont="1" applyFill="1" applyBorder="1" applyAlignment="1">
      <alignment horizontal="right"/>
    </xf>
    <xf numFmtId="3" fontId="2" fillId="0" borderId="0" xfId="0" applyNumberFormat="1" applyFont="1" applyBorder="1" applyAlignment="1">
      <alignment horizontal="right"/>
    </xf>
    <xf numFmtId="0" fontId="6" fillId="5" borderId="30" xfId="0" applyFont="1" applyFill="1" applyBorder="1" applyAlignment="1"/>
    <xf numFmtId="3" fontId="3" fillId="0" borderId="0" xfId="0" applyNumberFormat="1" applyFont="1" applyFill="1" applyBorder="1"/>
    <xf numFmtId="0" fontId="2" fillId="0" borderId="0" xfId="0" applyNumberFormat="1" applyFont="1" applyFill="1" applyBorder="1"/>
    <xf numFmtId="168" fontId="2" fillId="0" borderId="139" xfId="3" applyNumberFormat="1" applyFont="1" applyFill="1" applyBorder="1" applyAlignment="1">
      <alignment horizontal="right"/>
    </xf>
    <xf numFmtId="168" fontId="2" fillId="0" borderId="142" xfId="3" applyNumberFormat="1" applyFont="1" applyFill="1" applyBorder="1" applyAlignment="1">
      <alignment horizontal="right"/>
    </xf>
    <xf numFmtId="168" fontId="2" fillId="0" borderId="144" xfId="3" applyNumberFormat="1" applyFont="1" applyFill="1" applyBorder="1" applyAlignment="1">
      <alignment horizontal="right"/>
    </xf>
    <xf numFmtId="168" fontId="2" fillId="0" borderId="139" xfId="3" applyNumberFormat="1" applyFont="1" applyFill="1" applyBorder="1" applyAlignment="1"/>
    <xf numFmtId="168" fontId="2" fillId="0" borderId="141" xfId="3" applyNumberFormat="1" applyFont="1" applyFill="1" applyBorder="1" applyAlignment="1"/>
    <xf numFmtId="168" fontId="2" fillId="0" borderId="146" xfId="3" applyNumberFormat="1" applyFont="1" applyFill="1" applyBorder="1" applyAlignment="1">
      <alignment horizontal="right"/>
    </xf>
    <xf numFmtId="168" fontId="2" fillId="0" borderId="141" xfId="3" applyNumberFormat="1" applyFont="1" applyFill="1" applyBorder="1" applyAlignment="1">
      <alignment horizontal="right"/>
    </xf>
    <xf numFmtId="175" fontId="2" fillId="0" borderId="139" xfId="0" applyNumberFormat="1" applyFont="1" applyFill="1" applyBorder="1"/>
    <xf numFmtId="0" fontId="2" fillId="0" borderId="142" xfId="0" applyFont="1" applyFill="1" applyBorder="1"/>
    <xf numFmtId="168" fontId="2" fillId="0" borderId="143" xfId="3" applyNumberFormat="1" applyFont="1" applyFill="1" applyBorder="1" applyAlignment="1">
      <alignment horizontal="right"/>
    </xf>
    <xf numFmtId="167" fontId="2" fillId="0" borderId="144" xfId="1" applyFont="1" applyFill="1" applyBorder="1"/>
    <xf numFmtId="3" fontId="2" fillId="0" borderId="139" xfId="3" applyNumberFormat="1" applyFont="1" applyFill="1" applyBorder="1" applyAlignment="1"/>
    <xf numFmtId="3" fontId="2" fillId="0" borderId="141" xfId="3" applyNumberFormat="1" applyFont="1" applyFill="1" applyBorder="1" applyAlignment="1"/>
    <xf numFmtId="3" fontId="2" fillId="0" borderId="144" xfId="3" applyNumberFormat="1" applyFont="1" applyFill="1" applyBorder="1" applyAlignment="1"/>
    <xf numFmtId="3" fontId="2" fillId="0" borderId="146" xfId="3" applyNumberFormat="1" applyFont="1" applyFill="1" applyBorder="1" applyAlignment="1"/>
    <xf numFmtId="0" fontId="3" fillId="0" borderId="150" xfId="0" applyFont="1" applyBorder="1"/>
    <xf numFmtId="3" fontId="2" fillId="0" borderId="151" xfId="3" applyNumberFormat="1" applyFont="1" applyFill="1" applyBorder="1" applyAlignment="1"/>
    <xf numFmtId="0" fontId="3" fillId="0" borderId="152" xfId="0" applyFont="1" applyBorder="1"/>
    <xf numFmtId="3" fontId="2" fillId="0" borderId="143" xfId="3" applyNumberFormat="1" applyFont="1" applyFill="1" applyBorder="1" applyAlignment="1"/>
    <xf numFmtId="0" fontId="8" fillId="0" borderId="148" xfId="0" applyFont="1" applyFill="1" applyBorder="1" applyAlignment="1"/>
    <xf numFmtId="0" fontId="8" fillId="0" borderId="149" xfId="0" applyFont="1" applyFill="1" applyBorder="1" applyAlignment="1"/>
    <xf numFmtId="3" fontId="2" fillId="0" borderId="153" xfId="0" applyNumberFormat="1" applyFont="1" applyFill="1" applyBorder="1" applyAlignment="1"/>
    <xf numFmtId="168" fontId="2" fillId="0" borderId="142" xfId="3" applyNumberFormat="1" applyFont="1" applyFill="1" applyBorder="1" applyAlignment="1"/>
    <xf numFmtId="168" fontId="2" fillId="0" borderId="143" xfId="3" applyNumberFormat="1" applyFont="1" applyFill="1" applyBorder="1" applyAlignment="1"/>
    <xf numFmtId="168" fontId="2" fillId="0" borderId="154" xfId="3" applyNumberFormat="1" applyFont="1" applyFill="1" applyBorder="1" applyAlignment="1">
      <alignment horizontal="right"/>
    </xf>
    <xf numFmtId="168" fontId="2" fillId="0" borderId="142" xfId="0" applyNumberFormat="1" applyFont="1" applyFill="1" applyBorder="1" applyAlignment="1"/>
    <xf numFmtId="168" fontId="2" fillId="0" borderId="143" xfId="0" applyNumberFormat="1" applyFont="1" applyFill="1" applyBorder="1" applyAlignment="1"/>
    <xf numFmtId="168" fontId="2" fillId="0" borderId="144" xfId="0" applyNumberFormat="1" applyFont="1" applyFill="1" applyBorder="1" applyAlignment="1"/>
    <xf numFmtId="168" fontId="2" fillId="0" borderId="146" xfId="0" applyNumberFormat="1" applyFont="1" applyFill="1" applyBorder="1" applyAlignment="1"/>
    <xf numFmtId="168" fontId="2" fillId="0" borderId="144" xfId="3" applyNumberFormat="1" applyFont="1" applyFill="1" applyBorder="1" applyAlignment="1"/>
    <xf numFmtId="168" fontId="2" fillId="0" borderId="146" xfId="3" applyNumberFormat="1" applyFont="1" applyFill="1" applyBorder="1" applyAlignment="1"/>
    <xf numFmtId="0" fontId="8" fillId="0" borderId="129" xfId="0" applyFont="1" applyFill="1" applyBorder="1" applyAlignment="1"/>
    <xf numFmtId="0" fontId="8" fillId="0" borderId="131" xfId="0" applyFont="1" applyFill="1" applyBorder="1" applyAlignment="1"/>
    <xf numFmtId="0" fontId="2" fillId="0" borderId="155" xfId="0" applyFont="1" applyBorder="1"/>
    <xf numFmtId="168" fontId="3" fillId="0" borderId="155" xfId="3" applyNumberFormat="1" applyFont="1" applyFill="1" applyBorder="1" applyAlignment="1">
      <alignment horizontal="right"/>
    </xf>
    <xf numFmtId="3" fontId="8" fillId="0" borderId="47" xfId="0" applyNumberFormat="1" applyFont="1" applyFill="1" applyBorder="1" applyAlignment="1">
      <alignment horizontal="right"/>
    </xf>
    <xf numFmtId="168" fontId="9" fillId="0" borderId="12" xfId="0" applyNumberFormat="1" applyFont="1" applyFill="1" applyBorder="1" applyAlignment="1">
      <alignment horizontal="right"/>
    </xf>
    <xf numFmtId="168" fontId="8" fillId="0" borderId="129" xfId="0" applyNumberFormat="1" applyFont="1" applyFill="1" applyBorder="1" applyAlignment="1">
      <alignment horizontal="right"/>
    </xf>
    <xf numFmtId="168" fontId="8" fillId="0" borderId="130" xfId="0" applyNumberFormat="1" applyFont="1" applyFill="1" applyBorder="1" applyAlignment="1">
      <alignment horizontal="right"/>
    </xf>
    <xf numFmtId="168" fontId="8" fillId="0" borderId="131" xfId="0" applyNumberFormat="1" applyFont="1" applyFill="1" applyBorder="1" applyAlignment="1">
      <alignment horizontal="right"/>
    </xf>
    <xf numFmtId="168" fontId="13" fillId="0" borderId="0" xfId="0" applyNumberFormat="1" applyFont="1" applyFill="1" applyBorder="1" applyAlignment="1"/>
    <xf numFmtId="168" fontId="8" fillId="0" borderId="13" xfId="0" applyNumberFormat="1" applyFont="1" applyFill="1" applyBorder="1" applyAlignment="1"/>
    <xf numFmtId="168" fontId="9" fillId="0" borderId="13" xfId="0" applyNumberFormat="1" applyFont="1" applyFill="1" applyBorder="1" applyAlignment="1"/>
    <xf numFmtId="168" fontId="13" fillId="0" borderId="0" xfId="0" applyNumberFormat="1" applyFont="1" applyFill="1" applyBorder="1" applyAlignment="1">
      <alignment horizontal="left"/>
    </xf>
    <xf numFmtId="168" fontId="8" fillId="0" borderId="9" xfId="1" applyNumberFormat="1" applyFont="1" applyFill="1" applyBorder="1" applyAlignment="1"/>
    <xf numFmtId="169" fontId="8" fillId="0" borderId="0" xfId="3" applyNumberFormat="1" applyFont="1" applyFill="1" applyBorder="1" applyAlignment="1"/>
    <xf numFmtId="168" fontId="8" fillId="0" borderId="61" xfId="0" applyNumberFormat="1" applyFont="1" applyFill="1" applyBorder="1" applyAlignment="1"/>
    <xf numFmtId="168" fontId="2" fillId="0" borderId="97" xfId="0" applyNumberFormat="1" applyFont="1" applyFill="1" applyBorder="1" applyAlignment="1">
      <alignment horizontal="right"/>
    </xf>
    <xf numFmtId="168" fontId="2" fillId="0" borderId="0" xfId="0" applyNumberFormat="1" applyFont="1" applyFill="1" applyBorder="1" applyAlignment="1">
      <alignment horizontal="center" vertical="center"/>
    </xf>
    <xf numFmtId="168" fontId="2" fillId="0" borderId="4" xfId="0" applyNumberFormat="1" applyFont="1" applyBorder="1" applyAlignment="1"/>
    <xf numFmtId="168" fontId="2" fillId="0" borderId="0" xfId="0" applyNumberFormat="1" applyFont="1" applyFill="1" applyBorder="1" applyAlignment="1">
      <alignment horizontal="right" vertical="center"/>
    </xf>
    <xf numFmtId="168" fontId="30" fillId="0" borderId="4" xfId="0" applyNumberFormat="1" applyFont="1" applyFill="1" applyBorder="1" applyAlignment="1">
      <alignment horizontal="right"/>
    </xf>
    <xf numFmtId="168" fontId="9" fillId="0" borderId="16" xfId="0" applyNumberFormat="1" applyFont="1" applyFill="1" applyBorder="1" applyAlignment="1"/>
    <xf numFmtId="168" fontId="3" fillId="0" borderId="0" xfId="1" applyNumberFormat="1" applyFont="1" applyFill="1"/>
    <xf numFmtId="168" fontId="32" fillId="0" borderId="0" xfId="4" applyNumberFormat="1" applyFont="1" applyFill="1" applyBorder="1" applyAlignment="1">
      <alignment horizontal="right" vertical="center"/>
    </xf>
    <xf numFmtId="0" fontId="9" fillId="0" borderId="146" xfId="0" applyFont="1" applyFill="1" applyBorder="1" applyAlignment="1">
      <alignment horizontal="center"/>
    </xf>
    <xf numFmtId="168" fontId="9" fillId="0" borderId="126" xfId="0" applyNumberFormat="1" applyFont="1" applyFill="1" applyBorder="1" applyAlignment="1">
      <alignment horizontal="right"/>
    </xf>
    <xf numFmtId="168" fontId="9" fillId="0" borderId="17" xfId="0" applyNumberFormat="1" applyFont="1" applyFill="1" applyBorder="1" applyAlignment="1">
      <alignment horizontal="right"/>
    </xf>
    <xf numFmtId="168" fontId="3" fillId="0" borderId="54" xfId="0" applyNumberFormat="1" applyFont="1" applyFill="1" applyBorder="1" applyAlignment="1">
      <alignment vertical="center"/>
    </xf>
    <xf numFmtId="168" fontId="9" fillId="0" borderId="80" xfId="0" applyNumberFormat="1" applyFont="1" applyFill="1" applyBorder="1"/>
    <xf numFmtId="168" fontId="9" fillId="0" borderId="81" xfId="0" applyNumberFormat="1" applyFont="1" applyFill="1" applyBorder="1"/>
    <xf numFmtId="3" fontId="9" fillId="0" borderId="156" xfId="0" applyNumberFormat="1" applyFont="1" applyFill="1" applyBorder="1"/>
    <xf numFmtId="173" fontId="2" fillId="0" borderId="98" xfId="1" applyNumberFormat="1" applyFont="1" applyFill="1" applyBorder="1" applyAlignment="1">
      <alignment horizontal="right"/>
    </xf>
    <xf numFmtId="178" fontId="8" fillId="0" borderId="156" xfId="0" applyNumberFormat="1" applyFont="1" applyFill="1" applyBorder="1" applyAlignment="1"/>
    <xf numFmtId="14" fontId="9" fillId="0" borderId="106" xfId="0" applyNumberFormat="1" applyFont="1" applyFill="1" applyBorder="1" applyAlignment="1">
      <alignment horizontal="right"/>
    </xf>
    <xf numFmtId="14" fontId="9" fillId="0" borderId="122" xfId="0" applyNumberFormat="1" applyFont="1" applyFill="1" applyBorder="1" applyAlignment="1">
      <alignment horizontal="right"/>
    </xf>
    <xf numFmtId="168" fontId="9" fillId="0" borderId="157" xfId="0" applyNumberFormat="1" applyFont="1" applyFill="1" applyBorder="1" applyAlignment="1"/>
    <xf numFmtId="168" fontId="9" fillId="0" borderId="87" xfId="0" applyNumberFormat="1" applyFont="1" applyFill="1" applyBorder="1" applyAlignment="1"/>
    <xf numFmtId="168" fontId="9" fillId="0" borderId="87" xfId="0" applyNumberFormat="1" applyFont="1" applyFill="1" applyBorder="1" applyAlignment="1">
      <alignment horizontal="right"/>
    </xf>
    <xf numFmtId="168" fontId="9" fillId="0" borderId="104" xfId="0" applyNumberFormat="1" applyFont="1" applyFill="1" applyBorder="1" applyAlignment="1"/>
    <xf numFmtId="168" fontId="19" fillId="0" borderId="157" xfId="0" applyNumberFormat="1" applyFont="1" applyFill="1" applyBorder="1" applyAlignment="1"/>
    <xf numFmtId="171" fontId="19" fillId="0" borderId="87" xfId="0" applyNumberFormat="1" applyFont="1" applyFill="1" applyBorder="1" applyAlignment="1"/>
    <xf numFmtId="4" fontId="2" fillId="0" borderId="8" xfId="0" applyNumberFormat="1" applyFont="1" applyFill="1" applyBorder="1" applyAlignment="1">
      <alignment horizontal="right"/>
    </xf>
    <xf numFmtId="3" fontId="9" fillId="0" borderId="17" xfId="0" applyNumberFormat="1" applyFont="1" applyFill="1" applyBorder="1" applyAlignment="1">
      <alignment horizontal="right"/>
    </xf>
    <xf numFmtId="4" fontId="9" fillId="0" borderId="0" xfId="0" applyNumberFormat="1" applyFont="1" applyFill="1" applyBorder="1" applyAlignment="1">
      <alignment horizontal="right"/>
    </xf>
    <xf numFmtId="4" fontId="9" fillId="0" borderId="17" xfId="0" applyNumberFormat="1" applyFont="1" applyFill="1" applyBorder="1" applyAlignment="1">
      <alignment horizontal="right"/>
    </xf>
    <xf numFmtId="4" fontId="10" fillId="0" borderId="0" xfId="0" applyNumberFormat="1" applyFont="1" applyFill="1" applyBorder="1" applyAlignment="1">
      <alignment horizontal="right"/>
    </xf>
    <xf numFmtId="4" fontId="9" fillId="0" borderId="12" xfId="0" applyNumberFormat="1" applyFont="1" applyFill="1" applyBorder="1" applyAlignment="1">
      <alignment horizontal="right"/>
    </xf>
    <xf numFmtId="168" fontId="2" fillId="0" borderId="19" xfId="0" applyNumberFormat="1" applyFont="1" applyFill="1" applyBorder="1" applyAlignment="1">
      <alignment horizontal="right"/>
    </xf>
    <xf numFmtId="0" fontId="27" fillId="0" borderId="0" xfId="0" applyFont="1" applyFill="1" applyAlignment="1">
      <alignment horizontal="right"/>
    </xf>
    <xf numFmtId="0" fontId="0" fillId="0" borderId="0" xfId="0" applyFill="1"/>
    <xf numFmtId="168" fontId="3" fillId="0" borderId="0" xfId="0" applyNumberFormat="1" applyFont="1"/>
    <xf numFmtId="3" fontId="3" fillId="0" borderId="77" xfId="0" applyNumberFormat="1" applyFont="1" applyBorder="1" applyAlignment="1">
      <alignment horizontal="right"/>
    </xf>
    <xf numFmtId="168" fontId="3" fillId="0" borderId="77" xfId="0" applyNumberFormat="1" applyFont="1" applyBorder="1" applyAlignment="1">
      <alignment horizontal="right"/>
    </xf>
    <xf numFmtId="3" fontId="3" fillId="0" borderId="0" xfId="0" applyNumberFormat="1" applyFont="1" applyBorder="1" applyAlignment="1">
      <alignment horizontal="right"/>
    </xf>
    <xf numFmtId="168" fontId="9" fillId="0" borderId="116" xfId="0" applyNumberFormat="1" applyFont="1" applyFill="1" applyBorder="1"/>
    <xf numFmtId="168" fontId="9" fillId="0" borderId="117" xfId="0" applyNumberFormat="1" applyFont="1" applyFill="1" applyBorder="1"/>
    <xf numFmtId="168" fontId="9" fillId="0" borderId="116" xfId="0" applyNumberFormat="1" applyFont="1" applyFill="1" applyBorder="1" applyAlignment="1">
      <alignment horizontal="right"/>
    </xf>
    <xf numFmtId="168" fontId="9" fillId="0" borderId="114" xfId="0" applyNumberFormat="1" applyFont="1" applyFill="1" applyBorder="1" applyAlignment="1">
      <alignment horizontal="right"/>
    </xf>
    <xf numFmtId="168" fontId="9" fillId="0" borderId="117" xfId="0" applyNumberFormat="1" applyFont="1" applyFill="1" applyBorder="1" applyAlignment="1">
      <alignment horizontal="right"/>
    </xf>
    <xf numFmtId="168" fontId="9" fillId="0" borderId="118" xfId="0" applyNumberFormat="1" applyFont="1" applyFill="1" applyBorder="1" applyAlignment="1">
      <alignment horizontal="right"/>
    </xf>
    <xf numFmtId="168" fontId="2" fillId="0" borderId="39" xfId="0" applyNumberFormat="1" applyFont="1" applyFill="1" applyBorder="1" applyAlignment="1">
      <alignment horizontal="right"/>
    </xf>
    <xf numFmtId="168" fontId="2" fillId="0" borderId="15" xfId="1" applyNumberFormat="1" applyFont="1" applyFill="1" applyBorder="1" applyAlignment="1">
      <alignment horizontal="right"/>
    </xf>
    <xf numFmtId="169" fontId="8" fillId="0" borderId="157" xfId="3" applyNumberFormat="1" applyFont="1" applyFill="1" applyBorder="1" applyAlignment="1">
      <alignment horizontal="right"/>
    </xf>
    <xf numFmtId="169" fontId="8" fillId="0" borderId="87" xfId="3" applyNumberFormat="1" applyFont="1" applyFill="1" applyBorder="1" applyAlignment="1">
      <alignment horizontal="right"/>
    </xf>
    <xf numFmtId="169" fontId="8" fillId="0" borderId="104" xfId="3" applyNumberFormat="1" applyFont="1" applyFill="1" applyBorder="1" applyAlignment="1">
      <alignment horizontal="right"/>
    </xf>
    <xf numFmtId="172" fontId="2" fillId="0" borderId="0" xfId="1" applyNumberFormat="1" applyFont="1" applyFill="1"/>
    <xf numFmtId="0" fontId="36" fillId="0" borderId="0" xfId="0" applyFont="1" applyFill="1" applyBorder="1" applyAlignment="1">
      <alignment horizontal="center"/>
    </xf>
    <xf numFmtId="0" fontId="8" fillId="0" borderId="116" xfId="0" applyFont="1" applyFill="1" applyBorder="1" applyAlignment="1"/>
    <xf numFmtId="0" fontId="8" fillId="0" borderId="117" xfId="0" applyFont="1" applyFill="1" applyBorder="1" applyAlignment="1"/>
    <xf numFmtId="0" fontId="8" fillId="0" borderId="118" xfId="0" applyFont="1" applyFill="1" applyBorder="1" applyAlignment="1"/>
    <xf numFmtId="173" fontId="2" fillId="0" borderId="39" xfId="1" applyNumberFormat="1" applyFont="1" applyFill="1" applyBorder="1" applyAlignment="1">
      <alignment horizontal="right"/>
    </xf>
    <xf numFmtId="172" fontId="9" fillId="0" borderId="61" xfId="1" applyNumberFormat="1" applyFont="1" applyFill="1" applyBorder="1" applyAlignment="1"/>
    <xf numFmtId="172" fontId="9" fillId="0" borderId="9" xfId="1" applyNumberFormat="1" applyFont="1" applyFill="1" applyBorder="1" applyAlignment="1">
      <alignment horizontal="right"/>
    </xf>
    <xf numFmtId="172" fontId="9" fillId="0" borderId="13" xfId="1" applyNumberFormat="1" applyFont="1" applyFill="1" applyBorder="1" applyAlignment="1">
      <alignment horizontal="right"/>
    </xf>
    <xf numFmtId="172" fontId="13" fillId="0" borderId="0" xfId="1" applyNumberFormat="1" applyFont="1" applyFill="1" applyBorder="1" applyAlignment="1"/>
    <xf numFmtId="172" fontId="2" fillId="0" borderId="0" xfId="1" applyNumberFormat="1" applyFont="1" applyFill="1" applyBorder="1" applyAlignment="1"/>
    <xf numFmtId="172" fontId="9" fillId="0" borderId="46" xfId="1" applyNumberFormat="1" applyFont="1" applyFill="1" applyBorder="1" applyAlignment="1"/>
    <xf numFmtId="172" fontId="9" fillId="0" borderId="7" xfId="1" applyNumberFormat="1" applyFont="1" applyFill="1" applyBorder="1" applyAlignment="1"/>
    <xf numFmtId="172" fontId="9" fillId="0" borderId="42" xfId="1" applyNumberFormat="1" applyFont="1" applyFill="1" applyBorder="1" applyAlignment="1"/>
    <xf numFmtId="172" fontId="9" fillId="0" borderId="11" xfId="1" applyNumberFormat="1" applyFont="1" applyFill="1" applyBorder="1" applyAlignment="1"/>
    <xf numFmtId="172" fontId="2" fillId="0" borderId="4" xfId="1" applyNumberFormat="1" applyFont="1" applyFill="1" applyBorder="1" applyAlignment="1"/>
    <xf numFmtId="172" fontId="9" fillId="0" borderId="47" xfId="1" applyNumberFormat="1" applyFont="1" applyFill="1" applyBorder="1" applyAlignment="1"/>
    <xf numFmtId="172" fontId="9" fillId="0" borderId="16" xfId="1" applyNumberFormat="1" applyFont="1" applyFill="1" applyBorder="1" applyAlignment="1"/>
    <xf numFmtId="172" fontId="13" fillId="0" borderId="0" xfId="1" applyNumberFormat="1" applyFont="1" applyFill="1" applyBorder="1" applyAlignment="1">
      <alignment horizontal="left"/>
    </xf>
    <xf numFmtId="172" fontId="9" fillId="0" borderId="42" xfId="1" applyNumberFormat="1" applyFont="1" applyFill="1" applyBorder="1" applyAlignment="1">
      <alignment horizontal="right"/>
    </xf>
    <xf numFmtId="172" fontId="9" fillId="0" borderId="11" xfId="1" applyNumberFormat="1" applyFont="1" applyFill="1" applyBorder="1" applyAlignment="1">
      <alignment horizontal="right"/>
    </xf>
    <xf numFmtId="3" fontId="9" fillId="0" borderId="126" xfId="0" applyNumberFormat="1" applyFont="1" applyFill="1" applyBorder="1" applyAlignment="1">
      <alignment horizontal="right"/>
    </xf>
    <xf numFmtId="3" fontId="2" fillId="0" borderId="105" xfId="0" applyNumberFormat="1" applyFont="1" applyFill="1" applyBorder="1" applyAlignment="1">
      <alignment horizontal="right"/>
    </xf>
    <xf numFmtId="3" fontId="9" fillId="0" borderId="12" xfId="0" applyNumberFormat="1" applyFont="1" applyFill="1" applyBorder="1" applyAlignment="1">
      <alignment horizontal="right"/>
    </xf>
    <xf numFmtId="0" fontId="27" fillId="0" borderId="0" xfId="0" applyFont="1" applyFill="1" applyBorder="1" applyAlignment="1">
      <alignment vertical="center"/>
    </xf>
    <xf numFmtId="0" fontId="27" fillId="0" borderId="0" xfId="0" applyFont="1" applyFill="1" applyBorder="1"/>
    <xf numFmtId="4" fontId="27" fillId="0" borderId="0" xfId="0" applyNumberFormat="1" applyFont="1" applyFill="1" applyBorder="1" applyAlignment="1"/>
    <xf numFmtId="4" fontId="37" fillId="0" borderId="0" xfId="0" applyNumberFormat="1" applyFont="1" applyFill="1" applyBorder="1" applyAlignment="1"/>
    <xf numFmtId="0" fontId="27" fillId="0" borderId="0" xfId="0" applyFont="1" applyBorder="1" applyAlignment="1"/>
    <xf numFmtId="168" fontId="27" fillId="0" borderId="0" xfId="0" applyNumberFormat="1" applyFont="1" applyFill="1" applyBorder="1" applyAlignment="1"/>
    <xf numFmtId="168" fontId="37" fillId="0" borderId="0" xfId="0" applyNumberFormat="1" applyFont="1" applyFill="1" applyBorder="1" applyAlignment="1"/>
    <xf numFmtId="3" fontId="27" fillId="0" borderId="0" xfId="0" applyNumberFormat="1" applyFont="1" applyFill="1" applyBorder="1" applyAlignment="1">
      <alignment vertical="center"/>
    </xf>
    <xf numFmtId="168" fontId="27" fillId="0" borderId="4" xfId="0" applyNumberFormat="1" applyFont="1" applyFill="1" applyBorder="1" applyAlignment="1">
      <alignment horizontal="right"/>
    </xf>
    <xf numFmtId="179" fontId="27" fillId="0" borderId="21" xfId="4" applyNumberFormat="1" applyFont="1" applyFill="1" applyBorder="1" applyAlignment="1">
      <alignment horizontal="right" vertical="center"/>
    </xf>
    <xf numFmtId="2" fontId="37" fillId="0" borderId="50" xfId="0" applyNumberFormat="1" applyFont="1" applyFill="1" applyBorder="1" applyAlignment="1">
      <alignment horizontal="right"/>
    </xf>
    <xf numFmtId="170" fontId="34" fillId="0" borderId="122" xfId="0" applyNumberFormat="1" applyFont="1" applyFill="1" applyBorder="1" applyAlignment="1">
      <alignment horizontal="right"/>
    </xf>
    <xf numFmtId="170" fontId="34" fillId="0" borderId="105" xfId="0" applyNumberFormat="1" applyFont="1" applyFill="1" applyBorder="1" applyAlignment="1">
      <alignment horizontal="right"/>
    </xf>
    <xf numFmtId="170" fontId="34" fillId="0" borderId="106" xfId="0" applyNumberFormat="1" applyFont="1" applyFill="1" applyBorder="1" applyAlignment="1">
      <alignment horizontal="right"/>
    </xf>
    <xf numFmtId="4" fontId="2" fillId="0" borderId="122" xfId="0" applyNumberFormat="1" applyFont="1" applyFill="1" applyBorder="1" applyAlignment="1">
      <alignment horizontal="right"/>
    </xf>
    <xf numFmtId="3" fontId="9" fillId="3" borderId="126" xfId="0" applyNumberFormat="1" applyFont="1" applyFill="1" applyBorder="1" applyAlignment="1">
      <alignment horizontal="right"/>
    </xf>
    <xf numFmtId="168" fontId="2" fillId="0" borderId="105" xfId="0" applyNumberFormat="1" applyFont="1" applyFill="1" applyBorder="1" applyAlignment="1">
      <alignment horizontal="right"/>
    </xf>
    <xf numFmtId="3" fontId="9" fillId="3" borderId="12" xfId="0" applyNumberFormat="1" applyFont="1" applyFill="1" applyBorder="1" applyAlignment="1">
      <alignment horizontal="right"/>
    </xf>
    <xf numFmtId="168" fontId="9" fillId="3" borderId="157" xfId="0" applyNumberFormat="1" applyFont="1" applyFill="1" applyBorder="1" applyAlignment="1">
      <alignment horizontal="right"/>
    </xf>
    <xf numFmtId="168" fontId="9" fillId="3" borderId="87" xfId="0" applyNumberFormat="1" applyFont="1" applyFill="1" applyBorder="1" applyAlignment="1">
      <alignment horizontal="right"/>
    </xf>
    <xf numFmtId="168" fontId="9" fillId="3" borderId="104" xfId="0" applyNumberFormat="1" applyFont="1" applyFill="1" applyBorder="1" applyAlignment="1">
      <alignment horizontal="right"/>
    </xf>
    <xf numFmtId="168" fontId="2" fillId="0" borderId="127" xfId="0" applyNumberFormat="1" applyFont="1" applyFill="1" applyBorder="1" applyAlignment="1">
      <alignment horizontal="right"/>
    </xf>
    <xf numFmtId="168" fontId="2" fillId="0" borderId="100" xfId="0" applyNumberFormat="1" applyFont="1" applyFill="1" applyBorder="1" applyAlignment="1">
      <alignment horizontal="right"/>
    </xf>
    <xf numFmtId="168" fontId="2" fillId="0" borderId="87" xfId="0" applyNumberFormat="1" applyFont="1" applyFill="1" applyBorder="1" applyAlignment="1">
      <alignment horizontal="right"/>
    </xf>
    <xf numFmtId="168" fontId="2" fillId="0" borderId="15" xfId="0" applyNumberFormat="1" applyFont="1" applyFill="1" applyBorder="1" applyAlignment="1">
      <alignment horizontal="right"/>
    </xf>
    <xf numFmtId="168" fontId="2" fillId="0" borderId="122" xfId="0" applyNumberFormat="1" applyFont="1" applyFill="1" applyBorder="1" applyAlignment="1">
      <alignment horizontal="right"/>
    </xf>
    <xf numFmtId="168" fontId="2" fillId="0" borderId="21" xfId="0" applyNumberFormat="1" applyFont="1" applyFill="1" applyBorder="1" applyAlignment="1">
      <alignment horizontal="right"/>
    </xf>
    <xf numFmtId="168" fontId="9" fillId="3" borderId="106" xfId="0" applyNumberFormat="1" applyFont="1" applyFill="1" applyBorder="1" applyAlignment="1">
      <alignment horizontal="right"/>
    </xf>
    <xf numFmtId="168" fontId="2" fillId="0" borderId="21" xfId="0" applyNumberFormat="1" applyFont="1" applyFill="1" applyBorder="1"/>
    <xf numFmtId="4" fontId="2" fillId="0" borderId="0" xfId="0" applyNumberFormat="1" applyFont="1" applyBorder="1"/>
    <xf numFmtId="0" fontId="7" fillId="0" borderId="0" xfId="0" applyFont="1" applyBorder="1" applyAlignment="1">
      <alignment horizontal="right" vertical="center"/>
    </xf>
    <xf numFmtId="4" fontId="4" fillId="0" borderId="0" xfId="0" applyNumberFormat="1" applyFont="1" applyFill="1" applyAlignment="1">
      <alignment horizontal="right"/>
    </xf>
    <xf numFmtId="168" fontId="2" fillId="0" borderId="50" xfId="0" applyNumberFormat="1" applyFont="1" applyFill="1" applyBorder="1" applyAlignment="1">
      <alignment horizontal="right"/>
    </xf>
    <xf numFmtId="168" fontId="27" fillId="0" borderId="8" xfId="0" applyNumberFormat="1" applyFont="1" applyFill="1" applyBorder="1" applyAlignment="1">
      <alignment horizontal="right"/>
    </xf>
    <xf numFmtId="168" fontId="27" fillId="0" borderId="12" xfId="0" applyNumberFormat="1" applyFont="1" applyFill="1" applyBorder="1" applyAlignment="1">
      <alignment horizontal="right"/>
    </xf>
    <xf numFmtId="168" fontId="27" fillId="0" borderId="0" xfId="0" applyNumberFormat="1" applyFont="1" applyFill="1" applyBorder="1" applyAlignment="1">
      <alignment horizontal="right"/>
    </xf>
    <xf numFmtId="4" fontId="27" fillId="0" borderId="12" xfId="0" applyNumberFormat="1" applyFont="1" applyFill="1" applyBorder="1" applyAlignment="1">
      <alignment horizontal="right"/>
    </xf>
    <xf numFmtId="168" fontId="27" fillId="0" borderId="17" xfId="0" applyNumberFormat="1" applyFont="1" applyFill="1" applyBorder="1" applyAlignment="1">
      <alignment horizontal="right"/>
    </xf>
    <xf numFmtId="4" fontId="28" fillId="0" borderId="0" xfId="0" applyNumberFormat="1" applyFont="1" applyFill="1" applyBorder="1" applyAlignment="1">
      <alignment horizontal="right"/>
    </xf>
    <xf numFmtId="168" fontId="28" fillId="0" borderId="0" xfId="0" applyNumberFormat="1" applyFont="1" applyFill="1" applyBorder="1" applyAlignment="1"/>
    <xf numFmtId="0" fontId="27" fillId="0" borderId="0" xfId="0" applyFont="1" applyFill="1" applyAlignment="1"/>
    <xf numFmtId="170" fontId="11" fillId="0" borderId="157" xfId="0" applyNumberFormat="1" applyFont="1" applyFill="1" applyBorder="1" applyAlignment="1">
      <alignment horizontal="right"/>
    </xf>
    <xf numFmtId="170" fontId="11" fillId="0" borderId="87" xfId="0" applyNumberFormat="1" applyFont="1" applyFill="1" applyBorder="1" applyAlignment="1">
      <alignment horizontal="right"/>
    </xf>
    <xf numFmtId="170" fontId="11" fillId="0" borderId="104" xfId="0" applyNumberFormat="1" applyFont="1" applyFill="1" applyBorder="1" applyAlignment="1">
      <alignment horizontal="right"/>
    </xf>
    <xf numFmtId="0" fontId="8" fillId="0" borderId="108" xfId="0" applyFont="1" applyFill="1" applyBorder="1" applyAlignment="1"/>
    <xf numFmtId="0" fontId="8" fillId="0" borderId="54" xfId="0" applyFont="1" applyFill="1" applyBorder="1" applyAlignment="1"/>
    <xf numFmtId="168" fontId="3" fillId="0" borderId="54" xfId="0" applyNumberFormat="1" applyFont="1" applyBorder="1" applyAlignment="1"/>
    <xf numFmtId="3" fontId="27" fillId="0" borderId="0" xfId="0" applyNumberFormat="1" applyFont="1" applyBorder="1" applyAlignment="1">
      <alignment horizontal="right"/>
    </xf>
    <xf numFmtId="0" fontId="27" fillId="0" borderId="0" xfId="0" applyFont="1" applyFill="1" applyBorder="1" applyAlignment="1">
      <alignment horizontal="right" vertical="center"/>
    </xf>
    <xf numFmtId="3" fontId="27" fillId="0" borderId="50" xfId="0" applyNumberFormat="1" applyFont="1" applyFill="1" applyBorder="1" applyAlignment="1">
      <alignment horizontal="right"/>
    </xf>
    <xf numFmtId="0" fontId="27" fillId="0" borderId="0" xfId="0" applyFont="1"/>
    <xf numFmtId="168" fontId="2" fillId="0" borderId="0" xfId="0" applyNumberFormat="1" applyFont="1" applyFill="1" applyBorder="1" applyAlignment="1">
      <alignment vertical="center"/>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vertical="center"/>
    </xf>
    <xf numFmtId="168" fontId="28" fillId="0" borderId="0" xfId="0" applyNumberFormat="1" applyFont="1" applyFill="1" applyBorder="1" applyAlignment="1">
      <alignment horizontal="right"/>
    </xf>
    <xf numFmtId="168" fontId="46" fillId="0" borderId="0" xfId="0" applyNumberFormat="1" applyFont="1" applyFill="1" applyBorder="1" applyAlignment="1">
      <alignment horizontal="right" vertical="center"/>
    </xf>
    <xf numFmtId="0" fontId="28" fillId="0" borderId="0" xfId="0" applyFont="1" applyFill="1" applyBorder="1" applyAlignment="1">
      <alignment horizontal="right"/>
    </xf>
    <xf numFmtId="0" fontId="43" fillId="0" borderId="20" xfId="0" applyFont="1" applyFill="1" applyBorder="1" applyAlignment="1"/>
    <xf numFmtId="0" fontId="28" fillId="0" borderId="0" xfId="0" applyFont="1" applyFill="1" applyAlignment="1">
      <alignment horizontal="right"/>
    </xf>
    <xf numFmtId="0" fontId="46" fillId="0" borderId="0" xfId="0" applyFont="1" applyFill="1" applyAlignment="1">
      <alignment horizontal="right"/>
    </xf>
    <xf numFmtId="0" fontId="28" fillId="0" borderId="0" xfId="0" applyFont="1" applyAlignment="1">
      <alignment horizontal="right"/>
    </xf>
    <xf numFmtId="3" fontId="43" fillId="0" borderId="20" xfId="0" applyNumberFormat="1" applyFont="1" applyFill="1" applyBorder="1" applyAlignment="1"/>
    <xf numFmtId="168" fontId="0" fillId="0" borderId="0" xfId="0" applyNumberFormat="1" applyFont="1" applyFill="1" applyBorder="1" applyAlignment="1">
      <alignment horizontal="right"/>
    </xf>
    <xf numFmtId="4" fontId="28" fillId="0" borderId="0" xfId="0" applyNumberFormat="1" applyFont="1" applyFill="1" applyBorder="1"/>
    <xf numFmtId="4" fontId="27" fillId="0" borderId="0" xfId="0" applyNumberFormat="1" applyFont="1" applyFill="1" applyBorder="1"/>
    <xf numFmtId="168" fontId="29" fillId="0" borderId="0" xfId="0" applyNumberFormat="1" applyFont="1" applyFill="1" applyBorder="1" applyAlignment="1">
      <alignment horizontal="right"/>
    </xf>
    <xf numFmtId="4" fontId="46" fillId="0" borderId="0" xfId="0" applyNumberFormat="1" applyFont="1" applyFill="1" applyBorder="1"/>
    <xf numFmtId="4" fontId="29" fillId="0" borderId="0" xfId="0" applyNumberFormat="1" applyFont="1" applyFill="1" applyBorder="1" applyAlignment="1"/>
    <xf numFmtId="4" fontId="28" fillId="0" borderId="0" xfId="0" applyNumberFormat="1" applyFont="1" applyFill="1" applyBorder="1" applyAlignment="1"/>
    <xf numFmtId="4" fontId="27" fillId="0" borderId="0" xfId="0" applyNumberFormat="1" applyFont="1" applyBorder="1"/>
    <xf numFmtId="4" fontId="29" fillId="0" borderId="0" xfId="0" applyNumberFormat="1" applyFont="1" applyFill="1" applyBorder="1" applyAlignment="1">
      <alignment horizontal="left"/>
    </xf>
    <xf numFmtId="0" fontId="28" fillId="0" borderId="0" xfId="0" applyFont="1" applyFill="1" applyBorder="1"/>
    <xf numFmtId="170" fontId="11" fillId="0" borderId="46" xfId="0" applyNumberFormat="1" applyFont="1" applyFill="1" applyBorder="1" applyAlignment="1">
      <alignment horizontal="right"/>
    </xf>
    <xf numFmtId="170" fontId="11" fillId="0" borderId="122" xfId="0" applyNumberFormat="1" applyFont="1" applyFill="1" applyBorder="1" applyAlignment="1">
      <alignment horizontal="right"/>
    </xf>
    <xf numFmtId="170" fontId="11" fillId="0" borderId="42" xfId="0" applyNumberFormat="1" applyFont="1" applyFill="1" applyBorder="1" applyAlignment="1">
      <alignment horizontal="right"/>
    </xf>
    <xf numFmtId="170" fontId="11" fillId="0" borderId="105" xfId="0" applyNumberFormat="1" applyFont="1" applyFill="1" applyBorder="1" applyAlignment="1">
      <alignment horizontal="right"/>
    </xf>
    <xf numFmtId="170" fontId="11" fillId="0" borderId="47" xfId="0" applyNumberFormat="1" applyFont="1" applyFill="1" applyBorder="1" applyAlignment="1">
      <alignment horizontal="right"/>
    </xf>
    <xf numFmtId="170" fontId="11" fillId="0" borderId="106" xfId="0" applyNumberFormat="1" applyFont="1" applyFill="1" applyBorder="1" applyAlignment="1">
      <alignment horizontal="right"/>
    </xf>
    <xf numFmtId="168" fontId="46" fillId="0" borderId="0" xfId="0" applyNumberFormat="1" applyFont="1" applyFill="1" applyBorder="1" applyAlignment="1">
      <alignment horizontal="right"/>
    </xf>
    <xf numFmtId="170" fontId="11" fillId="0" borderId="7" xfId="0" applyNumberFormat="1" applyFont="1" applyFill="1" applyBorder="1" applyAlignment="1">
      <alignment horizontal="right"/>
    </xf>
    <xf numFmtId="170" fontId="11" fillId="0" borderId="11" xfId="0" applyNumberFormat="1" applyFont="1" applyFill="1" applyBorder="1" applyAlignment="1">
      <alignment horizontal="right"/>
    </xf>
    <xf numFmtId="170" fontId="11" fillId="0" borderId="16" xfId="0" applyNumberFormat="1" applyFont="1" applyFill="1" applyBorder="1" applyAlignment="1">
      <alignment horizontal="right"/>
    </xf>
    <xf numFmtId="168" fontId="8" fillId="0" borderId="125" xfId="0" applyNumberFormat="1" applyFont="1" applyFill="1" applyBorder="1" applyAlignment="1"/>
    <xf numFmtId="168" fontId="8" fillId="0" borderId="100" xfId="0" applyNumberFormat="1" applyFont="1" applyFill="1" applyBorder="1" applyAlignment="1"/>
    <xf numFmtId="168" fontId="2" fillId="0" borderId="105" xfId="0" applyNumberFormat="1" applyFont="1" applyFill="1" applyBorder="1" applyAlignment="1"/>
    <xf numFmtId="168" fontId="2" fillId="0" borderId="106" xfId="0" applyNumberFormat="1" applyFont="1" applyFill="1" applyBorder="1" applyAlignment="1"/>
    <xf numFmtId="168" fontId="2" fillId="0" borderId="158" xfId="0" applyNumberFormat="1" applyFont="1" applyFill="1" applyBorder="1" applyAlignment="1">
      <alignment horizontal="right"/>
    </xf>
    <xf numFmtId="168" fontId="2" fillId="0" borderId="16" xfId="0" applyNumberFormat="1" applyFont="1" applyFill="1" applyBorder="1" applyAlignment="1"/>
    <xf numFmtId="168" fontId="8" fillId="0" borderId="42" xfId="0" applyNumberFormat="1" applyFont="1" applyFill="1" applyBorder="1" applyAlignment="1"/>
    <xf numFmtId="168" fontId="8" fillId="0" borderId="47" xfId="0" applyNumberFormat="1" applyFont="1" applyFill="1" applyBorder="1" applyAlignment="1"/>
    <xf numFmtId="168" fontId="8" fillId="0" borderId="157" xfId="0" applyNumberFormat="1" applyFont="1" applyFill="1" applyBorder="1" applyAlignment="1"/>
    <xf numFmtId="168" fontId="8" fillId="0" borderId="87" xfId="0" applyNumberFormat="1" applyFont="1" applyFill="1" applyBorder="1" applyAlignment="1"/>
    <xf numFmtId="168" fontId="8" fillId="0" borderId="104" xfId="0" applyNumberFormat="1" applyFont="1" applyFill="1" applyBorder="1" applyAlignment="1"/>
    <xf numFmtId="168" fontId="2" fillId="0" borderId="157" xfId="0" applyNumberFormat="1" applyFont="1" applyFill="1" applyBorder="1" applyAlignment="1">
      <alignment horizontal="right"/>
    </xf>
    <xf numFmtId="168" fontId="2" fillId="0" borderId="87" xfId="0" applyNumberFormat="1" applyFont="1" applyFill="1" applyBorder="1" applyAlignment="1"/>
    <xf numFmtId="168" fontId="2" fillId="0" borderId="104" xfId="0" applyNumberFormat="1" applyFont="1" applyFill="1" applyBorder="1" applyAlignment="1"/>
    <xf numFmtId="0" fontId="9" fillId="0" borderId="157" xfId="0" applyFont="1" applyFill="1" applyBorder="1" applyAlignment="1">
      <alignment horizontal="center"/>
    </xf>
    <xf numFmtId="0" fontId="9" fillId="0" borderId="87" xfId="0" applyFont="1" applyFill="1" applyBorder="1" applyAlignment="1">
      <alignment horizontal="center"/>
    </xf>
    <xf numFmtId="0" fontId="9" fillId="0" borderId="104" xfId="0" applyFont="1" applyFill="1" applyBorder="1" applyAlignment="1">
      <alignment horizontal="center"/>
    </xf>
    <xf numFmtId="168" fontId="2" fillId="0" borderId="49" xfId="0" applyNumberFormat="1" applyFont="1" applyBorder="1"/>
    <xf numFmtId="168" fontId="8" fillId="0" borderId="101" xfId="0" applyNumberFormat="1" applyFont="1" applyFill="1" applyBorder="1" applyAlignment="1"/>
    <xf numFmtId="168" fontId="8" fillId="0" borderId="101" xfId="0" applyNumberFormat="1" applyFont="1" applyFill="1" applyBorder="1" applyAlignment="1">
      <alignment horizontal="right"/>
    </xf>
    <xf numFmtId="0" fontId="4" fillId="0" borderId="54" xfId="0" applyFont="1" applyFill="1" applyBorder="1" applyAlignment="1">
      <alignment vertical="center"/>
    </xf>
    <xf numFmtId="168" fontId="3" fillId="0" borderId="54" xfId="0" applyNumberFormat="1" applyFont="1" applyBorder="1" applyAlignment="1">
      <alignment horizontal="right"/>
    </xf>
    <xf numFmtId="168" fontId="2" fillId="0" borderId="54" xfId="0" applyNumberFormat="1" applyFont="1" applyFill="1" applyBorder="1" applyAlignment="1">
      <alignment horizontal="right"/>
    </xf>
    <xf numFmtId="168" fontId="2" fillId="0" borderId="54" xfId="0" applyNumberFormat="1" applyFont="1" applyFill="1" applyBorder="1"/>
    <xf numFmtId="169" fontId="3" fillId="0" borderId="54" xfId="3" applyNumberFormat="1" applyFont="1" applyFill="1" applyBorder="1"/>
    <xf numFmtId="0" fontId="0" fillId="0" borderId="0" xfId="0" applyFill="1" applyAlignment="1">
      <alignment horizontal="right"/>
    </xf>
    <xf numFmtId="0" fontId="0" fillId="0" borderId="0" xfId="0" applyFont="1" applyFill="1" applyBorder="1" applyAlignment="1">
      <alignment horizontal="right"/>
    </xf>
    <xf numFmtId="0" fontId="28" fillId="0" borderId="0" xfId="0" applyFont="1" applyFill="1" applyBorder="1" applyAlignment="1"/>
    <xf numFmtId="0" fontId="27" fillId="0" borderId="0" xfId="0" applyFont="1" applyAlignment="1">
      <alignment horizontal="center"/>
    </xf>
    <xf numFmtId="169" fontId="28" fillId="0" borderId="0" xfId="0" applyNumberFormat="1" applyFont="1" applyFill="1" applyBorder="1" applyAlignment="1">
      <alignment horizontal="right"/>
    </xf>
    <xf numFmtId="168" fontId="3" fillId="0" borderId="19" xfId="0" applyNumberFormat="1" applyFont="1" applyFill="1" applyBorder="1" applyAlignment="1">
      <alignment horizontal="right"/>
    </xf>
    <xf numFmtId="0" fontId="27" fillId="0" borderId="0" xfId="0" applyFont="1" applyFill="1"/>
    <xf numFmtId="14" fontId="29" fillId="0" borderId="0" xfId="0" applyNumberFormat="1" applyFont="1" applyFill="1" applyBorder="1" applyAlignment="1">
      <alignment horizontal="right"/>
    </xf>
    <xf numFmtId="169" fontId="29" fillId="0" borderId="0" xfId="3" applyNumberFormat="1" applyFont="1" applyFill="1" applyBorder="1" applyAlignment="1"/>
    <xf numFmtId="14" fontId="27" fillId="0" borderId="0" xfId="0" applyNumberFormat="1" applyFont="1" applyFill="1" applyBorder="1" applyAlignment="1">
      <alignment horizontal="right"/>
    </xf>
    <xf numFmtId="169" fontId="28" fillId="0" borderId="0" xfId="3" applyNumberFormat="1" applyFont="1" applyFill="1" applyBorder="1" applyAlignment="1"/>
    <xf numFmtId="169" fontId="29" fillId="0" borderId="0" xfId="3" applyNumberFormat="1" applyFont="1" applyFill="1" applyBorder="1" applyAlignment="1">
      <alignment horizontal="left"/>
    </xf>
    <xf numFmtId="14" fontId="37" fillId="0" borderId="0" xfId="0" applyNumberFormat="1" applyFont="1" applyFill="1" applyBorder="1" applyAlignment="1">
      <alignment horizontal="right"/>
    </xf>
    <xf numFmtId="0" fontId="47" fillId="4" borderId="0" xfId="11" applyFont="1" applyFill="1" applyAlignment="1" applyProtection="1"/>
    <xf numFmtId="0" fontId="47" fillId="0" borderId="0" xfId="0" applyFont="1"/>
    <xf numFmtId="169" fontId="3" fillId="0" borderId="54" xfId="0" applyNumberFormat="1" applyFont="1" applyFill="1" applyBorder="1" applyAlignment="1"/>
    <xf numFmtId="168" fontId="2" fillId="0" borderId="157" xfId="0" applyNumberFormat="1" applyFont="1" applyFill="1" applyBorder="1" applyAlignment="1">
      <alignment horizontal="center"/>
    </xf>
    <xf numFmtId="168" fontId="2" fillId="0" borderId="87" xfId="0" applyNumberFormat="1" applyFont="1" applyFill="1" applyBorder="1" applyAlignment="1">
      <alignment horizontal="center"/>
    </xf>
    <xf numFmtId="168" fontId="2" fillId="0" borderId="104" xfId="0" applyNumberFormat="1" applyFont="1" applyFill="1" applyBorder="1" applyAlignment="1">
      <alignment horizontal="center"/>
    </xf>
    <xf numFmtId="3" fontId="3" fillId="0" borderId="54" xfId="0" applyNumberFormat="1" applyFont="1" applyFill="1" applyBorder="1" applyAlignment="1">
      <alignment horizontal="right"/>
    </xf>
    <xf numFmtId="3" fontId="2" fillId="0" borderId="54" xfId="0" applyNumberFormat="1" applyFont="1" applyFill="1" applyBorder="1" applyAlignment="1"/>
    <xf numFmtId="3" fontId="2" fillId="0" borderId="54" xfId="0" applyNumberFormat="1" applyFont="1" applyBorder="1" applyAlignment="1"/>
    <xf numFmtId="3" fontId="3" fillId="0" borderId="54" xfId="0" applyNumberFormat="1" applyFont="1" applyBorder="1" applyAlignment="1"/>
    <xf numFmtId="0" fontId="6" fillId="2" borderId="3"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4" fillId="0" borderId="0" xfId="0" applyFont="1" applyFill="1" applyBorder="1" applyAlignment="1">
      <alignment horizontal="center"/>
    </xf>
    <xf numFmtId="0" fontId="6" fillId="2" borderId="2" xfId="0" applyFont="1" applyFill="1" applyBorder="1" applyAlignment="1">
      <alignment horizontal="center" vertical="center"/>
    </xf>
    <xf numFmtId="0" fontId="3" fillId="0" borderId="0" xfId="0" applyFont="1" applyFill="1" applyAlignment="1">
      <alignment horizontal="left"/>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4" fillId="0" borderId="0" xfId="0" applyFont="1" applyFill="1" applyBorder="1" applyAlignment="1">
      <alignment horizontal="center"/>
    </xf>
    <xf numFmtId="0" fontId="13" fillId="0" borderId="0" xfId="0" applyNumberFormat="1" applyFont="1" applyFill="1" applyBorder="1" applyAlignment="1">
      <alignment horizontal="center" vertical="center"/>
    </xf>
    <xf numFmtId="0" fontId="6" fillId="2" borderId="159" xfId="0" applyFont="1" applyFill="1" applyBorder="1" applyAlignment="1"/>
    <xf numFmtId="0" fontId="8" fillId="0" borderId="160" xfId="0" applyFont="1" applyFill="1" applyBorder="1" applyAlignment="1"/>
    <xf numFmtId="3" fontId="2" fillId="0" borderId="160" xfId="0" applyNumberFormat="1" applyFont="1" applyFill="1" applyBorder="1" applyAlignment="1">
      <alignment horizontal="right"/>
    </xf>
    <xf numFmtId="4" fontId="2" fillId="0" borderId="160" xfId="0" applyNumberFormat="1" applyFont="1" applyFill="1" applyBorder="1" applyAlignment="1">
      <alignment horizontal="center"/>
    </xf>
    <xf numFmtId="4" fontId="2" fillId="0" borderId="160" xfId="0" applyNumberFormat="1" applyFont="1" applyFill="1" applyBorder="1" applyAlignment="1">
      <alignment horizontal="right"/>
    </xf>
    <xf numFmtId="3" fontId="2" fillId="0" borderId="160" xfId="0" applyNumberFormat="1" applyFont="1" applyFill="1" applyBorder="1" applyAlignment="1">
      <alignment horizontal="center"/>
    </xf>
    <xf numFmtId="4" fontId="9" fillId="0" borderId="13" xfId="0" applyNumberFormat="1" applyFont="1" applyFill="1" applyBorder="1" applyAlignment="1">
      <alignment horizontal="right"/>
    </xf>
    <xf numFmtId="4" fontId="9" fillId="0" borderId="13" xfId="0" applyNumberFormat="1" applyFont="1" applyFill="1" applyBorder="1" applyAlignment="1">
      <alignment horizontal="center"/>
    </xf>
    <xf numFmtId="3" fontId="9" fillId="3" borderId="13" xfId="0" applyNumberFormat="1" applyFont="1" applyFill="1" applyBorder="1" applyAlignment="1">
      <alignment horizontal="center"/>
    </xf>
    <xf numFmtId="4" fontId="9" fillId="3" borderId="13" xfId="0" applyNumberFormat="1" applyFont="1" applyFill="1" applyBorder="1" applyAlignment="1">
      <alignment horizontal="center"/>
    </xf>
    <xf numFmtId="4" fontId="3" fillId="0" borderId="0" xfId="0" applyNumberFormat="1" applyFont="1" applyFill="1" applyBorder="1" applyAlignment="1">
      <alignment horizontal="right" vertical="center"/>
    </xf>
    <xf numFmtId="4" fontId="9" fillId="3" borderId="160" xfId="0" applyNumberFormat="1" applyFont="1" applyFill="1" applyBorder="1" applyAlignment="1">
      <alignment horizontal="right"/>
    </xf>
    <xf numFmtId="4" fontId="9" fillId="3" borderId="160" xfId="0" applyNumberFormat="1" applyFont="1" applyFill="1" applyBorder="1" applyAlignment="1">
      <alignment horizontal="center"/>
    </xf>
    <xf numFmtId="175" fontId="2" fillId="0" borderId="0" xfId="0" applyNumberFormat="1" applyFont="1" applyFill="1" applyBorder="1" applyAlignment="1">
      <alignment horizontal="right" vertical="center"/>
    </xf>
    <xf numFmtId="3" fontId="9" fillId="3" borderId="13" xfId="0" applyNumberFormat="1" applyFont="1" applyFill="1" applyBorder="1" applyAlignment="1">
      <alignment horizontal="right"/>
    </xf>
    <xf numFmtId="3" fontId="9" fillId="3" borderId="160" xfId="0" applyNumberFormat="1" applyFont="1" applyFill="1" applyBorder="1" applyAlignment="1">
      <alignment horizontal="right"/>
    </xf>
    <xf numFmtId="3" fontId="9" fillId="3" borderId="160" xfId="0" applyNumberFormat="1" applyFont="1" applyFill="1" applyBorder="1" applyAlignment="1">
      <alignment horizontal="center"/>
    </xf>
    <xf numFmtId="3" fontId="9" fillId="3" borderId="9" xfId="0" applyNumberFormat="1" applyFont="1" applyFill="1" applyBorder="1" applyAlignment="1">
      <alignment horizontal="right"/>
    </xf>
    <xf numFmtId="4" fontId="9" fillId="3" borderId="9" xfId="0" applyNumberFormat="1" applyFont="1" applyFill="1" applyBorder="1" applyAlignment="1">
      <alignment horizontal="center"/>
    </xf>
    <xf numFmtId="4" fontId="9" fillId="3" borderId="9" xfId="0" applyNumberFormat="1" applyFont="1" applyFill="1" applyBorder="1" applyAlignment="1">
      <alignment horizontal="right"/>
    </xf>
    <xf numFmtId="3" fontId="9" fillId="3" borderId="9" xfId="0" applyNumberFormat="1" applyFont="1" applyFill="1" applyBorder="1" applyAlignment="1">
      <alignment horizontal="center"/>
    </xf>
    <xf numFmtId="4" fontId="9" fillId="0" borderId="9" xfId="0" applyNumberFormat="1" applyFont="1" applyFill="1" applyBorder="1" applyAlignment="1">
      <alignment horizontal="center"/>
    </xf>
    <xf numFmtId="4" fontId="9" fillId="0" borderId="9" xfId="0" applyNumberFormat="1" applyFont="1" applyFill="1" applyBorder="1" applyAlignment="1">
      <alignment horizontal="right"/>
    </xf>
    <xf numFmtId="3" fontId="9" fillId="0" borderId="9" xfId="0" applyNumberFormat="1" applyFont="1" applyFill="1" applyBorder="1" applyAlignment="1">
      <alignment horizontal="center"/>
    </xf>
    <xf numFmtId="4" fontId="9" fillId="3" borderId="43" xfId="0" applyNumberFormat="1" applyFont="1" applyFill="1" applyBorder="1" applyAlignment="1">
      <alignment horizontal="right"/>
    </xf>
    <xf numFmtId="4" fontId="9" fillId="3" borderId="0" xfId="0" applyNumberFormat="1" applyFont="1" applyFill="1" applyBorder="1" applyAlignment="1">
      <alignment horizontal="right"/>
    </xf>
    <xf numFmtId="3" fontId="2" fillId="0" borderId="0" xfId="0" applyNumberFormat="1" applyFont="1" applyBorder="1" applyAlignment="1">
      <alignment horizontal="center"/>
    </xf>
    <xf numFmtId="4" fontId="2" fillId="0" borderId="0" xfId="0" applyNumberFormat="1" applyFont="1" applyBorder="1" applyAlignment="1">
      <alignment horizontal="center"/>
    </xf>
    <xf numFmtId="4" fontId="2" fillId="0" borderId="0" xfId="0" applyNumberFormat="1" applyFont="1" applyAlignment="1">
      <alignment horizontal="center"/>
    </xf>
    <xf numFmtId="0" fontId="2" fillId="0" borderId="0" xfId="0" applyFont="1" applyAlignment="1">
      <alignment horizontal="center" wrapText="1"/>
    </xf>
    <xf numFmtId="0" fontId="6" fillId="2" borderId="164" xfId="0" applyFont="1" applyFill="1" applyBorder="1" applyAlignment="1">
      <alignment horizontal="center" vertical="center" wrapText="1"/>
    </xf>
    <xf numFmtId="169" fontId="2" fillId="0" borderId="160" xfId="3" applyNumberFormat="1" applyFont="1" applyFill="1" applyBorder="1" applyAlignment="1">
      <alignment horizontal="right"/>
    </xf>
    <xf numFmtId="168" fontId="2" fillId="0" borderId="160" xfId="0" applyNumberFormat="1" applyFont="1" applyFill="1" applyBorder="1" applyAlignment="1">
      <alignment horizontal="center"/>
    </xf>
    <xf numFmtId="169" fontId="9" fillId="0" borderId="160" xfId="3" applyNumberFormat="1" applyFont="1" applyFill="1" applyBorder="1" applyAlignment="1">
      <alignment horizontal="right"/>
    </xf>
    <xf numFmtId="169" fontId="9" fillId="0" borderId="0" xfId="3" applyNumberFormat="1" applyFont="1" applyAlignment="1">
      <alignment horizontal="right"/>
    </xf>
    <xf numFmtId="169" fontId="9" fillId="0" borderId="9" xfId="3" applyNumberFormat="1" applyFont="1" applyFill="1" applyBorder="1" applyAlignment="1">
      <alignment horizontal="right"/>
    </xf>
    <xf numFmtId="0" fontId="2" fillId="7" borderId="0" xfId="0" applyFont="1" applyFill="1" applyAlignment="1"/>
    <xf numFmtId="169" fontId="9" fillId="0" borderId="13" xfId="3" applyNumberFormat="1" applyFont="1" applyFill="1" applyBorder="1" applyAlignment="1">
      <alignment horizontal="right"/>
    </xf>
    <xf numFmtId="169" fontId="2" fillId="0" borderId="0" xfId="3" applyNumberFormat="1" applyFont="1" applyFill="1" applyBorder="1" applyAlignment="1">
      <alignment horizontal="right"/>
    </xf>
    <xf numFmtId="169" fontId="9" fillId="0" borderId="0" xfId="3" applyNumberFormat="1" applyFont="1" applyFill="1" applyBorder="1" applyAlignment="1"/>
    <xf numFmtId="0" fontId="8" fillId="0" borderId="165" xfId="0" applyFont="1" applyFill="1" applyBorder="1" applyAlignment="1"/>
    <xf numFmtId="169" fontId="9" fillId="0" borderId="157" xfId="3" applyNumberFormat="1" applyFont="1" applyFill="1" applyBorder="1" applyAlignment="1">
      <alignment horizontal="right"/>
    </xf>
    <xf numFmtId="169" fontId="9" fillId="0" borderId="87" xfId="3" applyNumberFormat="1" applyFont="1" applyFill="1" applyBorder="1" applyAlignment="1">
      <alignment horizontal="right"/>
    </xf>
    <xf numFmtId="3" fontId="2" fillId="0" borderId="160" xfId="0" applyNumberFormat="1" applyFont="1" applyFill="1" applyBorder="1" applyAlignment="1"/>
    <xf numFmtId="169" fontId="2" fillId="0" borderId="0" xfId="3" applyNumberFormat="1" applyFont="1" applyFill="1" applyAlignment="1"/>
    <xf numFmtId="169" fontId="9" fillId="0" borderId="105" xfId="3" applyNumberFormat="1" applyFont="1" applyFill="1" applyBorder="1" applyAlignment="1">
      <alignment horizontal="right"/>
    </xf>
    <xf numFmtId="169" fontId="9" fillId="0" borderId="0" xfId="3" applyNumberFormat="1" applyFont="1" applyFill="1" applyAlignment="1">
      <alignment horizontal="right"/>
    </xf>
    <xf numFmtId="169" fontId="9" fillId="0" borderId="106" xfId="3" applyNumberFormat="1" applyFont="1" applyFill="1" applyBorder="1" applyAlignment="1">
      <alignment horizontal="right"/>
    </xf>
    <xf numFmtId="168" fontId="2" fillId="0" borderId="0" xfId="1" applyNumberFormat="1" applyFont="1" applyFill="1" applyBorder="1"/>
    <xf numFmtId="168" fontId="21" fillId="0" borderId="0" xfId="1" applyNumberFormat="1" applyFont="1" applyFill="1" applyBorder="1" applyAlignment="1">
      <alignment horizontal="right"/>
    </xf>
    <xf numFmtId="168" fontId="2" fillId="0" borderId="8" xfId="0" applyNumberFormat="1" applyFont="1" applyBorder="1" applyAlignment="1">
      <alignment horizontal="right"/>
    </xf>
    <xf numFmtId="168" fontId="2" fillId="0" borderId="12" xfId="0" applyNumberFormat="1" applyFont="1" applyBorder="1" applyAlignment="1">
      <alignment horizontal="right"/>
    </xf>
    <xf numFmtId="168" fontId="2" fillId="0" borderId="9" xfId="0" applyNumberFormat="1" applyFont="1" applyBorder="1" applyAlignment="1">
      <alignment horizontal="right"/>
    </xf>
    <xf numFmtId="168" fontId="2" fillId="0" borderId="17" xfId="0" applyNumberFormat="1" applyFont="1" applyBorder="1" applyAlignment="1">
      <alignment horizontal="right"/>
    </xf>
    <xf numFmtId="168" fontId="5" fillId="0" borderId="0" xfId="0" applyNumberFormat="1" applyFont="1" applyFill="1" applyBorder="1" applyAlignment="1">
      <alignment horizontal="right"/>
    </xf>
    <xf numFmtId="168" fontId="9" fillId="0" borderId="104" xfId="0" applyNumberFormat="1" applyFont="1" applyFill="1" applyBorder="1" applyAlignment="1">
      <alignment horizontal="right"/>
    </xf>
    <xf numFmtId="168" fontId="9" fillId="0" borderId="105" xfId="0" applyNumberFormat="1" applyFont="1" applyFill="1" applyBorder="1" applyAlignment="1">
      <alignment horizontal="right"/>
    </xf>
    <xf numFmtId="168" fontId="9" fillId="0" borderId="105" xfId="1" applyNumberFormat="1" applyFont="1" applyFill="1" applyBorder="1" applyAlignment="1">
      <alignment horizontal="right"/>
    </xf>
    <xf numFmtId="168" fontId="9" fillId="0" borderId="106" xfId="0" applyNumberFormat="1" applyFont="1" applyFill="1" applyBorder="1" applyAlignment="1">
      <alignment horizontal="right"/>
    </xf>
    <xf numFmtId="168" fontId="2" fillId="0" borderId="17" xfId="0" applyNumberFormat="1" applyFont="1" applyFill="1" applyBorder="1" applyAlignment="1">
      <alignment horizontal="right"/>
    </xf>
    <xf numFmtId="3" fontId="2" fillId="0" borderId="8" xfId="0" applyNumberFormat="1" applyFont="1" applyFill="1" applyBorder="1" applyAlignment="1">
      <alignment horizontal="center"/>
    </xf>
    <xf numFmtId="3" fontId="2" fillId="0" borderId="12" xfId="0" applyNumberFormat="1" applyFont="1" applyFill="1" applyBorder="1" applyAlignment="1">
      <alignment horizontal="center"/>
    </xf>
    <xf numFmtId="3" fontId="2" fillId="0" borderId="17" xfId="0" applyNumberFormat="1" applyFont="1" applyFill="1" applyBorder="1" applyAlignment="1">
      <alignment horizontal="center"/>
    </xf>
    <xf numFmtId="168" fontId="2" fillId="0" borderId="49" xfId="1" applyNumberFormat="1" applyFont="1" applyFill="1" applyBorder="1" applyAlignment="1">
      <alignment horizontal="right"/>
    </xf>
    <xf numFmtId="3" fontId="2" fillId="0" borderId="46" xfId="0" applyNumberFormat="1" applyFont="1" applyFill="1" applyBorder="1"/>
    <xf numFmtId="3" fontId="2" fillId="0" borderId="7" xfId="0" applyNumberFormat="1" applyFont="1" applyFill="1" applyBorder="1"/>
    <xf numFmtId="3" fontId="2" fillId="0" borderId="42" xfId="0" applyNumberFormat="1" applyFont="1" applyFill="1" applyBorder="1"/>
    <xf numFmtId="3" fontId="2" fillId="0" borderId="11" xfId="0" applyNumberFormat="1" applyFont="1" applyFill="1" applyBorder="1"/>
    <xf numFmtId="3" fontId="2" fillId="0" borderId="47" xfId="0" applyNumberFormat="1" applyFont="1" applyFill="1" applyBorder="1"/>
    <xf numFmtId="3" fontId="2" fillId="0" borderId="16" xfId="0" applyNumberFormat="1" applyFont="1" applyFill="1" applyBorder="1"/>
    <xf numFmtId="0" fontId="3" fillId="0" borderId="0" xfId="0" applyFont="1" applyFill="1" applyAlignment="1">
      <alignment horizontal="left"/>
    </xf>
    <xf numFmtId="0" fontId="4" fillId="0" borderId="0" xfId="0" applyFont="1" applyFill="1" applyBorder="1" applyAlignment="1">
      <alignment horizontal="center"/>
    </xf>
    <xf numFmtId="3" fontId="9" fillId="0" borderId="43" xfId="0" applyNumberFormat="1" applyFont="1" applyFill="1" applyBorder="1" applyAlignment="1">
      <alignment horizontal="right"/>
    </xf>
    <xf numFmtId="3" fontId="9" fillId="0" borderId="16" xfId="0" applyNumberFormat="1" applyFont="1" applyFill="1" applyBorder="1" applyAlignment="1">
      <alignment horizontal="right"/>
    </xf>
    <xf numFmtId="171" fontId="12" fillId="0" borderId="0" xfId="0" applyNumberFormat="1" applyFont="1" applyFill="1" applyAlignment="1">
      <alignment horizontal="right"/>
    </xf>
    <xf numFmtId="0" fontId="8" fillId="0" borderId="167" xfId="0" applyFont="1" applyFill="1" applyBorder="1" applyAlignment="1"/>
    <xf numFmtId="168" fontId="3" fillId="0" borderId="167" xfId="0" applyNumberFormat="1" applyFont="1" applyBorder="1" applyAlignment="1"/>
    <xf numFmtId="169" fontId="3" fillId="0" borderId="167" xfId="0" applyNumberFormat="1" applyFont="1" applyFill="1" applyBorder="1" applyAlignment="1"/>
    <xf numFmtId="169" fontId="3" fillId="0" borderId="0" xfId="0" applyNumberFormat="1" applyFont="1" applyAlignment="1"/>
    <xf numFmtId="180" fontId="3" fillId="0" borderId="0" xfId="1" applyNumberFormat="1" applyFont="1" applyAlignment="1"/>
    <xf numFmtId="180" fontId="3" fillId="0" borderId="0" xfId="1" applyNumberFormat="1" applyFont="1" applyBorder="1" applyAlignment="1"/>
    <xf numFmtId="180" fontId="2" fillId="0" borderId="0" xfId="1" applyNumberFormat="1" applyFont="1" applyBorder="1" applyAlignment="1"/>
    <xf numFmtId="180" fontId="5" fillId="0" borderId="0" xfId="1" applyNumberFormat="1" applyFont="1" applyFill="1" applyBorder="1" applyAlignment="1"/>
    <xf numFmtId="180" fontId="3" fillId="0" borderId="0" xfId="1" applyNumberFormat="1" applyFont="1" applyFill="1" applyBorder="1" applyAlignment="1">
      <alignment horizontal="center"/>
    </xf>
    <xf numFmtId="180" fontId="3" fillId="0" borderId="0" xfId="1" applyNumberFormat="1" applyFont="1" applyFill="1" applyBorder="1" applyAlignment="1"/>
    <xf numFmtId="180" fontId="2" fillId="0" borderId="0" xfId="1" applyNumberFormat="1" applyFont="1" applyAlignment="1"/>
    <xf numFmtId="180" fontId="3" fillId="0" borderId="54" xfId="1" applyNumberFormat="1" applyFont="1" applyBorder="1" applyAlignment="1"/>
    <xf numFmtId="168" fontId="8" fillId="0" borderId="21" xfId="0" applyNumberFormat="1" applyFont="1" applyFill="1" applyBorder="1" applyAlignment="1"/>
    <xf numFmtId="3" fontId="2" fillId="0" borderId="86" xfId="0" applyNumberFormat="1" applyFont="1" applyFill="1" applyBorder="1" applyAlignment="1"/>
    <xf numFmtId="3" fontId="2" fillId="0" borderId="122" xfId="0" applyNumberFormat="1" applyFont="1" applyFill="1" applyBorder="1" applyAlignment="1">
      <alignment horizontal="right"/>
    </xf>
    <xf numFmtId="3" fontId="2" fillId="0" borderId="157" xfId="0" applyNumberFormat="1" applyFont="1" applyFill="1" applyBorder="1" applyAlignment="1"/>
    <xf numFmtId="3" fontId="2" fillId="0" borderId="87" xfId="0" applyNumberFormat="1" applyFont="1" applyFill="1" applyBorder="1" applyAlignment="1"/>
    <xf numFmtId="3" fontId="27" fillId="0" borderId="8" xfId="0" applyNumberFormat="1" applyFont="1" applyFill="1" applyBorder="1" applyAlignment="1">
      <alignment horizontal="right"/>
    </xf>
    <xf numFmtId="3" fontId="27" fillId="0" borderId="12" xfId="0" applyNumberFormat="1" applyFont="1" applyFill="1" applyBorder="1" applyAlignment="1"/>
    <xf numFmtId="3" fontId="27" fillId="0" borderId="17" xfId="0" applyNumberFormat="1" applyFont="1" applyFill="1" applyBorder="1" applyAlignment="1"/>
    <xf numFmtId="3" fontId="3" fillId="0" borderId="125" xfId="0" applyNumberFormat="1" applyFont="1" applyFill="1" applyBorder="1" applyAlignment="1">
      <alignment horizontal="right"/>
    </xf>
    <xf numFmtId="3" fontId="3" fillId="0" borderId="100" xfId="0" applyNumberFormat="1" applyFont="1" applyFill="1" applyBorder="1" applyAlignment="1"/>
    <xf numFmtId="3" fontId="2" fillId="0" borderId="105" xfId="0" applyNumberFormat="1" applyFont="1" applyFill="1" applyBorder="1" applyAlignment="1"/>
    <xf numFmtId="3" fontId="8" fillId="3" borderId="101" xfId="0" applyNumberFormat="1" applyFont="1" applyFill="1" applyBorder="1" applyAlignment="1">
      <alignment horizontal="right"/>
    </xf>
    <xf numFmtId="3" fontId="2" fillId="0" borderId="106" xfId="0" applyNumberFormat="1" applyFont="1" applyFill="1" applyBorder="1" applyAlignment="1"/>
    <xf numFmtId="3" fontId="3" fillId="0" borderId="157" xfId="0" applyNumberFormat="1" applyFont="1" applyFill="1" applyBorder="1" applyAlignment="1">
      <alignment horizontal="right"/>
    </xf>
    <xf numFmtId="3" fontId="3" fillId="0" borderId="87" xfId="0" applyNumberFormat="1" applyFont="1" applyFill="1" applyBorder="1" applyAlignment="1"/>
    <xf numFmtId="3" fontId="8" fillId="3" borderId="104" xfId="0" applyNumberFormat="1" applyFont="1" applyFill="1" applyBorder="1" applyAlignment="1">
      <alignment horizontal="right"/>
    </xf>
    <xf numFmtId="3" fontId="2" fillId="0" borderId="157" xfId="0" applyNumberFormat="1" applyFont="1" applyFill="1" applyBorder="1" applyAlignment="1">
      <alignment horizontal="right"/>
    </xf>
    <xf numFmtId="3" fontId="2" fillId="0" borderId="104" xfId="0" applyNumberFormat="1" applyFont="1" applyFill="1" applyBorder="1" applyAlignment="1"/>
    <xf numFmtId="3" fontId="27" fillId="0" borderId="12" xfId="0" applyNumberFormat="1" applyFont="1" applyFill="1" applyBorder="1" applyAlignment="1">
      <alignment horizontal="right"/>
    </xf>
    <xf numFmtId="3" fontId="2" fillId="0" borderId="87" xfId="0" applyNumberFormat="1" applyFont="1" applyFill="1" applyBorder="1" applyAlignment="1">
      <alignment horizontal="right"/>
    </xf>
    <xf numFmtId="3" fontId="27" fillId="0" borderId="8" xfId="0" applyNumberFormat="1" applyFont="1" applyFill="1" applyBorder="1" applyAlignment="1">
      <alignment horizontal="center"/>
    </xf>
    <xf numFmtId="3" fontId="27" fillId="0" borderId="12" xfId="0" applyNumberFormat="1" applyFont="1" applyFill="1" applyBorder="1" applyAlignment="1">
      <alignment horizontal="center"/>
    </xf>
    <xf numFmtId="3" fontId="27" fillId="0" borderId="17" xfId="0" applyNumberFormat="1" applyFont="1" applyFill="1" applyBorder="1" applyAlignment="1">
      <alignment horizontal="center"/>
    </xf>
    <xf numFmtId="3" fontId="8" fillId="3" borderId="100" xfId="0" applyNumberFormat="1" applyFont="1" applyFill="1" applyBorder="1" applyAlignment="1">
      <alignment horizontal="right"/>
    </xf>
    <xf numFmtId="168" fontId="3" fillId="0" borderId="157" xfId="0" applyNumberFormat="1" applyFont="1" applyFill="1" applyBorder="1" applyAlignment="1">
      <alignment horizontal="right"/>
    </xf>
    <xf numFmtId="168" fontId="3" fillId="0" borderId="87" xfId="0" applyNumberFormat="1" applyFont="1" applyFill="1" applyBorder="1" applyAlignment="1">
      <alignment horizontal="right"/>
    </xf>
    <xf numFmtId="168" fontId="3" fillId="0" borderId="104" xfId="0" applyNumberFormat="1" applyFont="1" applyFill="1" applyBorder="1" applyAlignment="1">
      <alignment horizontal="right"/>
    </xf>
    <xf numFmtId="168" fontId="3" fillId="0" borderId="157" xfId="0" applyNumberFormat="1" applyFont="1" applyFill="1" applyBorder="1" applyAlignment="1"/>
    <xf numFmtId="168" fontId="3" fillId="0" borderId="87" xfId="0" applyNumberFormat="1" applyFont="1" applyFill="1" applyBorder="1" applyAlignment="1"/>
    <xf numFmtId="168" fontId="3" fillId="0" borderId="104" xfId="0" applyNumberFormat="1" applyFont="1" applyFill="1" applyBorder="1" applyAlignment="1"/>
    <xf numFmtId="169" fontId="3" fillId="0" borderId="157" xfId="3" applyNumberFormat="1" applyFont="1" applyFill="1" applyBorder="1" applyAlignment="1">
      <alignment horizontal="right"/>
    </xf>
    <xf numFmtId="169" fontId="3" fillId="0" borderId="87" xfId="3" applyNumberFormat="1" applyFont="1" applyFill="1" applyBorder="1" applyAlignment="1">
      <alignment horizontal="right"/>
    </xf>
    <xf numFmtId="169" fontId="3" fillId="0" borderId="104" xfId="3" applyNumberFormat="1" applyFont="1" applyFill="1" applyBorder="1" applyAlignment="1">
      <alignment horizontal="right"/>
    </xf>
    <xf numFmtId="0" fontId="8" fillId="0" borderId="46" xfId="0" applyFont="1" applyFill="1" applyBorder="1" applyAlignment="1"/>
    <xf numFmtId="0" fontId="8" fillId="0" borderId="42" xfId="0" applyFont="1" applyFill="1" applyBorder="1" applyAlignment="1"/>
    <xf numFmtId="0" fontId="8" fillId="0" borderId="47" xfId="0" applyFont="1" applyFill="1" applyBorder="1" applyAlignment="1"/>
    <xf numFmtId="0" fontId="8" fillId="0" borderId="125" xfId="0" applyFont="1" applyFill="1" applyBorder="1" applyAlignment="1"/>
    <xf numFmtId="0" fontId="8" fillId="0" borderId="100" xfId="0" applyFont="1" applyFill="1" applyBorder="1" applyAlignment="1"/>
    <xf numFmtId="0" fontId="3" fillId="0" borderId="168" xfId="0" applyFont="1" applyBorder="1"/>
    <xf numFmtId="0" fontId="8" fillId="0" borderId="101" xfId="0" applyFont="1" applyFill="1" applyBorder="1" applyAlignment="1"/>
    <xf numFmtId="168" fontId="10" fillId="3" borderId="122" xfId="0" applyNumberFormat="1" applyFont="1" applyFill="1" applyBorder="1" applyAlignment="1">
      <alignment horizontal="right"/>
    </xf>
    <xf numFmtId="168" fontId="10" fillId="3" borderId="105" xfId="0" applyNumberFormat="1" applyFont="1" applyFill="1" applyBorder="1" applyAlignment="1">
      <alignment horizontal="right"/>
    </xf>
    <xf numFmtId="168" fontId="10" fillId="3" borderId="106" xfId="0" applyNumberFormat="1" applyFont="1" applyFill="1" applyBorder="1" applyAlignment="1">
      <alignment horizontal="right"/>
    </xf>
    <xf numFmtId="0" fontId="9" fillId="0" borderId="157" xfId="0" applyFont="1" applyFill="1" applyBorder="1" applyAlignment="1">
      <alignment horizontal="left"/>
    </xf>
    <xf numFmtId="0" fontId="9" fillId="0" borderId="87" xfId="0" applyFont="1" applyFill="1" applyBorder="1" applyAlignment="1">
      <alignment horizontal="left"/>
    </xf>
    <xf numFmtId="0" fontId="9" fillId="0" borderId="104" xfId="0" applyFont="1" applyFill="1" applyBorder="1" applyAlignment="1">
      <alignment horizontal="left"/>
    </xf>
    <xf numFmtId="168" fontId="9" fillId="3" borderId="122" xfId="0" applyNumberFormat="1" applyFont="1" applyFill="1" applyBorder="1" applyAlignment="1">
      <alignment horizontal="right"/>
    </xf>
    <xf numFmtId="168" fontId="9" fillId="3" borderId="105" xfId="0" applyNumberFormat="1" applyFont="1" applyFill="1" applyBorder="1" applyAlignment="1">
      <alignment horizontal="right"/>
    </xf>
    <xf numFmtId="168" fontId="9" fillId="3" borderId="105" xfId="1" applyNumberFormat="1" applyFont="1" applyFill="1" applyBorder="1" applyAlignment="1">
      <alignment horizontal="right"/>
    </xf>
    <xf numFmtId="168" fontId="2" fillId="0" borderId="157" xfId="0" applyNumberFormat="1" applyFont="1" applyFill="1" applyBorder="1" applyAlignment="1"/>
    <xf numFmtId="170" fontId="11" fillId="0" borderId="169" xfId="0" applyNumberFormat="1" applyFont="1" applyFill="1" applyBorder="1" applyAlignment="1">
      <alignment horizontal="right"/>
    </xf>
    <xf numFmtId="170" fontId="11" fillId="0" borderId="154" xfId="0" applyNumberFormat="1" applyFont="1" applyFill="1" applyBorder="1" applyAlignment="1">
      <alignment horizontal="right"/>
    </xf>
    <xf numFmtId="170" fontId="11" fillId="0" borderId="170" xfId="0" applyNumberFormat="1" applyFont="1" applyFill="1" applyBorder="1" applyAlignment="1">
      <alignment horizontal="right"/>
    </xf>
    <xf numFmtId="180" fontId="2" fillId="0" borderId="157" xfId="1" applyNumberFormat="1" applyFont="1" applyBorder="1" applyAlignment="1"/>
    <xf numFmtId="180" fontId="2" fillId="0" borderId="87" xfId="1" applyNumberFormat="1" applyFont="1" applyBorder="1" applyAlignment="1"/>
    <xf numFmtId="180" fontId="2" fillId="0" borderId="104" xfId="1" applyNumberFormat="1" applyFont="1" applyBorder="1" applyAlignment="1"/>
    <xf numFmtId="168" fontId="9" fillId="0" borderId="157" xfId="0" applyNumberFormat="1" applyFont="1" applyFill="1" applyBorder="1" applyAlignment="1">
      <alignment horizontal="right"/>
    </xf>
    <xf numFmtId="0" fontId="9" fillId="0" borderId="157" xfId="0" applyFont="1" applyFill="1" applyBorder="1" applyAlignment="1"/>
    <xf numFmtId="0" fontId="9" fillId="0" borderId="87" xfId="0" applyFont="1" applyFill="1" applyBorder="1" applyAlignment="1"/>
    <xf numFmtId="0" fontId="9" fillId="0" borderId="104" xfId="0" applyFont="1" applyFill="1" applyBorder="1" applyAlignment="1"/>
    <xf numFmtId="0" fontId="8" fillId="0" borderId="157" xfId="0" applyFont="1" applyFill="1" applyBorder="1" applyAlignment="1"/>
    <xf numFmtId="0" fontId="8" fillId="0" borderId="87" xfId="0" applyFont="1" applyFill="1" applyBorder="1" applyAlignment="1"/>
    <xf numFmtId="0" fontId="3" fillId="0" borderId="171" xfId="0" applyFont="1" applyBorder="1"/>
    <xf numFmtId="0" fontId="8" fillId="0" borderId="104" xfId="0" applyFont="1" applyFill="1" applyBorder="1" applyAlignment="1"/>
    <xf numFmtId="0" fontId="3" fillId="0" borderId="172" xfId="0" applyFont="1" applyBorder="1"/>
    <xf numFmtId="170" fontId="11" fillId="0" borderId="7" xfId="0" applyNumberFormat="1" applyFont="1" applyFill="1" applyBorder="1" applyAlignment="1"/>
    <xf numFmtId="170" fontId="11" fillId="0" borderId="173" xfId="0" applyNumberFormat="1" applyFont="1" applyFill="1" applyBorder="1" applyAlignment="1"/>
    <xf numFmtId="170" fontId="11" fillId="0" borderId="16" xfId="0" applyNumberFormat="1" applyFont="1" applyFill="1" applyBorder="1" applyAlignment="1"/>
    <xf numFmtId="169" fontId="3" fillId="0" borderId="104" xfId="0" applyNumberFormat="1" applyFont="1" applyFill="1" applyBorder="1" applyAlignment="1"/>
    <xf numFmtId="168" fontId="2" fillId="0" borderId="103" xfId="0" applyNumberFormat="1" applyFont="1" applyFill="1" applyBorder="1" applyAlignment="1">
      <alignment horizontal="right"/>
    </xf>
    <xf numFmtId="0" fontId="9" fillId="0" borderId="165" xfId="0" applyFont="1" applyFill="1" applyBorder="1" applyAlignment="1">
      <alignment horizontal="center"/>
    </xf>
    <xf numFmtId="168" fontId="2" fillId="0" borderId="174" xfId="0" applyNumberFormat="1" applyFont="1" applyFill="1" applyBorder="1" applyAlignment="1">
      <alignment horizontal="right"/>
    </xf>
    <xf numFmtId="169" fontId="3" fillId="0" borderId="87" xfId="0" applyNumberFormat="1" applyFont="1" applyFill="1" applyBorder="1" applyAlignment="1"/>
    <xf numFmtId="170" fontId="11" fillId="0" borderId="105" xfId="0" applyNumberFormat="1" applyFont="1" applyFill="1" applyBorder="1" applyAlignment="1"/>
    <xf numFmtId="0" fontId="8" fillId="0" borderId="175" xfId="0" applyFont="1" applyFill="1" applyBorder="1" applyAlignment="1"/>
    <xf numFmtId="168" fontId="2" fillId="0" borderId="157" xfId="0" applyNumberFormat="1" applyFont="1" applyBorder="1" applyAlignment="1">
      <alignment horizontal="right"/>
    </xf>
    <xf numFmtId="168" fontId="2" fillId="0" borderId="87" xfId="0" applyNumberFormat="1" applyFont="1" applyBorder="1" applyAlignment="1">
      <alignment horizontal="right"/>
    </xf>
    <xf numFmtId="168" fontId="2" fillId="0" borderId="46" xfId="0" applyNumberFormat="1" applyFont="1" applyBorder="1" applyAlignment="1">
      <alignment horizontal="right"/>
    </xf>
    <xf numFmtId="168" fontId="2" fillId="0" borderId="122" xfId="0" applyNumberFormat="1" applyFont="1" applyBorder="1" applyAlignment="1">
      <alignment horizontal="right"/>
    </xf>
    <xf numFmtId="168" fontId="2" fillId="0" borderId="42" xfId="0" applyNumberFormat="1" applyFont="1" applyBorder="1" applyAlignment="1">
      <alignment horizontal="right"/>
    </xf>
    <xf numFmtId="168" fontId="2" fillId="0" borderId="105" xfId="0" applyNumberFormat="1" applyFont="1" applyBorder="1" applyAlignment="1">
      <alignment horizontal="right"/>
    </xf>
    <xf numFmtId="168" fontId="2" fillId="0" borderId="47" xfId="0" applyNumberFormat="1" applyFont="1" applyBorder="1" applyAlignment="1">
      <alignment horizontal="right"/>
    </xf>
    <xf numFmtId="168" fontId="2" fillId="0" borderId="106" xfId="0" applyNumberFormat="1" applyFont="1" applyBorder="1" applyAlignment="1">
      <alignment horizontal="right"/>
    </xf>
    <xf numFmtId="168" fontId="2" fillId="0" borderId="104" xfId="0" applyNumberFormat="1" applyFont="1" applyBorder="1" applyAlignment="1">
      <alignment horizontal="right"/>
    </xf>
    <xf numFmtId="168" fontId="2" fillId="0" borderId="104" xfId="0" applyNumberFormat="1" applyFont="1" applyFill="1" applyBorder="1" applyAlignment="1">
      <alignment horizontal="right"/>
    </xf>
    <xf numFmtId="168" fontId="2" fillId="0" borderId="106" xfId="0" applyNumberFormat="1" applyFont="1" applyFill="1" applyBorder="1" applyAlignment="1">
      <alignment horizontal="right"/>
    </xf>
    <xf numFmtId="3" fontId="2" fillId="0" borderId="50" xfId="0" applyNumberFormat="1" applyFont="1" applyFill="1" applyBorder="1" applyAlignment="1"/>
    <xf numFmtId="3" fontId="3" fillId="0" borderId="0" xfId="0" applyNumberFormat="1" applyFont="1" applyAlignment="1"/>
    <xf numFmtId="3" fontId="2" fillId="0" borderId="115" xfId="0" applyNumberFormat="1" applyFont="1" applyFill="1" applyBorder="1" applyAlignment="1"/>
    <xf numFmtId="3" fontId="2" fillId="0" borderId="107" xfId="0" applyNumberFormat="1" applyFont="1" applyFill="1" applyBorder="1" applyAlignment="1"/>
    <xf numFmtId="3" fontId="3" fillId="0" borderId="9" xfId="0" applyNumberFormat="1" applyFont="1" applyFill="1" applyBorder="1" applyAlignment="1"/>
    <xf numFmtId="3" fontId="3" fillId="0" borderId="157" xfId="0" applyNumberFormat="1" applyFont="1" applyFill="1" applyBorder="1" applyAlignment="1"/>
    <xf numFmtId="3" fontId="3" fillId="0" borderId="104" xfId="0" applyNumberFormat="1" applyFont="1" applyFill="1" applyBorder="1" applyAlignment="1"/>
    <xf numFmtId="3" fontId="2" fillId="0" borderId="104" xfId="0" applyNumberFormat="1" applyFont="1" applyFill="1" applyBorder="1" applyAlignment="1">
      <alignment horizontal="right"/>
    </xf>
    <xf numFmtId="3" fontId="3" fillId="0" borderId="87" xfId="0" applyNumberFormat="1" applyFont="1" applyFill="1" applyBorder="1" applyAlignment="1">
      <alignment horizontal="right"/>
    </xf>
    <xf numFmtId="3" fontId="3" fillId="0" borderId="104" xfId="0" applyNumberFormat="1" applyFont="1" applyFill="1" applyBorder="1" applyAlignment="1">
      <alignment horizontal="right"/>
    </xf>
    <xf numFmtId="3" fontId="2" fillId="0" borderId="122" xfId="0" applyNumberFormat="1" applyFont="1" applyFill="1" applyBorder="1" applyAlignment="1"/>
    <xf numFmtId="3" fontId="3" fillId="0" borderId="115" xfId="0" applyNumberFormat="1" applyFont="1" applyFill="1" applyBorder="1" applyAlignment="1"/>
    <xf numFmtId="3" fontId="8" fillId="0" borderId="87" xfId="0" applyNumberFormat="1" applyFont="1" applyFill="1" applyBorder="1" applyAlignment="1"/>
    <xf numFmtId="3" fontId="8" fillId="0" borderId="104" xfId="0" applyNumberFormat="1" applyFont="1" applyFill="1" applyBorder="1" applyAlignment="1"/>
    <xf numFmtId="3" fontId="2" fillId="0" borderId="106" xfId="0" applyNumberFormat="1" applyFont="1" applyFill="1" applyBorder="1" applyAlignment="1">
      <alignment horizontal="right"/>
    </xf>
    <xf numFmtId="3" fontId="28" fillId="0" borderId="21" xfId="0" applyNumberFormat="1" applyFont="1" applyFill="1" applyBorder="1" applyAlignment="1">
      <alignment horizontal="right"/>
    </xf>
    <xf numFmtId="168" fontId="4" fillId="0" borderId="0" xfId="0" applyNumberFormat="1" applyFont="1" applyFill="1" applyBorder="1" applyAlignment="1"/>
    <xf numFmtId="168" fontId="3" fillId="0" borderId="0" xfId="0" applyNumberFormat="1" applyFont="1" applyFill="1" applyAlignment="1"/>
    <xf numFmtId="168" fontId="2" fillId="0" borderId="177" xfId="0" applyNumberFormat="1" applyFont="1" applyFill="1" applyBorder="1" applyAlignment="1">
      <alignment horizontal="right"/>
    </xf>
    <xf numFmtId="0" fontId="3" fillId="0" borderId="20" xfId="0" applyFont="1" applyFill="1" applyBorder="1"/>
    <xf numFmtId="168" fontId="9" fillId="0" borderId="158" xfId="0" applyNumberFormat="1" applyFont="1" applyFill="1" applyBorder="1" applyAlignment="1">
      <alignment horizontal="right"/>
    </xf>
    <xf numFmtId="168" fontId="9" fillId="0" borderId="177" xfId="0" applyNumberFormat="1" applyFont="1" applyFill="1" applyBorder="1" applyAlignment="1">
      <alignment horizontal="right"/>
    </xf>
    <xf numFmtId="168" fontId="9" fillId="0" borderId="122" xfId="0" applyNumberFormat="1" applyFont="1" applyFill="1" applyBorder="1" applyAlignment="1">
      <alignment horizontal="right"/>
    </xf>
    <xf numFmtId="168" fontId="8" fillId="0" borderId="157" xfId="0" applyNumberFormat="1" applyFont="1" applyFill="1" applyBorder="1" applyAlignment="1">
      <alignment horizontal="right"/>
    </xf>
    <xf numFmtId="168" fontId="8" fillId="0" borderId="87" xfId="0" applyNumberFormat="1" applyFont="1" applyFill="1" applyBorder="1" applyAlignment="1">
      <alignment horizontal="right"/>
    </xf>
    <xf numFmtId="168" fontId="8" fillId="0" borderId="104" xfId="0" applyNumberFormat="1" applyFont="1" applyFill="1" applyBorder="1" applyAlignment="1">
      <alignment horizontal="right"/>
    </xf>
    <xf numFmtId="168" fontId="2" fillId="0" borderId="166" xfId="0" applyNumberFormat="1" applyFont="1" applyFill="1" applyBorder="1" applyAlignment="1">
      <alignment horizontal="right"/>
    </xf>
    <xf numFmtId="3" fontId="3" fillId="0" borderId="160" xfId="0" applyNumberFormat="1" applyFont="1" applyFill="1" applyBorder="1" applyAlignment="1">
      <alignment horizontal="right"/>
    </xf>
    <xf numFmtId="3" fontId="8" fillId="3" borderId="13" xfId="0" applyNumberFormat="1" applyFont="1" applyFill="1" applyBorder="1" applyAlignment="1">
      <alignment horizontal="right"/>
    </xf>
    <xf numFmtId="3" fontId="8" fillId="3" borderId="9" xfId="0" applyNumberFormat="1" applyFont="1" applyFill="1" applyBorder="1" applyAlignment="1">
      <alignment horizontal="right"/>
    </xf>
    <xf numFmtId="3" fontId="3" fillId="0" borderId="167" xfId="0" applyNumberFormat="1" applyFont="1" applyBorder="1" applyAlignment="1"/>
    <xf numFmtId="3" fontId="2" fillId="0" borderId="167" xfId="0" applyNumberFormat="1" applyFont="1" applyFill="1" applyBorder="1" applyAlignment="1"/>
    <xf numFmtId="3" fontId="2" fillId="0" borderId="167" xfId="0" applyNumberFormat="1" applyFont="1" applyBorder="1" applyAlignment="1"/>
    <xf numFmtId="0" fontId="8" fillId="0" borderId="99" xfId="0" applyFont="1" applyFill="1" applyBorder="1" applyAlignment="1"/>
    <xf numFmtId="3" fontId="3" fillId="0" borderId="46" xfId="0" applyNumberFormat="1" applyFont="1" applyFill="1" applyBorder="1" applyAlignment="1">
      <alignment horizontal="right"/>
    </xf>
    <xf numFmtId="3" fontId="3" fillId="0" borderId="42" xfId="0" applyNumberFormat="1" applyFont="1" applyFill="1" applyBorder="1" applyAlignment="1"/>
    <xf numFmtId="3" fontId="2" fillId="0" borderId="11" xfId="0" applyNumberFormat="1" applyFont="1" applyFill="1" applyBorder="1" applyAlignment="1"/>
    <xf numFmtId="3" fontId="3" fillId="0" borderId="47" xfId="0" applyNumberFormat="1" applyFont="1" applyFill="1" applyBorder="1" applyAlignment="1"/>
    <xf numFmtId="3" fontId="2" fillId="0" borderId="16" xfId="0" applyNumberFormat="1" applyFont="1" applyFill="1" applyBorder="1" applyAlignment="1"/>
    <xf numFmtId="3" fontId="2" fillId="0" borderId="43" xfId="0" applyNumberFormat="1" applyFont="1" applyFill="1" applyBorder="1" applyAlignment="1"/>
    <xf numFmtId="3" fontId="2" fillId="0" borderId="7" xfId="0" applyNumberFormat="1" applyFont="1" applyFill="1" applyBorder="1" applyAlignment="1"/>
    <xf numFmtId="169" fontId="3" fillId="0" borderId="87" xfId="0" applyNumberFormat="1" applyFont="1" applyFill="1" applyBorder="1" applyAlignment="1">
      <alignment horizontal="right"/>
    </xf>
    <xf numFmtId="3" fontId="2" fillId="0" borderId="167" xfId="0" applyNumberFormat="1" applyFont="1" applyBorder="1"/>
    <xf numFmtId="168" fontId="27" fillId="0" borderId="19" xfId="0" applyNumberFormat="1" applyFont="1" applyBorder="1" applyAlignment="1">
      <alignment horizontal="right"/>
    </xf>
    <xf numFmtId="168" fontId="2" fillId="0" borderId="86" xfId="0" applyNumberFormat="1" applyFont="1" applyFill="1" applyBorder="1" applyAlignment="1">
      <alignment horizontal="right"/>
    </xf>
    <xf numFmtId="168" fontId="2" fillId="0" borderId="43" xfId="0" applyNumberFormat="1" applyFont="1" applyFill="1" applyBorder="1" applyAlignment="1">
      <alignment horizontal="right"/>
    </xf>
    <xf numFmtId="168" fontId="8" fillId="0" borderId="125" xfId="0" applyNumberFormat="1" applyFont="1" applyFill="1" applyBorder="1" applyAlignment="1">
      <alignment horizontal="right"/>
    </xf>
    <xf numFmtId="168" fontId="8" fillId="0" borderId="100" xfId="0" applyNumberFormat="1" applyFont="1" applyFill="1" applyBorder="1" applyAlignment="1">
      <alignment horizontal="right"/>
    </xf>
    <xf numFmtId="170" fontId="21" fillId="0" borderId="157" xfId="0" applyNumberFormat="1" applyFont="1" applyFill="1" applyBorder="1" applyAlignment="1">
      <alignment horizontal="right"/>
    </xf>
    <xf numFmtId="170" fontId="21" fillId="0" borderId="87" xfId="0" applyNumberFormat="1" applyFont="1" applyFill="1" applyBorder="1" applyAlignment="1">
      <alignment horizontal="right"/>
    </xf>
    <xf numFmtId="170" fontId="21" fillId="0" borderId="104" xfId="0" applyNumberFormat="1" applyFont="1" applyFill="1" applyBorder="1" applyAlignment="1">
      <alignment horizontal="right"/>
    </xf>
    <xf numFmtId="169" fontId="9" fillId="0" borderId="122" xfId="3" applyNumberFormat="1" applyFont="1" applyFill="1" applyBorder="1" applyAlignment="1">
      <alignment horizontal="right"/>
    </xf>
    <xf numFmtId="169" fontId="9" fillId="0" borderId="104" xfId="3" applyNumberFormat="1" applyFont="1" applyFill="1" applyBorder="1" applyAlignment="1">
      <alignment horizontal="right"/>
    </xf>
    <xf numFmtId="0" fontId="3" fillId="0" borderId="0" xfId="0" applyFont="1" applyFill="1" applyBorder="1" applyAlignment="1">
      <alignment horizontal="center" vertical="center"/>
    </xf>
    <xf numFmtId="0" fontId="4" fillId="0" borderId="0" xfId="0" applyFont="1" applyFill="1" applyBorder="1" applyAlignment="1">
      <alignment horizont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59" xfId="0" applyFont="1" applyFill="1" applyBorder="1" applyAlignment="1">
      <alignment horizontal="center" vertical="center"/>
    </xf>
    <xf numFmtId="0" fontId="4" fillId="0" borderId="0" xfId="0" applyFont="1" applyFill="1" applyBorder="1" applyAlignment="1">
      <alignment horizontal="center"/>
    </xf>
    <xf numFmtId="0" fontId="9" fillId="0" borderId="160" xfId="0" applyFont="1" applyFill="1" applyBorder="1" applyAlignment="1">
      <alignment horizontal="center"/>
    </xf>
    <xf numFmtId="168" fontId="8" fillId="0" borderId="160" xfId="0" applyNumberFormat="1" applyFont="1" applyFill="1" applyBorder="1" applyAlignment="1">
      <alignment horizontal="right"/>
    </xf>
    <xf numFmtId="168" fontId="9" fillId="0" borderId="160" xfId="0" applyNumberFormat="1" applyFont="1" applyFill="1" applyBorder="1" applyAlignment="1">
      <alignment horizontal="right"/>
    </xf>
    <xf numFmtId="169" fontId="3" fillId="0" borderId="160" xfId="12" applyNumberFormat="1" applyFont="1" applyFill="1" applyBorder="1" applyAlignment="1">
      <alignment horizontal="right"/>
    </xf>
    <xf numFmtId="168" fontId="8" fillId="0" borderId="160" xfId="0" applyNumberFormat="1" applyFont="1" applyFill="1" applyBorder="1" applyAlignment="1"/>
    <xf numFmtId="168" fontId="2" fillId="0" borderId="160" xfId="0" applyNumberFormat="1" applyFont="1" applyFill="1" applyBorder="1" applyAlignment="1">
      <alignment horizontal="right"/>
    </xf>
    <xf numFmtId="9" fontId="3" fillId="0" borderId="0" xfId="12" applyFont="1"/>
    <xf numFmtId="169" fontId="3" fillId="0" borderId="9" xfId="12" applyNumberFormat="1" applyFont="1" applyFill="1" applyBorder="1" applyAlignment="1">
      <alignment horizontal="right"/>
    </xf>
    <xf numFmtId="9" fontId="23" fillId="0" borderId="0" xfId="12" applyFont="1" applyFill="1" applyAlignment="1">
      <alignment horizontal="right"/>
    </xf>
    <xf numFmtId="169" fontId="3" fillId="0" borderId="13" xfId="12" applyNumberFormat="1" applyFont="1" applyFill="1" applyBorder="1" applyAlignment="1">
      <alignment horizontal="right"/>
    </xf>
    <xf numFmtId="169" fontId="3" fillId="0" borderId="0" xfId="12" applyNumberFormat="1" applyFont="1" applyFill="1" applyAlignment="1">
      <alignment horizontal="right"/>
    </xf>
    <xf numFmtId="170" fontId="21" fillId="0" borderId="0" xfId="0" applyNumberFormat="1" applyFont="1" applyFill="1" applyBorder="1" applyAlignment="1"/>
    <xf numFmtId="9" fontId="4" fillId="0" borderId="0" xfId="12" applyFont="1" applyBorder="1"/>
    <xf numFmtId="169" fontId="3" fillId="0" borderId="0" xfId="12" applyNumberFormat="1" applyFont="1" applyFill="1" applyBorder="1" applyAlignment="1">
      <alignment horizontal="right"/>
    </xf>
    <xf numFmtId="168" fontId="9" fillId="0" borderId="160" xfId="0" applyNumberFormat="1" applyFont="1" applyFill="1" applyBorder="1" applyAlignment="1"/>
    <xf numFmtId="168" fontId="2" fillId="0" borderId="167" xfId="0" applyNumberFormat="1" applyFont="1" applyFill="1" applyBorder="1"/>
    <xf numFmtId="0" fontId="2" fillId="0" borderId="167" xfId="0" applyFont="1" applyFill="1" applyBorder="1"/>
    <xf numFmtId="169" fontId="3" fillId="0" borderId="167" xfId="12" applyNumberFormat="1" applyFont="1" applyFill="1" applyBorder="1" applyAlignment="1">
      <alignment horizontal="right"/>
    </xf>
    <xf numFmtId="0" fontId="6" fillId="2" borderId="164" xfId="0" applyFont="1" applyFill="1" applyBorder="1" applyAlignment="1">
      <alignment horizontal="center" vertical="center"/>
    </xf>
    <xf numFmtId="0" fontId="6" fillId="2" borderId="164" xfId="0" applyFont="1" applyFill="1" applyBorder="1" applyAlignment="1"/>
    <xf numFmtId="0" fontId="8" fillId="0" borderId="38" xfId="0" applyFont="1" applyFill="1" applyBorder="1" applyAlignment="1"/>
    <xf numFmtId="0" fontId="9" fillId="0" borderId="38" xfId="0" applyFont="1" applyFill="1" applyBorder="1" applyAlignment="1">
      <alignment horizontal="center"/>
    </xf>
    <xf numFmtId="168" fontId="8" fillId="0" borderId="38" xfId="0" applyNumberFormat="1" applyFont="1" applyFill="1" applyBorder="1" applyAlignment="1">
      <alignment horizontal="right"/>
    </xf>
    <xf numFmtId="168" fontId="9" fillId="0" borderId="38" xfId="0" applyNumberFormat="1" applyFont="1" applyFill="1" applyBorder="1" applyAlignment="1">
      <alignment horizontal="right"/>
    </xf>
    <xf numFmtId="169" fontId="3" fillId="0" borderId="38" xfId="12" applyNumberFormat="1" applyFont="1" applyFill="1" applyBorder="1" applyAlignment="1">
      <alignment horizontal="right"/>
    </xf>
    <xf numFmtId="168" fontId="8" fillId="0" borderId="38" xfId="0" applyNumberFormat="1" applyFont="1" applyFill="1" applyBorder="1" applyAlignment="1"/>
    <xf numFmtId="0" fontId="8" fillId="0" borderId="179" xfId="0" applyFont="1" applyFill="1" applyBorder="1" applyAlignment="1"/>
    <xf numFmtId="0" fontId="9" fillId="0" borderId="160" xfId="0" applyFont="1" applyFill="1" applyBorder="1" applyAlignment="1"/>
    <xf numFmtId="168" fontId="3" fillId="0" borderId="160" xfId="0" applyNumberFormat="1" applyFont="1" applyFill="1" applyBorder="1" applyAlignment="1">
      <alignment horizontal="right"/>
    </xf>
    <xf numFmtId="170" fontId="11" fillId="0" borderId="160" xfId="0" applyNumberFormat="1" applyFont="1" applyFill="1" applyBorder="1" applyAlignment="1">
      <alignment horizontal="right"/>
    </xf>
    <xf numFmtId="170" fontId="11" fillId="0" borderId="160" xfId="0" applyNumberFormat="1" applyFont="1" applyFill="1" applyBorder="1" applyAlignment="1"/>
    <xf numFmtId="0" fontId="3" fillId="0" borderId="167" xfId="0" applyFont="1" applyFill="1" applyBorder="1" applyAlignment="1">
      <alignment vertical="center"/>
    </xf>
    <xf numFmtId="0" fontId="4" fillId="0" borderId="167" xfId="0" applyFont="1" applyFill="1" applyBorder="1" applyAlignment="1">
      <alignment vertical="center"/>
    </xf>
    <xf numFmtId="168" fontId="2" fillId="0" borderId="167" xfId="0" applyNumberFormat="1" applyFont="1" applyFill="1" applyBorder="1" applyAlignment="1"/>
    <xf numFmtId="168" fontId="3" fillId="0" borderId="167" xfId="0" applyNumberFormat="1" applyFont="1" applyFill="1" applyBorder="1" applyAlignment="1">
      <alignment horizontal="right"/>
    </xf>
    <xf numFmtId="168" fontId="2" fillId="0" borderId="167" xfId="0" applyNumberFormat="1" applyFont="1" applyBorder="1"/>
    <xf numFmtId="169" fontId="2" fillId="0" borderId="0" xfId="0" applyNumberFormat="1" applyFont="1" applyFill="1" applyBorder="1" applyAlignment="1">
      <alignment horizontal="right"/>
    </xf>
    <xf numFmtId="169" fontId="8" fillId="0" borderId="160" xfId="12" applyNumberFormat="1" applyFont="1" applyFill="1" applyBorder="1" applyAlignment="1"/>
    <xf numFmtId="169" fontId="8" fillId="0" borderId="9" xfId="12" applyNumberFormat="1" applyFont="1" applyFill="1" applyBorder="1" applyAlignment="1">
      <alignment horizontal="right"/>
    </xf>
    <xf numFmtId="169" fontId="8" fillId="0" borderId="13" xfId="12" applyNumberFormat="1" applyFont="1" applyFill="1" applyBorder="1" applyAlignment="1">
      <alignment horizontal="right"/>
    </xf>
    <xf numFmtId="169" fontId="24" fillId="0" borderId="0" xfId="12" applyNumberFormat="1" applyFont="1" applyFill="1" applyBorder="1" applyAlignment="1"/>
    <xf numFmtId="169" fontId="4" fillId="0" borderId="0" xfId="0" applyNumberFormat="1" applyFont="1" applyFill="1" applyBorder="1"/>
    <xf numFmtId="169" fontId="13" fillId="0" borderId="0" xfId="12" applyNumberFormat="1" applyFont="1" applyFill="1" applyBorder="1" applyAlignment="1"/>
    <xf numFmtId="169" fontId="3" fillId="0" borderId="0" xfId="12" applyNumberFormat="1" applyFont="1" applyFill="1" applyBorder="1" applyAlignment="1"/>
    <xf numFmtId="169" fontId="8" fillId="0" borderId="9" xfId="12" applyNumberFormat="1" applyFont="1" applyFill="1" applyBorder="1" applyAlignment="1"/>
    <xf numFmtId="168" fontId="3" fillId="0" borderId="167" xfId="0" applyNumberFormat="1" applyFont="1" applyFill="1" applyBorder="1"/>
    <xf numFmtId="169" fontId="3" fillId="0" borderId="167" xfId="12" applyNumberFormat="1" applyFont="1" applyFill="1" applyBorder="1"/>
    <xf numFmtId="169" fontId="8" fillId="0" borderId="160" xfId="12" applyNumberFormat="1" applyFont="1" applyFill="1" applyBorder="1" applyAlignment="1">
      <alignment horizontal="right"/>
    </xf>
    <xf numFmtId="14" fontId="13" fillId="0" borderId="0" xfId="0" applyNumberFormat="1" applyFont="1" applyFill="1" applyBorder="1" applyAlignment="1"/>
    <xf numFmtId="14" fontId="2" fillId="0" borderId="0" xfId="0" applyNumberFormat="1" applyFont="1" applyFill="1" applyBorder="1" applyAlignment="1"/>
    <xf numFmtId="14" fontId="13" fillId="0" borderId="0" xfId="0" applyNumberFormat="1" applyFont="1" applyFill="1" applyBorder="1" applyAlignment="1">
      <alignment horizontal="left"/>
    </xf>
    <xf numFmtId="169" fontId="13" fillId="0" borderId="0" xfId="12" applyNumberFormat="1" applyFont="1" applyFill="1" applyBorder="1" applyAlignment="1">
      <alignment horizontal="left"/>
    </xf>
    <xf numFmtId="3" fontId="9" fillId="0" borderId="86" xfId="0" applyNumberFormat="1" applyFont="1" applyFill="1" applyBorder="1" applyAlignment="1">
      <alignment horizontal="right"/>
    </xf>
    <xf numFmtId="3" fontId="9" fillId="0" borderId="7" xfId="0" applyNumberFormat="1" applyFont="1" applyFill="1" applyBorder="1" applyAlignment="1">
      <alignment horizontal="right"/>
    </xf>
    <xf numFmtId="3" fontId="2" fillId="0" borderId="0" xfId="0" applyNumberFormat="1" applyFont="1" applyBorder="1"/>
    <xf numFmtId="170" fontId="11" fillId="0" borderId="180" xfId="0" applyNumberFormat="1" applyFont="1" applyFill="1" applyBorder="1" applyAlignment="1">
      <alignment horizontal="right"/>
    </xf>
    <xf numFmtId="170" fontId="11" fillId="0" borderId="181" xfId="0" applyNumberFormat="1" applyFont="1" applyFill="1" applyBorder="1" applyAlignment="1">
      <alignment horizontal="right"/>
    </xf>
    <xf numFmtId="170" fontId="11" fillId="0" borderId="182" xfId="0" applyNumberFormat="1" applyFont="1" applyFill="1" applyBorder="1" applyAlignment="1">
      <alignment horizontal="right"/>
    </xf>
    <xf numFmtId="168" fontId="2" fillId="0" borderId="157" xfId="3" applyNumberFormat="1" applyFont="1" applyFill="1" applyBorder="1" applyAlignment="1">
      <alignment horizontal="right"/>
    </xf>
    <xf numFmtId="168" fontId="2" fillId="0" borderId="87" xfId="3" applyNumberFormat="1" applyFont="1" applyFill="1" applyBorder="1" applyAlignment="1">
      <alignment horizontal="right"/>
    </xf>
    <xf numFmtId="168" fontId="2" fillId="0" borderId="104" xfId="3" applyNumberFormat="1" applyFont="1" applyFill="1" applyBorder="1" applyAlignment="1">
      <alignment horizontal="right"/>
    </xf>
    <xf numFmtId="168" fontId="2" fillId="0" borderId="180" xfId="3" applyNumberFormat="1" applyFont="1" applyFill="1" applyBorder="1" applyAlignment="1">
      <alignment horizontal="right"/>
    </xf>
    <xf numFmtId="168" fontId="2" fillId="0" borderId="122" xfId="3" applyNumberFormat="1" applyFont="1" applyFill="1" applyBorder="1" applyAlignment="1">
      <alignment horizontal="right"/>
    </xf>
    <xf numFmtId="168" fontId="2" fillId="0" borderId="181" xfId="3" applyNumberFormat="1" applyFont="1" applyFill="1" applyBorder="1" applyAlignment="1">
      <alignment horizontal="right"/>
    </xf>
    <xf numFmtId="168" fontId="2" fillId="0" borderId="105" xfId="3" applyNumberFormat="1" applyFont="1" applyFill="1" applyBorder="1" applyAlignment="1">
      <alignment horizontal="right"/>
    </xf>
    <xf numFmtId="168" fontId="2" fillId="0" borderId="182" xfId="3" applyNumberFormat="1" applyFont="1" applyFill="1" applyBorder="1" applyAlignment="1">
      <alignment horizontal="right"/>
    </xf>
    <xf numFmtId="168" fontId="2" fillId="0" borderId="106" xfId="3" applyNumberFormat="1" applyFont="1" applyFill="1" applyBorder="1" applyAlignment="1">
      <alignment horizontal="right"/>
    </xf>
    <xf numFmtId="168" fontId="2" fillId="0" borderId="11" xfId="3" applyNumberFormat="1" applyFont="1" applyFill="1" applyBorder="1" applyAlignment="1"/>
    <xf numFmtId="168" fontId="2" fillId="0" borderId="42" xfId="3" applyNumberFormat="1" applyFont="1" applyFill="1" applyBorder="1" applyAlignment="1">
      <alignment horizontal="right"/>
    </xf>
    <xf numFmtId="168" fontId="2" fillId="0" borderId="47" xfId="3" applyNumberFormat="1" applyFont="1" applyFill="1" applyBorder="1" applyAlignment="1">
      <alignment horizontal="right"/>
    </xf>
    <xf numFmtId="168" fontId="2" fillId="0" borderId="16" xfId="3" applyNumberFormat="1" applyFont="1" applyFill="1" applyBorder="1" applyAlignment="1"/>
    <xf numFmtId="168" fontId="2" fillId="0" borderId="46" xfId="3" applyNumberFormat="1" applyFont="1" applyFill="1" applyBorder="1" applyAlignment="1">
      <alignment horizontal="right"/>
    </xf>
    <xf numFmtId="0" fontId="2" fillId="0" borderId="32" xfId="0" applyFont="1" applyBorder="1"/>
    <xf numFmtId="168" fontId="2" fillId="0" borderId="122" xfId="0" applyNumberFormat="1" applyFont="1" applyFill="1" applyBorder="1"/>
    <xf numFmtId="168" fontId="2" fillId="0" borderId="105" xfId="0" applyNumberFormat="1" applyFont="1" applyFill="1" applyBorder="1"/>
    <xf numFmtId="3" fontId="9" fillId="0" borderId="158" xfId="0" applyNumberFormat="1" applyFont="1" applyFill="1" applyBorder="1" applyAlignment="1">
      <alignment horizontal="right"/>
    </xf>
    <xf numFmtId="3" fontId="9" fillId="0" borderId="12" xfId="0" applyNumberFormat="1" applyFont="1" applyFill="1" applyBorder="1" applyAlignment="1"/>
    <xf numFmtId="3" fontId="9" fillId="0" borderId="177" xfId="0" applyNumberFormat="1" applyFont="1" applyFill="1" applyBorder="1" applyAlignment="1">
      <alignment horizontal="right"/>
    </xf>
    <xf numFmtId="3" fontId="8" fillId="0" borderId="157" xfId="0" applyNumberFormat="1" applyFont="1" applyFill="1" applyBorder="1" applyAlignment="1">
      <alignment horizontal="right"/>
    </xf>
    <xf numFmtId="3" fontId="8" fillId="0" borderId="87" xfId="0" applyNumberFormat="1" applyFont="1" applyFill="1" applyBorder="1" applyAlignment="1">
      <alignment horizontal="right"/>
    </xf>
    <xf numFmtId="3" fontId="8" fillId="0" borderId="104" xfId="0" applyNumberFormat="1" applyFont="1" applyFill="1" applyBorder="1" applyAlignment="1">
      <alignment horizontal="right"/>
    </xf>
    <xf numFmtId="3" fontId="8" fillId="0" borderId="42" xfId="0" applyNumberFormat="1" applyFont="1" applyFill="1" applyBorder="1" applyAlignment="1"/>
    <xf numFmtId="3" fontId="9" fillId="0" borderId="11" xfId="0" applyNumberFormat="1" applyFont="1" applyFill="1" applyBorder="1" applyAlignment="1"/>
    <xf numFmtId="3" fontId="8" fillId="0" borderId="47" xfId="0" applyNumberFormat="1" applyFont="1" applyFill="1" applyBorder="1" applyAlignment="1"/>
    <xf numFmtId="3" fontId="9" fillId="0" borderId="43" xfId="0" applyNumberFormat="1" applyFont="1" applyFill="1" applyBorder="1" applyAlignment="1"/>
    <xf numFmtId="3" fontId="9" fillId="0" borderId="16" xfId="0" applyNumberFormat="1" applyFont="1" applyFill="1" applyBorder="1" applyAlignment="1"/>
    <xf numFmtId="168" fontId="8" fillId="0" borderId="126" xfId="0" applyNumberFormat="1" applyFont="1" applyFill="1" applyBorder="1" applyAlignment="1"/>
    <xf numFmtId="168" fontId="8" fillId="0" borderId="12" xfId="0" applyNumberFormat="1" applyFont="1" applyFill="1" applyBorder="1" applyAlignment="1"/>
    <xf numFmtId="168" fontId="8" fillId="0" borderId="17" xfId="1" applyNumberFormat="1" applyFont="1" applyFill="1" applyBorder="1" applyAlignment="1">
      <alignment horizontal="right"/>
    </xf>
    <xf numFmtId="168" fontId="9" fillId="0" borderId="105" xfId="0" applyNumberFormat="1" applyFont="1" applyFill="1" applyBorder="1" applyAlignment="1"/>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59"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4" fillId="0" borderId="0" xfId="0" applyFont="1" applyFill="1" applyBorder="1" applyAlignment="1">
      <alignment horizontal="center"/>
    </xf>
    <xf numFmtId="4" fontId="37" fillId="0" borderId="0" xfId="0" applyNumberFormat="1" applyFont="1" applyFill="1" applyBorder="1" applyAlignment="1">
      <alignment horizontal="right"/>
    </xf>
    <xf numFmtId="170" fontId="34" fillId="0" borderId="157" xfId="0" applyNumberFormat="1" applyFont="1" applyFill="1" applyBorder="1" applyAlignment="1">
      <alignment horizontal="right"/>
    </xf>
    <xf numFmtId="170" fontId="34" fillId="0" borderId="87" xfId="0" applyNumberFormat="1" applyFont="1" applyFill="1" applyBorder="1" applyAlignment="1">
      <alignment horizontal="right"/>
    </xf>
    <xf numFmtId="170" fontId="34" fillId="0" borderId="104" xfId="0" applyNumberFormat="1" applyFont="1" applyFill="1" applyBorder="1" applyAlignment="1">
      <alignment horizontal="right"/>
    </xf>
    <xf numFmtId="4" fontId="9" fillId="0" borderId="42" xfId="0" applyNumberFormat="1" applyFont="1" applyFill="1" applyBorder="1" applyAlignment="1">
      <alignment horizontal="right"/>
    </xf>
    <xf numFmtId="3" fontId="9" fillId="0" borderId="160" xfId="0" applyNumberFormat="1" applyFont="1" applyFill="1" applyBorder="1" applyAlignment="1">
      <alignment horizontal="right"/>
    </xf>
    <xf numFmtId="4" fontId="9" fillId="0" borderId="160" xfId="0" applyNumberFormat="1" applyFont="1" applyFill="1" applyBorder="1" applyAlignment="1">
      <alignment horizontal="center"/>
    </xf>
    <xf numFmtId="4" fontId="9" fillId="0" borderId="160" xfId="0" applyNumberFormat="1" applyFont="1" applyFill="1" applyBorder="1" applyAlignment="1">
      <alignment horizontal="right"/>
    </xf>
    <xf numFmtId="9" fontId="9" fillId="0" borderId="160" xfId="3" applyFont="1" applyFill="1" applyBorder="1" applyAlignment="1">
      <alignment horizontal="right"/>
    </xf>
    <xf numFmtId="3" fontId="9" fillId="0" borderId="160" xfId="0" applyNumberFormat="1" applyFont="1" applyFill="1" applyBorder="1" applyAlignment="1">
      <alignment horizontal="center"/>
    </xf>
    <xf numFmtId="170" fontId="34" fillId="0" borderId="7" xfId="0" applyNumberFormat="1" applyFont="1" applyFill="1" applyBorder="1" applyAlignment="1"/>
    <xf numFmtId="170" fontId="34" fillId="0" borderId="11" xfId="0" applyNumberFormat="1" applyFont="1" applyFill="1" applyBorder="1" applyAlignment="1"/>
    <xf numFmtId="170" fontId="34" fillId="0" borderId="16" xfId="0" applyNumberFormat="1" applyFont="1" applyFill="1" applyBorder="1" applyAlignment="1"/>
    <xf numFmtId="169" fontId="3" fillId="0" borderId="54" xfId="0" applyNumberFormat="1" applyFont="1" applyBorder="1" applyAlignment="1"/>
    <xf numFmtId="170" fontId="11" fillId="0" borderId="157" xfId="0" applyNumberFormat="1" applyFont="1" applyFill="1" applyBorder="1" applyAlignment="1"/>
    <xf numFmtId="170" fontId="11" fillId="0" borderId="87" xfId="0" applyNumberFormat="1" applyFont="1" applyFill="1" applyBorder="1" applyAlignment="1"/>
    <xf numFmtId="170" fontId="11" fillId="0" borderId="104" xfId="0" applyNumberFormat="1" applyFont="1" applyFill="1" applyBorder="1" applyAlignment="1"/>
    <xf numFmtId="168" fontId="2" fillId="0" borderId="12" xfId="0" applyNumberFormat="1" applyFont="1" applyBorder="1" applyAlignment="1">
      <alignment horizontal="center"/>
    </xf>
    <xf numFmtId="168" fontId="3" fillId="0" borderId="46" xfId="0" applyNumberFormat="1" applyFont="1" applyFill="1" applyBorder="1" applyAlignment="1">
      <alignment horizontal="right"/>
    </xf>
    <xf numFmtId="168" fontId="3" fillId="0" borderId="42" xfId="0" applyNumberFormat="1" applyFont="1" applyFill="1" applyBorder="1" applyAlignment="1">
      <alignment horizontal="right"/>
    </xf>
    <xf numFmtId="168" fontId="3" fillId="0" borderId="47" xfId="0" applyNumberFormat="1" applyFont="1" applyFill="1" applyBorder="1" applyAlignment="1">
      <alignment horizontal="right"/>
    </xf>
    <xf numFmtId="169" fontId="3" fillId="0" borderId="157" xfId="0" applyNumberFormat="1" applyFont="1" applyFill="1" applyBorder="1" applyAlignment="1"/>
    <xf numFmtId="169" fontId="3" fillId="0" borderId="13" xfId="0" applyNumberFormat="1" applyFont="1" applyFill="1" applyBorder="1" applyAlignment="1"/>
    <xf numFmtId="169" fontId="3" fillId="0" borderId="9" xfId="0" applyNumberFormat="1" applyFont="1" applyFill="1" applyBorder="1" applyAlignment="1"/>
    <xf numFmtId="2" fontId="11" fillId="0" borderId="103" xfId="0" applyNumberFormat="1" applyFont="1" applyFill="1" applyBorder="1" applyAlignment="1">
      <alignment horizontal="right"/>
    </xf>
    <xf numFmtId="2" fontId="11" fillId="0" borderId="157" xfId="0" applyNumberFormat="1" applyFont="1" applyFill="1" applyBorder="1" applyAlignment="1">
      <alignment horizontal="right"/>
    </xf>
    <xf numFmtId="2" fontId="11" fillId="0" borderId="21" xfId="0" applyNumberFormat="1" applyFont="1" applyFill="1" applyBorder="1" applyAlignment="1">
      <alignment horizontal="right"/>
    </xf>
    <xf numFmtId="168" fontId="2" fillId="0" borderId="7" xfId="0" applyNumberFormat="1" applyFont="1" applyFill="1" applyBorder="1" applyAlignment="1"/>
    <xf numFmtId="0" fontId="8" fillId="0" borderId="15" xfId="0" applyFont="1" applyFill="1" applyBorder="1" applyAlignment="1"/>
    <xf numFmtId="9" fontId="3" fillId="0" borderId="0" xfId="3" applyFont="1" applyAlignment="1"/>
    <xf numFmtId="169" fontId="3" fillId="0" borderId="9" xfId="0" applyNumberFormat="1" applyFont="1" applyFill="1" applyBorder="1" applyAlignment="1">
      <alignment horizontal="right"/>
    </xf>
    <xf numFmtId="169" fontId="3" fillId="0" borderId="13" xfId="0" applyNumberFormat="1" applyFont="1" applyFill="1" applyBorder="1" applyAlignment="1">
      <alignment horizontal="right"/>
    </xf>
    <xf numFmtId="0" fontId="3" fillId="0" borderId="171" xfId="0" applyFont="1" applyFill="1" applyBorder="1"/>
    <xf numFmtId="0" fontId="8" fillId="0" borderId="171" xfId="0" applyFont="1" applyFill="1" applyBorder="1" applyAlignment="1"/>
    <xf numFmtId="0" fontId="3" fillId="0" borderId="178" xfId="0" applyFont="1" applyBorder="1"/>
    <xf numFmtId="0" fontId="2" fillId="0" borderId="172" xfId="0" applyFont="1" applyBorder="1" applyAlignment="1">
      <alignment horizontal="center"/>
    </xf>
    <xf numFmtId="0" fontId="2" fillId="0" borderId="171" xfId="0" applyFont="1" applyBorder="1" applyAlignment="1">
      <alignment horizontal="center"/>
    </xf>
    <xf numFmtId="0" fontId="2" fillId="0" borderId="171" xfId="0" applyFont="1" applyFill="1" applyBorder="1" applyAlignment="1">
      <alignment horizontal="center"/>
    </xf>
    <xf numFmtId="0" fontId="2" fillId="0" borderId="178" xfId="0" applyFont="1" applyBorder="1" applyAlignment="1">
      <alignment horizontal="center"/>
    </xf>
    <xf numFmtId="170" fontId="2" fillId="0" borderId="184" xfId="0" applyNumberFormat="1" applyFont="1" applyBorder="1"/>
    <xf numFmtId="170" fontId="2" fillId="0" borderId="185" xfId="0" applyNumberFormat="1" applyFont="1" applyBorder="1"/>
    <xf numFmtId="170" fontId="2" fillId="0" borderId="186" xfId="0" applyNumberFormat="1" applyFont="1" applyBorder="1"/>
    <xf numFmtId="3" fontId="3" fillId="0" borderId="15" xfId="0" applyNumberFormat="1" applyFont="1" applyFill="1" applyBorder="1" applyAlignment="1"/>
    <xf numFmtId="3" fontId="3" fillId="0" borderId="46" xfId="0" applyNumberFormat="1" applyFont="1" applyFill="1" applyBorder="1" applyAlignment="1"/>
    <xf numFmtId="3" fontId="8" fillId="3" borderId="47" xfId="0" applyNumberFormat="1" applyFont="1" applyFill="1" applyBorder="1" applyAlignment="1">
      <alignment horizontal="right"/>
    </xf>
    <xf numFmtId="3" fontId="8" fillId="3" borderId="160" xfId="0" applyNumberFormat="1" applyFont="1" applyFill="1" applyBorder="1" applyAlignment="1">
      <alignment horizontal="right"/>
    </xf>
    <xf numFmtId="3" fontId="2" fillId="0" borderId="25" xfId="0" applyNumberFormat="1" applyFont="1" applyFill="1" applyBorder="1" applyAlignment="1">
      <alignment horizontal="right"/>
    </xf>
    <xf numFmtId="1" fontId="2" fillId="0" borderId="0" xfId="0" applyNumberFormat="1" applyFont="1"/>
    <xf numFmtId="1" fontId="2" fillId="0" borderId="0" xfId="0" applyNumberFormat="1" applyFont="1" applyAlignment="1"/>
    <xf numFmtId="1" fontId="3" fillId="0" borderId="46" xfId="0" applyNumberFormat="1" applyFont="1" applyFill="1" applyBorder="1" applyAlignment="1"/>
    <xf numFmtId="1" fontId="2" fillId="0" borderId="7" xfId="0" applyNumberFormat="1" applyFont="1" applyFill="1" applyBorder="1" applyAlignment="1"/>
    <xf numFmtId="1" fontId="3" fillId="0" borderId="42" xfId="0" applyNumberFormat="1" applyFont="1" applyFill="1" applyBorder="1" applyAlignment="1"/>
    <xf numFmtId="1" fontId="2" fillId="0" borderId="11" xfId="0" applyNumberFormat="1" applyFont="1" applyFill="1" applyBorder="1" applyAlignment="1"/>
    <xf numFmtId="1" fontId="3" fillId="0" borderId="47" xfId="0" applyNumberFormat="1" applyFont="1" applyFill="1" applyBorder="1" applyAlignment="1"/>
    <xf numFmtId="1" fontId="2" fillId="0" borderId="16" xfId="0" applyNumberFormat="1" applyFont="1" applyFill="1" applyBorder="1" applyAlignment="1"/>
    <xf numFmtId="0" fontId="8" fillId="0" borderId="188" xfId="0" applyFont="1" applyFill="1" applyBorder="1" applyAlignment="1"/>
    <xf numFmtId="3" fontId="2" fillId="0" borderId="124" xfId="0" applyNumberFormat="1" applyFont="1" applyFill="1" applyBorder="1" applyAlignment="1">
      <alignment horizontal="right"/>
    </xf>
    <xf numFmtId="3" fontId="3" fillId="0" borderId="42" xfId="0" applyNumberFormat="1" applyFont="1" applyFill="1" applyBorder="1" applyAlignment="1">
      <alignment horizontal="right"/>
    </xf>
    <xf numFmtId="3" fontId="3" fillId="0" borderId="47" xfId="0" applyNumberFormat="1" applyFont="1" applyFill="1" applyBorder="1" applyAlignment="1">
      <alignment horizontal="right"/>
    </xf>
    <xf numFmtId="1" fontId="3" fillId="0" borderId="46" xfId="0" applyNumberFormat="1" applyFont="1" applyFill="1" applyBorder="1" applyAlignment="1">
      <alignment horizontal="right"/>
    </xf>
    <xf numFmtId="1" fontId="3" fillId="0" borderId="42" xfId="0" applyNumberFormat="1" applyFont="1" applyFill="1" applyBorder="1" applyAlignment="1">
      <alignment horizontal="right"/>
    </xf>
    <xf numFmtId="3" fontId="8" fillId="0" borderId="160" xfId="0" applyNumberFormat="1" applyFont="1" applyFill="1" applyBorder="1" applyAlignment="1">
      <alignment horizontal="right"/>
    </xf>
    <xf numFmtId="3" fontId="8" fillId="0" borderId="46" xfId="0" applyNumberFormat="1" applyFont="1" applyFill="1" applyBorder="1" applyAlignment="1">
      <alignment horizontal="right"/>
    </xf>
    <xf numFmtId="168" fontId="8" fillId="0" borderId="46" xfId="0" applyNumberFormat="1" applyFont="1" applyFill="1" applyBorder="1" applyAlignment="1"/>
    <xf numFmtId="168" fontId="8" fillId="0" borderId="42" xfId="0" applyNumberFormat="1" applyFont="1" applyFill="1" applyBorder="1" applyAlignment="1">
      <alignment horizontal="right"/>
    </xf>
    <xf numFmtId="170" fontId="21" fillId="0" borderId="46" xfId="0" applyNumberFormat="1" applyFont="1" applyFill="1" applyBorder="1" applyAlignment="1"/>
    <xf numFmtId="170" fontId="21" fillId="0" borderId="7" xfId="0" applyNumberFormat="1" applyFont="1" applyFill="1" applyBorder="1" applyAlignment="1"/>
    <xf numFmtId="170" fontId="21" fillId="0" borderId="42" xfId="0" applyNumberFormat="1" applyFont="1" applyFill="1" applyBorder="1" applyAlignment="1"/>
    <xf numFmtId="170" fontId="21" fillId="0" borderId="11" xfId="0" applyNumberFormat="1" applyFont="1" applyFill="1" applyBorder="1" applyAlignment="1"/>
    <xf numFmtId="170" fontId="21" fillId="0" borderId="47" xfId="0" applyNumberFormat="1" applyFont="1" applyFill="1" applyBorder="1" applyAlignment="1"/>
    <xf numFmtId="170" fontId="21" fillId="0" borderId="16" xfId="0" applyNumberFormat="1" applyFont="1" applyFill="1" applyBorder="1" applyAlignment="1"/>
    <xf numFmtId="171" fontId="8" fillId="0" borderId="47" xfId="0" applyNumberFormat="1" applyFont="1" applyFill="1" applyBorder="1" applyAlignment="1">
      <alignment horizontal="right"/>
    </xf>
    <xf numFmtId="171" fontId="9" fillId="0" borderId="7" xfId="0" applyNumberFormat="1" applyFont="1" applyFill="1" applyBorder="1" applyAlignment="1"/>
    <xf numFmtId="171" fontId="9" fillId="0" borderId="16" xfId="0" applyNumberFormat="1" applyFont="1" applyFill="1" applyBorder="1" applyAlignment="1"/>
    <xf numFmtId="170" fontId="21" fillId="0" borderId="7" xfId="0" applyNumberFormat="1" applyFont="1" applyFill="1" applyBorder="1" applyAlignment="1">
      <alignment horizontal="right"/>
    </xf>
    <xf numFmtId="170" fontId="21" fillId="0" borderId="11" xfId="0" applyNumberFormat="1" applyFont="1" applyFill="1" applyBorder="1" applyAlignment="1">
      <alignment horizontal="right"/>
    </xf>
    <xf numFmtId="170" fontId="21" fillId="0" borderId="16" xfId="0" applyNumberFormat="1" applyFont="1" applyFill="1" applyBorder="1" applyAlignment="1">
      <alignment horizontal="right"/>
    </xf>
    <xf numFmtId="0" fontId="2" fillId="0" borderId="191" xfId="0" applyFont="1" applyBorder="1"/>
    <xf numFmtId="170" fontId="21" fillId="0" borderId="174" xfId="0" applyNumberFormat="1" applyFont="1" applyFill="1" applyBorder="1" applyAlignment="1">
      <alignment horizontal="right"/>
    </xf>
    <xf numFmtId="0" fontId="9" fillId="0" borderId="192" xfId="0" applyFont="1" applyFill="1" applyBorder="1" applyAlignment="1">
      <alignment horizontal="center"/>
    </xf>
    <xf numFmtId="0" fontId="2" fillId="0" borderId="21" xfId="0" applyFont="1" applyFill="1" applyBorder="1" applyAlignment="1">
      <alignment horizontal="center"/>
    </xf>
    <xf numFmtId="169" fontId="3" fillId="0" borderId="157" xfId="12" applyNumberFormat="1" applyFont="1" applyFill="1" applyBorder="1" applyAlignment="1">
      <alignment horizontal="right"/>
    </xf>
    <xf numFmtId="169" fontId="3" fillId="0" borderId="87" xfId="12" applyNumberFormat="1" applyFont="1" applyFill="1" applyBorder="1" applyAlignment="1">
      <alignment horizontal="right"/>
    </xf>
    <xf numFmtId="169" fontId="3" fillId="0" borderId="104" xfId="12" applyNumberFormat="1" applyFont="1" applyFill="1" applyBorder="1" applyAlignment="1">
      <alignment horizontal="right"/>
    </xf>
    <xf numFmtId="168" fontId="2" fillId="0" borderId="43" xfId="0" applyNumberFormat="1" applyFont="1" applyFill="1" applyBorder="1" applyAlignment="1"/>
    <xf numFmtId="0" fontId="8" fillId="0" borderId="103" xfId="0" applyFont="1" applyFill="1" applyBorder="1" applyAlignment="1"/>
    <xf numFmtId="0" fontId="9" fillId="0" borderId="45" xfId="0" applyFont="1" applyFill="1" applyBorder="1" applyAlignment="1"/>
    <xf numFmtId="0" fontId="0" fillId="0" borderId="50" xfId="0" applyBorder="1"/>
    <xf numFmtId="0" fontId="0" fillId="0" borderId="50" xfId="0" applyFont="1" applyBorder="1"/>
    <xf numFmtId="168" fontId="3" fillId="0" borderId="7" xfId="0" applyNumberFormat="1" applyFont="1" applyFill="1" applyBorder="1" applyAlignment="1">
      <alignment horizontal="right"/>
    </xf>
    <xf numFmtId="168" fontId="3" fillId="0" borderId="11" xfId="0" applyNumberFormat="1" applyFont="1" applyFill="1" applyBorder="1" applyAlignment="1">
      <alignment horizontal="right"/>
    </xf>
    <xf numFmtId="168" fontId="3" fillId="0" borderId="16" xfId="0" applyNumberFormat="1" applyFont="1" applyFill="1" applyBorder="1" applyAlignment="1">
      <alignment horizontal="right"/>
    </xf>
    <xf numFmtId="167" fontId="3" fillId="0" borderId="0" xfId="1" applyFont="1" applyFill="1" applyBorder="1" applyAlignment="1">
      <alignment horizontal="right"/>
    </xf>
    <xf numFmtId="168" fontId="2" fillId="0" borderId="183" xfId="0" applyNumberFormat="1" applyFont="1" applyFill="1" applyBorder="1" applyAlignment="1">
      <alignment horizontal="right"/>
    </xf>
    <xf numFmtId="0" fontId="9" fillId="0" borderId="26" xfId="0" applyFont="1" applyFill="1" applyBorder="1" applyAlignment="1"/>
    <xf numFmtId="168" fontId="2" fillId="0" borderId="123" xfId="0" applyNumberFormat="1" applyFont="1" applyFill="1" applyBorder="1" applyAlignment="1">
      <alignment horizontal="right"/>
    </xf>
    <xf numFmtId="168" fontId="2" fillId="0" borderId="26" xfId="0" applyNumberFormat="1" applyFont="1" applyFill="1" applyBorder="1" applyAlignment="1">
      <alignment horizontal="right"/>
    </xf>
    <xf numFmtId="168" fontId="2" fillId="0" borderId="173" xfId="0" applyNumberFormat="1" applyFont="1" applyFill="1" applyBorder="1" applyAlignment="1">
      <alignment horizontal="right"/>
    </xf>
    <xf numFmtId="168" fontId="3" fillId="0" borderId="26" xfId="0" applyNumberFormat="1" applyFont="1" applyFill="1" applyBorder="1" applyAlignment="1">
      <alignment horizontal="right"/>
    </xf>
    <xf numFmtId="170" fontId="11" fillId="0" borderId="46" xfId="0" applyNumberFormat="1" applyFont="1" applyFill="1" applyBorder="1" applyAlignment="1"/>
    <xf numFmtId="170" fontId="11" fillId="0" borderId="42" xfId="0" applyNumberFormat="1" applyFont="1" applyFill="1" applyBorder="1" applyAlignment="1"/>
    <xf numFmtId="170" fontId="11" fillId="0" borderId="11" xfId="0" applyNumberFormat="1" applyFont="1" applyFill="1" applyBorder="1" applyAlignment="1"/>
    <xf numFmtId="170" fontId="11" fillId="0" borderId="47" xfId="0" applyNumberFormat="1" applyFont="1" applyFill="1" applyBorder="1" applyAlignment="1"/>
    <xf numFmtId="170" fontId="11" fillId="0" borderId="50" xfId="0" applyNumberFormat="1" applyFont="1" applyFill="1" applyBorder="1" applyAlignment="1"/>
    <xf numFmtId="168" fontId="0" fillId="0" borderId="9" xfId="0" applyNumberFormat="1" applyFont="1" applyFill="1" applyBorder="1" applyAlignment="1">
      <alignment horizontal="right"/>
    </xf>
    <xf numFmtId="168" fontId="3" fillId="0" borderId="190" xfId="0" applyNumberFormat="1" applyFont="1" applyFill="1" applyBorder="1" applyAlignment="1">
      <alignment horizontal="right"/>
    </xf>
    <xf numFmtId="168" fontId="9" fillId="0" borderId="86" xfId="0" applyNumberFormat="1" applyFont="1" applyFill="1" applyBorder="1" applyAlignment="1"/>
    <xf numFmtId="168" fontId="19" fillId="0" borderId="86" xfId="0" applyNumberFormat="1" applyFont="1" applyFill="1" applyBorder="1" applyAlignment="1"/>
    <xf numFmtId="168" fontId="19" fillId="0" borderId="7" xfId="0" applyNumberFormat="1" applyFont="1" applyFill="1" applyBorder="1" applyAlignment="1">
      <alignment horizontal="center"/>
    </xf>
    <xf numFmtId="168" fontId="19" fillId="0" borderId="43" xfId="0" applyNumberFormat="1" applyFont="1" applyFill="1" applyBorder="1" applyAlignment="1">
      <alignment horizontal="left"/>
    </xf>
    <xf numFmtId="168" fontId="19" fillId="0" borderId="16" xfId="0" applyNumberFormat="1" applyFont="1" applyFill="1" applyBorder="1" applyAlignment="1">
      <alignment horizontal="center"/>
    </xf>
    <xf numFmtId="168" fontId="19" fillId="0" borderId="176" xfId="0" applyNumberFormat="1" applyFont="1" applyFill="1" applyBorder="1" applyAlignment="1"/>
    <xf numFmtId="168" fontId="19" fillId="0" borderId="174" xfId="0" applyNumberFormat="1" applyFont="1" applyFill="1" applyBorder="1" applyAlignment="1">
      <alignment horizontal="center"/>
    </xf>
    <xf numFmtId="0" fontId="10" fillId="0" borderId="0" xfId="0" applyFont="1" applyFill="1" applyBorder="1" applyAlignment="1"/>
    <xf numFmtId="14" fontId="9" fillId="0" borderId="7" xfId="0" applyNumberFormat="1" applyFont="1" applyFill="1" applyBorder="1" applyAlignment="1"/>
    <xf numFmtId="171" fontId="9" fillId="0" borderId="47" xfId="0" applyNumberFormat="1" applyFont="1" applyFill="1" applyBorder="1" applyAlignment="1"/>
    <xf numFmtId="14" fontId="9" fillId="0" borderId="16" xfId="0" applyNumberFormat="1" applyFont="1" applyFill="1" applyBorder="1" applyAlignment="1"/>
    <xf numFmtId="168" fontId="9" fillId="0" borderId="174" xfId="0" applyNumberFormat="1" applyFont="1" applyFill="1" applyBorder="1" applyAlignment="1"/>
    <xf numFmtId="14" fontId="9" fillId="0" borderId="174" xfId="0" applyNumberFormat="1" applyFont="1" applyFill="1" applyBorder="1" applyAlignment="1"/>
    <xf numFmtId="0" fontId="10" fillId="0" borderId="0" xfId="0" applyFont="1" applyFill="1" applyBorder="1" applyAlignment="1">
      <alignment horizontal="right"/>
    </xf>
    <xf numFmtId="0" fontId="10" fillId="0" borderId="0" xfId="0" applyFont="1" applyFill="1"/>
    <xf numFmtId="0" fontId="10" fillId="0" borderId="0" xfId="0" applyFont="1" applyAlignment="1"/>
    <xf numFmtId="0" fontId="10" fillId="0" borderId="191" xfId="0" applyFont="1" applyFill="1" applyBorder="1" applyAlignment="1">
      <alignment horizontal="right"/>
    </xf>
    <xf numFmtId="169" fontId="8" fillId="0" borderId="183" xfId="12" applyNumberFormat="1" applyFont="1" applyFill="1" applyBorder="1" applyAlignment="1">
      <alignment horizontal="right"/>
    </xf>
    <xf numFmtId="169" fontId="8" fillId="0" borderId="157" xfId="12" applyNumberFormat="1" applyFont="1" applyFill="1" applyBorder="1" applyAlignment="1">
      <alignment horizontal="right"/>
    </xf>
    <xf numFmtId="169" fontId="8" fillId="0" borderId="104" xfId="12" applyNumberFormat="1" applyFont="1" applyFill="1" applyBorder="1" applyAlignment="1">
      <alignment horizontal="right"/>
    </xf>
    <xf numFmtId="0" fontId="9" fillId="0" borderId="189" xfId="0" applyFont="1" applyFill="1" applyBorder="1" applyAlignment="1">
      <alignment horizontal="center"/>
    </xf>
    <xf numFmtId="0" fontId="2" fillId="0" borderId="10" xfId="0" applyFont="1" applyFill="1" applyBorder="1" applyAlignment="1">
      <alignment horizontal="center"/>
    </xf>
    <xf numFmtId="0" fontId="9" fillId="0" borderId="183" xfId="0" applyFont="1" applyFill="1" applyBorder="1" applyAlignment="1"/>
    <xf numFmtId="168" fontId="2" fillId="0" borderId="175" xfId="0" applyNumberFormat="1" applyFont="1" applyFill="1" applyBorder="1" applyAlignment="1">
      <alignment horizontal="right"/>
    </xf>
    <xf numFmtId="168" fontId="2" fillId="0" borderId="193" xfId="0" applyNumberFormat="1" applyFont="1" applyFill="1" applyBorder="1" applyAlignment="1">
      <alignment horizontal="right"/>
    </xf>
    <xf numFmtId="0" fontId="9" fillId="0" borderId="194" xfId="0" applyFont="1" applyFill="1" applyBorder="1" applyAlignment="1"/>
    <xf numFmtId="0" fontId="9" fillId="0" borderId="195" xfId="0" applyFont="1" applyFill="1" applyBorder="1" applyAlignment="1">
      <alignment horizontal="left"/>
    </xf>
    <xf numFmtId="168" fontId="9" fillId="0" borderId="183" xfId="0" applyNumberFormat="1" applyFont="1" applyFill="1" applyBorder="1" applyAlignment="1">
      <alignment horizontal="right"/>
    </xf>
    <xf numFmtId="0" fontId="9" fillId="0" borderId="0" xfId="0" applyFont="1" applyBorder="1"/>
    <xf numFmtId="0" fontId="8" fillId="0" borderId="183" xfId="0" applyFont="1" applyFill="1" applyBorder="1" applyAlignment="1"/>
    <xf numFmtId="0" fontId="8" fillId="0" borderId="191" xfId="0" applyFont="1" applyFill="1" applyBorder="1" applyAlignment="1"/>
    <xf numFmtId="168" fontId="2" fillId="0" borderId="183" xfId="0" applyNumberFormat="1" applyFont="1" applyBorder="1" applyAlignment="1">
      <alignment horizontal="right"/>
    </xf>
    <xf numFmtId="168" fontId="2" fillId="0" borderId="193" xfId="0" applyNumberFormat="1" applyFont="1" applyBorder="1" applyAlignment="1"/>
    <xf numFmtId="3" fontId="2" fillId="0" borderId="175" xfId="0" applyNumberFormat="1" applyFont="1" applyFill="1" applyBorder="1" applyAlignment="1">
      <alignment horizontal="right"/>
    </xf>
    <xf numFmtId="3" fontId="2" fillId="0" borderId="183" xfId="0" applyNumberFormat="1" applyFont="1" applyFill="1" applyBorder="1" applyAlignment="1">
      <alignment horizontal="right"/>
    </xf>
    <xf numFmtId="3" fontId="9" fillId="0" borderId="175" xfId="0" applyNumberFormat="1" applyFont="1" applyFill="1" applyBorder="1" applyAlignment="1">
      <alignment horizontal="right"/>
    </xf>
    <xf numFmtId="3" fontId="9" fillId="0" borderId="176" xfId="0" applyNumberFormat="1" applyFont="1" applyFill="1" applyBorder="1" applyAlignment="1">
      <alignment horizontal="right"/>
    </xf>
    <xf numFmtId="3" fontId="9" fillId="0" borderId="174" xfId="0" applyNumberFormat="1" applyFont="1" applyFill="1" applyBorder="1" applyAlignment="1">
      <alignment horizontal="right"/>
    </xf>
    <xf numFmtId="3" fontId="26" fillId="0" borderId="0"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3" fillId="0" borderId="15" xfId="0" applyFont="1" applyFill="1" applyBorder="1" applyAlignment="1">
      <alignment horizontal="left"/>
    </xf>
    <xf numFmtId="168" fontId="2" fillId="0" borderId="180" xfId="0" applyNumberFormat="1" applyFont="1" applyFill="1" applyBorder="1" applyAlignment="1">
      <alignment horizontal="right"/>
    </xf>
    <xf numFmtId="168" fontId="2" fillId="0" borderId="182" xfId="0" applyNumberFormat="1" applyFont="1" applyFill="1" applyBorder="1" applyAlignment="1">
      <alignment horizontal="right"/>
    </xf>
    <xf numFmtId="3" fontId="2" fillId="0" borderId="180" xfId="0" applyNumberFormat="1" applyFont="1" applyFill="1" applyBorder="1" applyAlignment="1">
      <alignment horizontal="right"/>
    </xf>
    <xf numFmtId="3" fontId="2" fillId="0" borderId="181" xfId="0" applyNumberFormat="1" applyFont="1" applyFill="1" applyBorder="1" applyAlignment="1">
      <alignment horizontal="right"/>
    </xf>
    <xf numFmtId="3" fontId="2" fillId="0" borderId="182" xfId="0" applyNumberFormat="1" applyFont="1" applyFill="1" applyBorder="1" applyAlignment="1">
      <alignment horizontal="right"/>
    </xf>
    <xf numFmtId="175" fontId="3" fillId="0" borderId="0" xfId="0" applyNumberFormat="1" applyFont="1" applyFill="1" applyAlignment="1">
      <alignment horizontal="right"/>
    </xf>
    <xf numFmtId="175" fontId="24" fillId="0" borderId="0" xfId="0" applyNumberFormat="1" applyFont="1" applyFill="1" applyBorder="1" applyAlignment="1"/>
    <xf numFmtId="168" fontId="2" fillId="0" borderId="183" xfId="0" applyNumberFormat="1" applyFont="1" applyFill="1" applyBorder="1" applyAlignment="1">
      <alignment horizontal="center"/>
    </xf>
    <xf numFmtId="0" fontId="9" fillId="0" borderId="176" xfId="0" applyFont="1" applyFill="1" applyBorder="1" applyAlignment="1">
      <alignment horizontal="center"/>
    </xf>
    <xf numFmtId="168" fontId="8" fillId="0" borderId="176" xfId="0" applyNumberFormat="1" applyFont="1" applyFill="1" applyBorder="1" applyAlignment="1"/>
    <xf numFmtId="168" fontId="9" fillId="0" borderId="176" xfId="0" applyNumberFormat="1" applyFont="1" applyFill="1" applyBorder="1" applyAlignment="1"/>
    <xf numFmtId="168" fontId="8" fillId="0" borderId="175" xfId="0" applyNumberFormat="1" applyFont="1" applyFill="1" applyBorder="1" applyAlignment="1"/>
    <xf numFmtId="169" fontId="3" fillId="0" borderId="183" xfId="12" applyNumberFormat="1" applyFont="1" applyFill="1" applyBorder="1" applyAlignment="1">
      <alignment horizontal="right"/>
    </xf>
    <xf numFmtId="0" fontId="9" fillId="0" borderId="46" xfId="0" applyFont="1" applyFill="1" applyBorder="1" applyAlignment="1">
      <alignment horizontal="center"/>
    </xf>
    <xf numFmtId="168" fontId="8" fillId="0" borderId="86" xfId="0" applyNumberFormat="1" applyFont="1" applyFill="1" applyBorder="1" applyAlignment="1">
      <alignment horizontal="right"/>
    </xf>
    <xf numFmtId="0" fontId="2" fillId="0" borderId="4" xfId="0" applyFont="1" applyBorder="1" applyAlignment="1"/>
    <xf numFmtId="0" fontId="9" fillId="0" borderId="42" xfId="0" applyFont="1" applyFill="1" applyBorder="1" applyAlignment="1">
      <alignment horizontal="center"/>
    </xf>
    <xf numFmtId="0" fontId="9" fillId="0" borderId="47" xfId="0" applyFont="1" applyFill="1" applyBorder="1" applyAlignment="1">
      <alignment horizontal="center"/>
    </xf>
    <xf numFmtId="168" fontId="8" fillId="0" borderId="43" xfId="0" applyNumberFormat="1" applyFont="1" applyFill="1" applyBorder="1" applyAlignment="1">
      <alignment horizontal="right"/>
    </xf>
    <xf numFmtId="0" fontId="0" fillId="0" borderId="191" xfId="0" applyBorder="1"/>
    <xf numFmtId="3" fontId="9" fillId="0" borderId="196" xfId="0" applyNumberFormat="1" applyFont="1" applyFill="1" applyBorder="1" applyAlignment="1">
      <alignment horizontal="right"/>
    </xf>
    <xf numFmtId="168" fontId="9" fillId="0" borderId="197" xfId="0" applyNumberFormat="1" applyFont="1" applyFill="1" applyBorder="1" applyAlignment="1">
      <alignment horizontal="right"/>
    </xf>
    <xf numFmtId="168" fontId="9" fillId="0" borderId="196" xfId="0" applyNumberFormat="1" applyFont="1" applyFill="1" applyBorder="1" applyAlignment="1">
      <alignment horizontal="right"/>
    </xf>
    <xf numFmtId="3" fontId="9" fillId="0" borderId="197" xfId="0" applyNumberFormat="1" applyFont="1" applyFill="1" applyBorder="1" applyAlignment="1">
      <alignment horizontal="right"/>
    </xf>
    <xf numFmtId="0" fontId="6" fillId="2" borderId="1" xfId="0" applyFont="1" applyFill="1" applyBorder="1" applyAlignment="1">
      <alignment horizontal="center" vertical="center"/>
    </xf>
    <xf numFmtId="0" fontId="6" fillId="2" borderId="3" xfId="0" applyFont="1" applyFill="1" applyBorder="1" applyAlignment="1">
      <alignment horizontal="center" vertical="center"/>
    </xf>
    <xf numFmtId="0" fontId="4" fillId="0" borderId="0" xfId="0" applyFont="1" applyFill="1" applyBorder="1" applyAlignment="1">
      <alignment horizontal="center"/>
    </xf>
    <xf numFmtId="168" fontId="28" fillId="0" borderId="187" xfId="0" applyNumberFormat="1" applyFont="1" applyFill="1" applyBorder="1" applyAlignment="1">
      <alignment horizontal="right"/>
    </xf>
    <xf numFmtId="168" fontId="27" fillId="0" borderId="187" xfId="4" applyNumberFormat="1" applyFont="1" applyFill="1" applyBorder="1" applyAlignment="1">
      <alignment horizontal="right" vertical="center"/>
    </xf>
    <xf numFmtId="168" fontId="27" fillId="0" borderId="190" xfId="4" applyNumberFormat="1" applyFont="1" applyFill="1" applyBorder="1" applyAlignment="1">
      <alignment horizontal="right" vertical="center"/>
    </xf>
    <xf numFmtId="3" fontId="8" fillId="0" borderId="183" xfId="0" applyNumberFormat="1" applyFont="1" applyFill="1" applyBorder="1" applyAlignment="1"/>
    <xf numFmtId="3" fontId="9" fillId="0" borderId="183" xfId="0" applyNumberFormat="1" applyFont="1" applyFill="1" applyBorder="1" applyAlignment="1">
      <alignment horizontal="right"/>
    </xf>
    <xf numFmtId="0" fontId="5" fillId="0" borderId="0" xfId="0" applyFont="1"/>
    <xf numFmtId="0" fontId="6" fillId="6" borderId="40" xfId="0" applyFont="1" applyFill="1" applyBorder="1" applyAlignment="1">
      <alignment horizontal="center"/>
    </xf>
    <xf numFmtId="0" fontId="6" fillId="5" borderId="159" xfId="0" applyFont="1" applyFill="1" applyBorder="1" applyAlignment="1"/>
    <xf numFmtId="3" fontId="8" fillId="0" borderId="199" xfId="0" applyNumberFormat="1" applyFont="1" applyFill="1" applyBorder="1" applyAlignment="1"/>
    <xf numFmtId="168" fontId="9" fillId="0" borderId="197" xfId="0" applyNumberFormat="1" applyFont="1" applyFill="1" applyBorder="1"/>
    <xf numFmtId="168" fontId="9" fillId="0" borderId="196" xfId="0" applyNumberFormat="1" applyFont="1" applyFill="1" applyBorder="1"/>
    <xf numFmtId="3" fontId="9" fillId="0" borderId="197" xfId="0" applyNumberFormat="1" applyFont="1" applyFill="1" applyBorder="1"/>
    <xf numFmtId="3" fontId="9" fillId="0" borderId="196" xfId="0" applyNumberFormat="1" applyFont="1" applyFill="1" applyBorder="1"/>
    <xf numFmtId="3" fontId="9" fillId="0" borderId="193" xfId="0" applyNumberFormat="1" applyFont="1" applyFill="1" applyBorder="1" applyAlignment="1">
      <alignment horizontal="right"/>
    </xf>
    <xf numFmtId="0" fontId="0" fillId="0" borderId="183" xfId="0" applyBorder="1" applyAlignment="1">
      <alignment horizontal="right"/>
    </xf>
    <xf numFmtId="3" fontId="3" fillId="0" borderId="116" xfId="0" applyNumberFormat="1" applyFont="1" applyFill="1" applyBorder="1" applyAlignment="1"/>
    <xf numFmtId="3" fontId="2" fillId="0" borderId="83" xfId="0" applyNumberFormat="1" applyFont="1" applyFill="1" applyBorder="1" applyAlignment="1">
      <alignment horizontal="right"/>
    </xf>
    <xf numFmtId="3" fontId="2" fillId="0" borderId="78" xfId="0" applyNumberFormat="1" applyFont="1" applyFill="1" applyBorder="1" applyAlignment="1">
      <alignment horizontal="right"/>
    </xf>
    <xf numFmtId="168" fontId="2" fillId="0" borderId="83" xfId="0" applyNumberFormat="1" applyFont="1" applyFill="1" applyBorder="1" applyAlignment="1">
      <alignment horizontal="right"/>
    </xf>
    <xf numFmtId="168" fontId="2" fillId="0" borderId="78" xfId="0" applyNumberFormat="1" applyFont="1" applyFill="1" applyBorder="1" applyAlignment="1">
      <alignment horizontal="right"/>
    </xf>
    <xf numFmtId="178" fontId="6" fillId="5" borderId="159" xfId="0" applyNumberFormat="1" applyFont="1" applyFill="1" applyBorder="1" applyAlignment="1"/>
    <xf numFmtId="178" fontId="8" fillId="0" borderId="183" xfId="0" applyNumberFormat="1" applyFont="1" applyFill="1" applyBorder="1" applyAlignment="1"/>
    <xf numFmtId="3" fontId="9" fillId="0" borderId="106" xfId="0" applyNumberFormat="1" applyFont="1" applyFill="1" applyBorder="1" applyAlignment="1">
      <alignment horizontal="right"/>
    </xf>
    <xf numFmtId="168" fontId="2" fillId="0" borderId="122" xfId="0" applyNumberFormat="1" applyFont="1" applyFill="1" applyBorder="1" applyAlignment="1">
      <alignment horizontal="center"/>
    </xf>
    <xf numFmtId="168" fontId="2" fillId="0" borderId="105" xfId="0" applyNumberFormat="1" applyFont="1" applyFill="1" applyBorder="1" applyAlignment="1">
      <alignment horizontal="center"/>
    </xf>
    <xf numFmtId="168" fontId="2" fillId="0" borderId="106" xfId="0" applyNumberFormat="1" applyFont="1" applyFill="1" applyBorder="1" applyAlignment="1">
      <alignment horizontal="center"/>
    </xf>
    <xf numFmtId="3" fontId="8" fillId="0" borderId="175" xfId="0" applyNumberFormat="1" applyFont="1" applyFill="1" applyBorder="1" applyAlignment="1"/>
    <xf numFmtId="3" fontId="8" fillId="0" borderId="183" xfId="0" applyNumberFormat="1" applyFont="1" applyFill="1" applyBorder="1" applyAlignment="1">
      <alignment horizontal="right"/>
    </xf>
    <xf numFmtId="3" fontId="9" fillId="0" borderId="202" xfId="0" applyNumberFormat="1" applyFont="1" applyFill="1" applyBorder="1" applyAlignment="1">
      <alignment horizontal="right"/>
    </xf>
    <xf numFmtId="3" fontId="9" fillId="0" borderId="122" xfId="0" applyNumberFormat="1" applyFont="1" applyFill="1" applyBorder="1" applyAlignment="1">
      <alignment horizontal="right"/>
    </xf>
    <xf numFmtId="3" fontId="9" fillId="0" borderId="105" xfId="0" applyNumberFormat="1" applyFont="1" applyFill="1" applyBorder="1" applyAlignment="1">
      <alignment horizontal="right"/>
    </xf>
    <xf numFmtId="0" fontId="3" fillId="0" borderId="198" xfId="0" applyFont="1" applyFill="1" applyBorder="1" applyAlignment="1">
      <alignment vertical="center"/>
    </xf>
    <xf numFmtId="0" fontId="9" fillId="0" borderId="138" xfId="0" applyFont="1" applyFill="1" applyBorder="1" applyAlignment="1">
      <alignment horizontal="center"/>
    </xf>
    <xf numFmtId="0" fontId="9" fillId="0" borderId="66" xfId="0" applyFont="1" applyFill="1" applyBorder="1" applyAlignment="1">
      <alignment horizontal="center"/>
    </xf>
    <xf numFmtId="178" fontId="11" fillId="0" borderId="0" xfId="0" applyNumberFormat="1" applyFont="1" applyFill="1" applyBorder="1" applyAlignment="1"/>
    <xf numFmtId="170" fontId="11" fillId="0" borderId="175" xfId="0" applyNumberFormat="1" applyFont="1" applyFill="1" applyBorder="1" applyAlignment="1">
      <alignment horizontal="right"/>
    </xf>
    <xf numFmtId="168" fontId="3" fillId="0" borderId="0" xfId="0" applyNumberFormat="1" applyFont="1" applyBorder="1" applyAlignment="1">
      <alignment horizontal="right"/>
    </xf>
    <xf numFmtId="173" fontId="2" fillId="0" borderId="21" xfId="1" applyNumberFormat="1" applyFont="1" applyFill="1" applyBorder="1" applyAlignment="1">
      <alignment horizontal="right"/>
    </xf>
    <xf numFmtId="4" fontId="2" fillId="0" borderId="46" xfId="0" applyNumberFormat="1" applyFont="1" applyFill="1" applyBorder="1" applyAlignment="1">
      <alignment horizontal="right"/>
    </xf>
    <xf numFmtId="4" fontId="2" fillId="0" borderId="42" xfId="0" applyNumberFormat="1" applyFont="1" applyFill="1" applyBorder="1" applyAlignment="1">
      <alignment horizontal="right"/>
    </xf>
    <xf numFmtId="4" fontId="2" fillId="0" borderId="105" xfId="0" applyNumberFormat="1" applyFont="1" applyFill="1" applyBorder="1" applyAlignment="1">
      <alignment horizontal="right"/>
    </xf>
    <xf numFmtId="171" fontId="19" fillId="0" borderId="12" xfId="0" applyNumberFormat="1" applyFont="1" applyFill="1" applyBorder="1" applyAlignment="1">
      <alignment horizontal="center"/>
    </xf>
    <xf numFmtId="171" fontId="19" fillId="0" borderId="17" xfId="0" applyNumberFormat="1" applyFont="1" applyFill="1" applyBorder="1" applyAlignment="1">
      <alignment horizontal="center"/>
    </xf>
    <xf numFmtId="171" fontId="19" fillId="0" borderId="7" xfId="0" applyNumberFormat="1" applyFont="1" applyFill="1" applyBorder="1" applyAlignment="1"/>
    <xf numFmtId="171" fontId="19" fillId="0" borderId="16" xfId="0" applyNumberFormat="1" applyFont="1" applyFill="1" applyBorder="1" applyAlignment="1"/>
    <xf numFmtId="0" fontId="41" fillId="4" borderId="0" xfId="11" applyFont="1" applyFill="1" applyAlignment="1" applyProtection="1"/>
    <xf numFmtId="0" fontId="6" fillId="2" borderId="2"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59"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xf>
    <xf numFmtId="3" fontId="24" fillId="0" borderId="0" xfId="0" applyNumberFormat="1" applyFont="1" applyFill="1" applyBorder="1" applyAlignment="1">
      <alignment horizontal="right"/>
    </xf>
    <xf numFmtId="9" fontId="2" fillId="0" borderId="0" xfId="0" applyNumberFormat="1" applyFont="1" applyFill="1"/>
    <xf numFmtId="9" fontId="2" fillId="0" borderId="0" xfId="0" applyNumberFormat="1" applyFont="1" applyFill="1" applyBorder="1" applyAlignment="1">
      <alignment horizontal="right" vertical="center"/>
    </xf>
    <xf numFmtId="9" fontId="2" fillId="0" borderId="0" xfId="0" applyNumberFormat="1" applyFont="1" applyFill="1" applyBorder="1" applyAlignment="1">
      <alignment horizontal="right"/>
    </xf>
    <xf numFmtId="9" fontId="8" fillId="0" borderId="157" xfId="3" applyNumberFormat="1" applyFont="1" applyFill="1" applyBorder="1" applyAlignment="1">
      <alignment horizontal="right"/>
    </xf>
    <xf numFmtId="9" fontId="8" fillId="0" borderId="87" xfId="3" applyNumberFormat="1" applyFont="1" applyFill="1" applyBorder="1" applyAlignment="1">
      <alignment horizontal="right"/>
    </xf>
    <xf numFmtId="9" fontId="8" fillId="0" borderId="104" xfId="3" applyNumberFormat="1" applyFont="1" applyFill="1" applyBorder="1" applyAlignment="1">
      <alignment horizontal="right"/>
    </xf>
    <xf numFmtId="9" fontId="2" fillId="0" borderId="0" xfId="0" applyNumberFormat="1" applyFont="1" applyAlignment="1"/>
    <xf numFmtId="9" fontId="2" fillId="0" borderId="0" xfId="0" applyNumberFormat="1" applyFont="1" applyBorder="1" applyAlignment="1"/>
    <xf numFmtId="168" fontId="9" fillId="0" borderId="86" xfId="0" applyNumberFormat="1" applyFont="1" applyFill="1" applyBorder="1" applyAlignment="1">
      <alignment horizontal="right"/>
    </xf>
    <xf numFmtId="4" fontId="2" fillId="0" borderId="157" xfId="0" applyNumberFormat="1" applyFont="1" applyFill="1" applyBorder="1" applyAlignment="1">
      <alignment horizontal="right"/>
    </xf>
    <xf numFmtId="4" fontId="2" fillId="0" borderId="87" xfId="0" applyNumberFormat="1" applyFont="1" applyFill="1" applyBorder="1" applyAlignment="1">
      <alignment horizontal="right"/>
    </xf>
    <xf numFmtId="4" fontId="2" fillId="0" borderId="104" xfId="0" applyNumberFormat="1" applyFont="1" applyFill="1" applyBorder="1" applyAlignment="1">
      <alignment horizontal="right"/>
    </xf>
    <xf numFmtId="4" fontId="2" fillId="0" borderId="47" xfId="0" applyNumberFormat="1" applyFont="1" applyFill="1" applyBorder="1" applyAlignment="1">
      <alignment horizontal="right"/>
    </xf>
    <xf numFmtId="4" fontId="2" fillId="0" borderId="106" xfId="0" applyNumberFormat="1" applyFont="1" applyFill="1" applyBorder="1" applyAlignment="1">
      <alignment horizontal="right"/>
    </xf>
    <xf numFmtId="3" fontId="9" fillId="0" borderId="114" xfId="0" applyNumberFormat="1" applyFont="1" applyFill="1" applyBorder="1"/>
    <xf numFmtId="3" fontId="9" fillId="0" borderId="112" xfId="0" applyNumberFormat="1" applyFont="1" applyFill="1" applyBorder="1"/>
    <xf numFmtId="168" fontId="9" fillId="0" borderId="114" xfId="0" applyNumberFormat="1" applyFont="1" applyFill="1" applyBorder="1"/>
    <xf numFmtId="168" fontId="9" fillId="0" borderId="113" xfId="0" applyNumberFormat="1" applyFont="1" applyFill="1" applyBorder="1"/>
    <xf numFmtId="167" fontId="8" fillId="0" borderId="117" xfId="1" applyFont="1" applyFill="1" applyBorder="1" applyAlignment="1"/>
    <xf numFmtId="167" fontId="8" fillId="0" borderId="116" xfId="1" applyFont="1" applyFill="1" applyBorder="1" applyAlignment="1"/>
    <xf numFmtId="167" fontId="8" fillId="0" borderId="118" xfId="1" applyFont="1" applyFill="1" applyBorder="1" applyAlignment="1"/>
    <xf numFmtId="168" fontId="9" fillId="0" borderId="118" xfId="0" applyNumberFormat="1" applyFont="1" applyFill="1" applyBorder="1"/>
    <xf numFmtId="3" fontId="8" fillId="3" borderId="46" xfId="0" applyNumberFormat="1" applyFont="1" applyFill="1" applyBorder="1" applyAlignment="1">
      <alignment horizontal="right"/>
    </xf>
    <xf numFmtId="3" fontId="8" fillId="3" borderId="42" xfId="0" applyNumberFormat="1" applyFont="1" applyFill="1" applyBorder="1" applyAlignment="1">
      <alignment horizontal="right"/>
    </xf>
    <xf numFmtId="3" fontId="9" fillId="3" borderId="43" xfId="0" applyNumberFormat="1" applyFont="1" applyFill="1" applyBorder="1" applyAlignment="1">
      <alignment horizontal="right"/>
    </xf>
    <xf numFmtId="171" fontId="9" fillId="0" borderId="46" xfId="0" applyNumberFormat="1" applyFont="1" applyFill="1" applyBorder="1" applyAlignment="1">
      <alignment horizontal="right"/>
    </xf>
    <xf numFmtId="171" fontId="9" fillId="0" borderId="47" xfId="0" applyNumberFormat="1" applyFont="1" applyFill="1" applyBorder="1" applyAlignment="1">
      <alignment horizontal="right"/>
    </xf>
    <xf numFmtId="168" fontId="19" fillId="0" borderId="160" xfId="0" applyNumberFormat="1" applyFont="1" applyFill="1" applyBorder="1" applyAlignment="1">
      <alignment horizontal="center"/>
    </xf>
    <xf numFmtId="171" fontId="19" fillId="0" borderId="25" xfId="0" applyNumberFormat="1" applyFont="1" applyFill="1" applyBorder="1" applyAlignment="1">
      <alignment horizontal="center"/>
    </xf>
    <xf numFmtId="4" fontId="2" fillId="0" borderId="187" xfId="0" applyNumberFormat="1" applyFont="1" applyFill="1" applyBorder="1" applyAlignment="1">
      <alignment horizontal="right"/>
    </xf>
    <xf numFmtId="178" fontId="8" fillId="0" borderId="203" xfId="0" applyNumberFormat="1" applyFont="1" applyFill="1" applyBorder="1" applyAlignment="1"/>
    <xf numFmtId="3" fontId="9" fillId="0" borderId="203" xfId="0" applyNumberFormat="1" applyFont="1" applyFill="1" applyBorder="1" applyAlignment="1">
      <alignment horizontal="right"/>
    </xf>
    <xf numFmtId="168" fontId="9" fillId="0" borderId="203" xfId="0" applyNumberFormat="1" applyFont="1" applyFill="1" applyBorder="1" applyAlignment="1">
      <alignment horizontal="right"/>
    </xf>
    <xf numFmtId="4" fontId="0" fillId="0" borderId="12" xfId="0" applyNumberFormat="1" applyFont="1" applyFill="1" applyBorder="1" applyAlignment="1">
      <alignment horizontal="right"/>
    </xf>
    <xf numFmtId="168" fontId="27" fillId="0" borderId="46" xfId="0" applyNumberFormat="1" applyFont="1" applyFill="1" applyBorder="1" applyAlignment="1">
      <alignment horizontal="right"/>
    </xf>
    <xf numFmtId="168" fontId="27" fillId="0" borderId="122" xfId="0" applyNumberFormat="1" applyFont="1" applyFill="1" applyBorder="1" applyAlignment="1">
      <alignment horizontal="right"/>
    </xf>
    <xf numFmtId="168" fontId="27" fillId="0" borderId="42" xfId="0" applyNumberFormat="1" applyFont="1" applyFill="1" applyBorder="1" applyAlignment="1">
      <alignment horizontal="right"/>
    </xf>
    <xf numFmtId="168" fontId="27" fillId="0" borderId="105" xfId="0" applyNumberFormat="1" applyFont="1" applyFill="1" applyBorder="1" applyAlignment="1">
      <alignment horizontal="right"/>
    </xf>
    <xf numFmtId="168" fontId="27" fillId="0" borderId="47" xfId="0" applyNumberFormat="1" applyFont="1" applyFill="1" applyBorder="1" applyAlignment="1">
      <alignment horizontal="right"/>
    </xf>
    <xf numFmtId="168" fontId="27" fillId="0" borderId="106" xfId="0" applyNumberFormat="1" applyFont="1" applyFill="1" applyBorder="1" applyAlignment="1">
      <alignment horizontal="right"/>
    </xf>
    <xf numFmtId="49" fontId="50" fillId="0" borderId="0" xfId="0" applyNumberFormat="1" applyFont="1"/>
    <xf numFmtId="3" fontId="2" fillId="0" borderId="157" xfId="0" applyNumberFormat="1" applyFont="1" applyFill="1" applyBorder="1" applyAlignment="1">
      <alignment horizontal="center"/>
    </xf>
    <xf numFmtId="3" fontId="2" fillId="0" borderId="87" xfId="0" applyNumberFormat="1" applyFont="1" applyFill="1" applyBorder="1" applyAlignment="1">
      <alignment horizontal="center"/>
    </xf>
    <xf numFmtId="3" fontId="2" fillId="0" borderId="104" xfId="0" applyNumberFormat="1" applyFont="1" applyFill="1" applyBorder="1" applyAlignment="1">
      <alignment horizontal="center"/>
    </xf>
    <xf numFmtId="0" fontId="51" fillId="0" borderId="0" xfId="0" applyFont="1"/>
    <xf numFmtId="0" fontId="50" fillId="0" borderId="0" xfId="0" applyFont="1"/>
    <xf numFmtId="168" fontId="2" fillId="0" borderId="122" xfId="0" applyNumberFormat="1" applyFont="1" applyBorder="1" applyAlignment="1"/>
    <xf numFmtId="168" fontId="2" fillId="0" borderId="105" xfId="0" applyNumberFormat="1" applyFont="1" applyBorder="1" applyAlignment="1"/>
    <xf numFmtId="168" fontId="2" fillId="0" borderId="106" xfId="0" applyNumberFormat="1" applyFont="1" applyBorder="1" applyAlignment="1"/>
    <xf numFmtId="168" fontId="9" fillId="0" borderId="43" xfId="0" applyNumberFormat="1" applyFont="1" applyFill="1" applyBorder="1" applyAlignment="1"/>
    <xf numFmtId="168" fontId="2" fillId="0" borderId="158" xfId="0" applyNumberFormat="1" applyFont="1" applyFill="1" applyBorder="1" applyAlignment="1"/>
    <xf numFmtId="168" fontId="2" fillId="0" borderId="177" xfId="0" applyNumberFormat="1" applyFont="1" applyFill="1" applyBorder="1" applyAlignment="1"/>
    <xf numFmtId="170" fontId="11" fillId="0" borderId="183" xfId="0" applyNumberFormat="1" applyFont="1" applyFill="1" applyBorder="1" applyAlignment="1">
      <alignment horizontal="right"/>
    </xf>
    <xf numFmtId="168" fontId="2" fillId="0" borderId="181" xfId="0" applyNumberFormat="1" applyFont="1" applyFill="1" applyBorder="1" applyAlignment="1">
      <alignment horizontal="right"/>
    </xf>
    <xf numFmtId="168" fontId="2" fillId="0" borderId="130" xfId="0" applyNumberFormat="1" applyFont="1" applyFill="1" applyBorder="1" applyAlignment="1"/>
    <xf numFmtId="168" fontId="2" fillId="0" borderId="204" xfId="0" applyNumberFormat="1" applyFont="1" applyFill="1" applyBorder="1" applyAlignment="1">
      <alignment horizontal="right"/>
    </xf>
    <xf numFmtId="168" fontId="2" fillId="0" borderId="128" xfId="0" applyNumberFormat="1" applyFont="1" applyFill="1" applyBorder="1"/>
    <xf numFmtId="168" fontId="2" fillId="0" borderId="131" xfId="0" applyNumberFormat="1" applyFont="1" applyFill="1" applyBorder="1" applyAlignment="1"/>
    <xf numFmtId="168" fontId="2" fillId="0" borderId="4" xfId="0" applyNumberFormat="1" applyFont="1" applyFill="1" applyBorder="1"/>
    <xf numFmtId="168" fontId="27" fillId="0" borderId="0" xfId="0" applyNumberFormat="1" applyFont="1" applyFill="1"/>
    <xf numFmtId="168" fontId="2" fillId="0" borderId="154" xfId="0" applyNumberFormat="1" applyFont="1" applyFill="1" applyBorder="1" applyAlignment="1">
      <alignment horizontal="right"/>
    </xf>
    <xf numFmtId="168" fontId="2" fillId="0" borderId="4" xfId="0" applyNumberFormat="1" applyFont="1" applyFill="1" applyBorder="1" applyAlignment="1"/>
    <xf numFmtId="0" fontId="3" fillId="0" borderId="205" xfId="0" applyFont="1" applyBorder="1"/>
    <xf numFmtId="3" fontId="2" fillId="0" borderId="126" xfId="0" applyNumberFormat="1" applyFont="1" applyFill="1" applyBorder="1" applyAlignment="1">
      <alignment horizontal="center"/>
    </xf>
    <xf numFmtId="168" fontId="2" fillId="0" borderId="206" xfId="0" applyNumberFormat="1" applyFont="1" applyFill="1" applyBorder="1" applyAlignment="1">
      <alignment horizontal="right"/>
    </xf>
    <xf numFmtId="168" fontId="2" fillId="0" borderId="207" xfId="0" applyNumberFormat="1" applyFont="1" applyFill="1" applyBorder="1" applyAlignment="1">
      <alignment horizontal="right"/>
    </xf>
    <xf numFmtId="0" fontId="3" fillId="0" borderId="183" xfId="0" applyFont="1" applyBorder="1"/>
    <xf numFmtId="168" fontId="2" fillId="0" borderId="175" xfId="0" applyNumberFormat="1" applyFont="1" applyFill="1" applyBorder="1" applyAlignment="1"/>
    <xf numFmtId="168" fontId="2" fillId="0" borderId="208" xfId="0" applyNumberFormat="1" applyFont="1" applyFill="1" applyBorder="1" applyAlignment="1"/>
    <xf numFmtId="3" fontId="2" fillId="0" borderId="183" xfId="0" applyNumberFormat="1" applyFont="1" applyFill="1" applyBorder="1" applyAlignment="1">
      <alignment horizontal="center"/>
    </xf>
    <xf numFmtId="168" fontId="2" fillId="0" borderId="122" xfId="0" applyNumberFormat="1" applyFont="1" applyFill="1" applyBorder="1" applyAlignment="1"/>
    <xf numFmtId="168" fontId="2" fillId="0" borderId="49" xfId="0" applyNumberFormat="1" applyFont="1" applyFill="1" applyBorder="1"/>
    <xf numFmtId="168" fontId="5" fillId="0" borderId="20" xfId="0" applyNumberFormat="1" applyFont="1" applyBorder="1"/>
    <xf numFmtId="169" fontId="0" fillId="0" borderId="189" xfId="3" applyNumberFormat="1" applyFont="1" applyBorder="1"/>
    <xf numFmtId="169" fontId="2" fillId="0" borderId="86" xfId="3" applyNumberFormat="1" applyFont="1" applyFill="1" applyBorder="1" applyAlignment="1">
      <alignment horizontal="right"/>
    </xf>
    <xf numFmtId="169" fontId="2" fillId="0" borderId="42" xfId="3" applyNumberFormat="1" applyFont="1" applyFill="1" applyBorder="1" applyAlignment="1">
      <alignment horizontal="right"/>
    </xf>
    <xf numFmtId="169" fontId="2" fillId="0" borderId="47" xfId="3" applyNumberFormat="1" applyFont="1" applyFill="1" applyBorder="1" applyAlignment="1">
      <alignment horizontal="right"/>
    </xf>
    <xf numFmtId="169" fontId="2" fillId="0" borderId="43" xfId="3" applyNumberFormat="1" applyFont="1" applyFill="1" applyBorder="1" applyAlignment="1">
      <alignment horizontal="right"/>
    </xf>
    <xf numFmtId="169" fontId="2" fillId="0" borderId="46" xfId="3" applyNumberFormat="1" applyFont="1" applyFill="1" applyBorder="1" applyAlignment="1">
      <alignment horizontal="right"/>
    </xf>
    <xf numFmtId="3" fontId="2" fillId="0" borderId="209" xfId="0" applyNumberFormat="1" applyFont="1" applyFill="1" applyBorder="1" applyAlignment="1">
      <alignment horizontal="right"/>
    </xf>
    <xf numFmtId="3" fontId="2" fillId="0" borderId="210" xfId="0" applyNumberFormat="1" applyFont="1" applyFill="1" applyBorder="1" applyAlignment="1">
      <alignment horizontal="right"/>
    </xf>
    <xf numFmtId="3" fontId="3" fillId="0" borderId="100" xfId="0" applyNumberFormat="1" applyFont="1" applyFill="1" applyBorder="1" applyAlignment="1">
      <alignment horizontal="right"/>
    </xf>
    <xf numFmtId="3" fontId="3" fillId="0" borderId="101" xfId="0" applyNumberFormat="1" applyFont="1" applyFill="1" applyBorder="1" applyAlignment="1">
      <alignment horizontal="right"/>
    </xf>
    <xf numFmtId="168" fontId="2" fillId="0" borderId="7" xfId="3" applyNumberFormat="1" applyFont="1" applyFill="1" applyBorder="1" applyAlignment="1">
      <alignment horizontal="right"/>
    </xf>
    <xf numFmtId="168" fontId="2" fillId="0" borderId="16" xfId="3" applyNumberFormat="1" applyFont="1" applyFill="1" applyBorder="1" applyAlignment="1">
      <alignment horizontal="right"/>
    </xf>
    <xf numFmtId="168" fontId="2" fillId="0" borderId="166" xfId="3" applyNumberFormat="1" applyFont="1" applyFill="1" applyBorder="1" applyAlignment="1">
      <alignment horizontal="right"/>
    </xf>
    <xf numFmtId="168" fontId="5" fillId="0" borderId="0" xfId="0" applyNumberFormat="1" applyFont="1" applyBorder="1" applyAlignment="1">
      <alignment horizontal="right"/>
    </xf>
    <xf numFmtId="168" fontId="2" fillId="0" borderId="11" xfId="3" applyNumberFormat="1" applyFont="1" applyFill="1" applyBorder="1" applyAlignment="1">
      <alignment horizontal="right"/>
    </xf>
    <xf numFmtId="168" fontId="2" fillId="0" borderId="7" xfId="3" applyNumberFormat="1" applyFont="1" applyFill="1" applyBorder="1" applyAlignment="1"/>
    <xf numFmtId="168" fontId="2" fillId="0" borderId="46" xfId="0" applyNumberFormat="1" applyFont="1" applyFill="1" applyBorder="1"/>
    <xf numFmtId="168" fontId="2" fillId="0" borderId="7" xfId="0" applyNumberFormat="1" applyFont="1" applyFill="1" applyBorder="1"/>
    <xf numFmtId="168" fontId="2" fillId="0" borderId="42" xfId="0" applyNumberFormat="1" applyFont="1" applyFill="1" applyBorder="1"/>
    <xf numFmtId="168" fontId="2" fillId="0" borderId="11" xfId="0" applyNumberFormat="1" applyFont="1" applyFill="1" applyBorder="1"/>
    <xf numFmtId="168" fontId="2" fillId="0" borderId="47" xfId="0" applyNumberFormat="1" applyFont="1" applyFill="1" applyBorder="1"/>
    <xf numFmtId="168" fontId="2" fillId="0" borderId="16" xfId="0" applyNumberFormat="1" applyFont="1" applyFill="1" applyBorder="1"/>
    <xf numFmtId="172" fontId="8" fillId="0" borderId="9" xfId="1" applyNumberFormat="1" applyFont="1" applyFill="1" applyBorder="1" applyAlignment="1">
      <alignment horizontal="right"/>
    </xf>
    <xf numFmtId="168" fontId="8" fillId="0" borderId="46" xfId="1" applyNumberFormat="1" applyFont="1" applyFill="1" applyBorder="1" applyAlignment="1"/>
    <xf numFmtId="168" fontId="8" fillId="0" borderId="42" xfId="1" applyNumberFormat="1" applyFont="1" applyFill="1" applyBorder="1" applyAlignment="1">
      <alignment horizontal="right"/>
    </xf>
    <xf numFmtId="168" fontId="8" fillId="0" borderId="42" xfId="1" applyNumberFormat="1" applyFont="1" applyFill="1" applyBorder="1" applyAlignment="1"/>
    <xf numFmtId="168" fontId="8" fillId="0" borderId="47" xfId="1" applyNumberFormat="1" applyFont="1" applyFill="1" applyBorder="1" applyAlignment="1"/>
    <xf numFmtId="168" fontId="8" fillId="0" borderId="165" xfId="0" applyNumberFormat="1" applyFont="1" applyFill="1" applyBorder="1" applyAlignment="1"/>
    <xf numFmtId="168" fontId="8" fillId="0" borderId="10" xfId="0" applyNumberFormat="1" applyFont="1" applyFill="1" applyBorder="1" applyAlignment="1">
      <alignment horizontal="right"/>
    </xf>
    <xf numFmtId="168" fontId="8" fillId="0" borderId="10" xfId="0" applyNumberFormat="1" applyFont="1" applyFill="1" applyBorder="1" applyAlignment="1"/>
    <xf numFmtId="168" fontId="8" fillId="0" borderId="14" xfId="0" applyNumberFormat="1" applyFont="1" applyFill="1" applyBorder="1" applyAlignment="1"/>
    <xf numFmtId="168" fontId="13" fillId="0" borderId="0" xfId="3" applyNumberFormat="1" applyFont="1" applyFill="1" applyBorder="1" applyAlignment="1"/>
    <xf numFmtId="168" fontId="9" fillId="0" borderId="211" xfId="0" applyNumberFormat="1" applyFont="1" applyFill="1" applyBorder="1" applyAlignment="1"/>
    <xf numFmtId="168" fontId="9" fillId="0" borderId="212" xfId="0" applyNumberFormat="1" applyFont="1" applyFill="1" applyBorder="1" applyAlignment="1"/>
    <xf numFmtId="168" fontId="9" fillId="0" borderId="213" xfId="0" applyNumberFormat="1" applyFont="1" applyFill="1" applyBorder="1" applyAlignment="1"/>
    <xf numFmtId="168" fontId="11" fillId="0" borderId="0" xfId="0" applyNumberFormat="1" applyFont="1" applyFill="1" applyBorder="1" applyAlignment="1"/>
    <xf numFmtId="3" fontId="9" fillId="3" borderId="157" xfId="0" applyNumberFormat="1" applyFont="1" applyFill="1" applyBorder="1" applyAlignment="1">
      <alignment horizontal="right"/>
    </xf>
    <xf numFmtId="3" fontId="9" fillId="3" borderId="104" xfId="0" applyNumberFormat="1" applyFont="1" applyFill="1" applyBorder="1" applyAlignment="1">
      <alignment horizontal="right"/>
    </xf>
    <xf numFmtId="170" fontId="34" fillId="0" borderId="157" xfId="0" applyNumberFormat="1" applyFont="1" applyFill="1" applyBorder="1" applyAlignment="1"/>
    <xf numFmtId="170" fontId="34" fillId="0" borderId="87" xfId="0" applyNumberFormat="1" applyFont="1" applyFill="1" applyBorder="1" applyAlignment="1"/>
    <xf numFmtId="170" fontId="34" fillId="0" borderId="104" xfId="0" applyNumberFormat="1" applyFont="1" applyFill="1" applyBorder="1" applyAlignment="1"/>
    <xf numFmtId="3" fontId="8" fillId="0" borderId="116" xfId="0" applyNumberFormat="1" applyFont="1" applyFill="1" applyBorder="1"/>
    <xf numFmtId="3" fontId="8" fillId="0" borderId="118" xfId="0" applyNumberFormat="1" applyFont="1" applyFill="1" applyBorder="1"/>
    <xf numFmtId="3" fontId="9" fillId="0" borderId="113" xfId="0" applyNumberFormat="1" applyFont="1" applyFill="1" applyBorder="1"/>
    <xf numFmtId="49" fontId="50" fillId="0" borderId="0" xfId="0" applyNumberFormat="1" applyFont="1" applyFill="1" applyAlignment="1"/>
    <xf numFmtId="3" fontId="9" fillId="0" borderId="218" xfId="0" applyNumberFormat="1" applyFont="1" applyFill="1" applyBorder="1" applyAlignment="1">
      <alignment horizontal="right"/>
    </xf>
    <xf numFmtId="3" fontId="9" fillId="0" borderId="85" xfId="0" applyNumberFormat="1" applyFont="1" applyFill="1" applyBorder="1"/>
    <xf numFmtId="3" fontId="0" fillId="0" borderId="49" xfId="0" applyNumberFormat="1" applyBorder="1"/>
    <xf numFmtId="3" fontId="0" fillId="0" borderId="19" xfId="0" applyNumberFormat="1" applyBorder="1"/>
    <xf numFmtId="168" fontId="0" fillId="0" borderId="19" xfId="0" applyNumberFormat="1" applyBorder="1"/>
    <xf numFmtId="2" fontId="9" fillId="3" borderId="13" xfId="3" applyNumberFormat="1" applyFont="1" applyFill="1" applyBorder="1" applyAlignment="1">
      <alignment horizontal="right"/>
    </xf>
    <xf numFmtId="4" fontId="2" fillId="0" borderId="126" xfId="0" applyNumberFormat="1" applyFont="1" applyFill="1" applyBorder="1" applyAlignment="1">
      <alignment horizontal="center"/>
    </xf>
    <xf numFmtId="4" fontId="2" fillId="0" borderId="12" xfId="0" applyNumberFormat="1" applyFont="1" applyFill="1" applyBorder="1" applyAlignment="1">
      <alignment horizontal="center"/>
    </xf>
    <xf numFmtId="4" fontId="9" fillId="0" borderId="17" xfId="0" applyNumberFormat="1" applyFont="1" applyFill="1" applyBorder="1" applyAlignment="1">
      <alignment horizontal="center"/>
    </xf>
    <xf numFmtId="168" fontId="2" fillId="0" borderId="187" xfId="0" applyNumberFormat="1" applyFont="1" applyBorder="1"/>
    <xf numFmtId="168" fontId="9" fillId="3" borderId="126" xfId="0" applyNumberFormat="1" applyFont="1" applyFill="1" applyBorder="1" applyAlignment="1">
      <alignment horizontal="right"/>
    </xf>
    <xf numFmtId="168" fontId="9" fillId="3" borderId="17" xfId="0" applyNumberFormat="1" applyFont="1" applyFill="1" applyBorder="1" applyAlignment="1">
      <alignment horizontal="right"/>
    </xf>
    <xf numFmtId="4" fontId="2" fillId="0" borderId="11" xfId="0" applyNumberFormat="1" applyFont="1" applyFill="1" applyBorder="1" applyAlignment="1">
      <alignment horizontal="right"/>
    </xf>
    <xf numFmtId="4" fontId="2" fillId="0" borderId="7" xfId="0" applyNumberFormat="1" applyFont="1" applyFill="1" applyBorder="1" applyAlignment="1">
      <alignment horizontal="right"/>
    </xf>
    <xf numFmtId="4" fontId="2" fillId="0" borderId="16" xfId="0" applyNumberFormat="1" applyFont="1" applyFill="1" applyBorder="1" applyAlignment="1">
      <alignment horizontal="right"/>
    </xf>
    <xf numFmtId="169" fontId="3" fillId="0" borderId="187" xfId="0" applyNumberFormat="1" applyFont="1" applyFill="1" applyBorder="1" applyAlignment="1"/>
    <xf numFmtId="168" fontId="2" fillId="0" borderId="157" xfId="0" applyNumberFormat="1" applyFont="1" applyBorder="1" applyAlignment="1"/>
    <xf numFmtId="168" fontId="2" fillId="0" borderId="87" xfId="0" applyNumberFormat="1" applyFont="1" applyBorder="1" applyAlignment="1"/>
    <xf numFmtId="168" fontId="2" fillId="0" borderId="21" xfId="0" applyNumberFormat="1" applyFont="1" applyBorder="1" applyAlignment="1"/>
    <xf numFmtId="168" fontId="2" fillId="0" borderId="104" xfId="0" applyNumberFormat="1" applyFont="1" applyBorder="1" applyAlignment="1"/>
    <xf numFmtId="3" fontId="27" fillId="0" borderId="21" xfId="0" applyNumberFormat="1" applyFont="1" applyFill="1" applyBorder="1" applyAlignment="1">
      <alignment horizontal="right"/>
    </xf>
    <xf numFmtId="4" fontId="8" fillId="0" borderId="46" xfId="0" applyNumberFormat="1" applyFont="1" applyFill="1" applyBorder="1" applyAlignment="1">
      <alignment horizontal="right"/>
    </xf>
    <xf numFmtId="4" fontId="2" fillId="0" borderId="86" xfId="0" applyNumberFormat="1" applyFont="1" applyFill="1" applyBorder="1" applyAlignment="1"/>
    <xf numFmtId="4" fontId="2" fillId="0" borderId="7" xfId="0" applyNumberFormat="1" applyFont="1" applyFill="1" applyBorder="1" applyAlignment="1"/>
    <xf numFmtId="4" fontId="8" fillId="0" borderId="42" xfId="0" applyNumberFormat="1" applyFont="1" applyFill="1" applyBorder="1" applyAlignment="1">
      <alignment horizontal="right"/>
    </xf>
    <xf numFmtId="4" fontId="2" fillId="0" borderId="11" xfId="0" applyNumberFormat="1" applyFont="1" applyFill="1" applyBorder="1" applyAlignment="1"/>
    <xf numFmtId="4" fontId="8" fillId="0" borderId="47" xfId="0" applyNumberFormat="1" applyFont="1" applyFill="1" applyBorder="1" applyAlignment="1">
      <alignment horizontal="right"/>
    </xf>
    <xf numFmtId="4" fontId="2" fillId="0" borderId="43" xfId="0" applyNumberFormat="1" applyFont="1" applyFill="1" applyBorder="1" applyAlignment="1"/>
    <xf numFmtId="4" fontId="2" fillId="0" borderId="16" xfId="0" applyNumberFormat="1" applyFont="1" applyFill="1" applyBorder="1" applyAlignment="1"/>
    <xf numFmtId="171" fontId="19" fillId="0" borderId="7" xfId="0" applyNumberFormat="1" applyFont="1" applyFill="1" applyBorder="1" applyAlignment="1">
      <alignment horizontal="left"/>
    </xf>
    <xf numFmtId="171" fontId="19" fillId="0" borderId="11" xfId="0" applyNumberFormat="1" applyFont="1" applyFill="1" applyBorder="1" applyAlignment="1">
      <alignment horizontal="left"/>
    </xf>
    <xf numFmtId="171" fontId="19" fillId="0" borderId="16" xfId="0" applyNumberFormat="1" applyFont="1" applyFill="1" applyBorder="1" applyAlignment="1">
      <alignment horizontal="left"/>
    </xf>
    <xf numFmtId="0" fontId="9" fillId="0" borderId="126" xfId="0" applyFont="1" applyFill="1" applyBorder="1" applyAlignment="1">
      <alignment horizontal="center"/>
    </xf>
    <xf numFmtId="0" fontId="9" fillId="0" borderId="12" xfId="0" applyFont="1" applyFill="1" applyBorder="1" applyAlignment="1">
      <alignment horizontal="center"/>
    </xf>
    <xf numFmtId="0" fontId="9" fillId="0" borderId="27" xfId="0" applyFont="1" applyFill="1" applyBorder="1" applyAlignment="1">
      <alignment horizontal="center"/>
    </xf>
    <xf numFmtId="0" fontId="9" fillId="0" borderId="17" xfId="0" applyFont="1" applyFill="1" applyBorder="1" applyAlignment="1">
      <alignment horizontal="center"/>
    </xf>
    <xf numFmtId="0" fontId="8" fillId="0" borderId="123" xfId="0" applyFont="1" applyFill="1" applyBorder="1" applyAlignment="1"/>
    <xf numFmtId="170" fontId="11" fillId="0" borderId="122" xfId="0" applyNumberFormat="1" applyFont="1" applyFill="1" applyBorder="1" applyAlignment="1"/>
    <xf numFmtId="170" fontId="11" fillId="0" borderId="106" xfId="0" applyNumberFormat="1" applyFont="1" applyFill="1" applyBorder="1" applyAlignment="1"/>
    <xf numFmtId="168" fontId="2" fillId="0" borderId="157" xfId="0" applyNumberFormat="1" applyFont="1" applyBorder="1" applyAlignment="1">
      <alignment horizontal="center"/>
    </xf>
    <xf numFmtId="168" fontId="2" fillId="0" borderId="87" xfId="0" applyNumberFormat="1" applyFont="1" applyBorder="1" applyAlignment="1">
      <alignment horizontal="center"/>
    </xf>
    <xf numFmtId="168" fontId="2" fillId="0" borderId="104" xfId="0" applyNumberFormat="1" applyFont="1" applyBorder="1" applyAlignment="1">
      <alignment horizontal="center"/>
    </xf>
    <xf numFmtId="168" fontId="9" fillId="3" borderId="47" xfId="0" applyNumberFormat="1" applyFont="1" applyFill="1" applyBorder="1" applyAlignment="1">
      <alignment horizontal="right"/>
    </xf>
    <xf numFmtId="168" fontId="9" fillId="3" borderId="19" xfId="0" applyNumberFormat="1" applyFont="1" applyFill="1" applyBorder="1" applyAlignment="1">
      <alignment horizontal="right"/>
    </xf>
    <xf numFmtId="168" fontId="9" fillId="3" borderId="9" xfId="0" applyNumberFormat="1" applyFont="1" applyFill="1" applyBorder="1" applyAlignment="1">
      <alignment horizontal="right"/>
    </xf>
    <xf numFmtId="168" fontId="19" fillId="0" borderId="0" xfId="0" applyNumberFormat="1" applyFont="1" applyAlignment="1"/>
    <xf numFmtId="168" fontId="0" fillId="0" borderId="0" xfId="0" applyNumberFormat="1" applyBorder="1"/>
    <xf numFmtId="168" fontId="0" fillId="0" borderId="191" xfId="0" applyNumberFormat="1" applyBorder="1"/>
    <xf numFmtId="168" fontId="0" fillId="0" borderId="49" xfId="0" applyNumberFormat="1" applyBorder="1"/>
    <xf numFmtId="168" fontId="9" fillId="0" borderId="112" xfId="0" applyNumberFormat="1" applyFont="1" applyFill="1" applyBorder="1"/>
    <xf numFmtId="168" fontId="0" fillId="0" borderId="21" xfId="0" applyNumberFormat="1" applyBorder="1"/>
    <xf numFmtId="168" fontId="0" fillId="0" borderId="50" xfId="0" applyNumberFormat="1" applyBorder="1"/>
    <xf numFmtId="172" fontId="2" fillId="0" borderId="0" xfId="1" applyNumberFormat="1" applyFont="1"/>
    <xf numFmtId="172" fontId="9" fillId="0" borderId="197" xfId="1" applyNumberFormat="1" applyFont="1" applyFill="1" applyBorder="1" applyAlignment="1">
      <alignment horizontal="right"/>
    </xf>
    <xf numFmtId="172" fontId="9" fillId="0" borderId="196" xfId="1" applyNumberFormat="1" applyFont="1" applyFill="1" applyBorder="1" applyAlignment="1">
      <alignment horizontal="right"/>
    </xf>
    <xf numFmtId="172" fontId="9" fillId="0" borderId="183" xfId="1" applyNumberFormat="1" applyFont="1" applyFill="1" applyBorder="1" applyAlignment="1">
      <alignment horizontal="right"/>
    </xf>
    <xf numFmtId="172" fontId="2" fillId="0" borderId="183" xfId="1" applyNumberFormat="1" applyFont="1" applyBorder="1"/>
    <xf numFmtId="172" fontId="2" fillId="0" borderId="193" xfId="1" applyNumberFormat="1" applyFont="1" applyBorder="1"/>
    <xf numFmtId="172" fontId="2" fillId="0" borderId="191" xfId="1" applyNumberFormat="1" applyFont="1" applyBorder="1"/>
    <xf numFmtId="172" fontId="2" fillId="0" borderId="0" xfId="1" applyNumberFormat="1" applyFont="1" applyFill="1" applyBorder="1"/>
    <xf numFmtId="172" fontId="2" fillId="0" borderId="0" xfId="1" applyNumberFormat="1" applyFont="1" applyFill="1" applyBorder="1" applyAlignment="1">
      <alignment horizontal="right"/>
    </xf>
    <xf numFmtId="172" fontId="9" fillId="0" borderId="0" xfId="1" applyNumberFormat="1" applyFont="1" applyFill="1" applyBorder="1"/>
    <xf numFmtId="172" fontId="9" fillId="0" borderId="0" xfId="1" applyNumberFormat="1" applyFont="1" applyFill="1" applyBorder="1" applyAlignment="1">
      <alignment horizontal="right"/>
    </xf>
    <xf numFmtId="172" fontId="9" fillId="0" borderId="116" xfId="1" applyNumberFormat="1" applyFont="1" applyFill="1" applyBorder="1"/>
    <xf numFmtId="172" fontId="9" fillId="0" borderId="117" xfId="1" applyNumberFormat="1" applyFont="1" applyFill="1" applyBorder="1"/>
    <xf numFmtId="172" fontId="9" fillId="0" borderId="118" xfId="1" applyNumberFormat="1" applyFont="1" applyFill="1" applyBorder="1"/>
    <xf numFmtId="170" fontId="2" fillId="0" borderId="219" xfId="0" applyNumberFormat="1" applyFont="1" applyFill="1" applyBorder="1"/>
    <xf numFmtId="170" fontId="2" fillId="0" borderId="220" xfId="0" applyNumberFormat="1" applyFont="1" applyBorder="1"/>
    <xf numFmtId="170" fontId="2" fillId="0" borderId="221" xfId="0" applyNumberFormat="1" applyFont="1" applyFill="1" applyBorder="1"/>
    <xf numFmtId="170" fontId="2" fillId="0" borderId="222" xfId="0" applyNumberFormat="1" applyFont="1" applyBorder="1"/>
    <xf numFmtId="170" fontId="2" fillId="0" borderId="223" xfId="0" applyNumberFormat="1" applyFont="1" applyFill="1" applyBorder="1"/>
    <xf numFmtId="170" fontId="2" fillId="0" borderId="224" xfId="0" applyNumberFormat="1" applyFont="1" applyBorder="1"/>
    <xf numFmtId="170" fontId="2" fillId="0" borderId="219" xfId="0" applyNumberFormat="1" applyFont="1" applyBorder="1"/>
    <xf numFmtId="170" fontId="2" fillId="0" borderId="221" xfId="0" applyNumberFormat="1" applyFont="1" applyBorder="1"/>
    <xf numFmtId="170" fontId="2" fillId="0" borderId="223" xfId="0" applyNumberFormat="1" applyFont="1" applyBorder="1"/>
    <xf numFmtId="168" fontId="2" fillId="0" borderId="225" xfId="0" applyNumberFormat="1" applyFont="1" applyFill="1" applyBorder="1" applyAlignment="1">
      <alignment horizontal="right"/>
    </xf>
    <xf numFmtId="168" fontId="2" fillId="0" borderId="66" xfId="0" applyNumberFormat="1" applyFont="1" applyFill="1" applyBorder="1" applyAlignment="1"/>
    <xf numFmtId="168" fontId="2" fillId="0" borderId="226" xfId="0" applyNumberFormat="1" applyFont="1" applyFill="1" applyBorder="1" applyAlignment="1"/>
    <xf numFmtId="0" fontId="43" fillId="0" borderId="167" xfId="0" applyFont="1" applyFill="1" applyBorder="1" applyAlignment="1"/>
    <xf numFmtId="4" fontId="9" fillId="0" borderId="66" xfId="0" applyNumberFormat="1" applyFont="1" applyFill="1" applyBorder="1" applyAlignment="1">
      <alignment horizontal="right"/>
    </xf>
    <xf numFmtId="168" fontId="3" fillId="0" borderId="198" xfId="0" applyNumberFormat="1" applyFont="1" applyBorder="1" applyAlignment="1"/>
    <xf numFmtId="0" fontId="2" fillId="0" borderId="189" xfId="0" applyFont="1" applyBorder="1" applyAlignment="1"/>
    <xf numFmtId="0" fontId="6" fillId="2" borderId="2" xfId="0" applyFont="1" applyFill="1" applyBorder="1" applyAlignment="1"/>
    <xf numFmtId="0" fontId="9" fillId="0" borderId="86" xfId="0" applyFont="1" applyFill="1" applyBorder="1" applyAlignment="1">
      <alignment horizontal="center"/>
    </xf>
    <xf numFmtId="168" fontId="8" fillId="0" borderId="86" xfId="0" applyNumberFormat="1" applyFont="1" applyFill="1" applyBorder="1" applyAlignment="1"/>
    <xf numFmtId="0" fontId="9" fillId="0" borderId="227" xfId="0" applyFont="1" applyFill="1" applyBorder="1" applyAlignment="1">
      <alignment horizontal="center"/>
    </xf>
    <xf numFmtId="168" fontId="8" fillId="0" borderId="227" xfId="0" applyNumberFormat="1" applyFont="1" applyFill="1" applyBorder="1" applyAlignment="1"/>
    <xf numFmtId="168" fontId="8" fillId="0" borderId="43" xfId="0" applyNumberFormat="1" applyFont="1" applyFill="1" applyBorder="1" applyAlignment="1"/>
    <xf numFmtId="168" fontId="2" fillId="0" borderId="0" xfId="0" applyNumberFormat="1" applyFont="1" applyFill="1" applyAlignment="1">
      <alignment horizontal="center"/>
    </xf>
    <xf numFmtId="168" fontId="4" fillId="0" borderId="0" xfId="0" applyNumberFormat="1" applyFont="1" applyFill="1" applyBorder="1" applyAlignment="1">
      <alignment horizontal="center"/>
    </xf>
    <xf numFmtId="168" fontId="3" fillId="0" borderId="198" xfId="0" applyNumberFormat="1" applyFont="1" applyFill="1" applyBorder="1"/>
    <xf numFmtId="169" fontId="8" fillId="0" borderId="157" xfId="3" applyNumberFormat="1" applyFont="1" applyFill="1" applyBorder="1" applyAlignment="1"/>
    <xf numFmtId="169" fontId="8" fillId="0" borderId="87" xfId="3" applyNumberFormat="1" applyFont="1" applyFill="1" applyBorder="1" applyAlignment="1"/>
    <xf numFmtId="169" fontId="8" fillId="0" borderId="104" xfId="3" applyNumberFormat="1" applyFont="1" applyFill="1" applyBorder="1" applyAlignment="1"/>
    <xf numFmtId="0" fontId="2" fillId="0" borderId="4" xfId="0" applyFont="1" applyFill="1" applyBorder="1"/>
    <xf numFmtId="168" fontId="8" fillId="0" borderId="13" xfId="1" applyNumberFormat="1" applyFont="1" applyFill="1" applyBorder="1" applyAlignment="1">
      <alignment horizontal="right"/>
    </xf>
    <xf numFmtId="168" fontId="11" fillId="0" borderId="0" xfId="0" applyNumberFormat="1" applyFont="1" applyFill="1" applyAlignment="1">
      <alignment horizontal="right"/>
    </xf>
    <xf numFmtId="168" fontId="3" fillId="0" borderId="20" xfId="1" applyNumberFormat="1" applyFont="1" applyFill="1" applyBorder="1" applyAlignment="1">
      <alignment vertical="center"/>
    </xf>
    <xf numFmtId="168" fontId="2" fillId="0" borderId="20" xfId="1" applyNumberFormat="1" applyFont="1" applyFill="1" applyBorder="1"/>
    <xf numFmtId="168" fontId="2" fillId="0" borderId="98" xfId="1" applyNumberFormat="1" applyFont="1" applyFill="1" applyBorder="1"/>
    <xf numFmtId="168" fontId="33" fillId="0" borderId="62" xfId="2" applyNumberFormat="1" applyFont="1" applyFill="1" applyBorder="1" applyAlignment="1">
      <alignment horizontal="right"/>
    </xf>
    <xf numFmtId="168" fontId="33" fillId="0" borderId="62" xfId="0" applyNumberFormat="1" applyFont="1" applyFill="1" applyBorder="1" applyAlignment="1"/>
    <xf numFmtId="168" fontId="2" fillId="0" borderId="102" xfId="1" applyNumberFormat="1" applyFont="1" applyFill="1" applyBorder="1" applyAlignment="1">
      <alignment horizontal="right"/>
    </xf>
    <xf numFmtId="168" fontId="9" fillId="0" borderId="114" xfId="1" applyNumberFormat="1" applyFont="1" applyFill="1" applyBorder="1" applyAlignment="1">
      <alignment horizontal="right"/>
    </xf>
    <xf numFmtId="168" fontId="2" fillId="0" borderId="19" xfId="1" applyNumberFormat="1" applyFont="1" applyFill="1" applyBorder="1" applyAlignment="1">
      <alignment horizontal="right"/>
    </xf>
    <xf numFmtId="168" fontId="2" fillId="0" borderId="21" xfId="1" applyNumberFormat="1" applyFont="1" applyFill="1" applyBorder="1" applyAlignment="1">
      <alignment horizontal="right"/>
    </xf>
    <xf numFmtId="2" fontId="9" fillId="0" borderId="160" xfId="3" applyNumberFormat="1" applyFont="1" applyFill="1" applyBorder="1" applyAlignment="1">
      <alignment horizontal="right"/>
    </xf>
    <xf numFmtId="168" fontId="9" fillId="0" borderId="13" xfId="0" applyNumberFormat="1" applyFont="1" applyFill="1" applyBorder="1" applyAlignment="1">
      <alignment horizontal="center"/>
    </xf>
    <xf numFmtId="168" fontId="9" fillId="0" borderId="160" xfId="0" applyNumberFormat="1" applyFont="1" applyFill="1" applyBorder="1" applyAlignment="1">
      <alignment horizontal="center"/>
    </xf>
    <xf numFmtId="168" fontId="9" fillId="3" borderId="13" xfId="0" applyNumberFormat="1" applyFont="1" applyFill="1" applyBorder="1" applyAlignment="1">
      <alignment horizontal="center"/>
    </xf>
    <xf numFmtId="168" fontId="9" fillId="3" borderId="46" xfId="0" applyNumberFormat="1" applyFont="1" applyFill="1" applyBorder="1" applyAlignment="1">
      <alignment horizontal="right"/>
    </xf>
    <xf numFmtId="168" fontId="9" fillId="3" borderId="7" xfId="0" applyNumberFormat="1" applyFont="1" applyFill="1" applyBorder="1" applyAlignment="1">
      <alignment horizontal="right"/>
    </xf>
    <xf numFmtId="168" fontId="9" fillId="3" borderId="126" xfId="0" applyNumberFormat="1" applyFont="1" applyFill="1" applyBorder="1" applyAlignment="1">
      <alignment horizontal="center"/>
    </xf>
    <xf numFmtId="168" fontId="9" fillId="3" borderId="160" xfId="0" applyNumberFormat="1" applyFont="1" applyFill="1" applyBorder="1" applyAlignment="1">
      <alignment horizontal="right"/>
    </xf>
    <xf numFmtId="168" fontId="9" fillId="3" borderId="160" xfId="0" applyNumberFormat="1" applyFont="1" applyFill="1" applyBorder="1" applyAlignment="1">
      <alignment horizontal="center"/>
    </xf>
    <xf numFmtId="168" fontId="9" fillId="3" borderId="42" xfId="0" applyNumberFormat="1" applyFont="1" applyFill="1" applyBorder="1" applyAlignment="1">
      <alignment horizontal="right"/>
    </xf>
    <xf numFmtId="168" fontId="9" fillId="3" borderId="12" xfId="0" applyNumberFormat="1" applyFont="1" applyFill="1" applyBorder="1" applyAlignment="1">
      <alignment horizontal="center"/>
    </xf>
    <xf numFmtId="168" fontId="9" fillId="3" borderId="9" xfId="0" applyNumberFormat="1" applyFont="1" applyFill="1" applyBorder="1" applyAlignment="1">
      <alignment horizontal="center"/>
    </xf>
    <xf numFmtId="168" fontId="9" fillId="0" borderId="12" xfId="0" applyNumberFormat="1" applyFont="1" applyFill="1" applyBorder="1" applyAlignment="1">
      <alignment horizontal="center"/>
    </xf>
    <xf numFmtId="168" fontId="9" fillId="0" borderId="9" xfId="0" applyNumberFormat="1" applyFont="1" applyFill="1" applyBorder="1" applyAlignment="1">
      <alignment horizontal="center"/>
    </xf>
    <xf numFmtId="168" fontId="9" fillId="3" borderId="17" xfId="0" applyNumberFormat="1" applyFont="1" applyFill="1" applyBorder="1" applyAlignment="1">
      <alignment horizontal="center"/>
    </xf>
    <xf numFmtId="171" fontId="23" fillId="0" borderId="228" xfId="0" applyNumberFormat="1" applyFont="1" applyFill="1" applyBorder="1" applyAlignment="1">
      <alignment horizontal="right"/>
    </xf>
    <xf numFmtId="171" fontId="23" fillId="0" borderId="0" xfId="0" applyNumberFormat="1" applyFont="1" applyFill="1" applyBorder="1" applyAlignment="1">
      <alignment horizontal="right"/>
    </xf>
    <xf numFmtId="0" fontId="8" fillId="0" borderId="229" xfId="0" applyFont="1" applyFill="1" applyBorder="1" applyAlignment="1"/>
    <xf numFmtId="0" fontId="9" fillId="0" borderId="175" xfId="0" applyFont="1" applyFill="1" applyBorder="1" applyAlignment="1">
      <alignment horizontal="center"/>
    </xf>
    <xf numFmtId="168" fontId="8" fillId="0" borderId="176" xfId="0" applyNumberFormat="1" applyFont="1" applyFill="1" applyBorder="1" applyAlignment="1">
      <alignment horizontal="right"/>
    </xf>
    <xf numFmtId="168" fontId="9" fillId="0" borderId="176" xfId="0" applyNumberFormat="1" applyFont="1" applyFill="1" applyBorder="1" applyAlignment="1">
      <alignment horizontal="right"/>
    </xf>
    <xf numFmtId="168" fontId="9" fillId="0" borderId="174" xfId="0" applyNumberFormat="1" applyFont="1" applyFill="1" applyBorder="1" applyAlignment="1">
      <alignment horizontal="right"/>
    </xf>
    <xf numFmtId="168" fontId="8" fillId="0" borderId="175" xfId="0" applyNumberFormat="1" applyFont="1" applyFill="1" applyBorder="1" applyAlignment="1">
      <alignment horizontal="right"/>
    </xf>
    <xf numFmtId="168" fontId="9" fillId="0" borderId="158" xfId="0" applyNumberFormat="1" applyFont="1" applyFill="1" applyBorder="1" applyAlignment="1"/>
    <xf numFmtId="168" fontId="9" fillId="0" borderId="12" xfId="0" applyNumberFormat="1" applyFont="1" applyFill="1" applyBorder="1" applyAlignment="1"/>
    <xf numFmtId="168" fontId="2" fillId="0" borderId="7" xfId="0" applyNumberFormat="1" applyFont="1" applyFill="1" applyBorder="1" applyAlignment="1">
      <alignment horizontal="center"/>
    </xf>
    <xf numFmtId="168" fontId="2" fillId="0" borderId="11" xfId="0" applyNumberFormat="1" applyFont="1" applyFill="1" applyBorder="1" applyAlignment="1">
      <alignment horizontal="center"/>
    </xf>
    <xf numFmtId="168" fontId="2" fillId="0" borderId="16" xfId="0" applyNumberFormat="1" applyFont="1" applyFill="1" applyBorder="1" applyAlignment="1">
      <alignment horizontal="center"/>
    </xf>
    <xf numFmtId="168" fontId="9" fillId="0" borderId="175" xfId="0" applyNumberFormat="1" applyFont="1" applyFill="1" applyBorder="1" applyAlignment="1"/>
    <xf numFmtId="168" fontId="2" fillId="0" borderId="21" xfId="0" applyNumberFormat="1" applyFont="1" applyBorder="1" applyAlignment="1">
      <alignment horizontal="center"/>
    </xf>
    <xf numFmtId="168" fontId="2" fillId="0" borderId="19" xfId="0" applyNumberFormat="1" applyFont="1" applyBorder="1" applyAlignment="1">
      <alignment horizontal="center"/>
    </xf>
    <xf numFmtId="168" fontId="2" fillId="0" borderId="174" xfId="0" applyNumberFormat="1" applyFont="1" applyFill="1" applyBorder="1" applyAlignment="1">
      <alignment horizontal="center"/>
    </xf>
    <xf numFmtId="169" fontId="3" fillId="0" borderId="198" xfId="3" applyNumberFormat="1" applyFont="1" applyFill="1" applyBorder="1"/>
    <xf numFmtId="168" fontId="2" fillId="0" borderId="48" xfId="0" applyNumberFormat="1" applyFont="1" applyFill="1" applyBorder="1"/>
    <xf numFmtId="169" fontId="2" fillId="0" borderId="48" xfId="3" applyNumberFormat="1" applyFont="1" applyFill="1" applyBorder="1"/>
    <xf numFmtId="169" fontId="8" fillId="0" borderId="157" xfId="12" applyNumberFormat="1" applyFont="1" applyFill="1" applyBorder="1" applyAlignment="1"/>
    <xf numFmtId="169" fontId="8" fillId="0" borderId="87" xfId="12" applyNumberFormat="1" applyFont="1" applyFill="1" applyBorder="1" applyAlignment="1"/>
    <xf numFmtId="169" fontId="8" fillId="0" borderId="104" xfId="12" applyNumberFormat="1" applyFont="1" applyFill="1" applyBorder="1" applyAlignment="1"/>
    <xf numFmtId="170" fontId="21" fillId="0" borderId="183" xfId="0" applyNumberFormat="1" applyFont="1" applyFill="1" applyBorder="1" applyAlignment="1">
      <alignment horizontal="right"/>
    </xf>
    <xf numFmtId="168" fontId="10" fillId="0" borderId="42" xfId="0" applyNumberFormat="1" applyFont="1" applyFill="1" applyBorder="1" applyAlignment="1"/>
    <xf numFmtId="3" fontId="8" fillId="0" borderId="19" xfId="0" applyNumberFormat="1" applyFont="1" applyFill="1" applyBorder="1"/>
    <xf numFmtId="3" fontId="9" fillId="0" borderId="82" xfId="0" applyNumberFormat="1" applyFont="1" applyFill="1" applyBorder="1"/>
    <xf numFmtId="168" fontId="9" fillId="0" borderId="82" xfId="0" applyNumberFormat="1" applyFont="1" applyFill="1" applyBorder="1"/>
    <xf numFmtId="3" fontId="9" fillId="0" borderId="82" xfId="0" applyNumberFormat="1" applyFont="1" applyFill="1" applyBorder="1" applyAlignment="1">
      <alignment horizontal="right"/>
    </xf>
    <xf numFmtId="3" fontId="9" fillId="0" borderId="230" xfId="0" applyNumberFormat="1" applyFont="1" applyFill="1" applyBorder="1" applyAlignment="1">
      <alignment horizontal="right"/>
    </xf>
    <xf numFmtId="168" fontId="9" fillId="0" borderId="230" xfId="0" applyNumberFormat="1" applyFont="1" applyFill="1" applyBorder="1" applyAlignment="1">
      <alignment horizontal="right"/>
    </xf>
    <xf numFmtId="3" fontId="9" fillId="0" borderId="84" xfId="0" applyNumberFormat="1" applyFont="1" applyFill="1" applyBorder="1" applyAlignment="1"/>
    <xf numFmtId="3" fontId="9" fillId="0" borderId="79" xfId="0" applyNumberFormat="1" applyFont="1" applyFill="1" applyBorder="1" applyAlignment="1"/>
    <xf numFmtId="3" fontId="9" fillId="0" borderId="80" xfId="0" applyNumberFormat="1" applyFont="1" applyFill="1" applyBorder="1" applyAlignment="1"/>
    <xf numFmtId="3" fontId="9" fillId="0" borderId="81" xfId="0" applyNumberFormat="1" applyFont="1" applyFill="1" applyBorder="1" applyAlignment="1"/>
    <xf numFmtId="170" fontId="2" fillId="0" borderId="222" xfId="0" applyNumberFormat="1" applyFont="1" applyFill="1" applyBorder="1"/>
    <xf numFmtId="0" fontId="2" fillId="0" borderId="65" xfId="0" applyFont="1" applyFill="1" applyBorder="1" applyAlignment="1"/>
    <xf numFmtId="168" fontId="2" fillId="0" borderId="231" xfId="3" applyNumberFormat="1" applyFont="1" applyFill="1" applyBorder="1" applyAlignment="1">
      <alignment horizontal="right"/>
    </xf>
    <xf numFmtId="168" fontId="2" fillId="0" borderId="232" xfId="3" applyNumberFormat="1" applyFont="1" applyFill="1" applyBorder="1" applyAlignment="1">
      <alignment horizontal="right"/>
    </xf>
    <xf numFmtId="168" fontId="2" fillId="0" borderId="207" xfId="3" applyNumberFormat="1" applyFont="1" applyFill="1" applyBorder="1" applyAlignment="1">
      <alignment horizontal="right"/>
    </xf>
    <xf numFmtId="168" fontId="2" fillId="0" borderId="233" xfId="3" applyNumberFormat="1" applyFont="1" applyFill="1" applyBorder="1" applyAlignment="1">
      <alignment horizontal="right"/>
    </xf>
    <xf numFmtId="168" fontId="2" fillId="0" borderId="234" xfId="3" applyNumberFormat="1" applyFont="1" applyFill="1" applyBorder="1" applyAlignment="1">
      <alignment horizontal="right"/>
    </xf>
    <xf numFmtId="168" fontId="2" fillId="0" borderId="235" xfId="3" applyNumberFormat="1" applyFont="1" applyFill="1" applyBorder="1" applyAlignment="1">
      <alignment horizontal="right"/>
    </xf>
    <xf numFmtId="168" fontId="2" fillId="0" borderId="88" xfId="3" applyNumberFormat="1" applyFont="1" applyFill="1" applyBorder="1" applyAlignment="1">
      <alignment horizontal="right"/>
    </xf>
    <xf numFmtId="168" fontId="2" fillId="0" borderId="89" xfId="3" applyNumberFormat="1" applyFont="1" applyFill="1" applyBorder="1" applyAlignment="1">
      <alignment horizontal="right"/>
    </xf>
    <xf numFmtId="168" fontId="2" fillId="0" borderId="90" xfId="3" applyNumberFormat="1" applyFont="1" applyFill="1" applyBorder="1" applyAlignment="1">
      <alignment horizontal="right"/>
    </xf>
    <xf numFmtId="168" fontId="2" fillId="0" borderId="91" xfId="3" applyNumberFormat="1" applyFont="1" applyFill="1" applyBorder="1" applyAlignment="1">
      <alignment horizontal="right"/>
    </xf>
    <xf numFmtId="168" fontId="2" fillId="0" borderId="92" xfId="3" applyNumberFormat="1" applyFont="1" applyFill="1" applyBorder="1" applyAlignment="1">
      <alignment horizontal="right"/>
    </xf>
    <xf numFmtId="168" fontId="2" fillId="0" borderId="93" xfId="3" applyNumberFormat="1" applyFont="1" applyFill="1" applyBorder="1" applyAlignment="1"/>
    <xf numFmtId="0" fontId="41" fillId="4" borderId="0" xfId="11" applyFont="1" applyFill="1" applyAlignment="1" applyProtection="1"/>
    <xf numFmtId="167" fontId="8" fillId="0" borderId="0" xfId="1" applyFont="1" applyFill="1" applyBorder="1" applyAlignment="1"/>
    <xf numFmtId="9" fontId="2" fillId="0" borderId="0" xfId="3" applyFont="1" applyFill="1" applyBorder="1" applyAlignment="1">
      <alignment horizontal="right" vertical="center"/>
    </xf>
    <xf numFmtId="9" fontId="27" fillId="0" borderId="0" xfId="3" applyFont="1" applyFill="1" applyBorder="1" applyAlignment="1">
      <alignment horizontal="right" vertical="center"/>
    </xf>
    <xf numFmtId="9" fontId="27" fillId="0" borderId="0" xfId="3" applyFont="1" applyFill="1" applyBorder="1" applyAlignment="1">
      <alignment horizontal="right"/>
    </xf>
    <xf numFmtId="9" fontId="2" fillId="0" borderId="0" xfId="3" applyFont="1" applyAlignment="1"/>
    <xf numFmtId="3" fontId="2" fillId="0" borderId="84" xfId="0" applyNumberFormat="1" applyFont="1" applyFill="1" applyBorder="1" applyAlignment="1">
      <alignment horizontal="right"/>
    </xf>
    <xf numFmtId="3" fontId="2" fillId="0" borderId="79" xfId="0" applyNumberFormat="1" applyFont="1" applyFill="1" applyBorder="1" applyAlignment="1">
      <alignment horizontal="right"/>
    </xf>
    <xf numFmtId="168" fontId="2" fillId="0" borderId="84" xfId="0" applyNumberFormat="1" applyFont="1" applyFill="1" applyBorder="1" applyAlignment="1">
      <alignment horizontal="right"/>
    </xf>
    <xf numFmtId="168" fontId="2" fillId="0" borderId="79" xfId="0" applyNumberFormat="1" applyFont="1" applyFill="1" applyBorder="1" applyAlignment="1">
      <alignment horizontal="right"/>
    </xf>
    <xf numFmtId="173" fontId="2" fillId="0" borderId="4" xfId="1" applyNumberFormat="1" applyFont="1" applyFill="1" applyBorder="1"/>
    <xf numFmtId="3" fontId="2" fillId="0" borderId="80" xfId="0" applyNumberFormat="1" applyFont="1" applyFill="1" applyBorder="1" applyAlignment="1">
      <alignment horizontal="right"/>
    </xf>
    <xf numFmtId="3" fontId="2" fillId="0" borderId="81" xfId="0" applyNumberFormat="1" applyFont="1" applyFill="1" applyBorder="1" applyAlignment="1">
      <alignment horizontal="right"/>
    </xf>
    <xf numFmtId="168" fontId="2" fillId="0" borderId="80" xfId="0" applyNumberFormat="1" applyFont="1" applyFill="1" applyBorder="1" applyAlignment="1">
      <alignment horizontal="right"/>
    </xf>
    <xf numFmtId="168" fontId="2" fillId="0" borderId="81" xfId="0" applyNumberFormat="1" applyFont="1" applyFill="1" applyBorder="1" applyAlignment="1">
      <alignment horizontal="right"/>
    </xf>
    <xf numFmtId="0" fontId="0" fillId="0" borderId="4" xfId="0" applyFill="1" applyBorder="1" applyAlignment="1">
      <alignment horizontal="right"/>
    </xf>
    <xf numFmtId="0" fontId="0" fillId="0" borderId="19" xfId="0" applyFill="1" applyBorder="1" applyAlignment="1">
      <alignment horizontal="right"/>
    </xf>
    <xf numFmtId="0" fontId="0" fillId="0" borderId="19" xfId="0" applyFill="1" applyBorder="1"/>
    <xf numFmtId="0" fontId="0" fillId="0" borderId="49" xfId="0" applyFill="1" applyBorder="1"/>
    <xf numFmtId="3" fontId="9" fillId="0" borderId="214" xfId="0" applyNumberFormat="1" applyFont="1" applyFill="1" applyBorder="1" applyAlignment="1">
      <alignment horizontal="right"/>
    </xf>
    <xf numFmtId="3" fontId="9" fillId="0" borderId="215" xfId="0" applyNumberFormat="1" applyFont="1" applyFill="1" applyBorder="1" applyAlignment="1">
      <alignment horizontal="right"/>
    </xf>
    <xf numFmtId="3" fontId="9" fillId="0" borderId="216" xfId="0" applyNumberFormat="1" applyFont="1" applyFill="1" applyBorder="1" applyAlignment="1">
      <alignment horizontal="right"/>
    </xf>
    <xf numFmtId="173" fontId="2" fillId="0" borderId="19" xfId="1" applyNumberFormat="1" applyFont="1" applyFill="1" applyBorder="1" applyAlignment="1">
      <alignment horizontal="right"/>
    </xf>
    <xf numFmtId="3" fontId="9" fillId="0" borderId="217" xfId="0" applyNumberFormat="1" applyFont="1" applyFill="1" applyBorder="1" applyAlignment="1">
      <alignment horizontal="right"/>
    </xf>
    <xf numFmtId="3" fontId="9" fillId="0" borderId="236" xfId="0" applyNumberFormat="1" applyFont="1" applyFill="1" applyBorder="1"/>
    <xf numFmtId="3" fontId="9" fillId="0" borderId="237" xfId="0" applyNumberFormat="1" applyFont="1" applyFill="1" applyBorder="1"/>
    <xf numFmtId="168" fontId="9" fillId="0" borderId="238" xfId="0" applyNumberFormat="1" applyFont="1" applyFill="1" applyBorder="1"/>
    <xf numFmtId="168" fontId="9" fillId="0" borderId="237" xfId="0" applyNumberFormat="1" applyFont="1" applyFill="1" applyBorder="1"/>
    <xf numFmtId="3" fontId="9" fillId="0" borderId="238" xfId="0" applyNumberFormat="1" applyFont="1" applyFill="1" applyBorder="1"/>
    <xf numFmtId="3" fontId="9" fillId="0" borderId="239" xfId="0" applyNumberFormat="1" applyFont="1" applyFill="1" applyBorder="1" applyAlignment="1">
      <alignment horizontal="right"/>
    </xf>
    <xf numFmtId="3" fontId="9" fillId="0" borderId="237" xfId="0" applyNumberFormat="1" applyFont="1" applyFill="1" applyBorder="1" applyAlignment="1">
      <alignment horizontal="right"/>
    </xf>
    <xf numFmtId="168" fontId="9" fillId="0" borderId="239" xfId="0" applyNumberFormat="1" applyFont="1" applyFill="1" applyBorder="1" applyAlignment="1">
      <alignment horizontal="right"/>
    </xf>
    <xf numFmtId="168" fontId="9" fillId="0" borderId="237" xfId="0" applyNumberFormat="1" applyFont="1" applyFill="1" applyBorder="1" applyAlignment="1">
      <alignment horizontal="right"/>
    </xf>
    <xf numFmtId="3" fontId="9" fillId="0" borderId="238" xfId="0" applyNumberFormat="1" applyFont="1" applyFill="1" applyBorder="1" applyAlignment="1">
      <alignment horizontal="right"/>
    </xf>
    <xf numFmtId="3" fontId="48" fillId="0" borderId="80" xfId="0" applyNumberFormat="1" applyFont="1" applyFill="1" applyBorder="1" applyAlignment="1">
      <alignment horizontal="right"/>
    </xf>
    <xf numFmtId="168" fontId="9" fillId="0" borderId="240" xfId="0" applyNumberFormat="1" applyFont="1" applyFill="1" applyBorder="1"/>
    <xf numFmtId="168" fontId="9" fillId="0" borderId="241" xfId="0" applyNumberFormat="1" applyFont="1" applyFill="1" applyBorder="1" applyAlignment="1">
      <alignment horizontal="right"/>
    </xf>
    <xf numFmtId="0" fontId="3" fillId="0" borderId="87" xfId="0" applyFont="1" applyFill="1" applyBorder="1"/>
    <xf numFmtId="0" fontId="41" fillId="4" borderId="0" xfId="11" applyFont="1" applyFill="1" applyAlignment="1" applyProtection="1"/>
    <xf numFmtId="0" fontId="47" fillId="4" borderId="0" xfId="11" applyFont="1" applyFill="1" applyAlignment="1" applyProtection="1"/>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3" fillId="0" borderId="0" xfId="0" applyFont="1" applyFill="1" applyAlignment="1">
      <alignment horizontal="left" vertical="top"/>
    </xf>
    <xf numFmtId="0" fontId="6" fillId="2" borderId="28" xfId="0" applyFont="1" applyFill="1" applyBorder="1" applyAlignment="1">
      <alignment horizontal="center" vertical="center"/>
    </xf>
    <xf numFmtId="0" fontId="6" fillId="2" borderId="30"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29" xfId="0" applyFont="1" applyFill="1" applyBorder="1" applyAlignment="1">
      <alignment horizontal="center" vertical="center"/>
    </xf>
    <xf numFmtId="0" fontId="3" fillId="0" borderId="0" xfId="0" applyFont="1" applyFill="1" applyAlignment="1">
      <alignment horizontal="left"/>
    </xf>
    <xf numFmtId="0" fontId="6" fillId="2" borderId="60" xfId="0" applyFont="1" applyFill="1" applyBorder="1" applyAlignment="1">
      <alignment horizontal="center" vertical="center"/>
    </xf>
    <xf numFmtId="0" fontId="6" fillId="2" borderId="33"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35" xfId="0" applyFont="1" applyFill="1" applyBorder="1" applyAlignment="1">
      <alignment horizontal="center" vertical="center"/>
    </xf>
    <xf numFmtId="0" fontId="6" fillId="2" borderId="161" xfId="0" applyFont="1" applyFill="1" applyBorder="1" applyAlignment="1">
      <alignment horizontal="center" vertical="center"/>
    </xf>
    <xf numFmtId="0" fontId="6" fillId="2" borderId="163" xfId="0" applyFont="1" applyFill="1" applyBorder="1" applyAlignment="1">
      <alignment horizontal="center" vertical="center"/>
    </xf>
    <xf numFmtId="0" fontId="6" fillId="2" borderId="159" xfId="0" applyFont="1" applyFill="1" applyBorder="1" applyAlignment="1">
      <alignment horizontal="center" vertical="center"/>
    </xf>
    <xf numFmtId="0" fontId="6" fillId="2" borderId="162" xfId="0" applyFont="1" applyFill="1" applyBorder="1" applyAlignment="1">
      <alignment horizontal="center" vertical="center"/>
    </xf>
    <xf numFmtId="0" fontId="6" fillId="2" borderId="159" xfId="0" applyFont="1" applyFill="1" applyBorder="1" applyAlignment="1">
      <alignment horizontal="center" vertical="center" wrapText="1"/>
    </xf>
    <xf numFmtId="0" fontId="6" fillId="2" borderId="51"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53" xfId="0" applyFont="1" applyFill="1" applyBorder="1" applyAlignment="1">
      <alignment horizontal="center" vertical="center"/>
    </xf>
    <xf numFmtId="0" fontId="6" fillId="2" borderId="40" xfId="0" applyFont="1" applyFill="1" applyBorder="1" applyAlignment="1">
      <alignment horizontal="center" vertical="center"/>
    </xf>
    <xf numFmtId="9" fontId="6" fillId="2" borderId="1" xfId="0" applyNumberFormat="1" applyFont="1" applyFill="1" applyBorder="1" applyAlignment="1">
      <alignment horizontal="center" vertical="center" wrapText="1"/>
    </xf>
    <xf numFmtId="9" fontId="6" fillId="2" borderId="2" xfId="0" applyNumberFormat="1" applyFont="1" applyFill="1" applyBorder="1" applyAlignment="1">
      <alignment horizontal="center" vertical="center" wrapText="1"/>
    </xf>
    <xf numFmtId="9" fontId="6" fillId="2" borderId="3" xfId="0" applyNumberFormat="1" applyFont="1" applyFill="1" applyBorder="1" applyAlignment="1">
      <alignment horizontal="center" vertical="center" wrapText="1"/>
    </xf>
    <xf numFmtId="0" fontId="36" fillId="6" borderId="3" xfId="0" applyFont="1" applyFill="1" applyBorder="1" applyAlignment="1">
      <alignment horizontal="center"/>
    </xf>
    <xf numFmtId="0" fontId="6" fillId="6" borderId="60"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60" xfId="0" applyFont="1" applyFill="1" applyBorder="1" applyAlignment="1">
      <alignment horizontal="center"/>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4" fillId="0" borderId="0" xfId="0" applyFont="1" applyFill="1" applyBorder="1" applyAlignment="1">
      <alignment horizontal="center"/>
    </xf>
    <xf numFmtId="0" fontId="6" fillId="2" borderId="57" xfId="0" applyFont="1" applyFill="1" applyBorder="1" applyAlignment="1">
      <alignment horizontal="center" vertical="center"/>
    </xf>
    <xf numFmtId="0" fontId="6" fillId="2" borderId="58" xfId="0" applyFont="1" applyFill="1" applyBorder="1" applyAlignment="1">
      <alignment horizontal="center" vertical="center"/>
    </xf>
    <xf numFmtId="0" fontId="6" fillId="2" borderId="59" xfId="0" applyFont="1" applyFill="1" applyBorder="1" applyAlignment="1">
      <alignment horizontal="center" vertical="center"/>
    </xf>
    <xf numFmtId="0" fontId="45" fillId="2" borderId="57" xfId="0" applyFont="1" applyFill="1" applyBorder="1" applyAlignment="1">
      <alignment horizontal="center" vertical="center" wrapText="1"/>
    </xf>
    <xf numFmtId="0" fontId="45" fillId="2" borderId="58" xfId="0" applyFont="1" applyFill="1" applyBorder="1" applyAlignment="1">
      <alignment horizontal="center" vertical="center" wrapText="1"/>
    </xf>
    <xf numFmtId="0" fontId="45" fillId="2" borderId="59"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6" fillId="2" borderId="58" xfId="0" applyFont="1" applyFill="1" applyBorder="1" applyAlignment="1">
      <alignment horizontal="center" vertical="center" wrapText="1"/>
    </xf>
    <xf numFmtId="0" fontId="6" fillId="2" borderId="59"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6" xfId="0"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63" xfId="0" applyFont="1" applyFill="1" applyBorder="1" applyAlignment="1">
      <alignment horizontal="center" vertical="center"/>
    </xf>
    <xf numFmtId="0" fontId="24" fillId="0" borderId="0" xfId="0" applyFont="1" applyAlignment="1">
      <alignment horizontal="left" wrapText="1"/>
    </xf>
    <xf numFmtId="0" fontId="3" fillId="0" borderId="65" xfId="0" applyFont="1" applyFill="1" applyBorder="1" applyAlignment="1">
      <alignment horizontal="left"/>
    </xf>
    <xf numFmtId="0" fontId="6" fillId="2" borderId="0" xfId="0" applyFont="1" applyFill="1" applyBorder="1" applyAlignment="1">
      <alignment horizontal="center" vertical="center"/>
    </xf>
    <xf numFmtId="0" fontId="6" fillId="2" borderId="67" xfId="0" applyFont="1" applyFill="1" applyBorder="1" applyAlignment="1">
      <alignment horizontal="center" vertical="center"/>
    </xf>
    <xf numFmtId="0" fontId="6" fillId="2" borderId="68" xfId="0" applyFont="1" applyFill="1" applyBorder="1" applyAlignment="1">
      <alignment horizontal="center"/>
    </xf>
    <xf numFmtId="0" fontId="6" fillId="2" borderId="69" xfId="0" applyFont="1" applyFill="1" applyBorder="1" applyAlignment="1">
      <alignment horizontal="center"/>
    </xf>
    <xf numFmtId="0" fontId="6" fillId="2" borderId="70" xfId="0" applyFont="1" applyFill="1" applyBorder="1" applyAlignment="1">
      <alignment horizontal="center" vertical="center"/>
    </xf>
    <xf numFmtId="0" fontId="6" fillId="2" borderId="64" xfId="0" applyFont="1" applyFill="1" applyBorder="1" applyAlignment="1">
      <alignment horizontal="center" vertical="center"/>
    </xf>
    <xf numFmtId="0" fontId="35" fillId="2" borderId="63" xfId="0" applyFont="1" applyFill="1" applyBorder="1" applyAlignment="1">
      <alignment horizontal="center" vertical="center" wrapText="1"/>
    </xf>
    <xf numFmtId="0" fontId="35" fillId="2" borderId="70" xfId="0" applyFont="1" applyFill="1" applyBorder="1" applyAlignment="1">
      <alignment horizontal="center" vertical="center" wrapText="1"/>
    </xf>
    <xf numFmtId="0" fontId="35" fillId="2" borderId="64" xfId="0" applyFont="1" applyFill="1" applyBorder="1" applyAlignment="1">
      <alignment horizontal="center" vertical="center" wrapText="1"/>
    </xf>
    <xf numFmtId="0" fontId="6" fillId="2" borderId="60" xfId="0" applyFont="1" applyFill="1" applyBorder="1" applyAlignment="1">
      <alignment horizontal="center" vertical="center" wrapText="1"/>
    </xf>
    <xf numFmtId="0" fontId="45" fillId="2" borderId="36" xfId="0" applyFont="1" applyFill="1" applyBorder="1" applyAlignment="1">
      <alignment horizontal="center" vertical="center" wrapText="1"/>
    </xf>
    <xf numFmtId="0" fontId="6" fillId="2" borderId="164" xfId="0" applyFont="1" applyFill="1" applyBorder="1" applyAlignment="1">
      <alignment horizontal="center" vertical="center"/>
    </xf>
    <xf numFmtId="0" fontId="6" fillId="2" borderId="164" xfId="0" applyFont="1" applyFill="1" applyBorder="1" applyAlignment="1">
      <alignment horizontal="center" vertical="center" wrapText="1"/>
    </xf>
    <xf numFmtId="0" fontId="45" fillId="2" borderId="164" xfId="0" applyFont="1" applyFill="1" applyBorder="1" applyAlignment="1">
      <alignment horizontal="center" vertical="center" wrapText="1"/>
    </xf>
    <xf numFmtId="0" fontId="6" fillId="2" borderId="36" xfId="0" applyFont="1" applyFill="1" applyBorder="1" applyAlignment="1">
      <alignment horizontal="center"/>
    </xf>
    <xf numFmtId="0" fontId="35" fillId="2" borderId="57" xfId="0" applyFont="1" applyFill="1" applyBorder="1" applyAlignment="1">
      <alignment horizontal="center" vertical="center" wrapText="1"/>
    </xf>
    <xf numFmtId="0" fontId="35" fillId="2" borderId="58" xfId="0" applyFont="1" applyFill="1" applyBorder="1" applyAlignment="1">
      <alignment horizontal="center" vertical="center" wrapText="1"/>
    </xf>
    <xf numFmtId="0" fontId="35" fillId="2" borderId="59" xfId="0" applyFont="1" applyFill="1" applyBorder="1" applyAlignment="1">
      <alignment horizontal="center" vertical="center" wrapText="1"/>
    </xf>
    <xf numFmtId="0" fontId="6" fillId="6" borderId="159" xfId="0" applyFont="1" applyFill="1" applyBorder="1" applyAlignment="1">
      <alignment horizontal="center" vertical="center"/>
    </xf>
    <xf numFmtId="0" fontId="6" fillId="6" borderId="159" xfId="0" applyFont="1" applyFill="1" applyBorder="1" applyAlignment="1">
      <alignment horizontal="center"/>
    </xf>
    <xf numFmtId="0" fontId="6" fillId="6" borderId="55" xfId="0" applyFont="1" applyFill="1" applyBorder="1" applyAlignment="1">
      <alignment horizontal="center"/>
    </xf>
    <xf numFmtId="0" fontId="6" fillId="6" borderId="201" xfId="0" applyFont="1" applyFill="1" applyBorder="1" applyAlignment="1">
      <alignment horizontal="center"/>
    </xf>
    <xf numFmtId="0" fontId="36" fillId="6" borderId="31" xfId="0" applyFont="1" applyFill="1" applyBorder="1" applyAlignment="1">
      <alignment horizontal="center"/>
    </xf>
    <xf numFmtId="0" fontId="36" fillId="6" borderId="200" xfId="0" applyFont="1" applyFill="1" applyBorder="1" applyAlignment="1">
      <alignment horizontal="center"/>
    </xf>
    <xf numFmtId="0" fontId="6" fillId="6" borderId="75" xfId="0" applyFont="1" applyFill="1" applyBorder="1" applyAlignment="1">
      <alignment horizontal="center" vertical="center"/>
    </xf>
    <xf numFmtId="0" fontId="6" fillId="6" borderId="0" xfId="0" applyFont="1" applyFill="1" applyBorder="1" applyAlignment="1">
      <alignment horizontal="center" vertical="center"/>
    </xf>
  </cellXfs>
  <cellStyles count="15">
    <cellStyle name="Blank" xfId="4" xr:uid="{00000000-0005-0000-0000-000000000000}"/>
    <cellStyle name="Comma" xfId="1" builtinId="3"/>
    <cellStyle name="Comma [0]" xfId="2" builtinId="6"/>
    <cellStyle name="Comma 2" xfId="13" xr:uid="{00000000-0005-0000-0000-000003000000}"/>
    <cellStyle name="Currency 2" xfId="7" xr:uid="{00000000-0005-0000-0000-000004000000}"/>
    <cellStyle name="Hyperlink" xfId="11" builtinId="8"/>
    <cellStyle name="Normal" xfId="0" builtinId="0"/>
    <cellStyle name="Normal 10" xfId="5" xr:uid="{00000000-0005-0000-0000-000007000000}"/>
    <cellStyle name="Normal 2" xfId="6" xr:uid="{00000000-0005-0000-0000-000008000000}"/>
    <cellStyle name="Normal 2 27 10" xfId="10" xr:uid="{00000000-0005-0000-0000-000009000000}"/>
    <cellStyle name="Normal 3 2 2" xfId="9" xr:uid="{00000000-0005-0000-0000-00000A000000}"/>
    <cellStyle name="Normal 5" xfId="14" xr:uid="{00000000-0005-0000-0000-00000B000000}"/>
    <cellStyle name="Percent" xfId="3" builtinId="5"/>
    <cellStyle name="Percent 6" xfId="12" xr:uid="{00000000-0005-0000-0000-00000D000000}"/>
    <cellStyle name="Обычный 2" xfId="8" xr:uid="{00000000-0005-0000-0000-00000E000000}"/>
  </cellStyles>
  <dxfs count="2">
    <dxf>
      <font>
        <color rgb="FF9C0006"/>
      </font>
      <fill>
        <patternFill>
          <bgColor rgb="FFFFC7CE"/>
        </patternFill>
      </fill>
    </dxf>
    <dxf>
      <font>
        <color rgb="FF9C5700"/>
      </font>
      <fill>
        <patternFill>
          <bgColor rgb="FFFFEB9C"/>
        </patternFill>
      </fill>
    </dxf>
  </dxfs>
  <tableStyles count="0" defaultTableStyle="TableStyleMedium2" defaultPivotStyle="PivotStyleMedium9"/>
  <colors>
    <mruColors>
      <color rgb="FFDDD9C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371475</xdr:colOff>
      <xdr:row>1</xdr:row>
      <xdr:rowOff>9525</xdr:rowOff>
    </xdr:from>
    <xdr:to>
      <xdr:col>9</xdr:col>
      <xdr:colOff>0</xdr:colOff>
      <xdr:row>3</xdr:row>
      <xdr:rowOff>152400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19475" y="200025"/>
          <a:ext cx="2066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I95"/>
  <sheetViews>
    <sheetView topLeftCell="A52" workbookViewId="0">
      <selection activeCell="B81" sqref="B81"/>
    </sheetView>
  </sheetViews>
  <sheetFormatPr defaultRowHeight="15" x14ac:dyDescent="0.25"/>
  <cols>
    <col min="1" max="1" width="9.140625" style="766"/>
    <col min="2" max="2" width="9.140625" style="769"/>
    <col min="3" max="9" width="9.140625" style="770"/>
    <col min="10" max="16384" width="9.140625" style="766"/>
  </cols>
  <sheetData>
    <row r="6" spans="2:9" x14ac:dyDescent="0.25">
      <c r="B6" s="767" t="s">
        <v>633</v>
      </c>
      <c r="C6" s="768"/>
      <c r="D6" s="768"/>
      <c r="E6" s="768"/>
      <c r="F6" s="768"/>
      <c r="G6" s="768"/>
      <c r="H6" s="768"/>
      <c r="I6" s="768"/>
    </row>
    <row r="7" spans="2:9" x14ac:dyDescent="0.25">
      <c r="B7" s="1995" t="s">
        <v>634</v>
      </c>
      <c r="C7" s="1995"/>
      <c r="D7" s="1995"/>
      <c r="E7" s="1995"/>
      <c r="F7" s="1995"/>
      <c r="G7" s="1995"/>
      <c r="H7" s="1995"/>
      <c r="I7" s="1995"/>
    </row>
    <row r="8" spans="2:9" x14ac:dyDescent="0.25">
      <c r="B8" s="1995" t="s">
        <v>635</v>
      </c>
      <c r="C8" s="1995"/>
      <c r="D8" s="1995"/>
      <c r="E8" s="1995"/>
      <c r="F8" s="1995"/>
      <c r="G8" s="1995"/>
      <c r="H8" s="1995"/>
      <c r="I8" s="1995"/>
    </row>
    <row r="9" spans="2:9" x14ac:dyDescent="0.25">
      <c r="B9" s="1995" t="s">
        <v>636</v>
      </c>
      <c r="C9" s="1995"/>
      <c r="D9" s="1995"/>
      <c r="E9" s="1995"/>
      <c r="F9" s="1995"/>
      <c r="G9" s="1995"/>
      <c r="H9" s="1995"/>
      <c r="I9" s="1995"/>
    </row>
    <row r="10" spans="2:9" x14ac:dyDescent="0.25">
      <c r="B10" s="1995" t="s">
        <v>637</v>
      </c>
      <c r="C10" s="1995"/>
      <c r="D10" s="1995"/>
      <c r="E10" s="1995"/>
      <c r="F10" s="1995"/>
      <c r="G10" s="1995"/>
      <c r="H10" s="1995"/>
      <c r="I10" s="1995"/>
    </row>
    <row r="11" spans="2:9" x14ac:dyDescent="0.25">
      <c r="B11" s="1995" t="s">
        <v>638</v>
      </c>
      <c r="C11" s="1995"/>
      <c r="D11" s="1995"/>
      <c r="E11" s="1995"/>
      <c r="F11" s="1995"/>
      <c r="G11" s="1995"/>
      <c r="H11" s="1995"/>
      <c r="I11" s="1995"/>
    </row>
    <row r="12" spans="2:9" x14ac:dyDescent="0.25">
      <c r="B12" s="1995" t="s">
        <v>639</v>
      </c>
      <c r="C12" s="1995"/>
      <c r="D12" s="1995"/>
      <c r="E12" s="1995"/>
      <c r="F12" s="1995"/>
      <c r="G12" s="1995"/>
      <c r="H12" s="1995"/>
      <c r="I12" s="1995"/>
    </row>
    <row r="13" spans="2:9" x14ac:dyDescent="0.25">
      <c r="B13" s="1995" t="s">
        <v>640</v>
      </c>
      <c r="C13" s="1995"/>
      <c r="D13" s="1995"/>
      <c r="E13" s="1995"/>
      <c r="F13" s="1995"/>
      <c r="G13" s="1995"/>
      <c r="H13" s="1995"/>
      <c r="I13" s="1995"/>
    </row>
    <row r="14" spans="2:9" x14ac:dyDescent="0.25">
      <c r="B14" s="1995" t="s">
        <v>641</v>
      </c>
      <c r="C14" s="1995"/>
      <c r="D14" s="1995"/>
      <c r="E14" s="1995"/>
      <c r="F14" s="1995"/>
      <c r="G14" s="1995"/>
      <c r="H14" s="1995"/>
      <c r="I14" s="1995"/>
    </row>
    <row r="15" spans="2:9" x14ac:dyDescent="0.25">
      <c r="B15" s="1995" t="s">
        <v>642</v>
      </c>
      <c r="C15" s="1995"/>
      <c r="D15" s="1995"/>
      <c r="E15" s="1995"/>
      <c r="F15" s="1995"/>
      <c r="G15" s="1995"/>
      <c r="H15" s="1995"/>
      <c r="I15" s="1995"/>
    </row>
    <row r="16" spans="2:9" x14ac:dyDescent="0.25">
      <c r="B16" s="1995" t="s">
        <v>643</v>
      </c>
      <c r="C16" s="1995"/>
      <c r="D16" s="1995"/>
      <c r="E16" s="1995"/>
      <c r="F16" s="1995"/>
      <c r="G16" s="1995"/>
      <c r="H16" s="1995"/>
      <c r="I16" s="1995"/>
    </row>
    <row r="17" spans="2:9" x14ac:dyDescent="0.25">
      <c r="B17" s="1995" t="s">
        <v>644</v>
      </c>
      <c r="C17" s="1995"/>
      <c r="D17" s="1995"/>
      <c r="E17" s="1995"/>
      <c r="F17" s="1995"/>
      <c r="G17" s="1995"/>
      <c r="H17" s="1995"/>
      <c r="I17" s="1995"/>
    </row>
    <row r="18" spans="2:9" x14ac:dyDescent="0.25">
      <c r="B18" s="1995" t="s">
        <v>645</v>
      </c>
      <c r="C18" s="1995"/>
      <c r="D18" s="1995"/>
      <c r="E18" s="1995"/>
      <c r="F18" s="1995"/>
      <c r="G18" s="1995"/>
      <c r="H18" s="1995"/>
      <c r="I18" s="1995"/>
    </row>
    <row r="19" spans="2:9" x14ac:dyDescent="0.25">
      <c r="B19" s="1995" t="s">
        <v>646</v>
      </c>
      <c r="C19" s="1995"/>
      <c r="D19" s="1995"/>
      <c r="E19" s="1995"/>
      <c r="F19" s="1995"/>
      <c r="G19" s="1995"/>
      <c r="H19" s="1995"/>
      <c r="I19" s="1995"/>
    </row>
    <row r="20" spans="2:9" x14ac:dyDescent="0.25">
      <c r="B20" s="1995" t="s">
        <v>647</v>
      </c>
      <c r="C20" s="1995"/>
      <c r="D20" s="1995"/>
      <c r="E20" s="1995"/>
      <c r="F20" s="1995"/>
      <c r="G20" s="1995"/>
      <c r="H20" s="1995"/>
      <c r="I20" s="1995"/>
    </row>
    <row r="21" spans="2:9" x14ac:dyDescent="0.25">
      <c r="B21" s="1094" t="s">
        <v>702</v>
      </c>
      <c r="C21" s="1093"/>
      <c r="D21" s="1093"/>
      <c r="E21" s="1093"/>
      <c r="F21" s="1093"/>
      <c r="G21" s="1093"/>
      <c r="H21" s="1093"/>
      <c r="I21" s="1093"/>
    </row>
    <row r="22" spans="2:9" x14ac:dyDescent="0.25">
      <c r="B22" s="1995" t="s">
        <v>648</v>
      </c>
      <c r="C22" s="1995"/>
      <c r="D22" s="1995"/>
      <c r="E22" s="1995"/>
      <c r="F22" s="1995"/>
      <c r="G22" s="1995"/>
      <c r="H22" s="1995"/>
      <c r="I22" s="1995"/>
    </row>
    <row r="23" spans="2:9" x14ac:dyDescent="0.25">
      <c r="B23" s="1995" t="s">
        <v>649</v>
      </c>
      <c r="C23" s="1995"/>
      <c r="D23" s="1995"/>
      <c r="E23" s="1995"/>
      <c r="F23" s="1995"/>
      <c r="G23" s="1995"/>
      <c r="H23" s="1995"/>
      <c r="I23" s="1995"/>
    </row>
    <row r="24" spans="2:9" x14ac:dyDescent="0.25">
      <c r="B24" s="1995" t="s">
        <v>650</v>
      </c>
      <c r="C24" s="1995"/>
      <c r="D24" s="1995"/>
      <c r="E24" s="1995"/>
      <c r="F24" s="1995"/>
      <c r="G24" s="1995"/>
      <c r="H24" s="1995"/>
      <c r="I24" s="1995"/>
    </row>
    <row r="25" spans="2:9" x14ac:dyDescent="0.25">
      <c r="B25" s="1995" t="s">
        <v>651</v>
      </c>
      <c r="C25" s="1995"/>
      <c r="D25" s="1995"/>
      <c r="E25" s="1995"/>
      <c r="F25" s="1995"/>
      <c r="G25" s="1995"/>
      <c r="H25" s="1995"/>
      <c r="I25" s="1995"/>
    </row>
    <row r="27" spans="2:9" x14ac:dyDescent="0.25">
      <c r="B27" s="767" t="s">
        <v>652</v>
      </c>
      <c r="C27" s="768"/>
      <c r="D27" s="768"/>
      <c r="E27" s="768"/>
      <c r="F27" s="768"/>
      <c r="G27" s="768"/>
      <c r="H27" s="768"/>
      <c r="I27" s="768"/>
    </row>
    <row r="28" spans="2:9" x14ac:dyDescent="0.25">
      <c r="B28" s="1994" t="s">
        <v>653</v>
      </c>
      <c r="C28" s="1994"/>
      <c r="D28" s="1994"/>
      <c r="E28" s="1994"/>
      <c r="F28" s="1994"/>
      <c r="G28" s="1994"/>
      <c r="H28" s="1994"/>
      <c r="I28" s="1994"/>
    </row>
    <row r="29" spans="2:9" x14ac:dyDescent="0.25">
      <c r="B29" s="1994" t="s">
        <v>654</v>
      </c>
      <c r="C29" s="1994"/>
      <c r="D29" s="1994"/>
      <c r="E29" s="1994"/>
      <c r="F29" s="1994"/>
      <c r="G29" s="1994"/>
      <c r="H29" s="1994"/>
      <c r="I29" s="1994"/>
    </row>
    <row r="30" spans="2:9" x14ac:dyDescent="0.25">
      <c r="B30" s="1994" t="s">
        <v>655</v>
      </c>
      <c r="C30" s="1994"/>
      <c r="D30" s="1994"/>
      <c r="E30" s="1994"/>
      <c r="F30" s="1994"/>
      <c r="G30" s="1994"/>
      <c r="H30" s="1994"/>
      <c r="I30" s="1994"/>
    </row>
    <row r="31" spans="2:9" x14ac:dyDescent="0.25">
      <c r="B31" s="1994" t="s">
        <v>656</v>
      </c>
      <c r="C31" s="1994"/>
      <c r="D31" s="1994"/>
      <c r="E31" s="1994"/>
      <c r="F31" s="1994"/>
      <c r="G31" s="1994"/>
      <c r="H31" s="1994"/>
      <c r="I31" s="1994"/>
    </row>
    <row r="32" spans="2:9" x14ac:dyDescent="0.25">
      <c r="B32" s="1994" t="s">
        <v>657</v>
      </c>
      <c r="C32" s="1994"/>
      <c r="D32" s="1994"/>
      <c r="E32" s="1994"/>
      <c r="F32" s="1994"/>
      <c r="G32" s="1994"/>
      <c r="H32" s="1994"/>
      <c r="I32" s="1994"/>
    </row>
    <row r="33" spans="2:9" x14ac:dyDescent="0.25">
      <c r="B33" s="1994" t="s">
        <v>658</v>
      </c>
      <c r="C33" s="1994"/>
      <c r="D33" s="1994"/>
      <c r="E33" s="1994"/>
      <c r="F33" s="1994"/>
      <c r="G33" s="1994"/>
      <c r="H33" s="1994"/>
      <c r="I33" s="1994"/>
    </row>
    <row r="34" spans="2:9" x14ac:dyDescent="0.25">
      <c r="B34" s="1994" t="s">
        <v>659</v>
      </c>
      <c r="C34" s="1994"/>
      <c r="D34" s="1994"/>
      <c r="E34" s="1994"/>
      <c r="F34" s="1994"/>
      <c r="G34" s="1994"/>
      <c r="H34" s="1994"/>
      <c r="I34" s="1994"/>
    </row>
    <row r="35" spans="2:9" x14ac:dyDescent="0.25">
      <c r="B35" s="1994" t="s">
        <v>660</v>
      </c>
      <c r="C35" s="1994"/>
      <c r="D35" s="1994"/>
      <c r="E35" s="1994"/>
      <c r="F35" s="1994"/>
      <c r="G35" s="1994"/>
      <c r="H35" s="1994"/>
      <c r="I35" s="1994"/>
    </row>
    <row r="36" spans="2:9" x14ac:dyDescent="0.25">
      <c r="B36" s="1994" t="s">
        <v>661</v>
      </c>
      <c r="C36" s="1994"/>
      <c r="D36" s="1994"/>
      <c r="E36" s="1994"/>
      <c r="F36" s="1994"/>
      <c r="G36" s="1994"/>
      <c r="H36" s="1994"/>
      <c r="I36" s="1994"/>
    </row>
    <row r="38" spans="2:9" x14ac:dyDescent="0.25">
      <c r="B38" s="767" t="s">
        <v>662</v>
      </c>
      <c r="C38" s="768"/>
      <c r="D38" s="768"/>
      <c r="E38" s="768"/>
      <c r="F38" s="768"/>
      <c r="G38" s="768"/>
      <c r="H38" s="768"/>
      <c r="I38" s="768"/>
    </row>
    <row r="39" spans="2:9" x14ac:dyDescent="0.25">
      <c r="B39" s="1994" t="s">
        <v>663</v>
      </c>
      <c r="C39" s="1994"/>
      <c r="D39" s="1994"/>
      <c r="E39" s="1994"/>
      <c r="F39" s="1994"/>
      <c r="G39" s="1994"/>
      <c r="H39" s="1994"/>
      <c r="I39" s="1994"/>
    </row>
    <row r="40" spans="2:9" x14ac:dyDescent="0.25">
      <c r="B40" s="1994" t="s">
        <v>664</v>
      </c>
      <c r="C40" s="1994"/>
      <c r="D40" s="1994"/>
      <c r="E40" s="1994"/>
      <c r="F40" s="1994"/>
      <c r="G40" s="1994"/>
      <c r="H40" s="1994"/>
      <c r="I40" s="1994"/>
    </row>
    <row r="41" spans="2:9" x14ac:dyDescent="0.25">
      <c r="B41" s="1994" t="s">
        <v>665</v>
      </c>
      <c r="C41" s="1994"/>
      <c r="D41" s="1994"/>
      <c r="E41" s="1994"/>
      <c r="F41" s="1994"/>
      <c r="G41" s="1994"/>
      <c r="H41" s="1994"/>
      <c r="I41" s="1994"/>
    </row>
    <row r="42" spans="2:9" x14ac:dyDescent="0.25">
      <c r="B42" s="1994" t="s">
        <v>666</v>
      </c>
      <c r="C42" s="1994"/>
      <c r="D42" s="1994"/>
      <c r="E42" s="1994"/>
      <c r="F42" s="1994"/>
      <c r="G42" s="1994"/>
      <c r="H42" s="1994"/>
      <c r="I42" s="1994"/>
    </row>
    <row r="43" spans="2:9" x14ac:dyDescent="0.25">
      <c r="B43" s="1994" t="s">
        <v>667</v>
      </c>
      <c r="C43" s="1994"/>
      <c r="D43" s="1994"/>
      <c r="E43" s="1994"/>
      <c r="F43" s="1994"/>
      <c r="G43" s="1994"/>
      <c r="H43" s="1994"/>
      <c r="I43" s="1994"/>
    </row>
    <row r="44" spans="2:9" x14ac:dyDescent="0.25">
      <c r="B44" s="1994" t="s">
        <v>668</v>
      </c>
      <c r="C44" s="1994"/>
      <c r="D44" s="1994"/>
      <c r="E44" s="1994"/>
      <c r="F44" s="1994"/>
      <c r="G44" s="1994"/>
      <c r="H44" s="1994"/>
      <c r="I44" s="1994"/>
    </row>
    <row r="45" spans="2:9" x14ac:dyDescent="0.25">
      <c r="B45" s="1994" t="s">
        <v>669</v>
      </c>
      <c r="C45" s="1994"/>
      <c r="D45" s="1994"/>
      <c r="E45" s="1994"/>
      <c r="F45" s="1994"/>
      <c r="G45" s="1994"/>
      <c r="H45" s="1994"/>
      <c r="I45" s="1994"/>
    </row>
    <row r="46" spans="2:9" x14ac:dyDescent="0.25">
      <c r="B46" s="1994" t="s">
        <v>670</v>
      </c>
      <c r="C46" s="1994"/>
      <c r="D46" s="1994"/>
      <c r="E46" s="1994"/>
      <c r="F46" s="1994"/>
      <c r="G46" s="1994"/>
      <c r="H46" s="1994"/>
      <c r="I46" s="1994"/>
    </row>
    <row r="47" spans="2:9" x14ac:dyDescent="0.25">
      <c r="B47" s="1994" t="s">
        <v>671</v>
      </c>
      <c r="C47" s="1994"/>
      <c r="D47" s="1994"/>
      <c r="E47" s="1994"/>
      <c r="F47" s="1994"/>
      <c r="G47" s="1994"/>
      <c r="H47" s="1994"/>
      <c r="I47" s="1994"/>
    </row>
    <row r="48" spans="2:9" x14ac:dyDescent="0.25">
      <c r="B48" s="1994" t="s">
        <v>672</v>
      </c>
      <c r="C48" s="1994"/>
      <c r="D48" s="1994"/>
      <c r="E48" s="1994"/>
      <c r="F48" s="1994"/>
      <c r="G48" s="1994"/>
      <c r="H48" s="1994"/>
      <c r="I48" s="1994"/>
    </row>
    <row r="49" spans="2:9" x14ac:dyDescent="0.25">
      <c r="B49" s="1994" t="s">
        <v>673</v>
      </c>
      <c r="C49" s="1994"/>
      <c r="D49" s="1994"/>
      <c r="E49" s="1994"/>
      <c r="F49" s="1994"/>
      <c r="G49" s="1994"/>
      <c r="H49" s="1994"/>
      <c r="I49" s="1994"/>
    </row>
    <row r="50" spans="2:9" x14ac:dyDescent="0.25">
      <c r="B50" s="1994" t="s">
        <v>674</v>
      </c>
      <c r="C50" s="1994"/>
      <c r="D50" s="1994"/>
      <c r="E50" s="1994"/>
      <c r="F50" s="1994"/>
      <c r="G50" s="1994"/>
      <c r="H50" s="1994"/>
      <c r="I50" s="1994"/>
    </row>
    <row r="51" spans="2:9" x14ac:dyDescent="0.25">
      <c r="B51" s="1994" t="s">
        <v>675</v>
      </c>
      <c r="C51" s="1994"/>
      <c r="D51" s="1994"/>
      <c r="E51" s="1994"/>
      <c r="F51" s="1994"/>
      <c r="G51" s="1994"/>
      <c r="H51" s="1994"/>
      <c r="I51" s="1994"/>
    </row>
    <row r="52" spans="2:9" x14ac:dyDescent="0.25">
      <c r="B52" s="1994" t="s">
        <v>676</v>
      </c>
      <c r="C52" s="1994"/>
      <c r="D52" s="1994"/>
      <c r="E52" s="1994"/>
      <c r="F52" s="1994"/>
      <c r="G52" s="1994"/>
      <c r="H52" s="1994"/>
      <c r="I52" s="1994"/>
    </row>
    <row r="53" spans="2:9" x14ac:dyDescent="0.25">
      <c r="B53" s="1994" t="s">
        <v>677</v>
      </c>
      <c r="C53" s="1994"/>
      <c r="D53" s="1994"/>
      <c r="E53" s="1994"/>
      <c r="F53" s="1994"/>
      <c r="G53" s="1994"/>
      <c r="H53" s="1994"/>
      <c r="I53" s="1994"/>
    </row>
    <row r="55" spans="2:9" x14ac:dyDescent="0.25">
      <c r="B55" s="767" t="s">
        <v>678</v>
      </c>
      <c r="C55" s="768"/>
      <c r="D55" s="768"/>
      <c r="E55" s="768"/>
      <c r="F55" s="768"/>
      <c r="G55" s="768"/>
      <c r="H55" s="768"/>
      <c r="I55" s="768"/>
    </row>
    <row r="56" spans="2:9" x14ac:dyDescent="0.25">
      <c r="B56" s="1994" t="s">
        <v>679</v>
      </c>
      <c r="C56" s="1994"/>
      <c r="D56" s="1994"/>
      <c r="E56" s="1994"/>
      <c r="F56" s="1994"/>
      <c r="G56" s="1994"/>
      <c r="H56" s="1994"/>
      <c r="I56" s="1994"/>
    </row>
    <row r="57" spans="2:9" x14ac:dyDescent="0.25">
      <c r="B57" s="1994" t="s">
        <v>680</v>
      </c>
      <c r="C57" s="1994"/>
      <c r="D57" s="1994"/>
      <c r="E57" s="1994"/>
      <c r="F57" s="1994"/>
      <c r="G57" s="1994"/>
      <c r="H57" s="1994"/>
      <c r="I57" s="1994"/>
    </row>
    <row r="58" spans="2:9" x14ac:dyDescent="0.25">
      <c r="B58" s="1994" t="s">
        <v>681</v>
      </c>
      <c r="C58" s="1994"/>
      <c r="D58" s="1994"/>
      <c r="E58" s="1994"/>
      <c r="F58" s="1994"/>
      <c r="G58" s="1994"/>
      <c r="H58" s="1994"/>
      <c r="I58" s="1994"/>
    </row>
    <row r="59" spans="2:9" x14ac:dyDescent="0.25">
      <c r="B59" s="1994" t="s">
        <v>682</v>
      </c>
      <c r="C59" s="1994"/>
      <c r="D59" s="1994"/>
      <c r="E59" s="1994"/>
      <c r="F59" s="1994"/>
      <c r="G59" s="1994"/>
      <c r="H59" s="1994"/>
      <c r="I59" s="1994"/>
    </row>
    <row r="60" spans="2:9" x14ac:dyDescent="0.25">
      <c r="B60" s="1994" t="s">
        <v>683</v>
      </c>
      <c r="C60" s="1994"/>
      <c r="D60" s="1994"/>
      <c r="E60" s="1994"/>
      <c r="F60" s="1994"/>
      <c r="G60" s="1994"/>
      <c r="H60" s="1994"/>
      <c r="I60" s="1994"/>
    </row>
    <row r="61" spans="2:9" x14ac:dyDescent="0.25">
      <c r="B61" s="1994" t="s">
        <v>684</v>
      </c>
      <c r="C61" s="1994"/>
      <c r="D61" s="1994"/>
      <c r="E61" s="1994"/>
      <c r="F61" s="1994"/>
      <c r="G61" s="1994"/>
      <c r="H61" s="1994"/>
      <c r="I61" s="1994"/>
    </row>
    <row r="62" spans="2:9" x14ac:dyDescent="0.25">
      <c r="B62" s="1994" t="s">
        <v>685</v>
      </c>
      <c r="C62" s="1994"/>
      <c r="D62" s="1994"/>
      <c r="E62" s="1994"/>
      <c r="F62" s="1994"/>
      <c r="G62" s="1994"/>
      <c r="H62" s="1994"/>
      <c r="I62" s="1994"/>
    </row>
    <row r="63" spans="2:9" x14ac:dyDescent="0.25">
      <c r="B63" s="1994" t="s">
        <v>686</v>
      </c>
      <c r="C63" s="1994"/>
      <c r="D63" s="1994"/>
      <c r="E63" s="1994"/>
      <c r="F63" s="1994"/>
      <c r="G63" s="1994"/>
      <c r="H63" s="1994"/>
      <c r="I63" s="1994"/>
    </row>
    <row r="64" spans="2:9" x14ac:dyDescent="0.25">
      <c r="B64" s="1994" t="s">
        <v>687</v>
      </c>
      <c r="C64" s="1994"/>
      <c r="D64" s="1994"/>
      <c r="E64" s="1994"/>
      <c r="F64" s="1994"/>
      <c r="G64" s="1994"/>
      <c r="H64" s="1994"/>
      <c r="I64" s="1994"/>
    </row>
    <row r="65" spans="2:9" x14ac:dyDescent="0.25">
      <c r="C65" s="771"/>
    </row>
    <row r="66" spans="2:9" x14ac:dyDescent="0.25">
      <c r="B66" s="767" t="s">
        <v>813</v>
      </c>
      <c r="C66" s="768"/>
      <c r="D66" s="768"/>
      <c r="E66" s="768"/>
      <c r="F66" s="768"/>
      <c r="G66" s="768"/>
      <c r="H66" s="768"/>
      <c r="I66" s="768"/>
    </row>
    <row r="67" spans="2:9" x14ac:dyDescent="0.25">
      <c r="B67" s="1994" t="s">
        <v>688</v>
      </c>
      <c r="C67" s="1994"/>
      <c r="D67" s="1994"/>
      <c r="E67" s="1994"/>
      <c r="F67" s="1994"/>
      <c r="G67" s="1994"/>
      <c r="H67" s="1994"/>
      <c r="I67" s="1994"/>
    </row>
    <row r="68" spans="2:9" x14ac:dyDescent="0.25">
      <c r="B68" s="1994" t="s">
        <v>689</v>
      </c>
      <c r="C68" s="1994"/>
      <c r="D68" s="1994"/>
      <c r="E68" s="1994"/>
      <c r="F68" s="1994"/>
      <c r="G68" s="1994"/>
      <c r="H68" s="1994"/>
      <c r="I68" s="1994"/>
    </row>
    <row r="69" spans="2:9" x14ac:dyDescent="0.25">
      <c r="B69" s="1994" t="s">
        <v>690</v>
      </c>
      <c r="C69" s="1994"/>
      <c r="D69" s="1994"/>
      <c r="E69" s="1994"/>
      <c r="F69" s="1994"/>
      <c r="G69" s="1994"/>
      <c r="H69" s="1994"/>
      <c r="I69" s="1994"/>
    </row>
    <row r="70" spans="2:9" x14ac:dyDescent="0.25">
      <c r="B70" s="1994" t="s">
        <v>691</v>
      </c>
      <c r="C70" s="1994"/>
      <c r="D70" s="1994"/>
      <c r="E70" s="1994"/>
      <c r="F70" s="1994"/>
      <c r="G70" s="1994"/>
      <c r="H70" s="1994"/>
      <c r="I70" s="1994"/>
    </row>
    <row r="71" spans="2:9" x14ac:dyDescent="0.25">
      <c r="B71" s="1994" t="s">
        <v>692</v>
      </c>
      <c r="C71" s="1994"/>
      <c r="D71" s="1994"/>
      <c r="E71" s="1994"/>
      <c r="F71" s="1994"/>
      <c r="G71" s="1994"/>
      <c r="H71" s="1994"/>
      <c r="I71" s="1994"/>
    </row>
    <row r="72" spans="2:9" x14ac:dyDescent="0.25">
      <c r="B72" s="1994" t="s">
        <v>693</v>
      </c>
      <c r="C72" s="1994"/>
      <c r="D72" s="1994"/>
      <c r="E72" s="1994"/>
      <c r="F72" s="1994"/>
      <c r="G72" s="1994"/>
      <c r="H72" s="1994"/>
      <c r="I72" s="1994"/>
    </row>
    <row r="73" spans="2:9" x14ac:dyDescent="0.25">
      <c r="B73" s="1994" t="s">
        <v>694</v>
      </c>
      <c r="C73" s="1994"/>
      <c r="D73" s="1994"/>
      <c r="E73" s="1994"/>
      <c r="F73" s="1994"/>
      <c r="G73" s="1994"/>
      <c r="H73" s="1994"/>
      <c r="I73" s="1994"/>
    </row>
    <row r="74" spans="2:9" x14ac:dyDescent="0.25">
      <c r="B74" s="1994" t="s">
        <v>695</v>
      </c>
      <c r="C74" s="1994"/>
      <c r="D74" s="1994"/>
      <c r="E74" s="1994"/>
      <c r="F74" s="1994"/>
      <c r="G74" s="1994"/>
      <c r="H74" s="1994"/>
      <c r="I74" s="1994"/>
    </row>
    <row r="75" spans="2:9" x14ac:dyDescent="0.25">
      <c r="B75" s="1660"/>
      <c r="C75" s="1660"/>
      <c r="D75" s="1660"/>
      <c r="E75" s="1660"/>
      <c r="F75" s="1660"/>
      <c r="G75" s="1660"/>
      <c r="H75" s="1660"/>
      <c r="I75" s="1660"/>
    </row>
    <row r="76" spans="2:9" x14ac:dyDescent="0.25">
      <c r="B76" s="767" t="s">
        <v>798</v>
      </c>
      <c r="C76" s="768"/>
      <c r="D76" s="768"/>
      <c r="E76" s="768"/>
      <c r="F76" s="768"/>
      <c r="G76" s="768"/>
      <c r="H76" s="768"/>
      <c r="I76" s="768"/>
    </row>
    <row r="77" spans="2:9" x14ac:dyDescent="0.25">
      <c r="B77" s="1660" t="s">
        <v>761</v>
      </c>
      <c r="C77" s="1660"/>
      <c r="D77" s="1660"/>
      <c r="E77" s="1660"/>
      <c r="F77" s="1660"/>
      <c r="G77" s="1660"/>
      <c r="H77" s="1660"/>
      <c r="I77" s="1660"/>
    </row>
    <row r="78" spans="2:9" x14ac:dyDescent="0.25">
      <c r="B78" s="1660" t="s">
        <v>788</v>
      </c>
      <c r="C78" s="1660"/>
      <c r="D78" s="1660"/>
      <c r="E78" s="1660"/>
      <c r="F78" s="1660"/>
      <c r="G78" s="1660"/>
      <c r="H78" s="1660"/>
      <c r="I78" s="1660"/>
    </row>
    <row r="79" spans="2:9" x14ac:dyDescent="0.25">
      <c r="B79" s="1660" t="s">
        <v>762</v>
      </c>
      <c r="C79" s="1660"/>
      <c r="D79" s="1660"/>
      <c r="E79" s="1660"/>
      <c r="F79" s="1660"/>
      <c r="G79" s="1660"/>
      <c r="H79" s="1660"/>
      <c r="I79" s="1660"/>
    </row>
    <row r="80" spans="2:9" x14ac:dyDescent="0.25">
      <c r="B80" s="1660" t="s">
        <v>763</v>
      </c>
      <c r="C80" s="1660"/>
      <c r="D80" s="1660"/>
      <c r="E80" s="1660"/>
      <c r="F80" s="1660"/>
      <c r="G80" s="1660"/>
      <c r="H80" s="1660"/>
      <c r="I80" s="1660"/>
    </row>
    <row r="81" spans="2:9" x14ac:dyDescent="0.25">
      <c r="B81" s="1660" t="s">
        <v>764</v>
      </c>
      <c r="C81" s="1660"/>
      <c r="D81" s="1660"/>
      <c r="E81" s="1660"/>
      <c r="F81" s="1660"/>
      <c r="G81" s="1660"/>
      <c r="H81" s="1660"/>
      <c r="I81" s="1660"/>
    </row>
    <row r="82" spans="2:9" x14ac:dyDescent="0.25">
      <c r="B82" s="1660" t="s">
        <v>765</v>
      </c>
      <c r="C82" s="1660"/>
      <c r="D82" s="1660"/>
      <c r="E82" s="1660"/>
      <c r="F82" s="1660"/>
      <c r="G82" s="1660"/>
      <c r="H82" s="1660"/>
      <c r="I82" s="1660"/>
    </row>
    <row r="83" spans="2:9" x14ac:dyDescent="0.25">
      <c r="B83" s="1660" t="s">
        <v>766</v>
      </c>
      <c r="C83" s="1660"/>
      <c r="D83" s="1660"/>
      <c r="E83" s="1660"/>
      <c r="F83" s="1660"/>
      <c r="G83" s="1660"/>
      <c r="H83" s="1660"/>
      <c r="I83" s="1660"/>
    </row>
    <row r="84" spans="2:9" x14ac:dyDescent="0.25">
      <c r="B84" s="1660" t="s">
        <v>789</v>
      </c>
      <c r="C84" s="1660"/>
      <c r="D84" s="1660"/>
      <c r="E84" s="1660"/>
      <c r="F84" s="1660"/>
      <c r="G84" s="1660"/>
      <c r="H84" s="1660"/>
      <c r="I84" s="1660"/>
    </row>
    <row r="85" spans="2:9" x14ac:dyDescent="0.25">
      <c r="B85" s="1660" t="s">
        <v>790</v>
      </c>
      <c r="C85" s="1660"/>
      <c r="D85" s="1660"/>
      <c r="E85" s="1660"/>
      <c r="F85" s="1660"/>
      <c r="G85" s="1660"/>
      <c r="H85" s="1660"/>
      <c r="I85" s="1660"/>
    </row>
    <row r="86" spans="2:9" x14ac:dyDescent="0.25">
      <c r="B86" s="1660" t="s">
        <v>791</v>
      </c>
      <c r="C86" s="1660"/>
      <c r="D86" s="1660"/>
      <c r="E86" s="1660"/>
      <c r="F86" s="1660"/>
      <c r="G86" s="1660"/>
      <c r="H86" s="1660"/>
      <c r="I86" s="1660"/>
    </row>
    <row r="87" spans="2:9" x14ac:dyDescent="0.25">
      <c r="B87" s="1660" t="s">
        <v>792</v>
      </c>
      <c r="C87" s="1660"/>
      <c r="D87" s="1660"/>
      <c r="E87" s="1660"/>
      <c r="F87" s="1660"/>
      <c r="G87" s="1660"/>
      <c r="H87" s="1660"/>
      <c r="I87" s="1660"/>
    </row>
    <row r="88" spans="2:9" x14ac:dyDescent="0.25">
      <c r="B88" s="1660" t="s">
        <v>793</v>
      </c>
      <c r="C88" s="1660"/>
      <c r="D88" s="1660"/>
      <c r="E88" s="1660"/>
      <c r="F88" s="1660"/>
      <c r="G88" s="1660"/>
      <c r="H88" s="1660"/>
      <c r="I88" s="1660"/>
    </row>
    <row r="89" spans="2:9" x14ac:dyDescent="0.25">
      <c r="B89" s="1660" t="s">
        <v>794</v>
      </c>
      <c r="C89" s="1660"/>
      <c r="D89" s="1660"/>
      <c r="E89" s="1660"/>
      <c r="F89" s="1660"/>
      <c r="G89" s="1660"/>
      <c r="H89" s="1660"/>
      <c r="I89" s="1660"/>
    </row>
    <row r="90" spans="2:9" x14ac:dyDescent="0.25">
      <c r="B90" s="1660" t="s">
        <v>795</v>
      </c>
      <c r="C90" s="1660"/>
      <c r="D90" s="1660"/>
      <c r="E90" s="1660"/>
      <c r="F90" s="1660"/>
      <c r="G90" s="1660"/>
      <c r="H90" s="1660"/>
      <c r="I90" s="1660"/>
    </row>
    <row r="91" spans="2:9" x14ac:dyDescent="0.25">
      <c r="B91" s="1660" t="s">
        <v>796</v>
      </c>
      <c r="C91" s="1660"/>
      <c r="D91" s="1660"/>
      <c r="E91" s="1660"/>
      <c r="F91" s="1660"/>
      <c r="G91" s="1660"/>
      <c r="H91" s="1660"/>
      <c r="I91" s="1660"/>
    </row>
    <row r="92" spans="2:9" x14ac:dyDescent="0.25">
      <c r="B92" s="1660" t="s">
        <v>797</v>
      </c>
      <c r="C92" s="1660"/>
      <c r="D92" s="1660"/>
      <c r="E92" s="1660"/>
      <c r="F92" s="1660"/>
      <c r="G92" s="1660"/>
      <c r="H92" s="1660"/>
      <c r="I92" s="1660"/>
    </row>
    <row r="94" spans="2:9" x14ac:dyDescent="0.25">
      <c r="B94" s="767" t="s">
        <v>696</v>
      </c>
      <c r="C94" s="768"/>
      <c r="D94" s="768"/>
      <c r="E94" s="768"/>
      <c r="F94" s="768"/>
      <c r="G94" s="768"/>
      <c r="H94" s="768"/>
      <c r="I94" s="768"/>
    </row>
    <row r="95" spans="2:9" x14ac:dyDescent="0.25">
      <c r="B95" s="1956" t="s">
        <v>697</v>
      </c>
      <c r="C95" s="1660"/>
      <c r="D95" s="1660"/>
      <c r="E95" s="1660"/>
      <c r="F95" s="1660"/>
      <c r="G95" s="1660"/>
      <c r="H95" s="1660"/>
      <c r="I95" s="1660"/>
    </row>
  </sheetData>
  <mergeCells count="59">
    <mergeCell ref="B18:I18"/>
    <mergeCell ref="B7:I7"/>
    <mergeCell ref="B8:I8"/>
    <mergeCell ref="B9:I9"/>
    <mergeCell ref="B10:I10"/>
    <mergeCell ref="B11:I11"/>
    <mergeCell ref="B12:I12"/>
    <mergeCell ref="B13:I13"/>
    <mergeCell ref="B14:I14"/>
    <mergeCell ref="B15:I15"/>
    <mergeCell ref="B16:I16"/>
    <mergeCell ref="B17:I17"/>
    <mergeCell ref="B33:I33"/>
    <mergeCell ref="B19:I19"/>
    <mergeCell ref="B20:I20"/>
    <mergeCell ref="B22:I22"/>
    <mergeCell ref="B23:I23"/>
    <mergeCell ref="B24:I24"/>
    <mergeCell ref="B25:I25"/>
    <mergeCell ref="B28:I28"/>
    <mergeCell ref="B29:I29"/>
    <mergeCell ref="B30:I30"/>
    <mergeCell ref="B31:I31"/>
    <mergeCell ref="B32:I32"/>
    <mergeCell ref="B47:I47"/>
    <mergeCell ref="B34:I34"/>
    <mergeCell ref="B35:I35"/>
    <mergeCell ref="B36:I36"/>
    <mergeCell ref="B39:I39"/>
    <mergeCell ref="B40:I40"/>
    <mergeCell ref="B41:I41"/>
    <mergeCell ref="B42:I42"/>
    <mergeCell ref="B43:I43"/>
    <mergeCell ref="B44:I44"/>
    <mergeCell ref="B45:I45"/>
    <mergeCell ref="B46:I46"/>
    <mergeCell ref="B74:I74"/>
    <mergeCell ref="B61:I61"/>
    <mergeCell ref="B48:I48"/>
    <mergeCell ref="B49:I49"/>
    <mergeCell ref="B50:I50"/>
    <mergeCell ref="B51:I51"/>
    <mergeCell ref="B52:I52"/>
    <mergeCell ref="B53:I53"/>
    <mergeCell ref="B56:I56"/>
    <mergeCell ref="B57:I57"/>
    <mergeCell ref="B58:I58"/>
    <mergeCell ref="B59:I59"/>
    <mergeCell ref="B60:I60"/>
    <mergeCell ref="B69:I69"/>
    <mergeCell ref="B70:I70"/>
    <mergeCell ref="B71:I71"/>
    <mergeCell ref="B72:I72"/>
    <mergeCell ref="B73:I73"/>
    <mergeCell ref="B62:I62"/>
    <mergeCell ref="B63:I63"/>
    <mergeCell ref="B64:I64"/>
    <mergeCell ref="B67:I67"/>
    <mergeCell ref="B68:I68"/>
  </mergeCells>
  <hyperlinks>
    <hyperlink ref="B7" location="'Equity 1'!A1" display="1.1 Domestic Market Capitalization" xr:uid="{00000000-0004-0000-0000-000000000000}"/>
    <hyperlink ref="B8" location="'Equity 2'!A1" display="1.2 Market capitalization of domestic shares newly listed and delisted" xr:uid="{00000000-0004-0000-0000-000001000000}"/>
    <hyperlink ref="B9" location="'Equity 3'!A1" display="1.3 Number of listed companies" xr:uid="{00000000-0004-0000-0000-000002000000}"/>
    <hyperlink ref="B10" location="'Equity 4'!A1" display="1.4 Number of newly listed and delisted companies" xr:uid="{00000000-0004-0000-0000-000003000000}"/>
    <hyperlink ref="B11" location="'Equity 5.1'!A1" display="1.5.1 Value of share trading - Electronic Order Book" xr:uid="{00000000-0004-0000-0000-000004000000}"/>
    <hyperlink ref="B12" location="'Equity 5.2'!A1" display="1.5.2 Value of share trading - Negotiated deals" xr:uid="{00000000-0004-0000-0000-000005000000}"/>
    <hyperlink ref="B13" location="'Equity 5.3'!A1" display="1.5.3 Value of share trading - Reported trades" xr:uid="{00000000-0004-0000-0000-000006000000}"/>
    <hyperlink ref="B14" location="'Equity 6'!A1" display="1.6 Number of trading days, average daily turnover value, and average value of trades" xr:uid="{00000000-0004-0000-0000-000007000000}"/>
    <hyperlink ref="B15" location="'Equity 7.1'!A1" display="1.7.1 Number of trades in equity shares and number of shares traded - Electronic Order Book" xr:uid="{00000000-0004-0000-0000-000008000000}"/>
    <hyperlink ref="B16" location="'Equity 7.2'!A1" display="1.7.2 Number of trades in equity shares and number of shares traded - Negotiated deals" xr:uid="{00000000-0004-0000-0000-000009000000}"/>
    <hyperlink ref="B17" location="'Equity 7.3'!A1" display="1.7.3 Number of trades in equity shares and number of shares traded - Reported trades" xr:uid="{00000000-0004-0000-0000-00000A000000}"/>
    <hyperlink ref="B18" location="'Equity 8'!A1" display="1.8 Number of trading participants" xr:uid="{00000000-0004-0000-0000-00000B000000}"/>
    <hyperlink ref="B19" location="'Equity 9'!A1" display="1.9 Turnover velocity of domestic shares" xr:uid="{00000000-0004-0000-0000-00000C000000}"/>
    <hyperlink ref="B20" location="'Equity 10'!A1" display="1.10 Market concentration " xr:uid="{00000000-0004-0000-0000-00000D000000}"/>
    <hyperlink ref="B21" location="'Equity 11.1'!A1" display="1.11.1 Investment flows - Number of new companies listed" xr:uid="{00000000-0004-0000-0000-00000E000000}"/>
    <hyperlink ref="B22" location="'Equity 11.2'!A1" display="1.11.2 Investment flows - Capital Raised" xr:uid="{00000000-0004-0000-0000-00000F000000}"/>
    <hyperlink ref="B23" location="'Equity 12'!A1" display="1.12 Number of securitized derivatives listed at year-end, trading value and number of trades" xr:uid="{00000000-0004-0000-0000-000010000000}"/>
    <hyperlink ref="B24" location="'Equity 13'!A1" display="1.13 Number of ETFs listed at year-end, trading value and number of trades" xr:uid="{00000000-0004-0000-0000-000011000000}"/>
    <hyperlink ref="B25" location="'Equity 14'!A1" display="1.14 Number of investment funds listed at year-end, trading value and number of trades" xr:uid="{00000000-0004-0000-0000-000012000000}"/>
    <hyperlink ref="B28" location="'Bond 1'!A1" display="2.1 Value of bonds listed" xr:uid="{00000000-0004-0000-0000-000013000000}"/>
    <hyperlink ref="B29" location="'Bond 2'!A1" display="2.2 Number of bond issuers" xr:uid="{00000000-0004-0000-0000-000014000000}"/>
    <hyperlink ref="B30" location="'Bond 3'!A1" display="2.3 Number of bonds listed" xr:uid="{00000000-0004-0000-0000-000015000000}"/>
    <hyperlink ref="B31" location="'Bond 4 '!A1" display="2.4 Number of new bonds listed" xr:uid="{00000000-0004-0000-0000-000016000000}"/>
    <hyperlink ref="B32" location="'Bond 5.1'!A1" display="2.5.1 Value of bond trading - Electronic Order Book" xr:uid="{00000000-0004-0000-0000-000017000000}"/>
    <hyperlink ref="B33" location="'Bond 5.2'!A1" display="2.5.2 Value of bond trading - Negotiated deals" xr:uid="{00000000-0004-0000-0000-000018000000}"/>
    <hyperlink ref="B34" location="'Bond 5.3'!A1" display="2.5.3 Value of bond trading - Reported trades" xr:uid="{00000000-0004-0000-0000-000019000000}"/>
    <hyperlink ref="B35" location="'Bond 6'!A1" display="2.6 Number of trades in bonds" xr:uid="{00000000-0004-0000-0000-00001A000000}"/>
    <hyperlink ref="B36" location="'Bond 7'!A1" display="2.7 Investment flows - New capital raised by bonds" xr:uid="{00000000-0004-0000-0000-00001B000000}"/>
    <hyperlink ref="B39" location="'Derivatives 1'!A1" display="3.1 Stock Options" xr:uid="{00000000-0004-0000-0000-00001C000000}"/>
    <hyperlink ref="B40" location="'Derivatives 2'!A1" display="3.2 Single Stock Futures" xr:uid="{00000000-0004-0000-0000-00001D000000}"/>
    <hyperlink ref="B41" location="'Derivatives 3'!A1" display="3.3 Stock Index Options" xr:uid="{00000000-0004-0000-0000-00001E000000}"/>
    <hyperlink ref="B42" location="'Derivatives 4'!A1" display="3.4 Stock Index Futures" xr:uid="{00000000-0004-0000-0000-00001F000000}"/>
    <hyperlink ref="B43" location="'Derivatives 5'!A1" display="3.5 ETF Options" xr:uid="{00000000-0004-0000-0000-000020000000}"/>
    <hyperlink ref="B44" location="'Derivatives 6'!A1" display="3.6 ETF Futures" xr:uid="{00000000-0004-0000-0000-000021000000}"/>
    <hyperlink ref="B45" location="'Derivatives 7'!A1" display="3.7 Short term interest rates options" xr:uid="{00000000-0004-0000-0000-000022000000}"/>
    <hyperlink ref="B46" location="'Derivatives 8'!A1" display="3.8 Short term interest rates futures" xr:uid="{00000000-0004-0000-0000-000023000000}"/>
    <hyperlink ref="B47" location="'Derivatives 9'!A1" display="3.9 Long term interest rates options" xr:uid="{00000000-0004-0000-0000-000024000000}"/>
    <hyperlink ref="B48" location="'Derivatives 10'!A1" display="3.10 Long term interest rates futures" xr:uid="{00000000-0004-0000-0000-000025000000}"/>
    <hyperlink ref="B49" location="'Derivatives 11'!A1" display="3.11 Currency Options" xr:uid="{00000000-0004-0000-0000-000026000000}"/>
    <hyperlink ref="B50" location="'Derivatives 12'!A1" display="3.12 Currency futures" xr:uid="{00000000-0004-0000-0000-000027000000}"/>
    <hyperlink ref="B51" location="'Derivatives 13'!A1" display="3.13 Commodity Options" xr:uid="{00000000-0004-0000-0000-000028000000}"/>
    <hyperlink ref="B52" location="'Derivatives 14'!A1" display="3.14 Commodity Futures" xr:uid="{00000000-0004-0000-0000-000029000000}"/>
    <hyperlink ref="B53" location="'Derivatives 15'!A1" display="3.15 Other derivatives" xr:uid="{00000000-0004-0000-0000-00002A000000}"/>
    <hyperlink ref="B56" location="'Indicator 1'!A1" display="4.1 Broad Stock market indexes" xr:uid="{00000000-0004-0000-0000-00002B000000}"/>
    <hyperlink ref="B57" location="'Indicator 2'!A1" display="4.2 Blue Chip Indexes" xr:uid="{00000000-0004-0000-0000-00002C000000}"/>
    <hyperlink ref="B58" location="'Indicator 3.1'!A1" display="4.3.1 Number of companies distributing dividends, amounts of dividends paid and yields " xr:uid="{00000000-0004-0000-0000-00002D000000}"/>
    <hyperlink ref="B59" location="'Indicator 3.1'!A1" display="for the Official / main market " xr:uid="{00000000-0004-0000-0000-00002E000000}"/>
    <hyperlink ref="B60" location="'Indicator 3.2'!A1" display="4.3.2 Number of companies distributing dividends, amounts of dividends paid and yields " xr:uid="{00000000-0004-0000-0000-00002F000000}"/>
    <hyperlink ref="B61" location="'Indicator 3.2'!A1" display="for the Aqlternative / SME markets" xr:uid="{00000000-0004-0000-0000-000030000000}"/>
    <hyperlink ref="B62" location="'Indicator 4'!A1" display="4.4 Average of the price/earnings ratios, inflation rates" xr:uid="{00000000-0004-0000-0000-000031000000}"/>
    <hyperlink ref="B63" location="'Indicator 5'!A1" display="4.5 Interest rates" xr:uid="{00000000-0004-0000-0000-000032000000}"/>
    <hyperlink ref="B64" location="'Indicator 6'!A1" display="4.6 Stock markets' significance in the national economy" xr:uid="{00000000-0004-0000-0000-000033000000}"/>
    <hyperlink ref="B67" location="'SME 1'!A1" display="5.1 Domestic Market Capitalization" xr:uid="{00000000-0004-0000-0000-000034000000}"/>
    <hyperlink ref="B68" location="'SME 2'!A1" display="5.2 Number of companies with shares traded" xr:uid="{00000000-0004-0000-0000-000035000000}"/>
    <hyperlink ref="B69" location="'SME 3'!A1" display="5.3 Number of newly listed and delisted companies" xr:uid="{00000000-0004-0000-0000-000036000000}"/>
    <hyperlink ref="B70" location="'SME 4.1'!A1" display="5.4.1 Value of share trading - Electronic Order Book" xr:uid="{00000000-0004-0000-0000-000037000000}"/>
    <hyperlink ref="B71" location="'SME 4.2'!A1" display="5.4.2 Value of share trading - Negotiated deals" xr:uid="{00000000-0004-0000-0000-000038000000}"/>
    <hyperlink ref="B72" location="'SME 4.3'!A1" display="5.4.3 Value of share trading - Reported trades" xr:uid="{00000000-0004-0000-0000-000039000000}"/>
    <hyperlink ref="B73" location="'SME 5'!A1" display="5.5 Investment flows - New capital raised" xr:uid="{00000000-0004-0000-0000-00003A000000}"/>
    <hyperlink ref="B74" location="'Other 6'!A1" display="5.6 Market indexes" xr:uid="{00000000-0004-0000-0000-00003B000000}"/>
    <hyperlink ref="B7:I7" location="'Equity 1'!A1" display="1.1 Domestic Market Capitalisation" xr:uid="{00000000-0004-0000-0000-00003C000000}"/>
    <hyperlink ref="B8:I8" location="'Equity 2'!A1" display="1.2 Market capitalisation of domestic shares newly listed and delisted" xr:uid="{00000000-0004-0000-0000-00003D000000}"/>
    <hyperlink ref="B9:I9" location="'Equity 3'!A1" display="1.3 Number of listed companies" xr:uid="{00000000-0004-0000-0000-00003E000000}"/>
    <hyperlink ref="B10:I10" location="'Equity 4'!A1" display="1.4 Number of newly listed and delisted companies" xr:uid="{00000000-0004-0000-0000-00003F000000}"/>
    <hyperlink ref="B11:I11" location="'Euity 5.1'!A1" display="1.5.1 Value of share trading - Electronic Order Book" xr:uid="{00000000-0004-0000-0000-000040000000}"/>
    <hyperlink ref="B12:I12" location="'Euity 5.2'!A1" display="1.5.2 Value of share trading - Negotiated deals" xr:uid="{00000000-0004-0000-0000-000041000000}"/>
    <hyperlink ref="B13:I13" location="'Equity 5.3'!A1" display="1.5.3 Value of share trading - Reported trades" xr:uid="{00000000-0004-0000-0000-000042000000}"/>
    <hyperlink ref="B14:I14" location="'Equity 6'!A1" display="1.6 Number of trading days, average daily turnover value, and average value of trades" xr:uid="{00000000-0004-0000-0000-000043000000}"/>
    <hyperlink ref="B15:I15" location="'Equity 7.1'!A1" display="1.7.1 Number of trades in equity shares and number of shares traded - Electronic Order Book" xr:uid="{00000000-0004-0000-0000-000044000000}"/>
    <hyperlink ref="B16:I16" location="'Equity 7.2'!A1" display="1.7.2 Number of trades in equity shares and number of shares traded - Negotiated deals" xr:uid="{00000000-0004-0000-0000-000045000000}"/>
    <hyperlink ref="B17:I17" location="'Equity 7.3'!A1" display="1.7.3 Number of trades in equity shares and number of shares traded - Reported trades" xr:uid="{00000000-0004-0000-0000-000046000000}"/>
    <hyperlink ref="B18:I18" location="'Equity 8'!A1" display="1.8 Number of trading participants" xr:uid="{00000000-0004-0000-0000-000047000000}"/>
    <hyperlink ref="B19:I19" location="'Equity 9'!A1" display="1.9 Turnover velocity of domestic shares" xr:uid="{00000000-0004-0000-0000-000048000000}"/>
    <hyperlink ref="B95:I95" location="'FX rates'!A1" display="7.1 USD against other currencies" xr:uid="{00000000-0004-0000-0000-000049000000}"/>
    <hyperlink ref="B95" location="'FX rates'!A1" display="7.1 USD against other currencies" xr:uid="{00000000-0004-0000-0000-00004A000000}"/>
    <hyperlink ref="B77" location="'Other 1'!A1" display="6.1 Domestic Market Capitalization" xr:uid="{00000000-0004-0000-0000-00004B000000}"/>
    <hyperlink ref="B79" location="'Other 2'!A1" display="6.2 Number of listed companies" xr:uid="{00000000-0004-0000-0000-00004C000000}"/>
    <hyperlink ref="B80" location="'Other 3'!A1" display="6.3 Number of newly listed and delisted companies" xr:uid="{00000000-0004-0000-0000-00004D000000}"/>
    <hyperlink ref="B81" location="'Other 4.1'!A1" display="6.4.1 Value of share trading - Electronic Order Book" xr:uid="{00000000-0004-0000-0000-00004E000000}"/>
    <hyperlink ref="B82" location="'Other 4.2'!A1" display="6.4.2 Value of share trading - Negotiated Deals" xr:uid="{00000000-0004-0000-0000-00004F000000}"/>
    <hyperlink ref="B83" location="'Other 4.3'!A1" display="6.4.3 Value of share trading - Reported trades" xr:uid="{00000000-0004-0000-0000-000050000000}"/>
    <hyperlink ref="B86" location="'Other 5'!A1" display="6.5 Invetsment flows" xr:uid="{00000000-0004-0000-0000-000051000000}"/>
    <hyperlink ref="B91" location="'Other 7'!A1" display="6.7 Broad market indexes" xr:uid="{00000000-0004-0000-0000-000052000000}"/>
    <hyperlink ref="B78" location="'Other 1.1'!A1" display="6.1.1 Market capitalisation of new listings and delistings " xr:uid="{00000000-0004-0000-0000-000053000000}"/>
    <hyperlink ref="B84" location="'Other 5'!A1" display="6.5 Number of shares traded (EOB)" xr:uid="{00000000-0004-0000-0000-000054000000}"/>
    <hyperlink ref="B85" location="'Other 6'!A1" display="6.6 Number of trading participants" xr:uid="{00000000-0004-0000-0000-000055000000}"/>
    <hyperlink ref="B86:I86" location="'Other 7'!A1" display="6.7 Invetsment flows - Capital raised" xr:uid="{00000000-0004-0000-0000-000056000000}"/>
    <hyperlink ref="B87" location="'Other 8.1'!A1" display="6.8.1 Total value of bond trading" xr:uid="{00000000-0004-0000-0000-000057000000}"/>
    <hyperlink ref="B88" location="'Other 8.2, 8.3, 8.4'!A1" display="6.8.2 Number of bond issuers" xr:uid="{00000000-0004-0000-0000-000058000000}"/>
    <hyperlink ref="B89" location="'Other 8.2, 8.3, 8.4'!A1" display="6.8.3 Value of bonds listed" xr:uid="{00000000-0004-0000-0000-000059000000}"/>
    <hyperlink ref="B90" location="'Other 8.2, 8.3, 8.4'!A1" display="6.8.4 Investment flows - New capital raised by bonds " xr:uid="{00000000-0004-0000-0000-00005A000000}"/>
    <hyperlink ref="B91:I91" location="'Other 9'!A1" display="6.9 Broad market indexes" xr:uid="{00000000-0004-0000-0000-00005B000000}"/>
    <hyperlink ref="B92" location="'Other 10'!A1" display="6.10 Derivatives Markets" xr:uid="{00000000-0004-0000-0000-00005C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07"/>
  <sheetViews>
    <sheetView showGridLines="0" topLeftCell="A13" zoomScale="85" zoomScaleNormal="85" workbookViewId="0">
      <selection activeCell="L53" sqref="L53"/>
    </sheetView>
  </sheetViews>
  <sheetFormatPr defaultColWidth="11.42578125" defaultRowHeight="15" x14ac:dyDescent="0.25"/>
  <cols>
    <col min="1" max="1" width="2.85546875" style="112" customWidth="1"/>
    <col min="2" max="2" width="37.5703125" style="112" customWidth="1"/>
    <col min="3" max="4" width="15.7109375" style="112" customWidth="1"/>
    <col min="5" max="5" width="2.85546875" style="2" customWidth="1"/>
    <col min="6" max="7" width="15.7109375" style="2" customWidth="1"/>
    <col min="8" max="8" width="3.5703125" style="111" customWidth="1"/>
    <col min="9" max="9" width="2.85546875" style="2" customWidth="1"/>
    <col min="10" max="10" width="17.42578125" style="3" customWidth="1"/>
    <col min="11" max="15" width="11.42578125" style="3" customWidth="1"/>
    <col min="16" max="256" width="11.42578125" style="3"/>
    <col min="257" max="257" width="2.85546875" style="3" customWidth="1"/>
    <col min="258" max="258" width="37.5703125" style="3" customWidth="1"/>
    <col min="259" max="260" width="15.7109375" style="3" customWidth="1"/>
    <col min="261" max="261" width="2.85546875" style="3" customWidth="1"/>
    <col min="262" max="263" width="15.7109375" style="3" customWidth="1"/>
    <col min="264" max="265" width="2.85546875" style="3" customWidth="1"/>
    <col min="266" max="271" width="11.42578125" style="3" customWidth="1"/>
    <col min="272" max="512" width="11.42578125" style="3"/>
    <col min="513" max="513" width="2.85546875" style="3" customWidth="1"/>
    <col min="514" max="514" width="37.5703125" style="3" customWidth="1"/>
    <col min="515" max="516" width="15.7109375" style="3" customWidth="1"/>
    <col min="517" max="517" width="2.85546875" style="3" customWidth="1"/>
    <col min="518" max="519" width="15.7109375" style="3" customWidth="1"/>
    <col min="520" max="521" width="2.85546875" style="3" customWidth="1"/>
    <col min="522" max="527" width="11.42578125" style="3" customWidth="1"/>
    <col min="528" max="768" width="11.42578125" style="3"/>
    <col min="769" max="769" width="2.85546875" style="3" customWidth="1"/>
    <col min="770" max="770" width="37.5703125" style="3" customWidth="1"/>
    <col min="771" max="772" width="15.7109375" style="3" customWidth="1"/>
    <col min="773" max="773" width="2.85546875" style="3" customWidth="1"/>
    <col min="774" max="775" width="15.7109375" style="3" customWidth="1"/>
    <col min="776" max="777" width="2.85546875" style="3" customWidth="1"/>
    <col min="778" max="783" width="11.42578125" style="3" customWidth="1"/>
    <col min="784" max="1024" width="11.42578125" style="3"/>
    <col min="1025" max="1025" width="2.85546875" style="3" customWidth="1"/>
    <col min="1026" max="1026" width="37.5703125" style="3" customWidth="1"/>
    <col min="1027" max="1028" width="15.7109375" style="3" customWidth="1"/>
    <col min="1029" max="1029" width="2.85546875" style="3" customWidth="1"/>
    <col min="1030" max="1031" width="15.7109375" style="3" customWidth="1"/>
    <col min="1032" max="1033" width="2.85546875" style="3" customWidth="1"/>
    <col min="1034" max="1039" width="11.42578125" style="3" customWidth="1"/>
    <col min="1040" max="1280" width="11.42578125" style="3"/>
    <col min="1281" max="1281" width="2.85546875" style="3" customWidth="1"/>
    <col min="1282" max="1282" width="37.5703125" style="3" customWidth="1"/>
    <col min="1283" max="1284" width="15.7109375" style="3" customWidth="1"/>
    <col min="1285" max="1285" width="2.85546875" style="3" customWidth="1"/>
    <col min="1286" max="1287" width="15.7109375" style="3" customWidth="1"/>
    <col min="1288" max="1289" width="2.85546875" style="3" customWidth="1"/>
    <col min="1290" max="1295" width="11.42578125" style="3" customWidth="1"/>
    <col min="1296" max="1536" width="11.42578125" style="3"/>
    <col min="1537" max="1537" width="2.85546875" style="3" customWidth="1"/>
    <col min="1538" max="1538" width="37.5703125" style="3" customWidth="1"/>
    <col min="1539" max="1540" width="15.7109375" style="3" customWidth="1"/>
    <col min="1541" max="1541" width="2.85546875" style="3" customWidth="1"/>
    <col min="1542" max="1543" width="15.7109375" style="3" customWidth="1"/>
    <col min="1544" max="1545" width="2.85546875" style="3" customWidth="1"/>
    <col min="1546" max="1551" width="11.42578125" style="3" customWidth="1"/>
    <col min="1552" max="1792" width="11.42578125" style="3"/>
    <col min="1793" max="1793" width="2.85546875" style="3" customWidth="1"/>
    <col min="1794" max="1794" width="37.5703125" style="3" customWidth="1"/>
    <col min="1795" max="1796" width="15.7109375" style="3" customWidth="1"/>
    <col min="1797" max="1797" width="2.85546875" style="3" customWidth="1"/>
    <col min="1798" max="1799" width="15.7109375" style="3" customWidth="1"/>
    <col min="1800" max="1801" width="2.85546875" style="3" customWidth="1"/>
    <col min="1802" max="1807" width="11.42578125" style="3" customWidth="1"/>
    <col min="1808" max="2048" width="11.42578125" style="3"/>
    <col min="2049" max="2049" width="2.85546875" style="3" customWidth="1"/>
    <col min="2050" max="2050" width="37.5703125" style="3" customWidth="1"/>
    <col min="2051" max="2052" width="15.7109375" style="3" customWidth="1"/>
    <col min="2053" max="2053" width="2.85546875" style="3" customWidth="1"/>
    <col min="2054" max="2055" width="15.7109375" style="3" customWidth="1"/>
    <col min="2056" max="2057" width="2.85546875" style="3" customWidth="1"/>
    <col min="2058" max="2063" width="11.42578125" style="3" customWidth="1"/>
    <col min="2064" max="2304" width="11.42578125" style="3"/>
    <col min="2305" max="2305" width="2.85546875" style="3" customWidth="1"/>
    <col min="2306" max="2306" width="37.5703125" style="3" customWidth="1"/>
    <col min="2307" max="2308" width="15.7109375" style="3" customWidth="1"/>
    <col min="2309" max="2309" width="2.85546875" style="3" customWidth="1"/>
    <col min="2310" max="2311" width="15.7109375" style="3" customWidth="1"/>
    <col min="2312" max="2313" width="2.85546875" style="3" customWidth="1"/>
    <col min="2314" max="2319" width="11.42578125" style="3" customWidth="1"/>
    <col min="2320" max="2560" width="11.42578125" style="3"/>
    <col min="2561" max="2561" width="2.85546875" style="3" customWidth="1"/>
    <col min="2562" max="2562" width="37.5703125" style="3" customWidth="1"/>
    <col min="2563" max="2564" width="15.7109375" style="3" customWidth="1"/>
    <col min="2565" max="2565" width="2.85546875" style="3" customWidth="1"/>
    <col min="2566" max="2567" width="15.7109375" style="3" customWidth="1"/>
    <col min="2568" max="2569" width="2.85546875" style="3" customWidth="1"/>
    <col min="2570" max="2575" width="11.42578125" style="3" customWidth="1"/>
    <col min="2576" max="2816" width="11.42578125" style="3"/>
    <col min="2817" max="2817" width="2.85546875" style="3" customWidth="1"/>
    <col min="2818" max="2818" width="37.5703125" style="3" customWidth="1"/>
    <col min="2819" max="2820" width="15.7109375" style="3" customWidth="1"/>
    <col min="2821" max="2821" width="2.85546875" style="3" customWidth="1"/>
    <col min="2822" max="2823" width="15.7109375" style="3" customWidth="1"/>
    <col min="2824" max="2825" width="2.85546875" style="3" customWidth="1"/>
    <col min="2826" max="2831" width="11.42578125" style="3" customWidth="1"/>
    <col min="2832" max="3072" width="11.42578125" style="3"/>
    <col min="3073" max="3073" width="2.85546875" style="3" customWidth="1"/>
    <col min="3074" max="3074" width="37.5703125" style="3" customWidth="1"/>
    <col min="3075" max="3076" width="15.7109375" style="3" customWidth="1"/>
    <col min="3077" max="3077" width="2.85546875" style="3" customWidth="1"/>
    <col min="3078" max="3079" width="15.7109375" style="3" customWidth="1"/>
    <col min="3080" max="3081" width="2.85546875" style="3" customWidth="1"/>
    <col min="3082" max="3087" width="11.42578125" style="3" customWidth="1"/>
    <col min="3088" max="3328" width="11.42578125" style="3"/>
    <col min="3329" max="3329" width="2.85546875" style="3" customWidth="1"/>
    <col min="3330" max="3330" width="37.5703125" style="3" customWidth="1"/>
    <col min="3331" max="3332" width="15.7109375" style="3" customWidth="1"/>
    <col min="3333" max="3333" width="2.85546875" style="3" customWidth="1"/>
    <col min="3334" max="3335" width="15.7109375" style="3" customWidth="1"/>
    <col min="3336" max="3337" width="2.85546875" style="3" customWidth="1"/>
    <col min="3338" max="3343" width="11.42578125" style="3" customWidth="1"/>
    <col min="3344" max="3584" width="11.42578125" style="3"/>
    <col min="3585" max="3585" width="2.85546875" style="3" customWidth="1"/>
    <col min="3586" max="3586" width="37.5703125" style="3" customWidth="1"/>
    <col min="3587" max="3588" width="15.7109375" style="3" customWidth="1"/>
    <col min="3589" max="3589" width="2.85546875" style="3" customWidth="1"/>
    <col min="3590" max="3591" width="15.7109375" style="3" customWidth="1"/>
    <col min="3592" max="3593" width="2.85546875" style="3" customWidth="1"/>
    <col min="3594" max="3599" width="11.42578125" style="3" customWidth="1"/>
    <col min="3600" max="3840" width="11.42578125" style="3"/>
    <col min="3841" max="3841" width="2.85546875" style="3" customWidth="1"/>
    <col min="3842" max="3842" width="37.5703125" style="3" customWidth="1"/>
    <col min="3843" max="3844" width="15.7109375" style="3" customWidth="1"/>
    <col min="3845" max="3845" width="2.85546875" style="3" customWidth="1"/>
    <col min="3846" max="3847" width="15.7109375" style="3" customWidth="1"/>
    <col min="3848" max="3849" width="2.85546875" style="3" customWidth="1"/>
    <col min="3850" max="3855" width="11.42578125" style="3" customWidth="1"/>
    <col min="3856" max="4096" width="11.42578125" style="3"/>
    <col min="4097" max="4097" width="2.85546875" style="3" customWidth="1"/>
    <col min="4098" max="4098" width="37.5703125" style="3" customWidth="1"/>
    <col min="4099" max="4100" width="15.7109375" style="3" customWidth="1"/>
    <col min="4101" max="4101" width="2.85546875" style="3" customWidth="1"/>
    <col min="4102" max="4103" width="15.7109375" style="3" customWidth="1"/>
    <col min="4104" max="4105" width="2.85546875" style="3" customWidth="1"/>
    <col min="4106" max="4111" width="11.42578125" style="3" customWidth="1"/>
    <col min="4112" max="4352" width="11.42578125" style="3"/>
    <col min="4353" max="4353" width="2.85546875" style="3" customWidth="1"/>
    <col min="4354" max="4354" width="37.5703125" style="3" customWidth="1"/>
    <col min="4355" max="4356" width="15.7109375" style="3" customWidth="1"/>
    <col min="4357" max="4357" width="2.85546875" style="3" customWidth="1"/>
    <col min="4358" max="4359" width="15.7109375" style="3" customWidth="1"/>
    <col min="4360" max="4361" width="2.85546875" style="3" customWidth="1"/>
    <col min="4362" max="4367" width="11.42578125" style="3" customWidth="1"/>
    <col min="4368" max="4608" width="11.42578125" style="3"/>
    <col min="4609" max="4609" width="2.85546875" style="3" customWidth="1"/>
    <col min="4610" max="4610" width="37.5703125" style="3" customWidth="1"/>
    <col min="4611" max="4612" width="15.7109375" style="3" customWidth="1"/>
    <col min="4613" max="4613" width="2.85546875" style="3" customWidth="1"/>
    <col min="4614" max="4615" width="15.7109375" style="3" customWidth="1"/>
    <col min="4616" max="4617" width="2.85546875" style="3" customWidth="1"/>
    <col min="4618" max="4623" width="11.42578125" style="3" customWidth="1"/>
    <col min="4624" max="4864" width="11.42578125" style="3"/>
    <col min="4865" max="4865" width="2.85546875" style="3" customWidth="1"/>
    <col min="4866" max="4866" width="37.5703125" style="3" customWidth="1"/>
    <col min="4867" max="4868" width="15.7109375" style="3" customWidth="1"/>
    <col min="4869" max="4869" width="2.85546875" style="3" customWidth="1"/>
    <col min="4870" max="4871" width="15.7109375" style="3" customWidth="1"/>
    <col min="4872" max="4873" width="2.85546875" style="3" customWidth="1"/>
    <col min="4874" max="4879" width="11.42578125" style="3" customWidth="1"/>
    <col min="4880" max="5120" width="11.42578125" style="3"/>
    <col min="5121" max="5121" width="2.85546875" style="3" customWidth="1"/>
    <col min="5122" max="5122" width="37.5703125" style="3" customWidth="1"/>
    <col min="5123" max="5124" width="15.7109375" style="3" customWidth="1"/>
    <col min="5125" max="5125" width="2.85546875" style="3" customWidth="1"/>
    <col min="5126" max="5127" width="15.7109375" style="3" customWidth="1"/>
    <col min="5128" max="5129" width="2.85546875" style="3" customWidth="1"/>
    <col min="5130" max="5135" width="11.42578125" style="3" customWidth="1"/>
    <col min="5136" max="5376" width="11.42578125" style="3"/>
    <col min="5377" max="5377" width="2.85546875" style="3" customWidth="1"/>
    <col min="5378" max="5378" width="37.5703125" style="3" customWidth="1"/>
    <col min="5379" max="5380" width="15.7109375" style="3" customWidth="1"/>
    <col min="5381" max="5381" width="2.85546875" style="3" customWidth="1"/>
    <col min="5382" max="5383" width="15.7109375" style="3" customWidth="1"/>
    <col min="5384" max="5385" width="2.85546875" style="3" customWidth="1"/>
    <col min="5386" max="5391" width="11.42578125" style="3" customWidth="1"/>
    <col min="5392" max="5632" width="11.42578125" style="3"/>
    <col min="5633" max="5633" width="2.85546875" style="3" customWidth="1"/>
    <col min="5634" max="5634" width="37.5703125" style="3" customWidth="1"/>
    <col min="5635" max="5636" width="15.7109375" style="3" customWidth="1"/>
    <col min="5637" max="5637" width="2.85546875" style="3" customWidth="1"/>
    <col min="5638" max="5639" width="15.7109375" style="3" customWidth="1"/>
    <col min="5640" max="5641" width="2.85546875" style="3" customWidth="1"/>
    <col min="5642" max="5647" width="11.42578125" style="3" customWidth="1"/>
    <col min="5648" max="5888" width="11.42578125" style="3"/>
    <col min="5889" max="5889" width="2.85546875" style="3" customWidth="1"/>
    <col min="5890" max="5890" width="37.5703125" style="3" customWidth="1"/>
    <col min="5891" max="5892" width="15.7109375" style="3" customWidth="1"/>
    <col min="5893" max="5893" width="2.85546875" style="3" customWidth="1"/>
    <col min="5894" max="5895" width="15.7109375" style="3" customWidth="1"/>
    <col min="5896" max="5897" width="2.85546875" style="3" customWidth="1"/>
    <col min="5898" max="5903" width="11.42578125" style="3" customWidth="1"/>
    <col min="5904" max="6144" width="11.42578125" style="3"/>
    <col min="6145" max="6145" width="2.85546875" style="3" customWidth="1"/>
    <col min="6146" max="6146" width="37.5703125" style="3" customWidth="1"/>
    <col min="6147" max="6148" width="15.7109375" style="3" customWidth="1"/>
    <col min="6149" max="6149" width="2.85546875" style="3" customWidth="1"/>
    <col min="6150" max="6151" width="15.7109375" style="3" customWidth="1"/>
    <col min="6152" max="6153" width="2.85546875" style="3" customWidth="1"/>
    <col min="6154" max="6159" width="11.42578125" style="3" customWidth="1"/>
    <col min="6160" max="6400" width="11.42578125" style="3"/>
    <col min="6401" max="6401" width="2.85546875" style="3" customWidth="1"/>
    <col min="6402" max="6402" width="37.5703125" style="3" customWidth="1"/>
    <col min="6403" max="6404" width="15.7109375" style="3" customWidth="1"/>
    <col min="6405" max="6405" width="2.85546875" style="3" customWidth="1"/>
    <col min="6406" max="6407" width="15.7109375" style="3" customWidth="1"/>
    <col min="6408" max="6409" width="2.85546875" style="3" customWidth="1"/>
    <col min="6410" max="6415" width="11.42578125" style="3" customWidth="1"/>
    <col min="6416" max="6656" width="11.42578125" style="3"/>
    <col min="6657" max="6657" width="2.85546875" style="3" customWidth="1"/>
    <col min="6658" max="6658" width="37.5703125" style="3" customWidth="1"/>
    <col min="6659" max="6660" width="15.7109375" style="3" customWidth="1"/>
    <col min="6661" max="6661" width="2.85546875" style="3" customWidth="1"/>
    <col min="6662" max="6663" width="15.7109375" style="3" customWidth="1"/>
    <col min="6664" max="6665" width="2.85546875" style="3" customWidth="1"/>
    <col min="6666" max="6671" width="11.42578125" style="3" customWidth="1"/>
    <col min="6672" max="6912" width="11.42578125" style="3"/>
    <col min="6913" max="6913" width="2.85546875" style="3" customWidth="1"/>
    <col min="6914" max="6914" width="37.5703125" style="3" customWidth="1"/>
    <col min="6915" max="6916" width="15.7109375" style="3" customWidth="1"/>
    <col min="6917" max="6917" width="2.85546875" style="3" customWidth="1"/>
    <col min="6918" max="6919" width="15.7109375" style="3" customWidth="1"/>
    <col min="6920" max="6921" width="2.85546875" style="3" customWidth="1"/>
    <col min="6922" max="6927" width="11.42578125" style="3" customWidth="1"/>
    <col min="6928" max="7168" width="11.42578125" style="3"/>
    <col min="7169" max="7169" width="2.85546875" style="3" customWidth="1"/>
    <col min="7170" max="7170" width="37.5703125" style="3" customWidth="1"/>
    <col min="7171" max="7172" width="15.7109375" style="3" customWidth="1"/>
    <col min="7173" max="7173" width="2.85546875" style="3" customWidth="1"/>
    <col min="7174" max="7175" width="15.7109375" style="3" customWidth="1"/>
    <col min="7176" max="7177" width="2.85546875" style="3" customWidth="1"/>
    <col min="7178" max="7183" width="11.42578125" style="3" customWidth="1"/>
    <col min="7184" max="7424" width="11.42578125" style="3"/>
    <col min="7425" max="7425" width="2.85546875" style="3" customWidth="1"/>
    <col min="7426" max="7426" width="37.5703125" style="3" customWidth="1"/>
    <col min="7427" max="7428" width="15.7109375" style="3" customWidth="1"/>
    <col min="7429" max="7429" width="2.85546875" style="3" customWidth="1"/>
    <col min="7430" max="7431" width="15.7109375" style="3" customWidth="1"/>
    <col min="7432" max="7433" width="2.85546875" style="3" customWidth="1"/>
    <col min="7434" max="7439" width="11.42578125" style="3" customWidth="1"/>
    <col min="7440" max="7680" width="11.42578125" style="3"/>
    <col min="7681" max="7681" width="2.85546875" style="3" customWidth="1"/>
    <col min="7682" max="7682" width="37.5703125" style="3" customWidth="1"/>
    <col min="7683" max="7684" width="15.7109375" style="3" customWidth="1"/>
    <col min="7685" max="7685" width="2.85546875" style="3" customWidth="1"/>
    <col min="7686" max="7687" width="15.7109375" style="3" customWidth="1"/>
    <col min="7688" max="7689" width="2.85546875" style="3" customWidth="1"/>
    <col min="7690" max="7695" width="11.42578125" style="3" customWidth="1"/>
    <col min="7696" max="7936" width="11.42578125" style="3"/>
    <col min="7937" max="7937" width="2.85546875" style="3" customWidth="1"/>
    <col min="7938" max="7938" width="37.5703125" style="3" customWidth="1"/>
    <col min="7939" max="7940" width="15.7109375" style="3" customWidth="1"/>
    <col min="7941" max="7941" width="2.85546875" style="3" customWidth="1"/>
    <col min="7942" max="7943" width="15.7109375" style="3" customWidth="1"/>
    <col min="7944" max="7945" width="2.85546875" style="3" customWidth="1"/>
    <col min="7946" max="7951" width="11.42578125" style="3" customWidth="1"/>
    <col min="7952" max="8192" width="11.42578125" style="3"/>
    <col min="8193" max="8193" width="2.85546875" style="3" customWidth="1"/>
    <col min="8194" max="8194" width="37.5703125" style="3" customWidth="1"/>
    <col min="8195" max="8196" width="15.7109375" style="3" customWidth="1"/>
    <col min="8197" max="8197" width="2.85546875" style="3" customWidth="1"/>
    <col min="8198" max="8199" width="15.7109375" style="3" customWidth="1"/>
    <col min="8200" max="8201" width="2.85546875" style="3" customWidth="1"/>
    <col min="8202" max="8207" width="11.42578125" style="3" customWidth="1"/>
    <col min="8208" max="8448" width="11.42578125" style="3"/>
    <col min="8449" max="8449" width="2.85546875" style="3" customWidth="1"/>
    <col min="8450" max="8450" width="37.5703125" style="3" customWidth="1"/>
    <col min="8451" max="8452" width="15.7109375" style="3" customWidth="1"/>
    <col min="8453" max="8453" width="2.85546875" style="3" customWidth="1"/>
    <col min="8454" max="8455" width="15.7109375" style="3" customWidth="1"/>
    <col min="8456" max="8457" width="2.85546875" style="3" customWidth="1"/>
    <col min="8458" max="8463" width="11.42578125" style="3" customWidth="1"/>
    <col min="8464" max="8704" width="11.42578125" style="3"/>
    <col min="8705" max="8705" width="2.85546875" style="3" customWidth="1"/>
    <col min="8706" max="8706" width="37.5703125" style="3" customWidth="1"/>
    <col min="8707" max="8708" width="15.7109375" style="3" customWidth="1"/>
    <col min="8709" max="8709" width="2.85546875" style="3" customWidth="1"/>
    <col min="8710" max="8711" width="15.7109375" style="3" customWidth="1"/>
    <col min="8712" max="8713" width="2.85546875" style="3" customWidth="1"/>
    <col min="8714" max="8719" width="11.42578125" style="3" customWidth="1"/>
    <col min="8720" max="8960" width="11.42578125" style="3"/>
    <col min="8961" max="8961" width="2.85546875" style="3" customWidth="1"/>
    <col min="8962" max="8962" width="37.5703125" style="3" customWidth="1"/>
    <col min="8963" max="8964" width="15.7109375" style="3" customWidth="1"/>
    <col min="8965" max="8965" width="2.85546875" style="3" customWidth="1"/>
    <col min="8966" max="8967" width="15.7109375" style="3" customWidth="1"/>
    <col min="8968" max="8969" width="2.85546875" style="3" customWidth="1"/>
    <col min="8970" max="8975" width="11.42578125" style="3" customWidth="1"/>
    <col min="8976" max="9216" width="11.42578125" style="3"/>
    <col min="9217" max="9217" width="2.85546875" style="3" customWidth="1"/>
    <col min="9218" max="9218" width="37.5703125" style="3" customWidth="1"/>
    <col min="9219" max="9220" width="15.7109375" style="3" customWidth="1"/>
    <col min="9221" max="9221" width="2.85546875" style="3" customWidth="1"/>
    <col min="9222" max="9223" width="15.7109375" style="3" customWidth="1"/>
    <col min="9224" max="9225" width="2.85546875" style="3" customWidth="1"/>
    <col min="9226" max="9231" width="11.42578125" style="3" customWidth="1"/>
    <col min="9232" max="9472" width="11.42578125" style="3"/>
    <col min="9473" max="9473" width="2.85546875" style="3" customWidth="1"/>
    <col min="9474" max="9474" width="37.5703125" style="3" customWidth="1"/>
    <col min="9475" max="9476" width="15.7109375" style="3" customWidth="1"/>
    <col min="9477" max="9477" width="2.85546875" style="3" customWidth="1"/>
    <col min="9478" max="9479" width="15.7109375" style="3" customWidth="1"/>
    <col min="9480" max="9481" width="2.85546875" style="3" customWidth="1"/>
    <col min="9482" max="9487" width="11.42578125" style="3" customWidth="1"/>
    <col min="9488" max="9728" width="11.42578125" style="3"/>
    <col min="9729" max="9729" width="2.85546875" style="3" customWidth="1"/>
    <col min="9730" max="9730" width="37.5703125" style="3" customWidth="1"/>
    <col min="9731" max="9732" width="15.7109375" style="3" customWidth="1"/>
    <col min="9733" max="9733" width="2.85546875" style="3" customWidth="1"/>
    <col min="9734" max="9735" width="15.7109375" style="3" customWidth="1"/>
    <col min="9736" max="9737" width="2.85546875" style="3" customWidth="1"/>
    <col min="9738" max="9743" width="11.42578125" style="3" customWidth="1"/>
    <col min="9744" max="9984" width="11.42578125" style="3"/>
    <col min="9985" max="9985" width="2.85546875" style="3" customWidth="1"/>
    <col min="9986" max="9986" width="37.5703125" style="3" customWidth="1"/>
    <col min="9987" max="9988" width="15.7109375" style="3" customWidth="1"/>
    <col min="9989" max="9989" width="2.85546875" style="3" customWidth="1"/>
    <col min="9990" max="9991" width="15.7109375" style="3" customWidth="1"/>
    <col min="9992" max="9993" width="2.85546875" style="3" customWidth="1"/>
    <col min="9994" max="9999" width="11.42578125" style="3" customWidth="1"/>
    <col min="10000" max="10240" width="11.42578125" style="3"/>
    <col min="10241" max="10241" width="2.85546875" style="3" customWidth="1"/>
    <col min="10242" max="10242" width="37.5703125" style="3" customWidth="1"/>
    <col min="10243" max="10244" width="15.7109375" style="3" customWidth="1"/>
    <col min="10245" max="10245" width="2.85546875" style="3" customWidth="1"/>
    <col min="10246" max="10247" width="15.7109375" style="3" customWidth="1"/>
    <col min="10248" max="10249" width="2.85546875" style="3" customWidth="1"/>
    <col min="10250" max="10255" width="11.42578125" style="3" customWidth="1"/>
    <col min="10256" max="10496" width="11.42578125" style="3"/>
    <col min="10497" max="10497" width="2.85546875" style="3" customWidth="1"/>
    <col min="10498" max="10498" width="37.5703125" style="3" customWidth="1"/>
    <col min="10499" max="10500" width="15.7109375" style="3" customWidth="1"/>
    <col min="10501" max="10501" width="2.85546875" style="3" customWidth="1"/>
    <col min="10502" max="10503" width="15.7109375" style="3" customWidth="1"/>
    <col min="10504" max="10505" width="2.85546875" style="3" customWidth="1"/>
    <col min="10506" max="10511" width="11.42578125" style="3" customWidth="1"/>
    <col min="10512" max="10752" width="11.42578125" style="3"/>
    <col min="10753" max="10753" width="2.85546875" style="3" customWidth="1"/>
    <col min="10754" max="10754" width="37.5703125" style="3" customWidth="1"/>
    <col min="10755" max="10756" width="15.7109375" style="3" customWidth="1"/>
    <col min="10757" max="10757" width="2.85546875" style="3" customWidth="1"/>
    <col min="10758" max="10759" width="15.7109375" style="3" customWidth="1"/>
    <col min="10760" max="10761" width="2.85546875" style="3" customWidth="1"/>
    <col min="10762" max="10767" width="11.42578125" style="3" customWidth="1"/>
    <col min="10768" max="11008" width="11.42578125" style="3"/>
    <col min="11009" max="11009" width="2.85546875" style="3" customWidth="1"/>
    <col min="11010" max="11010" width="37.5703125" style="3" customWidth="1"/>
    <col min="11011" max="11012" width="15.7109375" style="3" customWidth="1"/>
    <col min="11013" max="11013" width="2.85546875" style="3" customWidth="1"/>
    <col min="11014" max="11015" width="15.7109375" style="3" customWidth="1"/>
    <col min="11016" max="11017" width="2.85546875" style="3" customWidth="1"/>
    <col min="11018" max="11023" width="11.42578125" style="3" customWidth="1"/>
    <col min="11024" max="11264" width="11.42578125" style="3"/>
    <col min="11265" max="11265" width="2.85546875" style="3" customWidth="1"/>
    <col min="11266" max="11266" width="37.5703125" style="3" customWidth="1"/>
    <col min="11267" max="11268" width="15.7109375" style="3" customWidth="1"/>
    <col min="11269" max="11269" width="2.85546875" style="3" customWidth="1"/>
    <col min="11270" max="11271" width="15.7109375" style="3" customWidth="1"/>
    <col min="11272" max="11273" width="2.85546875" style="3" customWidth="1"/>
    <col min="11274" max="11279" width="11.42578125" style="3" customWidth="1"/>
    <col min="11280" max="11520" width="11.42578125" style="3"/>
    <col min="11521" max="11521" width="2.85546875" style="3" customWidth="1"/>
    <col min="11522" max="11522" width="37.5703125" style="3" customWidth="1"/>
    <col min="11523" max="11524" width="15.7109375" style="3" customWidth="1"/>
    <col min="11525" max="11525" width="2.85546875" style="3" customWidth="1"/>
    <col min="11526" max="11527" width="15.7109375" style="3" customWidth="1"/>
    <col min="11528" max="11529" width="2.85546875" style="3" customWidth="1"/>
    <col min="11530" max="11535" width="11.42578125" style="3" customWidth="1"/>
    <col min="11536" max="11776" width="11.42578125" style="3"/>
    <col min="11777" max="11777" width="2.85546875" style="3" customWidth="1"/>
    <col min="11778" max="11778" width="37.5703125" style="3" customWidth="1"/>
    <col min="11779" max="11780" width="15.7109375" style="3" customWidth="1"/>
    <col min="11781" max="11781" width="2.85546875" style="3" customWidth="1"/>
    <col min="11782" max="11783" width="15.7109375" style="3" customWidth="1"/>
    <col min="11784" max="11785" width="2.85546875" style="3" customWidth="1"/>
    <col min="11786" max="11791" width="11.42578125" style="3" customWidth="1"/>
    <col min="11792" max="12032" width="11.42578125" style="3"/>
    <col min="12033" max="12033" width="2.85546875" style="3" customWidth="1"/>
    <col min="12034" max="12034" width="37.5703125" style="3" customWidth="1"/>
    <col min="12035" max="12036" width="15.7109375" style="3" customWidth="1"/>
    <col min="12037" max="12037" width="2.85546875" style="3" customWidth="1"/>
    <col min="12038" max="12039" width="15.7109375" style="3" customWidth="1"/>
    <col min="12040" max="12041" width="2.85546875" style="3" customWidth="1"/>
    <col min="12042" max="12047" width="11.42578125" style="3" customWidth="1"/>
    <col min="12048" max="12288" width="11.42578125" style="3"/>
    <col min="12289" max="12289" width="2.85546875" style="3" customWidth="1"/>
    <col min="12290" max="12290" width="37.5703125" style="3" customWidth="1"/>
    <col min="12291" max="12292" width="15.7109375" style="3" customWidth="1"/>
    <col min="12293" max="12293" width="2.85546875" style="3" customWidth="1"/>
    <col min="12294" max="12295" width="15.7109375" style="3" customWidth="1"/>
    <col min="12296" max="12297" width="2.85546875" style="3" customWidth="1"/>
    <col min="12298" max="12303" width="11.42578125" style="3" customWidth="1"/>
    <col min="12304" max="12544" width="11.42578125" style="3"/>
    <col min="12545" max="12545" width="2.85546875" style="3" customWidth="1"/>
    <col min="12546" max="12546" width="37.5703125" style="3" customWidth="1"/>
    <col min="12547" max="12548" width="15.7109375" style="3" customWidth="1"/>
    <col min="12549" max="12549" width="2.85546875" style="3" customWidth="1"/>
    <col min="12550" max="12551" width="15.7109375" style="3" customWidth="1"/>
    <col min="12552" max="12553" width="2.85546875" style="3" customWidth="1"/>
    <col min="12554" max="12559" width="11.42578125" style="3" customWidth="1"/>
    <col min="12560" max="12800" width="11.42578125" style="3"/>
    <col min="12801" max="12801" width="2.85546875" style="3" customWidth="1"/>
    <col min="12802" max="12802" width="37.5703125" style="3" customWidth="1"/>
    <col min="12803" max="12804" width="15.7109375" style="3" customWidth="1"/>
    <col min="12805" max="12805" width="2.85546875" style="3" customWidth="1"/>
    <col min="12806" max="12807" width="15.7109375" style="3" customWidth="1"/>
    <col min="12808" max="12809" width="2.85546875" style="3" customWidth="1"/>
    <col min="12810" max="12815" width="11.42578125" style="3" customWidth="1"/>
    <col min="12816" max="13056" width="11.42578125" style="3"/>
    <col min="13057" max="13057" width="2.85546875" style="3" customWidth="1"/>
    <col min="13058" max="13058" width="37.5703125" style="3" customWidth="1"/>
    <col min="13059" max="13060" width="15.7109375" style="3" customWidth="1"/>
    <col min="13061" max="13061" width="2.85546875" style="3" customWidth="1"/>
    <col min="13062" max="13063" width="15.7109375" style="3" customWidth="1"/>
    <col min="13064" max="13065" width="2.85546875" style="3" customWidth="1"/>
    <col min="13066" max="13071" width="11.42578125" style="3" customWidth="1"/>
    <col min="13072" max="13312" width="11.42578125" style="3"/>
    <col min="13313" max="13313" width="2.85546875" style="3" customWidth="1"/>
    <col min="13314" max="13314" width="37.5703125" style="3" customWidth="1"/>
    <col min="13315" max="13316" width="15.7109375" style="3" customWidth="1"/>
    <col min="13317" max="13317" width="2.85546875" style="3" customWidth="1"/>
    <col min="13318" max="13319" width="15.7109375" style="3" customWidth="1"/>
    <col min="13320" max="13321" width="2.85546875" style="3" customWidth="1"/>
    <col min="13322" max="13327" width="11.42578125" style="3" customWidth="1"/>
    <col min="13328" max="13568" width="11.42578125" style="3"/>
    <col min="13569" max="13569" width="2.85546875" style="3" customWidth="1"/>
    <col min="13570" max="13570" width="37.5703125" style="3" customWidth="1"/>
    <col min="13571" max="13572" width="15.7109375" style="3" customWidth="1"/>
    <col min="13573" max="13573" width="2.85546875" style="3" customWidth="1"/>
    <col min="13574" max="13575" width="15.7109375" style="3" customWidth="1"/>
    <col min="13576" max="13577" width="2.85546875" style="3" customWidth="1"/>
    <col min="13578" max="13583" width="11.42578125" style="3" customWidth="1"/>
    <col min="13584" max="13824" width="11.42578125" style="3"/>
    <col min="13825" max="13825" width="2.85546875" style="3" customWidth="1"/>
    <col min="13826" max="13826" width="37.5703125" style="3" customWidth="1"/>
    <col min="13827" max="13828" width="15.7109375" style="3" customWidth="1"/>
    <col min="13829" max="13829" width="2.85546875" style="3" customWidth="1"/>
    <col min="13830" max="13831" width="15.7109375" style="3" customWidth="1"/>
    <col min="13832" max="13833" width="2.85546875" style="3" customWidth="1"/>
    <col min="13834" max="13839" width="11.42578125" style="3" customWidth="1"/>
    <col min="13840" max="14080" width="11.42578125" style="3"/>
    <col min="14081" max="14081" width="2.85546875" style="3" customWidth="1"/>
    <col min="14082" max="14082" width="37.5703125" style="3" customWidth="1"/>
    <col min="14083" max="14084" width="15.7109375" style="3" customWidth="1"/>
    <col min="14085" max="14085" width="2.85546875" style="3" customWidth="1"/>
    <col min="14086" max="14087" width="15.7109375" style="3" customWidth="1"/>
    <col min="14088" max="14089" width="2.85546875" style="3" customWidth="1"/>
    <col min="14090" max="14095" width="11.42578125" style="3" customWidth="1"/>
    <col min="14096" max="14336" width="11.42578125" style="3"/>
    <col min="14337" max="14337" width="2.85546875" style="3" customWidth="1"/>
    <col min="14338" max="14338" width="37.5703125" style="3" customWidth="1"/>
    <col min="14339" max="14340" width="15.7109375" style="3" customWidth="1"/>
    <col min="14341" max="14341" width="2.85546875" style="3" customWidth="1"/>
    <col min="14342" max="14343" width="15.7109375" style="3" customWidth="1"/>
    <col min="14344" max="14345" width="2.85546875" style="3" customWidth="1"/>
    <col min="14346" max="14351" width="11.42578125" style="3" customWidth="1"/>
    <col min="14352" max="14592" width="11.42578125" style="3"/>
    <col min="14593" max="14593" width="2.85546875" style="3" customWidth="1"/>
    <col min="14594" max="14594" width="37.5703125" style="3" customWidth="1"/>
    <col min="14595" max="14596" width="15.7109375" style="3" customWidth="1"/>
    <col min="14597" max="14597" width="2.85546875" style="3" customWidth="1"/>
    <col min="14598" max="14599" width="15.7109375" style="3" customWidth="1"/>
    <col min="14600" max="14601" width="2.85546875" style="3" customWidth="1"/>
    <col min="14602" max="14607" width="11.42578125" style="3" customWidth="1"/>
    <col min="14608" max="14848" width="11.42578125" style="3"/>
    <col min="14849" max="14849" width="2.85546875" style="3" customWidth="1"/>
    <col min="14850" max="14850" width="37.5703125" style="3" customWidth="1"/>
    <col min="14851" max="14852" width="15.7109375" style="3" customWidth="1"/>
    <col min="14853" max="14853" width="2.85546875" style="3" customWidth="1"/>
    <col min="14854" max="14855" width="15.7109375" style="3" customWidth="1"/>
    <col min="14856" max="14857" width="2.85546875" style="3" customWidth="1"/>
    <col min="14858" max="14863" width="11.42578125" style="3" customWidth="1"/>
    <col min="14864" max="15104" width="11.42578125" style="3"/>
    <col min="15105" max="15105" width="2.85546875" style="3" customWidth="1"/>
    <col min="15106" max="15106" width="37.5703125" style="3" customWidth="1"/>
    <col min="15107" max="15108" width="15.7109375" style="3" customWidth="1"/>
    <col min="15109" max="15109" width="2.85546875" style="3" customWidth="1"/>
    <col min="15110" max="15111" width="15.7109375" style="3" customWidth="1"/>
    <col min="15112" max="15113" width="2.85546875" style="3" customWidth="1"/>
    <col min="15114" max="15119" width="11.42578125" style="3" customWidth="1"/>
    <col min="15120" max="15360" width="11.42578125" style="3"/>
    <col min="15361" max="15361" width="2.85546875" style="3" customWidth="1"/>
    <col min="15362" max="15362" width="37.5703125" style="3" customWidth="1"/>
    <col min="15363" max="15364" width="15.7109375" style="3" customWidth="1"/>
    <col min="15365" max="15365" width="2.85546875" style="3" customWidth="1"/>
    <col min="15366" max="15367" width="15.7109375" style="3" customWidth="1"/>
    <col min="15368" max="15369" width="2.85546875" style="3" customWidth="1"/>
    <col min="15370" max="15375" width="11.42578125" style="3" customWidth="1"/>
    <col min="15376" max="15616" width="11.42578125" style="3"/>
    <col min="15617" max="15617" width="2.85546875" style="3" customWidth="1"/>
    <col min="15618" max="15618" width="37.5703125" style="3" customWidth="1"/>
    <col min="15619" max="15620" width="15.7109375" style="3" customWidth="1"/>
    <col min="15621" max="15621" width="2.85546875" style="3" customWidth="1"/>
    <col min="15622" max="15623" width="15.7109375" style="3" customWidth="1"/>
    <col min="15624" max="15625" width="2.85546875" style="3" customWidth="1"/>
    <col min="15626" max="15631" width="11.42578125" style="3" customWidth="1"/>
    <col min="15632" max="15872" width="11.42578125" style="3"/>
    <col min="15873" max="15873" width="2.85546875" style="3" customWidth="1"/>
    <col min="15874" max="15874" width="37.5703125" style="3" customWidth="1"/>
    <col min="15875" max="15876" width="15.7109375" style="3" customWidth="1"/>
    <col min="15877" max="15877" width="2.85546875" style="3" customWidth="1"/>
    <col min="15878" max="15879" width="15.7109375" style="3" customWidth="1"/>
    <col min="15880" max="15881" width="2.85546875" style="3" customWidth="1"/>
    <col min="15882" max="15887" width="11.42578125" style="3" customWidth="1"/>
    <col min="15888" max="16128" width="11.42578125" style="3"/>
    <col min="16129" max="16129" width="2.85546875" style="3" customWidth="1"/>
    <col min="16130" max="16130" width="37.5703125" style="3" customWidth="1"/>
    <col min="16131" max="16132" width="15.7109375" style="3" customWidth="1"/>
    <col min="16133" max="16133" width="2.85546875" style="3" customWidth="1"/>
    <col min="16134" max="16135" width="15.7109375" style="3" customWidth="1"/>
    <col min="16136" max="16137" width="2.85546875" style="3" customWidth="1"/>
    <col min="16138" max="16143" width="11.42578125" style="3" customWidth="1"/>
    <col min="16144" max="16384" width="11.42578125" style="3"/>
  </cols>
  <sheetData>
    <row r="1" spans="1:15" ht="12" customHeight="1" x14ac:dyDescent="0.25">
      <c r="A1" s="1"/>
      <c r="B1" s="1"/>
      <c r="C1" s="1"/>
      <c r="D1" s="1"/>
      <c r="J1" s="1"/>
      <c r="K1" s="1"/>
      <c r="L1" s="1"/>
      <c r="M1" s="1"/>
      <c r="N1" s="1"/>
      <c r="O1" s="1"/>
    </row>
    <row r="2" spans="1:15" ht="12" customHeight="1" x14ac:dyDescent="0.25">
      <c r="A2" s="1"/>
      <c r="B2" s="113" t="s">
        <v>221</v>
      </c>
      <c r="C2" s="5"/>
      <c r="D2" s="5"/>
      <c r="J2" s="1"/>
      <c r="K2" s="1"/>
      <c r="L2" s="1"/>
      <c r="M2" s="1"/>
      <c r="N2" s="1"/>
      <c r="O2" s="1"/>
    </row>
    <row r="3" spans="1:15" ht="12" customHeight="1" x14ac:dyDescent="0.25">
      <c r="A3" s="1"/>
      <c r="B3" s="113" t="s">
        <v>222</v>
      </c>
      <c r="D3" s="8"/>
      <c r="F3" s="113" t="s">
        <v>223</v>
      </c>
      <c r="J3" s="1"/>
      <c r="K3" s="1"/>
      <c r="L3" s="1"/>
      <c r="M3" s="1"/>
      <c r="N3" s="1"/>
      <c r="O3" s="1"/>
    </row>
    <row r="4" spans="1:15" ht="12" customHeight="1" x14ac:dyDescent="0.25">
      <c r="A4" s="10"/>
      <c r="B4" s="92" t="s">
        <v>224</v>
      </c>
      <c r="C4" s="92"/>
      <c r="D4" s="8"/>
      <c r="E4" s="203"/>
      <c r="F4" s="92" t="s">
        <v>225</v>
      </c>
      <c r="J4" s="1"/>
      <c r="K4" s="1"/>
      <c r="L4" s="1"/>
      <c r="M4" s="1"/>
      <c r="N4" s="1"/>
      <c r="O4" s="1"/>
    </row>
    <row r="5" spans="1:15" ht="12" customHeight="1" x14ac:dyDescent="0.25">
      <c r="A5" s="12"/>
      <c r="B5" s="1999" t="s">
        <v>4</v>
      </c>
      <c r="C5" s="1999" t="s">
        <v>6</v>
      </c>
      <c r="D5" s="1999" t="s">
        <v>7</v>
      </c>
      <c r="E5" s="148"/>
      <c r="F5" s="1999" t="s">
        <v>6</v>
      </c>
      <c r="G5" s="1999" t="s">
        <v>7</v>
      </c>
      <c r="H5" s="5"/>
      <c r="I5" s="1"/>
      <c r="J5" s="1"/>
      <c r="K5" s="1"/>
      <c r="L5" s="1"/>
      <c r="M5" s="1"/>
      <c r="N5" s="1"/>
      <c r="O5" s="1"/>
    </row>
    <row r="6" spans="1:15" ht="12" customHeight="1" x14ac:dyDescent="0.25">
      <c r="A6" s="12"/>
      <c r="B6" s="2000"/>
      <c r="C6" s="2000"/>
      <c r="D6" s="2000"/>
      <c r="E6" s="214"/>
      <c r="F6" s="2000"/>
      <c r="G6" s="2000"/>
      <c r="H6" s="5"/>
      <c r="I6" s="1"/>
      <c r="J6" s="1"/>
      <c r="K6" s="1"/>
      <c r="L6" s="1"/>
      <c r="M6" s="1"/>
      <c r="N6" s="1"/>
      <c r="O6" s="1"/>
    </row>
    <row r="7" spans="1:15" ht="12" customHeight="1" x14ac:dyDescent="0.25">
      <c r="A7" s="12"/>
      <c r="B7" s="2001"/>
      <c r="C7" s="2001"/>
      <c r="D7" s="2001"/>
      <c r="E7" s="18"/>
      <c r="F7" s="2001"/>
      <c r="G7" s="2001"/>
      <c r="H7" s="7"/>
      <c r="I7" s="10"/>
      <c r="J7" s="10"/>
      <c r="K7" s="10"/>
      <c r="L7" s="10"/>
      <c r="M7" s="10"/>
      <c r="N7" s="10"/>
      <c r="O7" s="10"/>
    </row>
    <row r="8" spans="1:15" ht="12" customHeight="1" x14ac:dyDescent="0.25">
      <c r="A8" s="16"/>
      <c r="B8" s="16"/>
      <c r="C8" s="16"/>
      <c r="D8" s="16"/>
      <c r="E8" s="215"/>
      <c r="F8" s="16"/>
      <c r="G8" s="16"/>
      <c r="H8" s="5"/>
      <c r="I8" s="1"/>
      <c r="J8" s="12"/>
      <c r="K8" s="12"/>
      <c r="L8" s="12"/>
      <c r="M8" s="12"/>
      <c r="N8" s="12"/>
      <c r="O8" s="12"/>
    </row>
    <row r="9" spans="1:15" ht="12" customHeight="1" x14ac:dyDescent="0.25">
      <c r="A9" s="1"/>
      <c r="B9" s="396" t="s">
        <v>11</v>
      </c>
      <c r="C9" s="21"/>
      <c r="D9" s="21"/>
      <c r="E9" s="278"/>
      <c r="F9" s="21"/>
      <c r="G9" s="21"/>
      <c r="H9" s="118"/>
      <c r="I9" s="278"/>
      <c r="J9" s="12"/>
      <c r="K9" s="650"/>
      <c r="L9" s="12"/>
      <c r="M9" s="12"/>
      <c r="N9" s="12"/>
      <c r="O9" s="12"/>
    </row>
    <row r="10" spans="1:15" ht="12" customHeight="1" x14ac:dyDescent="0.25">
      <c r="A10" s="25"/>
      <c r="B10" s="825" t="s">
        <v>210</v>
      </c>
      <c r="C10" s="826">
        <v>2607670.2220000001</v>
      </c>
      <c r="D10" s="827">
        <v>2359896.4049999998</v>
      </c>
      <c r="E10" s="211"/>
      <c r="F10" s="172" t="s">
        <v>131</v>
      </c>
      <c r="G10" s="172" t="s">
        <v>131</v>
      </c>
      <c r="H10" s="153"/>
      <c r="I10" s="651"/>
      <c r="J10" s="647"/>
      <c r="K10" s="647"/>
      <c r="L10" s="16"/>
      <c r="M10" s="16"/>
      <c r="N10" s="16"/>
      <c r="O10" s="16"/>
    </row>
    <row r="11" spans="1:15" ht="12" customHeight="1" x14ac:dyDescent="0.25">
      <c r="A11" s="25"/>
      <c r="B11" s="828" t="s">
        <v>12</v>
      </c>
      <c r="C11" s="29" t="s">
        <v>131</v>
      </c>
      <c r="D11" s="829">
        <v>104</v>
      </c>
      <c r="E11" s="211"/>
      <c r="F11" s="210">
        <v>8.3719999999999999</v>
      </c>
      <c r="G11" s="210">
        <v>6.2560000000000002</v>
      </c>
      <c r="H11" s="160"/>
      <c r="I11" s="651"/>
      <c r="J11" s="647"/>
      <c r="K11" s="647"/>
      <c r="L11" s="1"/>
      <c r="M11" s="1"/>
      <c r="N11" s="1"/>
      <c r="O11" s="1"/>
    </row>
    <row r="12" spans="1:15" s="1" customFormat="1" ht="12" customHeight="1" x14ac:dyDescent="0.25">
      <c r="A12" s="25"/>
      <c r="B12" s="828" t="s">
        <v>14</v>
      </c>
      <c r="C12" s="210">
        <v>244218.66099999999</v>
      </c>
      <c r="D12" s="829">
        <v>230189.16</v>
      </c>
      <c r="E12" s="211"/>
      <c r="F12" s="210" t="s">
        <v>131</v>
      </c>
      <c r="G12" s="210">
        <v>129947.930794</v>
      </c>
      <c r="H12" s="160"/>
      <c r="I12" s="651"/>
      <c r="J12" s="647"/>
      <c r="K12" s="647"/>
    </row>
    <row r="13" spans="1:15" ht="12" customHeight="1" x14ac:dyDescent="0.25">
      <c r="A13" s="25"/>
      <c r="B13" s="828" t="s">
        <v>16</v>
      </c>
      <c r="C13" s="210">
        <v>1942.17</v>
      </c>
      <c r="D13" s="829">
        <v>1411.06</v>
      </c>
      <c r="E13" s="211"/>
      <c r="F13" s="210" t="s">
        <v>226</v>
      </c>
      <c r="G13" s="210">
        <v>3248.66</v>
      </c>
      <c r="H13" s="160"/>
      <c r="I13" s="651"/>
      <c r="J13" s="647"/>
      <c r="K13" s="647"/>
      <c r="L13" s="1"/>
      <c r="M13" s="1"/>
      <c r="N13" s="1"/>
      <c r="O13" s="1"/>
    </row>
    <row r="14" spans="1:15" ht="12" customHeight="1" x14ac:dyDescent="0.25">
      <c r="A14" s="25"/>
      <c r="B14" s="828" t="s">
        <v>18</v>
      </c>
      <c r="C14" s="210">
        <v>3221.0920000000001</v>
      </c>
      <c r="D14" s="829">
        <v>2695.0439999999999</v>
      </c>
      <c r="E14" s="211"/>
      <c r="F14" s="210">
        <v>3</v>
      </c>
      <c r="G14" s="210">
        <v>3</v>
      </c>
      <c r="H14" s="160"/>
      <c r="I14" s="651"/>
      <c r="J14" s="647"/>
      <c r="K14" s="647"/>
      <c r="L14" s="1"/>
      <c r="M14" s="1"/>
      <c r="N14" s="1"/>
      <c r="O14" s="1"/>
    </row>
    <row r="15" spans="1:15" ht="12" customHeight="1" x14ac:dyDescent="0.25">
      <c r="A15" s="25"/>
      <c r="B15" s="828" t="s">
        <v>20</v>
      </c>
      <c r="C15" s="210">
        <v>600.02200000000005</v>
      </c>
      <c r="D15" s="829">
        <v>578.20399999999995</v>
      </c>
      <c r="E15" s="211"/>
      <c r="F15" s="210">
        <v>22941.530170000002</v>
      </c>
      <c r="G15" s="210">
        <v>18797</v>
      </c>
      <c r="H15" s="160"/>
      <c r="I15" s="651"/>
      <c r="J15" s="647"/>
      <c r="K15" s="647"/>
      <c r="L15" s="1"/>
      <c r="M15" s="1"/>
      <c r="N15" s="1"/>
      <c r="O15" s="1"/>
    </row>
    <row r="16" spans="1:15" ht="12" customHeight="1" x14ac:dyDescent="0.25">
      <c r="A16" s="25"/>
      <c r="B16" s="828" t="s">
        <v>22</v>
      </c>
      <c r="C16" s="210">
        <v>121.95</v>
      </c>
      <c r="D16" s="829">
        <v>83.76</v>
      </c>
      <c r="E16" s="211"/>
      <c r="F16" s="210">
        <v>3271.72</v>
      </c>
      <c r="G16" s="210">
        <v>2202.21</v>
      </c>
      <c r="H16" s="160"/>
      <c r="I16" s="651"/>
      <c r="J16" s="647"/>
      <c r="K16" s="647"/>
      <c r="L16" s="1"/>
      <c r="M16" s="1"/>
      <c r="N16" s="1"/>
      <c r="O16" s="1"/>
    </row>
    <row r="17" spans="1:15" ht="12" customHeight="1" x14ac:dyDescent="0.25">
      <c r="A17" s="25"/>
      <c r="B17" s="828" t="s">
        <v>24</v>
      </c>
      <c r="C17" s="210">
        <v>68388.676999999996</v>
      </c>
      <c r="D17" s="829">
        <v>46988.822</v>
      </c>
      <c r="E17" s="211"/>
      <c r="F17" s="210">
        <v>83301.427557000003</v>
      </c>
      <c r="G17" s="210">
        <v>75760.780971</v>
      </c>
      <c r="H17" s="160"/>
      <c r="I17" s="651"/>
      <c r="J17" s="647"/>
      <c r="K17" s="647"/>
      <c r="L17" s="1"/>
      <c r="M17" s="1"/>
      <c r="N17" s="1"/>
      <c r="O17" s="1"/>
    </row>
    <row r="18" spans="1:15" ht="12" customHeight="1" x14ac:dyDescent="0.25">
      <c r="A18" s="25"/>
      <c r="B18" s="142" t="s">
        <v>630</v>
      </c>
      <c r="C18" s="210">
        <v>1851847.0430000001</v>
      </c>
      <c r="D18" s="829">
        <v>1751841.43</v>
      </c>
      <c r="E18" s="211"/>
      <c r="F18" s="210">
        <v>356130.17200000002</v>
      </c>
      <c r="G18" s="210">
        <v>342355.94949999999</v>
      </c>
      <c r="H18" s="160"/>
      <c r="I18" s="651"/>
      <c r="J18" s="647"/>
      <c r="K18" s="647"/>
      <c r="L18" s="1"/>
      <c r="M18" s="1"/>
      <c r="N18" s="1"/>
      <c r="O18" s="1"/>
    </row>
    <row r="19" spans="1:15" ht="12" customHeight="1" x14ac:dyDescent="0.25">
      <c r="A19" s="25"/>
      <c r="B19" s="828" t="s">
        <v>27</v>
      </c>
      <c r="C19" s="210">
        <v>1770724.625</v>
      </c>
      <c r="D19" s="829">
        <v>1797193.03</v>
      </c>
      <c r="E19" s="211"/>
      <c r="F19" s="210">
        <v>259235.049378</v>
      </c>
      <c r="G19" s="210">
        <v>276584.62087799999</v>
      </c>
      <c r="H19" s="160"/>
      <c r="I19" s="651"/>
      <c r="J19" s="647"/>
      <c r="K19" s="647"/>
      <c r="L19" s="1"/>
      <c r="M19" s="1"/>
      <c r="N19" s="1"/>
      <c r="O19" s="1"/>
    </row>
    <row r="20" spans="1:15" ht="12" customHeight="1" x14ac:dyDescent="0.25">
      <c r="A20" s="25"/>
      <c r="B20" s="830" t="s">
        <v>28</v>
      </c>
      <c r="C20" s="831">
        <v>253887.7</v>
      </c>
      <c r="D20" s="832">
        <v>272586.8</v>
      </c>
      <c r="E20" s="211"/>
      <c r="F20" s="232">
        <v>149714</v>
      </c>
      <c r="G20" s="232">
        <v>131043</v>
      </c>
      <c r="H20" s="265"/>
      <c r="I20" s="651"/>
      <c r="J20" s="647"/>
      <c r="K20" s="647"/>
      <c r="L20" s="1"/>
      <c r="M20" s="1"/>
      <c r="N20" s="1"/>
      <c r="O20" s="1"/>
    </row>
    <row r="21" spans="1:15" ht="12" customHeight="1" x14ac:dyDescent="0.25">
      <c r="A21" s="25"/>
      <c r="B21" s="157" t="s">
        <v>30</v>
      </c>
      <c r="C21" s="211">
        <f>SUM(C10:C20)</f>
        <v>6802622.1620000005</v>
      </c>
      <c r="D21" s="211">
        <f>SUM(D10:D20)</f>
        <v>6463567.7149999999</v>
      </c>
      <c r="E21" s="211"/>
      <c r="F21" s="211">
        <f>SUM(F10:F20)</f>
        <v>874605.27110500005</v>
      </c>
      <c r="G21" s="211">
        <f>SUM(G10:G20)</f>
        <v>979949.40814299998</v>
      </c>
      <c r="H21" s="266"/>
      <c r="I21" s="651"/>
      <c r="J21" s="166"/>
      <c r="K21" s="166"/>
      <c r="L21" s="1"/>
      <c r="M21" s="1"/>
      <c r="N21" s="1"/>
      <c r="O21" s="1"/>
    </row>
    <row r="22" spans="1:15" ht="12" customHeight="1" x14ac:dyDescent="0.25">
      <c r="A22" s="1"/>
      <c r="B22" s="57"/>
      <c r="C22" s="29"/>
      <c r="D22" s="29"/>
      <c r="E22" s="601"/>
      <c r="F22" s="29"/>
      <c r="G22" s="29"/>
      <c r="H22" s="267"/>
      <c r="I22" s="166"/>
      <c r="J22" s="166"/>
      <c r="K22" s="166"/>
      <c r="L22" s="1"/>
      <c r="M22" s="1"/>
      <c r="N22" s="1"/>
      <c r="O22" s="1"/>
    </row>
    <row r="23" spans="1:15" ht="12" customHeight="1" x14ac:dyDescent="0.25">
      <c r="A23" s="1"/>
      <c r="B23" s="396" t="s">
        <v>31</v>
      </c>
      <c r="C23" s="29"/>
      <c r="D23" s="29"/>
      <c r="E23" s="211"/>
      <c r="F23" s="29"/>
      <c r="G23" s="29"/>
      <c r="H23" s="267"/>
      <c r="I23" s="651"/>
      <c r="J23" s="23"/>
      <c r="K23" s="23"/>
      <c r="L23" s="21"/>
      <c r="M23" s="21"/>
      <c r="N23" s="21"/>
      <c r="O23" s="21"/>
    </row>
    <row r="24" spans="1:15" ht="12" customHeight="1" x14ac:dyDescent="0.25">
      <c r="A24" s="25"/>
      <c r="B24" s="26" t="s">
        <v>32</v>
      </c>
      <c r="C24" s="172">
        <v>251515.34</v>
      </c>
      <c r="D24" s="172">
        <v>204167.63</v>
      </c>
      <c r="E24" s="211"/>
      <c r="F24" s="646">
        <v>501493.91350299999</v>
      </c>
      <c r="G24" s="63">
        <v>385375.57235899998</v>
      </c>
      <c r="H24" s="643"/>
      <c r="I24" s="651"/>
      <c r="J24" s="648"/>
      <c r="K24" s="648"/>
      <c r="L24" s="21"/>
      <c r="M24" s="21"/>
      <c r="N24" s="21"/>
      <c r="O24" s="21"/>
    </row>
    <row r="25" spans="1:15" ht="12" customHeight="1" x14ac:dyDescent="0.25">
      <c r="A25" s="25"/>
      <c r="B25" s="32" t="s">
        <v>700</v>
      </c>
      <c r="C25" s="210">
        <v>393380.26799999998</v>
      </c>
      <c r="D25" s="210">
        <v>388498.049</v>
      </c>
      <c r="E25" s="211"/>
      <c r="F25" s="638">
        <v>68027.699999999968</v>
      </c>
      <c r="G25" s="68">
        <v>78403.044175999996</v>
      </c>
      <c r="H25" s="644"/>
      <c r="I25" s="651"/>
      <c r="J25" s="648"/>
      <c r="K25" s="648"/>
      <c r="L25" s="1"/>
      <c r="M25" s="1"/>
      <c r="N25" s="1"/>
      <c r="O25" s="1"/>
    </row>
    <row r="26" spans="1:15" ht="12" customHeight="1" x14ac:dyDescent="0.25">
      <c r="A26" s="25"/>
      <c r="B26" s="32" t="s">
        <v>35</v>
      </c>
      <c r="C26" s="210">
        <v>35245.964</v>
      </c>
      <c r="D26" s="210">
        <v>37686.15</v>
      </c>
      <c r="E26" s="211"/>
      <c r="F26" s="638">
        <v>407313.35621699999</v>
      </c>
      <c r="G26" s="68">
        <v>361037.82968099997</v>
      </c>
      <c r="H26" s="644"/>
      <c r="I26" s="651"/>
      <c r="J26" s="648"/>
      <c r="K26" s="648"/>
      <c r="L26" s="1"/>
      <c r="M26" s="1"/>
      <c r="N26" s="1"/>
      <c r="O26" s="1"/>
    </row>
    <row r="27" spans="1:15" ht="12" customHeight="1" x14ac:dyDescent="0.25">
      <c r="A27" s="25"/>
      <c r="B27" s="32" t="s">
        <v>37</v>
      </c>
      <c r="C27" s="210">
        <v>1056.8489999999999</v>
      </c>
      <c r="D27" s="210">
        <v>1506.79</v>
      </c>
      <c r="E27" s="211"/>
      <c r="F27" s="638">
        <v>5029.2464339999997</v>
      </c>
      <c r="G27" s="68">
        <v>7025.11787</v>
      </c>
      <c r="H27" s="644"/>
      <c r="I27" s="651"/>
      <c r="J27" s="648"/>
      <c r="K27" s="648"/>
      <c r="L27" s="1"/>
      <c r="M27" s="1"/>
      <c r="N27" s="1"/>
      <c r="O27" s="1"/>
    </row>
    <row r="28" spans="1:15" ht="12" customHeight="1" x14ac:dyDescent="0.25">
      <c r="A28" s="25"/>
      <c r="B28" s="32" t="s">
        <v>39</v>
      </c>
      <c r="C28" s="210">
        <v>12635.558000000001</v>
      </c>
      <c r="D28" s="210">
        <v>10640.911</v>
      </c>
      <c r="E28" s="211"/>
      <c r="F28" s="638" t="s">
        <v>131</v>
      </c>
      <c r="G28" s="68">
        <v>25340.241559999999</v>
      </c>
      <c r="H28" s="644"/>
      <c r="I28" s="651"/>
      <c r="J28" s="648"/>
      <c r="K28" s="648"/>
      <c r="L28" s="1"/>
      <c r="M28" s="1"/>
      <c r="N28" s="1"/>
      <c r="O28" s="1"/>
    </row>
    <row r="29" spans="1:15" ht="12" customHeight="1" x14ac:dyDescent="0.25">
      <c r="A29" s="25"/>
      <c r="B29" s="32" t="s">
        <v>41</v>
      </c>
      <c r="C29" s="210">
        <v>207649.068</v>
      </c>
      <c r="D29" s="210">
        <v>276928.85100000002</v>
      </c>
      <c r="E29" s="211"/>
      <c r="F29" s="638">
        <v>3703029.8698669998</v>
      </c>
      <c r="G29" s="68">
        <v>6048929.8942649998</v>
      </c>
      <c r="H29" s="644"/>
      <c r="I29" s="651"/>
      <c r="J29" s="648"/>
      <c r="K29" s="648"/>
      <c r="L29" s="1"/>
      <c r="M29" s="1"/>
      <c r="N29" s="1"/>
      <c r="O29" s="1"/>
    </row>
    <row r="30" spans="1:15" s="1" customFormat="1" ht="12" customHeight="1" x14ac:dyDescent="0.25">
      <c r="A30" s="25"/>
      <c r="B30" s="32" t="s">
        <v>43</v>
      </c>
      <c r="C30" s="210">
        <v>64892.701999999997</v>
      </c>
      <c r="D30" s="210">
        <v>53952.928</v>
      </c>
      <c r="E30" s="211"/>
      <c r="F30" s="638">
        <v>1305398.2419</v>
      </c>
      <c r="G30" s="68">
        <v>933024</v>
      </c>
      <c r="H30" s="644"/>
      <c r="I30" s="651"/>
      <c r="J30" s="648"/>
      <c r="K30" s="648"/>
    </row>
    <row r="31" spans="1:15" ht="12" customHeight="1" x14ac:dyDescent="0.25">
      <c r="A31" s="25"/>
      <c r="B31" s="32" t="s">
        <v>45</v>
      </c>
      <c r="C31" s="210">
        <v>873202.42</v>
      </c>
      <c r="D31" s="210">
        <v>773459.43</v>
      </c>
      <c r="E31" s="211"/>
      <c r="F31" s="638">
        <v>597304.96</v>
      </c>
      <c r="G31" s="68">
        <v>648987.43999999994</v>
      </c>
      <c r="H31" s="644"/>
      <c r="I31" s="651"/>
      <c r="J31" s="648"/>
      <c r="K31" s="648"/>
      <c r="L31" s="1"/>
      <c r="M31" s="1"/>
      <c r="N31" s="1"/>
      <c r="O31" s="1"/>
    </row>
    <row r="32" spans="1:15" ht="12" customHeight="1" x14ac:dyDescent="0.25">
      <c r="A32" s="25"/>
      <c r="B32" s="32" t="s">
        <v>47</v>
      </c>
      <c r="C32" s="210">
        <v>1846442.426</v>
      </c>
      <c r="D32" s="210">
        <v>1772054.2390000001</v>
      </c>
      <c r="E32" s="211"/>
      <c r="F32" s="638">
        <v>261692.78</v>
      </c>
      <c r="G32" s="68">
        <v>261202</v>
      </c>
      <c r="H32" s="644"/>
      <c r="I32" s="651"/>
      <c r="J32" s="648"/>
      <c r="K32" s="648"/>
      <c r="L32" s="1"/>
      <c r="M32" s="1"/>
      <c r="N32" s="1"/>
      <c r="O32" s="1"/>
    </row>
    <row r="33" spans="1:15" ht="12" customHeight="1" x14ac:dyDescent="0.25">
      <c r="A33" s="25"/>
      <c r="B33" s="32" t="s">
        <v>49</v>
      </c>
      <c r="C33" s="210">
        <v>1925194.7709999999</v>
      </c>
      <c r="D33" s="210">
        <v>1862493.1129999999</v>
      </c>
      <c r="E33" s="211"/>
      <c r="F33" s="638">
        <v>247501</v>
      </c>
      <c r="G33" s="68">
        <v>219543.26031099999</v>
      </c>
      <c r="H33" s="644"/>
      <c r="I33" s="651"/>
      <c r="J33" s="648"/>
      <c r="K33" s="648"/>
      <c r="L33" s="1"/>
      <c r="M33" s="1"/>
      <c r="N33" s="1"/>
      <c r="O33" s="1"/>
    </row>
    <row r="34" spans="1:15" ht="12" customHeight="1" x14ac:dyDescent="0.25">
      <c r="A34" s="25"/>
      <c r="B34" s="32" t="s">
        <v>50</v>
      </c>
      <c r="C34" s="210">
        <v>1564.6969999999999</v>
      </c>
      <c r="D34" s="210">
        <v>1295.412</v>
      </c>
      <c r="E34" s="211"/>
      <c r="F34" s="638">
        <v>5763.1898119999996</v>
      </c>
      <c r="G34" s="68">
        <v>5602.9828850000004</v>
      </c>
      <c r="H34" s="644"/>
      <c r="I34" s="651"/>
      <c r="J34" s="648"/>
      <c r="K34" s="648"/>
    </row>
    <row r="35" spans="1:15" ht="12" customHeight="1" x14ac:dyDescent="0.25">
      <c r="A35" s="25"/>
      <c r="B35" s="32" t="s">
        <v>719</v>
      </c>
      <c r="C35" s="210">
        <v>17372.267</v>
      </c>
      <c r="D35" s="210">
        <v>12743.692999999999</v>
      </c>
      <c r="E35" s="211"/>
      <c r="F35" s="638">
        <v>432876.63745699998</v>
      </c>
      <c r="G35" s="68">
        <v>453950.817056</v>
      </c>
      <c r="H35" s="644"/>
      <c r="I35" s="651"/>
      <c r="J35" s="648"/>
      <c r="K35" s="648"/>
      <c r="L35" s="1"/>
      <c r="M35" s="1"/>
      <c r="N35" s="1"/>
      <c r="O35" s="1"/>
    </row>
    <row r="36" spans="1:15" ht="12" customHeight="1" x14ac:dyDescent="0.25">
      <c r="A36" s="25"/>
      <c r="B36" s="32" t="s">
        <v>53</v>
      </c>
      <c r="C36" s="210">
        <v>2396148</v>
      </c>
      <c r="D36" s="210">
        <v>5134074</v>
      </c>
      <c r="E36" s="211"/>
      <c r="F36" s="638">
        <v>2383.1820980000002</v>
      </c>
      <c r="G36" s="68">
        <v>5134.0753430000004</v>
      </c>
      <c r="H36" s="644"/>
      <c r="I36" s="651"/>
      <c r="J36" s="648"/>
      <c r="K36" s="648"/>
      <c r="L36" s="1"/>
      <c r="M36" s="1"/>
      <c r="N36" s="1"/>
      <c r="O36" s="1"/>
    </row>
    <row r="37" spans="1:15" ht="12" customHeight="1" x14ac:dyDescent="0.25">
      <c r="A37" s="25"/>
      <c r="B37" s="32" t="s">
        <v>55</v>
      </c>
      <c r="C37" s="210">
        <v>3623904.94</v>
      </c>
      <c r="D37" s="210">
        <v>4655649.29</v>
      </c>
      <c r="E37" s="211"/>
      <c r="F37" s="638">
        <v>4980681</v>
      </c>
      <c r="G37" s="68">
        <v>6933779.6017589998</v>
      </c>
      <c r="H37" s="644"/>
      <c r="I37" s="651"/>
      <c r="J37" s="648"/>
      <c r="K37" s="648"/>
      <c r="L37" s="1"/>
      <c r="M37" s="1"/>
      <c r="N37" s="1"/>
      <c r="O37" s="1"/>
    </row>
    <row r="38" spans="1:15" ht="12" customHeight="1" x14ac:dyDescent="0.25">
      <c r="A38" s="25"/>
      <c r="B38" s="142" t="s">
        <v>632</v>
      </c>
      <c r="C38" s="601">
        <v>91219.83</v>
      </c>
      <c r="D38" s="210">
        <v>89372.46</v>
      </c>
      <c r="E38" s="211"/>
      <c r="F38" s="638">
        <v>1512881.33445</v>
      </c>
      <c r="G38" s="68">
        <v>1715871.0959000001</v>
      </c>
      <c r="H38" s="644"/>
      <c r="I38" s="651"/>
      <c r="J38" s="648"/>
      <c r="K38" s="648"/>
      <c r="L38" s="1"/>
      <c r="M38" s="1"/>
      <c r="N38" s="1"/>
      <c r="O38" s="1"/>
    </row>
    <row r="39" spans="1:15" ht="12" customHeight="1" x14ac:dyDescent="0.25">
      <c r="A39" s="25"/>
      <c r="B39" s="32" t="s">
        <v>60</v>
      </c>
      <c r="C39" s="210">
        <v>47729.15</v>
      </c>
      <c r="D39" s="210">
        <v>53235.74</v>
      </c>
      <c r="E39" s="211"/>
      <c r="F39" s="638">
        <v>225036</v>
      </c>
      <c r="G39" s="68">
        <v>260085</v>
      </c>
      <c r="H39" s="644"/>
      <c r="I39" s="651"/>
      <c r="J39" s="648"/>
      <c r="K39" s="648"/>
      <c r="L39" s="1"/>
      <c r="M39" s="1"/>
      <c r="N39" s="1"/>
      <c r="O39" s="1"/>
    </row>
    <row r="40" spans="1:15" ht="12" customHeight="1" x14ac:dyDescent="0.25">
      <c r="A40" s="1"/>
      <c r="B40" s="42" t="s">
        <v>62</v>
      </c>
      <c r="C40" s="232">
        <v>161843.93299999999</v>
      </c>
      <c r="D40" s="232">
        <v>182402.77100000001</v>
      </c>
      <c r="E40" s="601"/>
      <c r="F40" s="639">
        <v>433983</v>
      </c>
      <c r="G40" s="283">
        <v>510382</v>
      </c>
      <c r="H40" s="645"/>
      <c r="I40" s="166"/>
      <c r="J40" s="648"/>
      <c r="K40" s="648"/>
    </row>
    <row r="41" spans="1:15" ht="12" customHeight="1" x14ac:dyDescent="0.25">
      <c r="A41" s="1"/>
      <c r="B41" s="157" t="s">
        <v>30</v>
      </c>
      <c r="C41" s="211">
        <f>SUM(C24:C40)</f>
        <v>11950998.183</v>
      </c>
      <c r="D41" s="211">
        <f>SUM(D24:D40)</f>
        <v>15510161.456999999</v>
      </c>
      <c r="E41" s="601"/>
      <c r="F41" s="211">
        <f>SUM(F24:F40)</f>
        <v>14690395.411738001</v>
      </c>
      <c r="G41" s="211">
        <f>SUM(G24:G40)</f>
        <v>18853673.973164998</v>
      </c>
      <c r="H41" s="266"/>
      <c r="I41" s="166"/>
      <c r="J41" s="166"/>
      <c r="K41" s="166"/>
      <c r="L41" s="1"/>
      <c r="M41" s="1"/>
      <c r="N41" s="1"/>
      <c r="O41" s="1"/>
    </row>
    <row r="42" spans="1:15" ht="12" customHeight="1" x14ac:dyDescent="0.25">
      <c r="A42" s="1"/>
      <c r="B42" s="48"/>
      <c r="C42" s="29"/>
      <c r="D42" s="29"/>
      <c r="E42" s="601"/>
      <c r="F42" s="29"/>
      <c r="G42" s="29"/>
      <c r="H42" s="267"/>
      <c r="I42" s="166"/>
      <c r="J42" s="23"/>
      <c r="K42" s="23"/>
      <c r="L42" s="21"/>
      <c r="M42" s="21"/>
      <c r="N42" s="21"/>
      <c r="O42" s="21"/>
    </row>
    <row r="43" spans="1:15" ht="12" customHeight="1" x14ac:dyDescent="0.25">
      <c r="A43" s="25"/>
      <c r="B43" s="396" t="s">
        <v>64</v>
      </c>
      <c r="C43" s="29"/>
      <c r="D43" s="29"/>
      <c r="E43" s="601"/>
      <c r="F43" s="29"/>
      <c r="G43" s="29"/>
      <c r="H43" s="267"/>
      <c r="I43" s="166"/>
      <c r="J43" s="23"/>
      <c r="K43" s="23"/>
      <c r="L43" s="21"/>
      <c r="M43" s="21"/>
      <c r="N43" s="21"/>
      <c r="O43" s="21"/>
    </row>
    <row r="44" spans="1:15" ht="12" customHeight="1" x14ac:dyDescent="0.25">
      <c r="A44" s="25"/>
      <c r="B44" s="1153" t="s">
        <v>65</v>
      </c>
      <c r="C44" s="646">
        <v>388.88600000000002</v>
      </c>
      <c r="D44" s="63">
        <v>456.32900000000001</v>
      </c>
      <c r="E44" s="601"/>
      <c r="F44" s="1588" t="s">
        <v>131</v>
      </c>
      <c r="G44" s="998">
        <v>27824.551745000001</v>
      </c>
      <c r="H44" s="783"/>
      <c r="I44" s="166"/>
      <c r="J44" s="649"/>
      <c r="K44" s="649"/>
      <c r="L44" s="1"/>
      <c r="M44" s="1"/>
      <c r="N44" s="1"/>
      <c r="O44" s="1"/>
    </row>
    <row r="45" spans="1:15" ht="12" customHeight="1" x14ac:dyDescent="0.25">
      <c r="A45" s="25"/>
      <c r="B45" s="40" t="s">
        <v>67</v>
      </c>
      <c r="C45" s="638">
        <v>786.00300000000004</v>
      </c>
      <c r="D45" s="68">
        <v>898.8</v>
      </c>
      <c r="E45" s="211"/>
      <c r="F45" s="1721">
        <v>1693.9976959999999</v>
      </c>
      <c r="G45" s="989">
        <v>2291</v>
      </c>
      <c r="H45" s="644"/>
      <c r="I45" s="651"/>
      <c r="J45" s="649"/>
      <c r="K45" s="649"/>
      <c r="L45" s="1"/>
      <c r="M45" s="1"/>
      <c r="N45" s="1"/>
      <c r="O45" s="1"/>
    </row>
    <row r="46" spans="1:15" ht="12" customHeight="1" x14ac:dyDescent="0.25">
      <c r="A46" s="25"/>
      <c r="B46" s="1153" t="s">
        <v>166</v>
      </c>
      <c r="C46" s="638">
        <v>4639.1779999999999</v>
      </c>
      <c r="D46" s="68">
        <v>5951.4250000000002</v>
      </c>
      <c r="E46" s="211"/>
      <c r="F46" s="1721">
        <v>22256.005505000001</v>
      </c>
      <c r="G46" s="989">
        <v>40102.911615000005</v>
      </c>
      <c r="H46" s="644" t="s">
        <v>130</v>
      </c>
      <c r="I46" s="651"/>
      <c r="J46" s="649"/>
      <c r="K46" s="649"/>
      <c r="L46" s="1"/>
      <c r="M46" s="1"/>
      <c r="N46" s="1"/>
      <c r="O46" s="1"/>
    </row>
    <row r="47" spans="1:15" ht="12" customHeight="1" x14ac:dyDescent="0.25">
      <c r="A47" s="25"/>
      <c r="B47" s="763" t="s">
        <v>167</v>
      </c>
      <c r="C47" s="638">
        <v>558611.054</v>
      </c>
      <c r="D47" s="68">
        <v>548558.24899999995</v>
      </c>
      <c r="E47" s="211"/>
      <c r="F47" s="1721" t="s">
        <v>131</v>
      </c>
      <c r="G47" s="989" t="s">
        <v>131</v>
      </c>
      <c r="H47" s="644"/>
      <c r="I47" s="651"/>
      <c r="J47" s="649"/>
      <c r="K47" s="649"/>
      <c r="L47" s="1"/>
      <c r="M47" s="1"/>
      <c r="N47" s="1"/>
      <c r="O47" s="1"/>
    </row>
    <row r="48" spans="1:15" ht="12" customHeight="1" x14ac:dyDescent="0.25">
      <c r="A48" s="25"/>
      <c r="B48" s="40" t="s">
        <v>73</v>
      </c>
      <c r="C48" s="638">
        <v>54135.347000000002</v>
      </c>
      <c r="D48" s="68">
        <v>61669.68</v>
      </c>
      <c r="E48" s="211"/>
      <c r="F48" s="1721">
        <v>177768</v>
      </c>
      <c r="G48" s="989">
        <v>205835.184671</v>
      </c>
      <c r="H48" s="644"/>
      <c r="I48" s="651"/>
      <c r="J48" s="649"/>
      <c r="K48" s="649"/>
      <c r="L48" s="1"/>
      <c r="M48" s="1"/>
      <c r="N48" s="1"/>
      <c r="O48" s="1"/>
    </row>
    <row r="49" spans="1:15" s="1" customFormat="1" ht="12" customHeight="1" x14ac:dyDescent="0.25">
      <c r="A49" s="25"/>
      <c r="B49" s="40" t="s">
        <v>74</v>
      </c>
      <c r="C49" s="638">
        <v>106491.72900000001</v>
      </c>
      <c r="D49" s="68">
        <v>93259.710999999996</v>
      </c>
      <c r="E49" s="211"/>
      <c r="F49" s="1721">
        <v>167310</v>
      </c>
      <c r="G49" s="989">
        <v>188739</v>
      </c>
      <c r="H49" s="644"/>
      <c r="I49" s="651"/>
      <c r="J49" s="649"/>
      <c r="K49" s="649"/>
    </row>
    <row r="50" spans="1:15" ht="12" customHeight="1" x14ac:dyDescent="0.25">
      <c r="A50" s="25"/>
      <c r="B50" s="40" t="s">
        <v>76</v>
      </c>
      <c r="C50" s="638">
        <v>187.2</v>
      </c>
      <c r="D50" s="68">
        <v>130.07400000000001</v>
      </c>
      <c r="E50" s="211"/>
      <c r="F50" s="1721">
        <v>216.92388099999999</v>
      </c>
      <c r="G50" s="989">
        <v>182.451483</v>
      </c>
      <c r="H50" s="644"/>
      <c r="I50" s="651"/>
      <c r="J50" s="649"/>
      <c r="K50" s="649"/>
      <c r="L50" s="1"/>
      <c r="M50" s="1"/>
      <c r="N50" s="1"/>
      <c r="O50" s="1"/>
    </row>
    <row r="51" spans="1:15" ht="12" customHeight="1" x14ac:dyDescent="0.25">
      <c r="A51" s="25"/>
      <c r="B51" s="40" t="s">
        <v>78</v>
      </c>
      <c r="C51" s="638">
        <v>31.39</v>
      </c>
      <c r="D51" s="68">
        <v>41.921999999999997</v>
      </c>
      <c r="E51" s="211"/>
      <c r="F51" s="1721">
        <v>622</v>
      </c>
      <c r="G51" s="989">
        <v>711</v>
      </c>
      <c r="H51" s="644"/>
      <c r="I51" s="651"/>
      <c r="J51" s="649"/>
      <c r="K51" s="649"/>
      <c r="L51" s="1"/>
      <c r="M51" s="1"/>
      <c r="N51" s="1"/>
      <c r="O51" s="1"/>
    </row>
    <row r="52" spans="1:15" ht="12" customHeight="1" x14ac:dyDescent="0.25">
      <c r="A52" s="25"/>
      <c r="B52" s="40" t="s">
        <v>79</v>
      </c>
      <c r="C52" s="638">
        <v>137827.209</v>
      </c>
      <c r="D52" s="68">
        <v>136496.51699999999</v>
      </c>
      <c r="E52" s="211"/>
      <c r="F52" s="1721">
        <v>35549.875164999998</v>
      </c>
      <c r="G52" s="989">
        <v>35727.821201999999</v>
      </c>
      <c r="H52" s="644" t="s">
        <v>130</v>
      </c>
      <c r="I52" s="651"/>
      <c r="J52" s="649"/>
      <c r="K52" s="649"/>
      <c r="L52" s="1"/>
      <c r="M52" s="1"/>
      <c r="N52" s="1"/>
      <c r="O52" s="1"/>
    </row>
    <row r="53" spans="1:15" ht="12" customHeight="1" x14ac:dyDescent="0.25">
      <c r="A53" s="25"/>
      <c r="B53" s="40" t="s">
        <v>80</v>
      </c>
      <c r="C53" s="638">
        <v>1301</v>
      </c>
      <c r="D53" s="68">
        <v>1570.366</v>
      </c>
      <c r="E53" s="211"/>
      <c r="F53" s="1721">
        <v>105656</v>
      </c>
      <c r="G53" s="989">
        <v>98002.35</v>
      </c>
      <c r="H53" s="644"/>
      <c r="I53" s="651"/>
      <c r="J53" s="649"/>
      <c r="K53" s="649"/>
      <c r="L53" s="1"/>
      <c r="M53" s="1"/>
      <c r="N53" s="1"/>
      <c r="O53" s="1"/>
    </row>
    <row r="54" spans="1:15" ht="12" customHeight="1" x14ac:dyDescent="0.25">
      <c r="A54" s="25"/>
      <c r="B54" s="763" t="s">
        <v>603</v>
      </c>
      <c r="C54" s="638">
        <v>5959.6350000000002</v>
      </c>
      <c r="D54" s="68">
        <v>4832.9390000000003</v>
      </c>
      <c r="E54" s="211"/>
      <c r="F54" s="1721">
        <v>65333.685212999997</v>
      </c>
      <c r="G54" s="989">
        <v>42524.865414</v>
      </c>
      <c r="H54" s="644"/>
      <c r="I54" s="651"/>
      <c r="J54" s="649"/>
      <c r="K54" s="649"/>
      <c r="L54" s="1"/>
      <c r="M54" s="1"/>
      <c r="N54" s="1"/>
      <c r="O54" s="1"/>
    </row>
    <row r="55" spans="1:15" ht="12" customHeight="1" x14ac:dyDescent="0.25">
      <c r="A55" s="25"/>
      <c r="B55" s="40" t="s">
        <v>82</v>
      </c>
      <c r="C55" s="638">
        <v>222889.41699999999</v>
      </c>
      <c r="D55" s="68">
        <v>228600.6</v>
      </c>
      <c r="E55" s="211"/>
      <c r="F55" s="1721">
        <v>79160.437221</v>
      </c>
      <c r="G55" s="989">
        <v>209044.36266899999</v>
      </c>
      <c r="H55" s="644"/>
      <c r="I55" s="651"/>
      <c r="J55" s="649"/>
      <c r="K55" s="649"/>
      <c r="L55" s="1"/>
      <c r="M55" s="1"/>
      <c r="N55" s="1"/>
      <c r="O55" s="1"/>
    </row>
    <row r="56" spans="1:15" ht="12" customHeight="1" x14ac:dyDescent="0.25">
      <c r="A56" s="25"/>
      <c r="B56" s="40" t="s">
        <v>83</v>
      </c>
      <c r="C56" s="638">
        <v>3217.6790000000001</v>
      </c>
      <c r="D56" s="68">
        <v>2724.1120000000001</v>
      </c>
      <c r="E56" s="211"/>
      <c r="F56" s="1721">
        <v>13876.32</v>
      </c>
      <c r="G56" s="989">
        <v>10878</v>
      </c>
      <c r="H56" s="644"/>
      <c r="I56" s="651"/>
      <c r="J56" s="649"/>
      <c r="K56" s="649"/>
      <c r="L56" s="1"/>
      <c r="M56" s="1"/>
      <c r="N56" s="1"/>
      <c r="O56" s="1"/>
    </row>
    <row r="57" spans="1:15" ht="12" customHeight="1" x14ac:dyDescent="0.25">
      <c r="A57" s="25"/>
      <c r="B57" s="40" t="s">
        <v>84</v>
      </c>
      <c r="C57" s="638">
        <v>71131.03</v>
      </c>
      <c r="D57" s="68">
        <v>61863.345000000001</v>
      </c>
      <c r="E57" s="211"/>
      <c r="F57" s="1721">
        <v>70599.531680999993</v>
      </c>
      <c r="G57" s="989">
        <v>65412.963600000003</v>
      </c>
      <c r="H57" s="644"/>
      <c r="I57" s="651"/>
      <c r="J57" s="649"/>
      <c r="K57" s="649"/>
      <c r="L57" s="1"/>
      <c r="M57" s="1"/>
      <c r="N57" s="1"/>
      <c r="O57" s="1"/>
    </row>
    <row r="58" spans="1:15" ht="12" customHeight="1" x14ac:dyDescent="0.25">
      <c r="A58" s="25"/>
      <c r="B58" s="40" t="s">
        <v>86</v>
      </c>
      <c r="C58" s="638">
        <v>57.137</v>
      </c>
      <c r="D58" s="68">
        <v>42.334000000000003</v>
      </c>
      <c r="E58" s="211"/>
      <c r="F58" s="1721">
        <v>183.15362099999999</v>
      </c>
      <c r="G58" s="989">
        <v>332.78595899999999</v>
      </c>
      <c r="H58" s="644"/>
      <c r="I58" s="651"/>
      <c r="J58" s="649"/>
      <c r="K58" s="649"/>
      <c r="L58" s="1"/>
      <c r="M58" s="1"/>
      <c r="N58" s="1"/>
      <c r="O58" s="1"/>
    </row>
    <row r="59" spans="1:15" ht="12" customHeight="1" x14ac:dyDescent="0.25">
      <c r="A59" s="25"/>
      <c r="B59" s="40" t="s">
        <v>88</v>
      </c>
      <c r="C59" s="638">
        <v>9.0060000000000002</v>
      </c>
      <c r="D59" s="68">
        <v>10.534000000000001</v>
      </c>
      <c r="E59" s="211"/>
      <c r="F59" s="1721">
        <v>13.701000000000001</v>
      </c>
      <c r="G59" s="989">
        <v>10.86</v>
      </c>
      <c r="H59" s="644"/>
      <c r="I59" s="651"/>
      <c r="J59" s="649"/>
      <c r="K59" s="649"/>
      <c r="L59" s="1"/>
      <c r="M59" s="1"/>
      <c r="N59" s="1"/>
      <c r="O59" s="1"/>
    </row>
    <row r="60" spans="1:15" ht="12" customHeight="1" x14ac:dyDescent="0.25">
      <c r="A60" s="25"/>
      <c r="B60" s="40" t="s">
        <v>89</v>
      </c>
      <c r="C60" s="638">
        <v>10.092000000000001</v>
      </c>
      <c r="D60" s="68">
        <v>11.2372</v>
      </c>
      <c r="E60" s="211"/>
      <c r="F60" s="1721">
        <v>47.978462999999998</v>
      </c>
      <c r="G60" s="989">
        <v>47.503216000000002</v>
      </c>
      <c r="H60" s="644"/>
      <c r="I60" s="651"/>
      <c r="J60" s="649"/>
      <c r="K60" s="649"/>
      <c r="L60" s="1"/>
      <c r="M60" s="1"/>
      <c r="N60" s="1"/>
      <c r="O60" s="1"/>
    </row>
    <row r="61" spans="1:15" s="1" customFormat="1" ht="12" customHeight="1" x14ac:dyDescent="0.25">
      <c r="A61" s="25"/>
      <c r="B61" s="40" t="s">
        <v>90</v>
      </c>
      <c r="C61" s="638">
        <v>104604.7</v>
      </c>
      <c r="D61" s="68">
        <v>107030.898</v>
      </c>
      <c r="E61" s="211"/>
      <c r="F61" s="1721" t="s">
        <v>131</v>
      </c>
      <c r="G61" s="989" t="s">
        <v>131</v>
      </c>
      <c r="H61" s="644"/>
      <c r="I61" s="651"/>
      <c r="J61" s="649"/>
      <c r="K61" s="649"/>
    </row>
    <row r="62" spans="1:15" ht="12" customHeight="1" x14ac:dyDescent="0.25">
      <c r="A62" s="25"/>
      <c r="B62" s="40" t="s">
        <v>92</v>
      </c>
      <c r="C62" s="638">
        <v>199.57</v>
      </c>
      <c r="D62" s="68">
        <v>260.88</v>
      </c>
      <c r="E62" s="211"/>
      <c r="F62" s="1721">
        <v>4541</v>
      </c>
      <c r="G62" s="1728">
        <v>5643</v>
      </c>
      <c r="H62" s="644"/>
      <c r="I62" s="651"/>
      <c r="J62" s="649"/>
      <c r="K62" s="649"/>
      <c r="L62" s="1"/>
      <c r="M62" s="1"/>
      <c r="N62" s="1"/>
      <c r="O62" s="1"/>
    </row>
    <row r="63" spans="1:15" ht="12" customHeight="1" x14ac:dyDescent="0.25">
      <c r="A63" s="25"/>
      <c r="B63" s="40" t="s">
        <v>94</v>
      </c>
      <c r="C63" s="638">
        <v>115437.788</v>
      </c>
      <c r="D63" s="68">
        <v>104501.318</v>
      </c>
      <c r="E63" s="211"/>
      <c r="F63" s="1721">
        <v>90620</v>
      </c>
      <c r="G63" s="1728">
        <v>105143</v>
      </c>
      <c r="H63" s="644"/>
      <c r="I63" s="651"/>
      <c r="J63" s="649"/>
      <c r="K63" s="649"/>
      <c r="L63" s="1"/>
      <c r="M63" s="1"/>
      <c r="N63" s="1"/>
      <c r="O63" s="1"/>
    </row>
    <row r="64" spans="1:15" ht="12" customHeight="1" x14ac:dyDescent="0.25">
      <c r="A64" s="25"/>
      <c r="B64" s="40" t="s">
        <v>95</v>
      </c>
      <c r="C64" s="638">
        <v>796.47</v>
      </c>
      <c r="D64" s="68">
        <v>906.25</v>
      </c>
      <c r="E64" s="211"/>
      <c r="F64" s="1721">
        <v>56688.858499000002</v>
      </c>
      <c r="G64" s="1728">
        <v>70071.467483999993</v>
      </c>
      <c r="H64" s="644" t="s">
        <v>130</v>
      </c>
      <c r="I64" s="651"/>
      <c r="J64" s="649"/>
      <c r="K64" s="649"/>
      <c r="L64" s="1"/>
      <c r="M64" s="1"/>
      <c r="O64" s="1"/>
    </row>
    <row r="65" spans="1:15" ht="12" customHeight="1" x14ac:dyDescent="0.25">
      <c r="A65" s="25"/>
      <c r="B65" s="40" t="s">
        <v>97</v>
      </c>
      <c r="C65" s="638">
        <v>22908.399000000001</v>
      </c>
      <c r="D65" s="68">
        <v>25053.119999999999</v>
      </c>
      <c r="E65" s="211"/>
      <c r="F65" s="1721">
        <v>22907.876</v>
      </c>
      <c r="G65" s="1728">
        <v>37521</v>
      </c>
      <c r="H65" s="644"/>
      <c r="I65" s="651"/>
      <c r="J65" s="649"/>
      <c r="K65" s="649"/>
      <c r="L65" s="1"/>
      <c r="M65" s="1"/>
      <c r="N65" s="1"/>
      <c r="O65" s="1"/>
    </row>
    <row r="66" spans="1:15" ht="12" customHeight="1" x14ac:dyDescent="0.25">
      <c r="A66" s="25"/>
      <c r="B66" s="40" t="s">
        <v>188</v>
      </c>
      <c r="C66" s="638">
        <v>33.997</v>
      </c>
      <c r="D66" s="68">
        <v>31.024000000000001</v>
      </c>
      <c r="E66" s="211"/>
      <c r="F66" s="1729">
        <v>232.82</v>
      </c>
      <c r="G66" s="1728">
        <v>175.23</v>
      </c>
      <c r="H66" s="644"/>
      <c r="I66" s="651"/>
      <c r="J66" s="649"/>
      <c r="K66" s="649"/>
      <c r="L66" s="1"/>
      <c r="M66" s="1"/>
      <c r="N66" s="1"/>
      <c r="O66" s="1"/>
    </row>
    <row r="67" spans="1:15" ht="12" customHeight="1" x14ac:dyDescent="0.25">
      <c r="A67" s="25"/>
      <c r="B67" s="40" t="s">
        <v>99</v>
      </c>
      <c r="C67" s="638">
        <v>998.48199999999997</v>
      </c>
      <c r="D67" s="68">
        <v>1190.807</v>
      </c>
      <c r="E67" s="211"/>
      <c r="F67" s="1721">
        <v>1976</v>
      </c>
      <c r="G67" s="1728">
        <v>2302.41</v>
      </c>
      <c r="H67" s="644"/>
      <c r="I67" s="651"/>
      <c r="J67" s="649"/>
      <c r="K67" s="649"/>
      <c r="L67" s="1"/>
      <c r="M67" s="1"/>
      <c r="N67" s="1"/>
      <c r="O67" s="1"/>
    </row>
    <row r="68" spans="1:15" s="1" customFormat="1" ht="12" customHeight="1" x14ac:dyDescent="0.25">
      <c r="A68" s="25"/>
      <c r="B68" s="40" t="s">
        <v>189</v>
      </c>
      <c r="C68" s="638">
        <v>27254.488000000001</v>
      </c>
      <c r="D68" s="68">
        <v>30443.819</v>
      </c>
      <c r="E68" s="211"/>
      <c r="F68" s="1721">
        <v>67504.502953999996</v>
      </c>
      <c r="G68" s="1728">
        <v>66275</v>
      </c>
      <c r="H68" s="644" t="s">
        <v>130</v>
      </c>
      <c r="I68" s="651"/>
      <c r="J68" s="649"/>
      <c r="K68" s="649"/>
    </row>
    <row r="69" spans="1:15" ht="12" customHeight="1" x14ac:dyDescent="0.25">
      <c r="A69" s="25"/>
      <c r="B69" s="40" t="s">
        <v>103</v>
      </c>
      <c r="C69" s="638">
        <v>44668.529000000002</v>
      </c>
      <c r="D69" s="68">
        <v>48258.483999999997</v>
      </c>
      <c r="E69" s="211"/>
      <c r="F69" s="1721">
        <v>18026.386023999999</v>
      </c>
      <c r="G69" s="989">
        <v>18402.94685</v>
      </c>
      <c r="H69" s="644"/>
      <c r="I69" s="651"/>
      <c r="J69" s="649"/>
      <c r="K69" s="649"/>
      <c r="L69" s="1"/>
      <c r="M69" s="1"/>
      <c r="N69" s="1"/>
      <c r="O69" s="1"/>
    </row>
    <row r="70" spans="1:15" ht="12" customHeight="1" x14ac:dyDescent="0.25">
      <c r="A70" s="25"/>
      <c r="B70" s="40" t="s">
        <v>105</v>
      </c>
      <c r="C70" s="638">
        <v>39.368000000000002</v>
      </c>
      <c r="D70" s="68">
        <v>52.738</v>
      </c>
      <c r="E70" s="211"/>
      <c r="F70" s="1721">
        <v>1826.887428</v>
      </c>
      <c r="G70" s="989">
        <v>3857.9039349999998</v>
      </c>
      <c r="H70" s="644"/>
      <c r="I70" s="651"/>
      <c r="J70" s="649"/>
      <c r="K70" s="649"/>
      <c r="L70" s="1"/>
      <c r="M70" s="1"/>
      <c r="N70" s="1"/>
      <c r="O70" s="1"/>
    </row>
    <row r="71" spans="1:15" ht="12" customHeight="1" x14ac:dyDescent="0.25">
      <c r="A71" s="25"/>
      <c r="B71" s="46" t="s">
        <v>107</v>
      </c>
      <c r="C71" s="639">
        <v>12440.272999999999</v>
      </c>
      <c r="D71" s="283">
        <v>12647.147000000001</v>
      </c>
      <c r="E71" s="211"/>
      <c r="F71" s="1589">
        <v>39045.590256000003</v>
      </c>
      <c r="G71" s="1285">
        <v>41120.394362999999</v>
      </c>
      <c r="H71" s="645"/>
      <c r="I71" s="651"/>
      <c r="J71" s="649"/>
      <c r="K71" s="649"/>
      <c r="L71" s="1"/>
      <c r="M71" s="1"/>
      <c r="N71" s="1"/>
      <c r="O71" s="1"/>
    </row>
    <row r="72" spans="1:15" ht="12" customHeight="1" x14ac:dyDescent="0.25">
      <c r="A72" s="226"/>
      <c r="B72" s="227" t="s">
        <v>30</v>
      </c>
      <c r="C72" s="211">
        <f>SUM(C44:C71)</f>
        <v>1497055.0560000001</v>
      </c>
      <c r="D72" s="211">
        <f>SUM(D44:D71)</f>
        <v>1477494.6592000001</v>
      </c>
      <c r="E72" s="211"/>
      <c r="F72" s="211">
        <f>SUM(F44:F71)</f>
        <v>1043657.530607</v>
      </c>
      <c r="G72" s="211">
        <f>SUM(G44:G71)</f>
        <v>1278179.9642059999</v>
      </c>
      <c r="H72" s="651"/>
      <c r="I72" s="651"/>
      <c r="J72" s="166"/>
      <c r="K72" s="166"/>
      <c r="L72" s="1"/>
      <c r="M72" s="1"/>
      <c r="N72" s="1"/>
      <c r="O72" s="1"/>
    </row>
    <row r="73" spans="1:15" ht="12" customHeight="1" x14ac:dyDescent="0.25">
      <c r="A73" s="1"/>
      <c r="B73" s="157"/>
      <c r="C73" s="211"/>
      <c r="D73" s="211"/>
      <c r="E73" s="211"/>
      <c r="F73" s="211"/>
      <c r="G73" s="211"/>
      <c r="H73" s="651"/>
      <c r="I73" s="651"/>
      <c r="J73" s="166"/>
      <c r="K73" s="166"/>
      <c r="L73" s="1"/>
      <c r="M73" s="1"/>
      <c r="N73" s="1"/>
      <c r="O73" s="1"/>
    </row>
    <row r="74" spans="1:15" ht="12" customHeight="1" x14ac:dyDescent="0.25">
      <c r="A74" s="1"/>
      <c r="B74" s="229" t="s">
        <v>132</v>
      </c>
      <c r="C74" s="598">
        <f>SUM(C21,C41,C72)</f>
        <v>20250675.401000001</v>
      </c>
      <c r="D74" s="598">
        <f>SUM(D21,D41,D72)</f>
        <v>23451223.8312</v>
      </c>
      <c r="E74" s="598"/>
      <c r="F74" s="598">
        <f>SUM(F21,F41,F72)</f>
        <v>16608658.213450002</v>
      </c>
      <c r="G74" s="598">
        <f>SUM(G21,G41,G72)</f>
        <v>21111803.345513996</v>
      </c>
      <c r="H74" s="599"/>
      <c r="I74" s="231"/>
      <c r="J74" s="166"/>
      <c r="K74" s="166"/>
      <c r="L74" s="1"/>
      <c r="M74" s="1"/>
      <c r="N74" s="1"/>
      <c r="O74" s="1"/>
    </row>
    <row r="75" spans="1:15" ht="12" customHeight="1" x14ac:dyDescent="0.25">
      <c r="A75" s="1"/>
      <c r="B75" s="157"/>
      <c r="C75" s="1651"/>
      <c r="D75" s="1651"/>
      <c r="E75" s="1651"/>
      <c r="F75" s="1651"/>
      <c r="G75" s="1651"/>
      <c r="H75" s="231"/>
      <c r="I75" s="231"/>
      <c r="J75" s="166"/>
      <c r="K75" s="166"/>
      <c r="L75" s="1"/>
      <c r="M75" s="1"/>
      <c r="N75" s="1"/>
      <c r="O75" s="1"/>
    </row>
    <row r="76" spans="1:15" ht="12" customHeight="1" x14ac:dyDescent="0.25">
      <c r="A76" s="1"/>
      <c r="B76" s="87" t="s">
        <v>110</v>
      </c>
      <c r="C76" s="1"/>
      <c r="D76" s="1"/>
      <c r="J76" s="1"/>
      <c r="K76" s="1"/>
      <c r="L76" s="1"/>
      <c r="M76" s="1"/>
      <c r="N76" s="1"/>
      <c r="O76" s="1"/>
    </row>
    <row r="77" spans="1:15" ht="12" customHeight="1" x14ac:dyDescent="0.25">
      <c r="A77" s="1"/>
      <c r="B77" s="87" t="s">
        <v>111</v>
      </c>
      <c r="C77" s="1"/>
      <c r="D77" s="1"/>
      <c r="E77" s="218"/>
      <c r="F77" s="218"/>
      <c r="G77" s="218"/>
      <c r="H77" s="230"/>
      <c r="I77" s="218"/>
      <c r="J77" s="21"/>
      <c r="K77" s="21"/>
      <c r="L77" s="21"/>
      <c r="M77" s="21"/>
      <c r="N77" s="21"/>
      <c r="O77" s="21"/>
    </row>
    <row r="78" spans="1:15" ht="12" customHeight="1" x14ac:dyDescent="0.25">
      <c r="A78" s="1"/>
      <c r="B78" s="87" t="s">
        <v>112</v>
      </c>
      <c r="C78" s="1"/>
      <c r="D78" s="1"/>
      <c r="J78" s="11"/>
      <c r="K78" s="11"/>
      <c r="L78" s="11"/>
      <c r="M78" s="11"/>
      <c r="N78" s="11"/>
      <c r="O78" s="11"/>
    </row>
    <row r="79" spans="1:15" ht="12" customHeight="1" x14ac:dyDescent="0.25">
      <c r="B79" s="94" t="s">
        <v>113</v>
      </c>
      <c r="J79" s="11"/>
      <c r="K79" s="11"/>
      <c r="L79" s="11"/>
      <c r="M79" s="11"/>
      <c r="N79" s="11"/>
      <c r="O79" s="11"/>
    </row>
    <row r="80" spans="1:15" ht="12" customHeight="1" x14ac:dyDescent="0.25">
      <c r="B80" s="87" t="s">
        <v>133</v>
      </c>
      <c r="J80" s="11"/>
      <c r="K80" s="11"/>
      <c r="L80" s="11"/>
      <c r="M80" s="11"/>
      <c r="N80" s="11"/>
      <c r="O80" s="11"/>
    </row>
    <row r="81" spans="2:2" ht="12" customHeight="1" x14ac:dyDescent="0.25">
      <c r="B81" s="87" t="s">
        <v>134</v>
      </c>
    </row>
    <row r="82" spans="2:2" ht="12" customHeight="1" x14ac:dyDescent="0.25">
      <c r="B82" s="2"/>
    </row>
    <row r="83" spans="2:2" ht="12" customHeight="1" x14ac:dyDescent="0.25">
      <c r="B83" s="79" t="s">
        <v>116</v>
      </c>
    </row>
    <row r="84" spans="2:2" ht="12" customHeight="1" x14ac:dyDescent="0.25">
      <c r="B84" s="79" t="s">
        <v>117</v>
      </c>
    </row>
    <row r="85" spans="2:2" ht="12" customHeight="1" x14ac:dyDescent="0.25">
      <c r="B85" s="79" t="s">
        <v>121</v>
      </c>
    </row>
    <row r="86" spans="2:2" ht="12" customHeight="1" x14ac:dyDescent="0.25">
      <c r="B86" s="79" t="s">
        <v>805</v>
      </c>
    </row>
    <row r="87" spans="2:2" ht="12" customHeight="1" x14ac:dyDescent="0.25">
      <c r="B87" s="79" t="s">
        <v>118</v>
      </c>
    </row>
    <row r="88" spans="2:2" ht="12" customHeight="1" x14ac:dyDescent="0.25">
      <c r="B88" s="79" t="s">
        <v>119</v>
      </c>
    </row>
    <row r="89" spans="2:2" ht="12" customHeight="1" x14ac:dyDescent="0.25">
      <c r="B89" s="79" t="s">
        <v>120</v>
      </c>
    </row>
    <row r="90" spans="2:2" ht="12" customHeight="1" x14ac:dyDescent="0.25">
      <c r="B90" s="3" t="s">
        <v>807</v>
      </c>
    </row>
    <row r="91" spans="2:2" ht="12" customHeight="1" x14ac:dyDescent="0.25">
      <c r="B91" s="79" t="s">
        <v>123</v>
      </c>
    </row>
    <row r="92" spans="2:2" ht="12" customHeight="1" x14ac:dyDescent="0.25">
      <c r="B92" s="79" t="s">
        <v>124</v>
      </c>
    </row>
    <row r="93" spans="2:2" ht="12" customHeight="1" x14ac:dyDescent="0.25">
      <c r="B93" s="79" t="s">
        <v>125</v>
      </c>
    </row>
    <row r="94" spans="2:2" ht="12" customHeight="1" x14ac:dyDescent="0.25">
      <c r="B94" s="79" t="s">
        <v>122</v>
      </c>
    </row>
    <row r="95" spans="2:2" ht="12" customHeight="1" x14ac:dyDescent="0.25">
      <c r="B95" s="79" t="s">
        <v>126</v>
      </c>
    </row>
    <row r="96" spans="2:2" ht="12" customHeight="1" x14ac:dyDescent="0.25"/>
    <row r="97" spans="1:4" ht="12" customHeight="1" x14ac:dyDescent="0.25"/>
    <row r="98" spans="1:4" ht="12" customHeight="1" x14ac:dyDescent="0.25"/>
    <row r="99" spans="1:4" ht="12" customHeight="1" x14ac:dyDescent="0.25"/>
    <row r="100" spans="1:4" ht="12" customHeight="1" x14ac:dyDescent="0.25"/>
    <row r="101" spans="1:4" ht="12" customHeight="1" x14ac:dyDescent="0.25"/>
    <row r="102" spans="1:4" ht="12" customHeight="1" x14ac:dyDescent="0.25"/>
    <row r="103" spans="1:4" ht="12" customHeight="1" x14ac:dyDescent="0.25"/>
    <row r="104" spans="1:4" ht="12" customHeight="1" x14ac:dyDescent="0.25"/>
    <row r="105" spans="1:4" ht="12" customHeight="1" x14ac:dyDescent="0.25"/>
    <row r="106" spans="1:4" ht="12" customHeight="1" x14ac:dyDescent="0.25"/>
    <row r="107" spans="1:4" ht="12" customHeight="1" x14ac:dyDescent="0.25">
      <c r="A107" s="92"/>
      <c r="B107" s="92"/>
      <c r="C107" s="92"/>
      <c r="D107" s="92"/>
    </row>
  </sheetData>
  <mergeCells count="5">
    <mergeCell ref="B5:B7"/>
    <mergeCell ref="C5:C7"/>
    <mergeCell ref="D5:D7"/>
    <mergeCell ref="F5:F7"/>
    <mergeCell ref="G5:G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U87"/>
  <sheetViews>
    <sheetView showGridLines="0" topLeftCell="A37" zoomScale="85" zoomScaleNormal="85" workbookViewId="0">
      <selection activeCell="G57" sqref="G57"/>
    </sheetView>
  </sheetViews>
  <sheetFormatPr defaultColWidth="11.42578125" defaultRowHeight="15" x14ac:dyDescent="0.25"/>
  <cols>
    <col min="1" max="1" width="2.85546875" style="112" customWidth="1"/>
    <col min="2" max="2" width="37.5703125" style="112" customWidth="1"/>
    <col min="3" max="4" width="15.7109375" style="112" customWidth="1"/>
    <col min="5" max="5" width="2.85546875" style="2" customWidth="1"/>
    <col min="6" max="7" width="15.7109375" style="2" customWidth="1"/>
    <col min="8" max="8" width="3.140625" style="111" customWidth="1"/>
    <col min="9" max="9" width="2.85546875" style="2" customWidth="1"/>
    <col min="10"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5" width="2.85546875" style="2" customWidth="1"/>
    <col min="266"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1" width="2.85546875" style="2" customWidth="1"/>
    <col min="522"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7" width="2.85546875" style="2" customWidth="1"/>
    <col min="778"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3" width="2.85546875" style="2" customWidth="1"/>
    <col min="1034"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9" width="2.85546875" style="2" customWidth="1"/>
    <col min="1290"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5" width="2.85546875" style="2" customWidth="1"/>
    <col min="1546"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1" width="2.85546875" style="2" customWidth="1"/>
    <col min="1802"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7" width="2.85546875" style="2" customWidth="1"/>
    <col min="2058"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3" width="2.85546875" style="2" customWidth="1"/>
    <col min="2314"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9" width="2.85546875" style="2" customWidth="1"/>
    <col min="2570"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5" width="2.85546875" style="2" customWidth="1"/>
    <col min="2826"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1" width="2.85546875" style="2" customWidth="1"/>
    <col min="3082"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7" width="2.85546875" style="2" customWidth="1"/>
    <col min="3338"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3" width="2.85546875" style="2" customWidth="1"/>
    <col min="3594"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9" width="2.85546875" style="2" customWidth="1"/>
    <col min="3850"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5" width="2.85546875" style="2" customWidth="1"/>
    <col min="4106"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1" width="2.85546875" style="2" customWidth="1"/>
    <col min="4362"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7" width="2.85546875" style="2" customWidth="1"/>
    <col min="4618"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3" width="2.85546875" style="2" customWidth="1"/>
    <col min="4874"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9" width="2.85546875" style="2" customWidth="1"/>
    <col min="5130"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5" width="2.85546875" style="2" customWidth="1"/>
    <col min="5386"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1" width="2.85546875" style="2" customWidth="1"/>
    <col min="5642"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7" width="2.85546875" style="2" customWidth="1"/>
    <col min="5898"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3" width="2.85546875" style="2" customWidth="1"/>
    <col min="6154"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9" width="2.85546875" style="2" customWidth="1"/>
    <col min="6410"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5" width="2.85546875" style="2" customWidth="1"/>
    <col min="6666"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1" width="2.85546875" style="2" customWidth="1"/>
    <col min="6922"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7" width="2.85546875" style="2" customWidth="1"/>
    <col min="7178"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3" width="2.85546875" style="2" customWidth="1"/>
    <col min="7434"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9" width="2.85546875" style="2" customWidth="1"/>
    <col min="7690"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5" width="2.85546875" style="2" customWidth="1"/>
    <col min="7946"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1" width="2.85546875" style="2" customWidth="1"/>
    <col min="8202"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7" width="2.85546875" style="2" customWidth="1"/>
    <col min="8458"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3" width="2.85546875" style="2" customWidth="1"/>
    <col min="8714"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9" width="2.85546875" style="2" customWidth="1"/>
    <col min="8970"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5" width="2.85546875" style="2" customWidth="1"/>
    <col min="9226"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1" width="2.85546875" style="2" customWidth="1"/>
    <col min="9482"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7" width="2.85546875" style="2" customWidth="1"/>
    <col min="9738"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3" width="2.85546875" style="2" customWidth="1"/>
    <col min="9994"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9" width="2.85546875" style="2" customWidth="1"/>
    <col min="10250"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5" width="2.85546875" style="2" customWidth="1"/>
    <col min="10506"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1" width="2.85546875" style="2" customWidth="1"/>
    <col min="10762"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7" width="2.85546875" style="2" customWidth="1"/>
    <col min="11018"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3" width="2.85546875" style="2" customWidth="1"/>
    <col min="11274"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9" width="2.85546875" style="2" customWidth="1"/>
    <col min="11530"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5" width="2.85546875" style="2" customWidth="1"/>
    <col min="11786"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1" width="2.85546875" style="2" customWidth="1"/>
    <col min="12042"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7" width="2.85546875" style="2" customWidth="1"/>
    <col min="12298"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3" width="2.85546875" style="2" customWidth="1"/>
    <col min="12554"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9" width="2.85546875" style="2" customWidth="1"/>
    <col min="12810"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5" width="2.85546875" style="2" customWidth="1"/>
    <col min="13066"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1" width="2.85546875" style="2" customWidth="1"/>
    <col min="13322"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7" width="2.85546875" style="2" customWidth="1"/>
    <col min="13578"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3" width="2.85546875" style="2" customWidth="1"/>
    <col min="13834"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9" width="2.85546875" style="2" customWidth="1"/>
    <col min="14090"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5" width="2.85546875" style="2" customWidth="1"/>
    <col min="14346"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1" width="2.85546875" style="2" customWidth="1"/>
    <col min="14602"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7" width="2.85546875" style="2" customWidth="1"/>
    <col min="14858"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3" width="2.85546875" style="2" customWidth="1"/>
    <col min="15114"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9" width="2.85546875" style="2" customWidth="1"/>
    <col min="15370"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5" width="2.85546875" style="2" customWidth="1"/>
    <col min="15626"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1" width="2.85546875" style="2" customWidth="1"/>
    <col min="15882"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7" width="2.85546875" style="2" customWidth="1"/>
    <col min="16138" max="16384" width="11.42578125" style="2"/>
  </cols>
  <sheetData>
    <row r="1" spans="1:11" ht="12" customHeight="1" x14ac:dyDescent="0.25">
      <c r="A1" s="1"/>
      <c r="B1" s="1"/>
      <c r="C1" s="1"/>
      <c r="D1" s="1"/>
    </row>
    <row r="2" spans="1:11" ht="12" customHeight="1" x14ac:dyDescent="0.25">
      <c r="A2" s="1"/>
      <c r="B2" s="113" t="s">
        <v>227</v>
      </c>
      <c r="C2" s="5"/>
      <c r="D2" s="5"/>
    </row>
    <row r="3" spans="1:11" ht="12" customHeight="1" x14ac:dyDescent="0.25">
      <c r="A3" s="1"/>
      <c r="B3" s="113" t="s">
        <v>228</v>
      </c>
      <c r="D3" s="8"/>
      <c r="F3" s="113" t="s">
        <v>229</v>
      </c>
    </row>
    <row r="4" spans="1:11" ht="12" customHeight="1" x14ac:dyDescent="0.25">
      <c r="A4" s="10"/>
      <c r="B4" s="92" t="s">
        <v>224</v>
      </c>
      <c r="C4" s="92"/>
      <c r="D4" s="8"/>
      <c r="E4" s="203"/>
      <c r="F4" s="92" t="s">
        <v>225</v>
      </c>
    </row>
    <row r="5" spans="1:11" ht="12" customHeight="1" x14ac:dyDescent="0.25">
      <c r="A5" s="12"/>
      <c r="B5" s="1999" t="s">
        <v>4</v>
      </c>
      <c r="C5" s="1999" t="s">
        <v>6</v>
      </c>
      <c r="D5" s="1999" t="s">
        <v>7</v>
      </c>
      <c r="E5" s="148"/>
      <c r="F5" s="1999" t="s">
        <v>6</v>
      </c>
      <c r="G5" s="1999" t="s">
        <v>7</v>
      </c>
      <c r="H5" s="5"/>
      <c r="I5" s="1"/>
      <c r="J5" s="149"/>
      <c r="K5" s="149"/>
    </row>
    <row r="6" spans="1:11" ht="12" customHeight="1" x14ac:dyDescent="0.25">
      <c r="A6" s="12"/>
      <c r="B6" s="2000"/>
      <c r="C6" s="2000"/>
      <c r="D6" s="2000"/>
      <c r="E6" s="214"/>
      <c r="F6" s="2000"/>
      <c r="G6" s="2000"/>
      <c r="H6" s="5"/>
      <c r="I6" s="1"/>
      <c r="J6" s="149"/>
      <c r="K6" s="149"/>
    </row>
    <row r="7" spans="1:11" ht="12" customHeight="1" x14ac:dyDescent="0.25">
      <c r="A7" s="12"/>
      <c r="B7" s="2001"/>
      <c r="C7" s="2001"/>
      <c r="D7" s="2001"/>
      <c r="E7" s="18"/>
      <c r="F7" s="2001"/>
      <c r="G7" s="2001"/>
      <c r="H7" s="7"/>
      <c r="I7" s="10"/>
      <c r="J7" s="149"/>
      <c r="K7" s="149"/>
    </row>
    <row r="8" spans="1:11" ht="12" customHeight="1" x14ac:dyDescent="0.25">
      <c r="A8" s="16"/>
      <c r="B8" s="16"/>
      <c r="C8" s="16"/>
      <c r="D8" s="16"/>
      <c r="E8" s="215"/>
      <c r="F8" s="16"/>
      <c r="G8" s="16"/>
      <c r="H8" s="5"/>
      <c r="I8" s="1"/>
      <c r="J8" s="149"/>
      <c r="K8" s="149"/>
    </row>
    <row r="9" spans="1:11" ht="12" customHeight="1" x14ac:dyDescent="0.25">
      <c r="A9" s="1"/>
      <c r="B9" s="20" t="s">
        <v>11</v>
      </c>
      <c r="C9" s="21"/>
      <c r="D9" s="21"/>
      <c r="E9" s="216"/>
      <c r="F9" s="21"/>
      <c r="G9" s="21"/>
      <c r="H9" s="118"/>
      <c r="I9" s="216"/>
      <c r="J9" s="149"/>
      <c r="K9" s="149"/>
    </row>
    <row r="10" spans="1:11" ht="12" customHeight="1" x14ac:dyDescent="0.25">
      <c r="A10" s="25"/>
      <c r="B10" s="31" t="s">
        <v>18</v>
      </c>
      <c r="C10" s="833">
        <v>23.099</v>
      </c>
      <c r="D10" s="827">
        <v>0.497</v>
      </c>
      <c r="E10" s="211"/>
      <c r="F10" s="172" t="s">
        <v>131</v>
      </c>
      <c r="G10" s="172" t="s">
        <v>131</v>
      </c>
      <c r="H10" s="220"/>
      <c r="I10" s="278"/>
      <c r="J10" s="838"/>
      <c r="K10" s="149"/>
    </row>
    <row r="11" spans="1:11" ht="12" customHeight="1" x14ac:dyDescent="0.25">
      <c r="A11" s="25"/>
      <c r="B11" s="40" t="s">
        <v>22</v>
      </c>
      <c r="C11" s="834">
        <v>6.26</v>
      </c>
      <c r="D11" s="829">
        <v>6.76</v>
      </c>
      <c r="E11" s="211"/>
      <c r="F11" s="210">
        <v>1136.1099999999999</v>
      </c>
      <c r="G11" s="210">
        <v>1066.99</v>
      </c>
      <c r="H11" s="221"/>
      <c r="I11" s="278"/>
      <c r="J11" s="838"/>
      <c r="K11" s="149"/>
    </row>
    <row r="12" spans="1:11" ht="12" customHeight="1" x14ac:dyDescent="0.25">
      <c r="A12" s="25"/>
      <c r="B12" s="763" t="s">
        <v>630</v>
      </c>
      <c r="C12" s="842">
        <v>220351.67502699999</v>
      </c>
      <c r="D12" s="829">
        <v>234975.96367999999</v>
      </c>
      <c r="E12" s="211"/>
      <c r="F12" s="210">
        <v>53821.024400000002</v>
      </c>
      <c r="G12" s="210">
        <v>52352.568099999997</v>
      </c>
      <c r="H12" s="221"/>
      <c r="I12" s="278"/>
      <c r="J12" s="838"/>
      <c r="K12" s="149"/>
    </row>
    <row r="13" spans="1:11" ht="12" customHeight="1" x14ac:dyDescent="0.25">
      <c r="A13" s="1"/>
      <c r="B13" s="46" t="s">
        <v>27</v>
      </c>
      <c r="C13" s="835">
        <v>1722823.166</v>
      </c>
      <c r="D13" s="832">
        <v>1610896.2150000001</v>
      </c>
      <c r="E13" s="601"/>
      <c r="F13" s="232">
        <v>613402.27181599999</v>
      </c>
      <c r="G13" s="232">
        <v>553563.75452299998</v>
      </c>
      <c r="H13" s="222"/>
      <c r="I13" s="112"/>
      <c r="J13" s="838"/>
      <c r="K13" s="149"/>
    </row>
    <row r="14" spans="1:11" ht="12" customHeight="1" x14ac:dyDescent="0.25">
      <c r="A14" s="25"/>
      <c r="B14" s="157" t="s">
        <v>30</v>
      </c>
      <c r="C14" s="211">
        <f>SUM(C10:C13)</f>
        <v>1943204.2000269999</v>
      </c>
      <c r="D14" s="211">
        <f>SUM(D10:D13)</f>
        <v>1845879.4356800001</v>
      </c>
      <c r="E14" s="211"/>
      <c r="F14" s="211">
        <f>SUM(F10:F13)</f>
        <v>668359.40621599997</v>
      </c>
      <c r="G14" s="211">
        <f>SUM(G10:G13)</f>
        <v>606983.31262300001</v>
      </c>
      <c r="H14" s="223"/>
      <c r="I14" s="278"/>
      <c r="J14" s="149"/>
      <c r="K14" s="149"/>
    </row>
    <row r="15" spans="1:11" s="112" customFormat="1" ht="12" customHeight="1" x14ac:dyDescent="0.25">
      <c r="A15" s="1"/>
      <c r="B15" s="57"/>
      <c r="C15" s="29"/>
      <c r="D15" s="29"/>
      <c r="E15" s="601"/>
      <c r="F15" s="29"/>
      <c r="G15" s="29"/>
      <c r="H15" s="225"/>
      <c r="J15" s="149"/>
      <c r="K15" s="149"/>
    </row>
    <row r="16" spans="1:11" ht="12" customHeight="1" x14ac:dyDescent="0.25">
      <c r="A16" s="1"/>
      <c r="B16" s="20" t="s">
        <v>31</v>
      </c>
      <c r="C16" s="29"/>
      <c r="D16" s="29"/>
      <c r="E16" s="211"/>
      <c r="F16" s="29"/>
      <c r="G16" s="29"/>
      <c r="H16" s="225"/>
      <c r="I16" s="278"/>
      <c r="J16" s="149"/>
      <c r="K16" s="149"/>
    </row>
    <row r="17" spans="1:11" ht="12" customHeight="1" x14ac:dyDescent="0.25">
      <c r="A17" s="25"/>
      <c r="B17" s="1233" t="s">
        <v>32</v>
      </c>
      <c r="C17" s="1330">
        <v>112.053</v>
      </c>
      <c r="D17" s="63">
        <v>141.935</v>
      </c>
      <c r="E17" s="211"/>
      <c r="F17" s="172">
        <v>21812.882140999998</v>
      </c>
      <c r="G17" s="172">
        <v>24682.66966</v>
      </c>
      <c r="H17" s="220"/>
      <c r="I17" s="278"/>
      <c r="J17" s="648"/>
      <c r="K17" s="149"/>
    </row>
    <row r="18" spans="1:11" ht="12" customHeight="1" x14ac:dyDescent="0.25">
      <c r="A18" s="25"/>
      <c r="B18" s="1234" t="s">
        <v>35</v>
      </c>
      <c r="C18" s="210">
        <v>5.7770000000000001</v>
      </c>
      <c r="D18" s="68">
        <v>6.79</v>
      </c>
      <c r="E18" s="211"/>
      <c r="F18" s="210">
        <v>21892.687501</v>
      </c>
      <c r="G18" s="210">
        <v>15075.041268999999</v>
      </c>
      <c r="H18" s="221"/>
      <c r="I18" s="278"/>
      <c r="J18" s="648"/>
      <c r="K18" s="149"/>
    </row>
    <row r="19" spans="1:11" ht="12" customHeight="1" x14ac:dyDescent="0.25">
      <c r="A19" s="25"/>
      <c r="B19" s="1234" t="s">
        <v>37</v>
      </c>
      <c r="C19" s="210" t="s">
        <v>131</v>
      </c>
      <c r="D19" s="68" t="s">
        <v>131</v>
      </c>
      <c r="E19" s="211"/>
      <c r="F19" s="210">
        <v>2168.5352130000001</v>
      </c>
      <c r="G19" s="210">
        <v>2390.360717</v>
      </c>
      <c r="H19" s="221"/>
      <c r="I19" s="278"/>
      <c r="J19" s="648"/>
      <c r="K19" s="149"/>
    </row>
    <row r="20" spans="1:11" ht="12" customHeight="1" x14ac:dyDescent="0.25">
      <c r="A20" s="25"/>
      <c r="B20" s="1234" t="s">
        <v>39</v>
      </c>
      <c r="C20" s="210">
        <v>14.025</v>
      </c>
      <c r="D20" s="68">
        <v>9.4320000000000004</v>
      </c>
      <c r="E20" s="211"/>
      <c r="F20" s="210" t="s">
        <v>131</v>
      </c>
      <c r="G20" s="210">
        <v>2785.2733349999999</v>
      </c>
      <c r="H20" s="221"/>
      <c r="I20" s="278"/>
      <c r="J20" s="648"/>
      <c r="K20" s="149"/>
    </row>
    <row r="21" spans="1:11" ht="12" customHeight="1" x14ac:dyDescent="0.25">
      <c r="A21" s="25"/>
      <c r="B21" s="1234" t="s">
        <v>43</v>
      </c>
      <c r="C21" s="210">
        <v>131.74600000000001</v>
      </c>
      <c r="D21" s="68">
        <v>113.32299999999999</v>
      </c>
      <c r="E21" s="211"/>
      <c r="F21" s="210">
        <v>619275.52740400005</v>
      </c>
      <c r="G21" s="210">
        <v>513253</v>
      </c>
      <c r="H21" s="221"/>
      <c r="I21" s="278"/>
      <c r="J21" s="648"/>
      <c r="K21" s="149"/>
    </row>
    <row r="22" spans="1:11" ht="12" customHeight="1" x14ac:dyDescent="0.25">
      <c r="A22" s="25"/>
      <c r="B22" s="1234" t="s">
        <v>45</v>
      </c>
      <c r="C22" s="210" t="s">
        <v>131</v>
      </c>
      <c r="D22" s="68" t="s">
        <v>131</v>
      </c>
      <c r="E22" s="211"/>
      <c r="F22" s="210">
        <v>68869.02</v>
      </c>
      <c r="G22" s="210">
        <v>60795.71</v>
      </c>
      <c r="H22" s="221"/>
      <c r="I22" s="278"/>
      <c r="J22" s="29"/>
      <c r="K22" s="149"/>
    </row>
    <row r="23" spans="1:11" ht="12" customHeight="1" x14ac:dyDescent="0.25">
      <c r="A23" s="25"/>
      <c r="B23" s="1234" t="s">
        <v>47</v>
      </c>
      <c r="C23" s="210">
        <v>22.286000000000001</v>
      </c>
      <c r="D23" s="68">
        <v>26.193000000000001</v>
      </c>
      <c r="E23" s="211"/>
      <c r="F23" s="210">
        <v>944.47</v>
      </c>
      <c r="G23" s="210">
        <v>908</v>
      </c>
      <c r="H23" s="221"/>
      <c r="I23" s="278"/>
      <c r="J23" s="648"/>
      <c r="K23" s="149"/>
    </row>
    <row r="24" spans="1:11" ht="12" customHeight="1" x14ac:dyDescent="0.25">
      <c r="A24" s="25"/>
      <c r="B24" s="1234" t="s">
        <v>50</v>
      </c>
      <c r="C24" s="210">
        <v>150.41800000000001</v>
      </c>
      <c r="D24" s="68">
        <v>139.797</v>
      </c>
      <c r="E24" s="211"/>
      <c r="F24" s="210">
        <v>7071.3005190000003</v>
      </c>
      <c r="G24" s="210">
        <v>8423.3240719999994</v>
      </c>
      <c r="H24" s="221"/>
      <c r="I24" s="278"/>
      <c r="J24" s="648"/>
      <c r="K24" s="149"/>
    </row>
    <row r="25" spans="1:11" ht="12" customHeight="1" x14ac:dyDescent="0.25">
      <c r="A25" s="25"/>
      <c r="B25" s="1234" t="s">
        <v>719</v>
      </c>
      <c r="C25" s="210">
        <v>1.244</v>
      </c>
      <c r="D25" s="68">
        <v>1.542</v>
      </c>
      <c r="E25" s="211"/>
      <c r="F25" s="210">
        <v>9387.9467359999999</v>
      </c>
      <c r="G25" s="210">
        <v>39304.006950000003</v>
      </c>
      <c r="H25" s="221"/>
      <c r="I25" s="278"/>
      <c r="J25" s="648"/>
      <c r="K25" s="149"/>
    </row>
    <row r="26" spans="1:11" ht="12" customHeight="1" x14ac:dyDescent="0.25">
      <c r="A26" s="25"/>
      <c r="B26" s="1234" t="s">
        <v>53</v>
      </c>
      <c r="C26" s="210">
        <v>8</v>
      </c>
      <c r="D26" s="68">
        <v>4</v>
      </c>
      <c r="E26" s="211"/>
      <c r="F26" s="210">
        <v>6.2789999999999999E-3</v>
      </c>
      <c r="G26" s="210" t="s">
        <v>131</v>
      </c>
      <c r="H26" s="221"/>
      <c r="I26" s="278"/>
      <c r="J26" s="648"/>
      <c r="K26" s="149"/>
    </row>
    <row r="27" spans="1:11" ht="12" customHeight="1" x14ac:dyDescent="0.25">
      <c r="A27" s="25"/>
      <c r="B27" s="1234" t="s">
        <v>55</v>
      </c>
      <c r="C27" s="210">
        <v>11.78</v>
      </c>
      <c r="D27" s="68">
        <v>1.27</v>
      </c>
      <c r="E27" s="211"/>
      <c r="F27" s="210">
        <v>28098</v>
      </c>
      <c r="G27" s="210">
        <v>24465.659</v>
      </c>
      <c r="H27" s="221"/>
      <c r="I27" s="278"/>
      <c r="J27" s="648"/>
      <c r="K27" s="149"/>
    </row>
    <row r="28" spans="1:11" ht="12" customHeight="1" x14ac:dyDescent="0.25">
      <c r="A28" s="25"/>
      <c r="B28" s="1730" t="s">
        <v>632</v>
      </c>
      <c r="C28" s="210">
        <v>13.61</v>
      </c>
      <c r="D28" s="68">
        <v>15.71</v>
      </c>
      <c r="E28" s="211"/>
      <c r="F28" s="210">
        <v>42743.882646999999</v>
      </c>
      <c r="G28" s="210">
        <v>105197.703951</v>
      </c>
      <c r="H28" s="221"/>
      <c r="I28" s="278"/>
      <c r="J28" s="648"/>
      <c r="K28" s="149"/>
    </row>
    <row r="29" spans="1:11" ht="12" customHeight="1" x14ac:dyDescent="0.25">
      <c r="A29" s="1"/>
      <c r="B29" s="1235" t="s">
        <v>62</v>
      </c>
      <c r="C29" s="1331">
        <v>6.7409999999999997</v>
      </c>
      <c r="D29" s="283">
        <v>7.1749999999999998</v>
      </c>
      <c r="E29" s="601"/>
      <c r="F29" s="232">
        <v>5353</v>
      </c>
      <c r="G29" s="232">
        <v>5140</v>
      </c>
      <c r="H29" s="222"/>
      <c r="I29" s="112"/>
      <c r="J29" s="648"/>
      <c r="K29" s="149"/>
    </row>
    <row r="30" spans="1:11" ht="12" customHeight="1" x14ac:dyDescent="0.25">
      <c r="A30" s="1"/>
      <c r="B30" s="53" t="s">
        <v>30</v>
      </c>
      <c r="C30" s="211">
        <f>SUM(C17:C29)</f>
        <v>477.68</v>
      </c>
      <c r="D30" s="211">
        <f>SUM(D17:D29)</f>
        <v>467.16699999999986</v>
      </c>
      <c r="E30" s="601"/>
      <c r="F30" s="211">
        <f>SUM(F17:F29)</f>
        <v>827617.25844000012</v>
      </c>
      <c r="G30" s="211">
        <f>SUM(G17:G29)</f>
        <v>802420.74895399995</v>
      </c>
      <c r="H30" s="223"/>
      <c r="I30" s="112"/>
      <c r="J30" s="149"/>
      <c r="K30" s="149"/>
    </row>
    <row r="31" spans="1:11" ht="12" customHeight="1" x14ac:dyDescent="0.25">
      <c r="A31" s="1"/>
      <c r="B31" s="48"/>
      <c r="C31" s="29"/>
      <c r="D31" s="29"/>
      <c r="E31" s="601"/>
      <c r="F31" s="29"/>
      <c r="G31" s="29"/>
      <c r="H31" s="225"/>
      <c r="I31" s="112"/>
      <c r="J31" s="149"/>
      <c r="K31" s="149"/>
    </row>
    <row r="32" spans="1:11" ht="12" customHeight="1" x14ac:dyDescent="0.25">
      <c r="A32" s="25"/>
      <c r="B32" s="20" t="s">
        <v>64</v>
      </c>
      <c r="C32" s="29"/>
      <c r="D32" s="29"/>
      <c r="E32" s="601"/>
      <c r="F32" s="29"/>
      <c r="G32" s="29"/>
      <c r="H32" s="225"/>
      <c r="I32" s="112"/>
      <c r="J32" s="149"/>
      <c r="K32" s="149"/>
    </row>
    <row r="33" spans="1:11" ht="12" customHeight="1" x14ac:dyDescent="0.25">
      <c r="A33" s="25"/>
      <c r="B33" s="40" t="s">
        <v>65</v>
      </c>
      <c r="C33" s="646">
        <v>2.5999999999999999E-2</v>
      </c>
      <c r="D33" s="63">
        <v>2.5999999999999999E-2</v>
      </c>
      <c r="E33" s="601"/>
      <c r="F33" s="646" t="s">
        <v>131</v>
      </c>
      <c r="G33" s="63">
        <v>374.15453100000002</v>
      </c>
      <c r="H33" s="1173"/>
      <c r="I33" s="112"/>
      <c r="J33" s="839"/>
      <c r="K33" s="149"/>
    </row>
    <row r="34" spans="1:11" ht="12" customHeight="1" x14ac:dyDescent="0.25">
      <c r="A34" s="25"/>
      <c r="B34" s="40" t="s">
        <v>67</v>
      </c>
      <c r="C34" s="638">
        <v>0.159</v>
      </c>
      <c r="D34" s="68">
        <v>0.219</v>
      </c>
      <c r="E34" s="211"/>
      <c r="F34" s="638">
        <v>141.684405</v>
      </c>
      <c r="G34" s="68">
        <v>294</v>
      </c>
      <c r="H34" s="1174"/>
      <c r="I34" s="278"/>
      <c r="J34" s="839"/>
      <c r="K34" s="149"/>
    </row>
    <row r="35" spans="1:11" ht="12" customHeight="1" x14ac:dyDescent="0.25">
      <c r="A35" s="25"/>
      <c r="B35" s="40" t="s">
        <v>166</v>
      </c>
      <c r="C35" s="638">
        <v>1.6659999999999999</v>
      </c>
      <c r="D35" s="68">
        <v>2.121</v>
      </c>
      <c r="E35" s="211"/>
      <c r="F35" s="638">
        <v>1713.558632</v>
      </c>
      <c r="G35" s="68">
        <v>2907.093977</v>
      </c>
      <c r="H35" s="1174" t="s">
        <v>130</v>
      </c>
      <c r="I35" s="278"/>
      <c r="J35" s="839"/>
      <c r="K35" s="149"/>
    </row>
    <row r="36" spans="1:11" ht="12" customHeight="1" x14ac:dyDescent="0.25">
      <c r="A36" s="25"/>
      <c r="B36" s="40" t="s">
        <v>167</v>
      </c>
      <c r="C36" s="638">
        <v>9970.1319999999996</v>
      </c>
      <c r="D36" s="68">
        <v>10442.449000000001</v>
      </c>
      <c r="E36" s="211"/>
      <c r="F36" s="638" t="s">
        <v>131</v>
      </c>
      <c r="G36" s="68" t="s">
        <v>131</v>
      </c>
      <c r="H36" s="1174"/>
      <c r="I36" s="278"/>
      <c r="J36" s="839"/>
      <c r="K36" s="149"/>
    </row>
    <row r="37" spans="1:11" ht="12" customHeight="1" x14ac:dyDescent="0.25">
      <c r="A37" s="25"/>
      <c r="B37" s="40" t="s">
        <v>73</v>
      </c>
      <c r="C37" s="638">
        <v>140.05600000000001</v>
      </c>
      <c r="D37" s="68">
        <v>126.07299999999999</v>
      </c>
      <c r="E37" s="211"/>
      <c r="F37" s="638" t="s">
        <v>131</v>
      </c>
      <c r="G37" s="68" t="s">
        <v>131</v>
      </c>
      <c r="H37" s="1174"/>
      <c r="I37" s="278"/>
      <c r="J37" s="839"/>
      <c r="K37" s="149"/>
    </row>
    <row r="38" spans="1:11" ht="12" customHeight="1" x14ac:dyDescent="0.25">
      <c r="A38" s="25"/>
      <c r="B38" s="40" t="s">
        <v>74</v>
      </c>
      <c r="C38" s="638">
        <v>1.4</v>
      </c>
      <c r="D38" s="68">
        <v>15.11</v>
      </c>
      <c r="E38" s="211"/>
      <c r="F38" s="638" t="s">
        <v>131</v>
      </c>
      <c r="G38" s="68" t="s">
        <v>131</v>
      </c>
      <c r="H38" s="1174"/>
      <c r="I38" s="278"/>
      <c r="J38" s="839"/>
      <c r="K38" s="149"/>
    </row>
    <row r="39" spans="1:11" ht="12" customHeight="1" x14ac:dyDescent="0.25">
      <c r="A39" s="25"/>
      <c r="B39" s="40" t="s">
        <v>76</v>
      </c>
      <c r="C39" s="638">
        <v>0.20100000000000001</v>
      </c>
      <c r="D39" s="68">
        <v>0.13</v>
      </c>
      <c r="E39" s="211"/>
      <c r="F39" s="638">
        <v>64.611872000000005</v>
      </c>
      <c r="G39" s="68">
        <v>56.651640999999998</v>
      </c>
      <c r="H39" s="1174"/>
      <c r="I39" s="278"/>
      <c r="J39" s="839"/>
      <c r="K39" s="149"/>
    </row>
    <row r="40" spans="1:11" ht="12" customHeight="1" x14ac:dyDescent="0.25">
      <c r="A40" s="25"/>
      <c r="B40" s="40" t="s">
        <v>78</v>
      </c>
      <c r="C40" s="638">
        <v>7.0999999999999994E-2</v>
      </c>
      <c r="D40" s="68">
        <v>8.1000000000000003E-2</v>
      </c>
      <c r="E40" s="211"/>
      <c r="F40" s="638">
        <v>157</v>
      </c>
      <c r="G40" s="68">
        <v>161</v>
      </c>
      <c r="H40" s="1174"/>
      <c r="I40" s="278"/>
      <c r="J40" s="839"/>
      <c r="K40" s="149"/>
    </row>
    <row r="41" spans="1:11" ht="12" customHeight="1" x14ac:dyDescent="0.25">
      <c r="A41" s="25"/>
      <c r="B41" s="40" t="s">
        <v>79</v>
      </c>
      <c r="C41" s="638">
        <v>189.23</v>
      </c>
      <c r="D41" s="68">
        <v>189.00399999999999</v>
      </c>
      <c r="E41" s="211"/>
      <c r="F41" s="638">
        <v>15.901726</v>
      </c>
      <c r="G41" s="68">
        <v>19.472745499999998</v>
      </c>
      <c r="H41" s="1174" t="s">
        <v>130</v>
      </c>
      <c r="I41" s="278"/>
      <c r="J41" s="839"/>
      <c r="K41" s="149"/>
    </row>
    <row r="42" spans="1:11" ht="12" customHeight="1" x14ac:dyDescent="0.25">
      <c r="A42" s="25"/>
      <c r="B42" s="40" t="s">
        <v>80</v>
      </c>
      <c r="C42" s="638" t="s">
        <v>131</v>
      </c>
      <c r="D42" s="68" t="s">
        <v>131</v>
      </c>
      <c r="E42" s="211"/>
      <c r="F42" s="638">
        <v>729.77</v>
      </c>
      <c r="G42" s="68">
        <v>229</v>
      </c>
      <c r="H42" s="1174"/>
      <c r="I42" s="278"/>
      <c r="J42" s="839"/>
      <c r="K42" s="149"/>
    </row>
    <row r="43" spans="1:11" ht="12" customHeight="1" x14ac:dyDescent="0.25">
      <c r="A43" s="25"/>
      <c r="B43" s="763" t="s">
        <v>603</v>
      </c>
      <c r="C43" s="981">
        <v>15.409000000000001</v>
      </c>
      <c r="D43" s="68">
        <v>7.15</v>
      </c>
      <c r="E43" s="211"/>
      <c r="F43" s="638">
        <v>1042.6327140000001</v>
      </c>
      <c r="G43" s="68">
        <v>632.47669599999995</v>
      </c>
      <c r="H43" s="1174"/>
      <c r="I43" s="278"/>
      <c r="J43" s="839"/>
      <c r="K43" s="149"/>
    </row>
    <row r="44" spans="1:11" ht="12" customHeight="1" x14ac:dyDescent="0.25">
      <c r="A44" s="25"/>
      <c r="B44" s="40" t="s">
        <v>82</v>
      </c>
      <c r="C44" s="638">
        <v>144.07300000000001</v>
      </c>
      <c r="D44" s="68">
        <v>153.38</v>
      </c>
      <c r="E44" s="211"/>
      <c r="F44" s="638">
        <v>1552.3524970000001</v>
      </c>
      <c r="G44" s="68">
        <v>1885.9603380000001</v>
      </c>
      <c r="H44" s="1174"/>
      <c r="I44" s="278"/>
      <c r="J44" s="839"/>
      <c r="K44" s="149"/>
    </row>
    <row r="45" spans="1:11" ht="12" customHeight="1" x14ac:dyDescent="0.25">
      <c r="A45" s="25"/>
      <c r="B45" s="40" t="s">
        <v>83</v>
      </c>
      <c r="C45" s="638">
        <v>72.807000000000002</v>
      </c>
      <c r="D45" s="68">
        <v>78.650000000000006</v>
      </c>
      <c r="E45" s="211"/>
      <c r="F45" s="638">
        <v>11842.36</v>
      </c>
      <c r="G45" s="68">
        <v>11802.78</v>
      </c>
      <c r="H45" s="1174"/>
      <c r="I45" s="278"/>
      <c r="J45" s="839"/>
      <c r="K45" s="149"/>
    </row>
    <row r="46" spans="1:11" ht="12" customHeight="1" x14ac:dyDescent="0.25">
      <c r="A46" s="25"/>
      <c r="B46" s="40" t="s">
        <v>84</v>
      </c>
      <c r="C46" s="638">
        <v>38.72</v>
      </c>
      <c r="D46" s="68">
        <v>30.922000000000001</v>
      </c>
      <c r="E46" s="211"/>
      <c r="F46" s="638">
        <v>6744.5586389999999</v>
      </c>
      <c r="G46" s="68">
        <v>7079.5682340000003</v>
      </c>
      <c r="H46" s="1174"/>
      <c r="I46" s="278"/>
      <c r="J46" s="839"/>
      <c r="K46" s="149"/>
    </row>
    <row r="47" spans="1:11" ht="12" customHeight="1" x14ac:dyDescent="0.25">
      <c r="A47" s="25"/>
      <c r="B47" s="40" t="s">
        <v>86</v>
      </c>
      <c r="C47" s="638">
        <v>0.13900000000000001</v>
      </c>
      <c r="D47" s="68">
        <v>0.155</v>
      </c>
      <c r="E47" s="211"/>
      <c r="F47" s="638">
        <v>1.833294</v>
      </c>
      <c r="G47" s="68">
        <v>0.56023299999999998</v>
      </c>
      <c r="H47" s="1174"/>
      <c r="I47" s="278"/>
      <c r="J47" s="839"/>
      <c r="K47" s="149"/>
    </row>
    <row r="48" spans="1:11" ht="12" customHeight="1" x14ac:dyDescent="0.25">
      <c r="A48" s="25"/>
      <c r="B48" s="40" t="s">
        <v>90</v>
      </c>
      <c r="C48" s="638">
        <v>184.58799999999999</v>
      </c>
      <c r="D48" s="68">
        <v>247.15299999999999</v>
      </c>
      <c r="E48" s="211"/>
      <c r="F48" s="638" t="s">
        <v>131</v>
      </c>
      <c r="G48" s="68" t="s">
        <v>131</v>
      </c>
      <c r="H48" s="1174"/>
      <c r="I48" s="278"/>
      <c r="J48" s="839"/>
      <c r="K48" s="149"/>
    </row>
    <row r="49" spans="1:255" ht="12" customHeight="1" x14ac:dyDescent="0.25">
      <c r="A49" s="25"/>
      <c r="B49" s="40" t="s">
        <v>94</v>
      </c>
      <c r="C49" s="638">
        <v>1257.076</v>
      </c>
      <c r="D49" s="68">
        <v>1513.2049999999999</v>
      </c>
      <c r="E49" s="211"/>
      <c r="F49" s="638">
        <v>23351</v>
      </c>
      <c r="G49" s="68">
        <v>18378</v>
      </c>
      <c r="H49" s="1174"/>
      <c r="I49" s="278"/>
      <c r="J49" s="839"/>
      <c r="K49" s="149"/>
    </row>
    <row r="50" spans="1:255" ht="12" customHeight="1" x14ac:dyDescent="0.25">
      <c r="A50" s="25"/>
      <c r="B50" s="40" t="s">
        <v>95</v>
      </c>
      <c r="C50" s="638">
        <v>27.78</v>
      </c>
      <c r="D50" s="68">
        <v>36.29</v>
      </c>
      <c r="E50" s="211"/>
      <c r="F50" s="638">
        <v>39121.265985999999</v>
      </c>
      <c r="G50" s="1176">
        <v>22771.532493999999</v>
      </c>
      <c r="H50" s="1174" t="s">
        <v>130</v>
      </c>
      <c r="I50" s="278"/>
      <c r="J50" s="839"/>
      <c r="K50" s="149"/>
    </row>
    <row r="51" spans="1:255" ht="12" customHeight="1" x14ac:dyDescent="0.25">
      <c r="A51" s="25"/>
      <c r="B51" s="40" t="s">
        <v>97</v>
      </c>
      <c r="C51" s="638">
        <v>39.268000000000001</v>
      </c>
      <c r="D51" s="68">
        <v>25.042000000000002</v>
      </c>
      <c r="E51" s="211"/>
      <c r="F51" s="638">
        <v>39.268000000000001</v>
      </c>
      <c r="G51" s="68">
        <v>3659</v>
      </c>
      <c r="H51" s="1174"/>
      <c r="I51" s="278"/>
      <c r="J51" s="839"/>
      <c r="K51" s="149"/>
    </row>
    <row r="52" spans="1:255" ht="12" customHeight="1" x14ac:dyDescent="0.25">
      <c r="A52" s="25"/>
      <c r="B52" s="40" t="s">
        <v>189</v>
      </c>
      <c r="C52" s="638">
        <v>0.21</v>
      </c>
      <c r="D52" s="68">
        <v>0.42499999999999999</v>
      </c>
      <c r="E52" s="211"/>
      <c r="F52" s="638">
        <v>224.662609</v>
      </c>
      <c r="G52" s="68">
        <v>616</v>
      </c>
      <c r="H52" s="1174"/>
      <c r="I52" s="278"/>
      <c r="J52" s="839"/>
      <c r="K52" s="149"/>
    </row>
    <row r="53" spans="1:255" ht="12" customHeight="1" x14ac:dyDescent="0.25">
      <c r="A53" s="25"/>
      <c r="B53" s="40" t="s">
        <v>103</v>
      </c>
      <c r="C53" s="638">
        <v>2.0459999999999998</v>
      </c>
      <c r="D53" s="68">
        <v>1.802</v>
      </c>
      <c r="E53" s="211"/>
      <c r="F53" s="638">
        <v>113.791712</v>
      </c>
      <c r="G53" s="68">
        <v>96.813284999999993</v>
      </c>
      <c r="H53" s="1174"/>
      <c r="I53" s="278"/>
      <c r="J53" s="839"/>
      <c r="K53" s="149"/>
    </row>
    <row r="54" spans="1:255" ht="12" customHeight="1" x14ac:dyDescent="0.25">
      <c r="A54" s="25"/>
      <c r="B54" s="46" t="s">
        <v>107</v>
      </c>
      <c r="C54" s="639">
        <v>70.382000000000005</v>
      </c>
      <c r="D54" s="283">
        <v>113.4</v>
      </c>
      <c r="E54" s="211"/>
      <c r="F54" s="639">
        <v>5673.2852080000002</v>
      </c>
      <c r="G54" s="283">
        <v>7108.5627409999997</v>
      </c>
      <c r="H54" s="1175"/>
      <c r="I54" s="278"/>
      <c r="J54" s="839"/>
      <c r="K54" s="149"/>
    </row>
    <row r="55" spans="1:255" ht="12" customHeight="1" x14ac:dyDescent="0.25">
      <c r="A55" s="1"/>
      <c r="B55" s="6" t="s">
        <v>30</v>
      </c>
      <c r="C55" s="211">
        <f>SUM(C33:C54)</f>
        <v>12155.438999999997</v>
      </c>
      <c r="D55" s="211">
        <f>SUM(D33:D54)</f>
        <v>12982.787</v>
      </c>
      <c r="E55" s="601"/>
      <c r="F55" s="211">
        <f>SUM(F33:F54)</f>
        <v>92529.537294000009</v>
      </c>
      <c r="G55" s="211">
        <f>SUM(G33:G54)</f>
        <v>78072.626915500005</v>
      </c>
      <c r="H55" s="840"/>
      <c r="I55" s="278"/>
      <c r="J55" s="149"/>
      <c r="K55" s="149"/>
      <c r="IU55" s="233"/>
    </row>
    <row r="56" spans="1:255" ht="12" customHeight="1" x14ac:dyDescent="0.25">
      <c r="A56" s="1"/>
      <c r="B56" s="234"/>
      <c r="C56" s="211"/>
      <c r="D56" s="211"/>
      <c r="E56" s="601"/>
      <c r="F56" s="211"/>
      <c r="G56" s="211"/>
      <c r="H56" s="5"/>
      <c r="I56" s="112"/>
      <c r="J56" s="149"/>
      <c r="K56" s="149"/>
    </row>
    <row r="57" spans="1:255" ht="12" customHeight="1" x14ac:dyDescent="0.25">
      <c r="A57" s="1"/>
      <c r="B57" s="235" t="s">
        <v>132</v>
      </c>
      <c r="C57" s="236">
        <f>SUM(C14,C30,C55)</f>
        <v>1955837.3190269999</v>
      </c>
      <c r="D57" s="236">
        <f t="shared" ref="D57:G57" si="0">SUM(D14,D30,D55)</f>
        <v>1859329.38968</v>
      </c>
      <c r="E57" s="236"/>
      <c r="F57" s="236">
        <f t="shared" si="0"/>
        <v>1588506.2019500001</v>
      </c>
      <c r="G57" s="236">
        <f t="shared" si="0"/>
        <v>1487476.6884925</v>
      </c>
      <c r="H57" s="841"/>
      <c r="I57" s="641"/>
      <c r="J57" s="149"/>
      <c r="K57" s="149"/>
    </row>
    <row r="58" spans="1:255" ht="12" customHeight="1" x14ac:dyDescent="0.25">
      <c r="A58" s="1"/>
      <c r="B58" s="1"/>
      <c r="C58" s="166"/>
      <c r="D58" s="166"/>
      <c r="E58" s="166"/>
      <c r="F58" s="166"/>
      <c r="G58" s="166"/>
      <c r="H58" s="5"/>
      <c r="I58" s="112"/>
      <c r="J58" s="112"/>
    </row>
    <row r="59" spans="1:255" ht="12" customHeight="1" x14ac:dyDescent="0.25">
      <c r="B59" s="87" t="s">
        <v>110</v>
      </c>
      <c r="C59" s="166"/>
      <c r="D59" s="166"/>
      <c r="E59" s="208"/>
      <c r="F59" s="208"/>
      <c r="G59" s="208"/>
    </row>
    <row r="60" spans="1:255" ht="12" customHeight="1" x14ac:dyDescent="0.25">
      <c r="B60" s="87" t="s">
        <v>111</v>
      </c>
      <c r="C60" s="166"/>
      <c r="D60" s="166"/>
      <c r="E60" s="208"/>
      <c r="F60" s="208"/>
      <c r="G60" s="208"/>
    </row>
    <row r="61" spans="1:255" ht="12" customHeight="1" x14ac:dyDescent="0.25">
      <c r="B61" s="87" t="s">
        <v>112</v>
      </c>
      <c r="C61" s="166"/>
      <c r="D61" s="166"/>
      <c r="E61" s="208"/>
      <c r="F61" s="208"/>
      <c r="G61" s="208"/>
    </row>
    <row r="62" spans="1:255" ht="12" customHeight="1" x14ac:dyDescent="0.25">
      <c r="B62" s="94" t="s">
        <v>113</v>
      </c>
      <c r="C62" s="166"/>
      <c r="D62" s="166"/>
      <c r="E62" s="208"/>
      <c r="F62" s="208"/>
      <c r="G62" s="208"/>
    </row>
    <row r="63" spans="1:255" ht="12" customHeight="1" x14ac:dyDescent="0.25">
      <c r="B63" s="87" t="s">
        <v>133</v>
      </c>
      <c r="C63" s="166"/>
      <c r="D63" s="166"/>
      <c r="E63" s="208"/>
      <c r="F63" s="208"/>
      <c r="G63" s="208"/>
    </row>
    <row r="64" spans="1:255" ht="12" customHeight="1" x14ac:dyDescent="0.25">
      <c r="B64" s="87" t="s">
        <v>134</v>
      </c>
      <c r="C64" s="166"/>
      <c r="D64" s="166"/>
      <c r="E64" s="208"/>
      <c r="F64" s="208"/>
      <c r="G64" s="208"/>
    </row>
    <row r="65" spans="2:7" ht="12" customHeight="1" x14ac:dyDescent="0.25">
      <c r="B65" s="2"/>
      <c r="C65" s="166"/>
      <c r="D65" s="166"/>
      <c r="E65" s="208"/>
      <c r="F65" s="208"/>
      <c r="G65" s="208"/>
    </row>
    <row r="66" spans="2:7" ht="12" customHeight="1" x14ac:dyDescent="0.25">
      <c r="B66" s="79" t="s">
        <v>116</v>
      </c>
      <c r="C66" s="166"/>
      <c r="D66" s="166"/>
      <c r="E66" s="208"/>
      <c r="F66" s="208"/>
      <c r="G66" s="208"/>
    </row>
    <row r="67" spans="2:7" ht="12" customHeight="1" x14ac:dyDescent="0.25">
      <c r="B67" s="79" t="s">
        <v>117</v>
      </c>
      <c r="C67" s="166"/>
      <c r="D67" s="166"/>
      <c r="E67" s="208"/>
      <c r="F67" s="208"/>
      <c r="G67" s="208"/>
    </row>
    <row r="68" spans="2:7" ht="12" customHeight="1" x14ac:dyDescent="0.25">
      <c r="B68" s="79" t="s">
        <v>121</v>
      </c>
      <c r="C68" s="166"/>
      <c r="D68" s="166"/>
      <c r="E68" s="208"/>
      <c r="F68" s="208"/>
      <c r="G68" s="208"/>
    </row>
    <row r="69" spans="2:7" ht="12" customHeight="1" x14ac:dyDescent="0.25">
      <c r="B69" s="79" t="s">
        <v>805</v>
      </c>
      <c r="C69" s="166"/>
      <c r="D69" s="166"/>
      <c r="E69" s="208"/>
      <c r="F69" s="208"/>
      <c r="G69" s="208"/>
    </row>
    <row r="70" spans="2:7" ht="12" customHeight="1" x14ac:dyDescent="0.25">
      <c r="B70" s="79" t="s">
        <v>118</v>
      </c>
      <c r="C70" s="166"/>
      <c r="D70" s="166"/>
      <c r="E70" s="208"/>
      <c r="F70" s="208"/>
      <c r="G70" s="208"/>
    </row>
    <row r="71" spans="2:7" ht="12" customHeight="1" x14ac:dyDescent="0.25">
      <c r="B71" s="79" t="s">
        <v>119</v>
      </c>
      <c r="C71" s="166"/>
      <c r="D71" s="166"/>
      <c r="E71" s="208"/>
      <c r="F71" s="208"/>
      <c r="G71" s="208"/>
    </row>
    <row r="72" spans="2:7" ht="12" customHeight="1" x14ac:dyDescent="0.25">
      <c r="B72" s="79" t="s">
        <v>120</v>
      </c>
      <c r="C72" s="166"/>
      <c r="D72" s="166"/>
      <c r="E72" s="208"/>
      <c r="F72" s="208"/>
      <c r="G72" s="208"/>
    </row>
    <row r="73" spans="2:7" ht="12" customHeight="1" x14ac:dyDescent="0.25">
      <c r="B73" s="3" t="s">
        <v>807</v>
      </c>
      <c r="C73" s="166"/>
      <c r="D73" s="166"/>
      <c r="E73" s="208"/>
      <c r="F73" s="208"/>
      <c r="G73" s="208"/>
    </row>
    <row r="74" spans="2:7" ht="12" customHeight="1" x14ac:dyDescent="0.25">
      <c r="B74" s="79" t="s">
        <v>123</v>
      </c>
      <c r="C74" s="166"/>
      <c r="D74" s="166"/>
      <c r="E74" s="208"/>
      <c r="F74" s="208"/>
      <c r="G74" s="208"/>
    </row>
    <row r="75" spans="2:7" ht="12" customHeight="1" x14ac:dyDescent="0.25">
      <c r="B75" s="79" t="s">
        <v>124</v>
      </c>
      <c r="C75" s="166"/>
      <c r="D75" s="166"/>
      <c r="E75" s="208"/>
      <c r="F75" s="208"/>
      <c r="G75" s="208"/>
    </row>
    <row r="76" spans="2:7" ht="12" customHeight="1" x14ac:dyDescent="0.25">
      <c r="B76" s="79" t="s">
        <v>125</v>
      </c>
      <c r="C76" s="166"/>
      <c r="D76" s="166"/>
      <c r="E76" s="208"/>
      <c r="F76" s="208"/>
      <c r="G76" s="208"/>
    </row>
    <row r="77" spans="2:7" ht="12" customHeight="1" x14ac:dyDescent="0.25">
      <c r="B77" s="79" t="s">
        <v>122</v>
      </c>
      <c r="C77" s="166"/>
      <c r="D77" s="166"/>
      <c r="E77" s="208"/>
      <c r="F77" s="208"/>
      <c r="G77" s="208"/>
    </row>
    <row r="78" spans="2:7" ht="12" customHeight="1" x14ac:dyDescent="0.25">
      <c r="B78" s="79" t="s">
        <v>126</v>
      </c>
      <c r="C78" s="166"/>
      <c r="D78" s="166"/>
      <c r="E78" s="208"/>
      <c r="F78" s="208"/>
      <c r="G78" s="208"/>
    </row>
    <row r="79" spans="2:7" ht="12" customHeight="1" x14ac:dyDescent="0.25">
      <c r="C79" s="166"/>
      <c r="D79" s="166"/>
      <c r="E79" s="208"/>
      <c r="F79" s="208"/>
      <c r="G79" s="208"/>
    </row>
    <row r="80" spans="2:7" ht="12" customHeight="1" x14ac:dyDescent="0.25"/>
    <row r="81" spans="1:4" ht="12" customHeight="1" x14ac:dyDescent="0.25"/>
    <row r="82" spans="1:4" ht="12" customHeight="1" x14ac:dyDescent="0.25"/>
    <row r="83" spans="1:4" ht="12" customHeight="1" x14ac:dyDescent="0.25"/>
    <row r="84" spans="1:4" ht="12" customHeight="1" x14ac:dyDescent="0.25"/>
    <row r="85" spans="1:4" ht="12" customHeight="1" x14ac:dyDescent="0.25"/>
    <row r="86" spans="1:4" ht="12" customHeight="1" x14ac:dyDescent="0.25"/>
    <row r="87" spans="1:4" ht="12" customHeight="1" x14ac:dyDescent="0.25">
      <c r="A87" s="92"/>
      <c r="B87" s="92"/>
      <c r="C87" s="92"/>
      <c r="D87" s="92"/>
    </row>
  </sheetData>
  <mergeCells count="5">
    <mergeCell ref="B5:B7"/>
    <mergeCell ref="C5:C7"/>
    <mergeCell ref="D5:D7"/>
    <mergeCell ref="F5:F7"/>
    <mergeCell ref="G5:G7"/>
  </mergeCells>
  <conditionalFormatting sqref="J1:J1048576">
    <cfRule type="cellIs" dxfId="1" priority="1" operator="lessThan">
      <formula>-0.3</formula>
    </cfRule>
    <cfRule type="cellIs" dxfId="0" priority="2" operator="greaterThan">
      <formula>0.3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66"/>
  <sheetViews>
    <sheetView showGridLines="0" zoomScale="85" zoomScaleNormal="85" workbookViewId="0">
      <selection activeCell="K39" sqref="K39"/>
    </sheetView>
  </sheetViews>
  <sheetFormatPr defaultColWidth="11.42578125" defaultRowHeight="15" x14ac:dyDescent="0.25"/>
  <cols>
    <col min="1" max="1" width="2.85546875" style="112" customWidth="1"/>
    <col min="2" max="2" width="37.5703125" style="112" customWidth="1"/>
    <col min="3" max="4" width="15.7109375" style="112" customWidth="1"/>
    <col min="5" max="5" width="2.85546875" style="2" customWidth="1"/>
    <col min="6" max="7" width="15.7109375" style="2" customWidth="1"/>
    <col min="8" max="8" width="3.42578125" style="111" customWidth="1"/>
    <col min="9" max="9" width="2.85546875" style="2" customWidth="1"/>
    <col min="10" max="10" width="15" style="2" customWidth="1"/>
    <col min="11"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5" width="2.85546875" style="2" customWidth="1"/>
    <col min="266"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1" width="2.85546875" style="2" customWidth="1"/>
    <col min="522"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7" width="2.85546875" style="2" customWidth="1"/>
    <col min="778"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3" width="2.85546875" style="2" customWidth="1"/>
    <col min="1034"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9" width="2.85546875" style="2" customWidth="1"/>
    <col min="1290"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5" width="2.85546875" style="2" customWidth="1"/>
    <col min="1546"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1" width="2.85546875" style="2" customWidth="1"/>
    <col min="1802"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7" width="2.85546875" style="2" customWidth="1"/>
    <col min="2058"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3" width="2.85546875" style="2" customWidth="1"/>
    <col min="2314"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9" width="2.85546875" style="2" customWidth="1"/>
    <col min="2570"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5" width="2.85546875" style="2" customWidth="1"/>
    <col min="2826"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1" width="2.85546875" style="2" customWidth="1"/>
    <col min="3082"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7" width="2.85546875" style="2" customWidth="1"/>
    <col min="3338"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3" width="2.85546875" style="2" customWidth="1"/>
    <col min="3594"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9" width="2.85546875" style="2" customWidth="1"/>
    <col min="3850"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5" width="2.85546875" style="2" customWidth="1"/>
    <col min="4106"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1" width="2.85546875" style="2" customWidth="1"/>
    <col min="4362"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7" width="2.85546875" style="2" customWidth="1"/>
    <col min="4618"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3" width="2.85546875" style="2" customWidth="1"/>
    <col min="4874"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9" width="2.85546875" style="2" customWidth="1"/>
    <col min="5130"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5" width="2.85546875" style="2" customWidth="1"/>
    <col min="5386"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1" width="2.85546875" style="2" customWidth="1"/>
    <col min="5642"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7" width="2.85546875" style="2" customWidth="1"/>
    <col min="5898"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3" width="2.85546875" style="2" customWidth="1"/>
    <col min="6154"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9" width="2.85546875" style="2" customWidth="1"/>
    <col min="6410"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5" width="2.85546875" style="2" customWidth="1"/>
    <col min="6666"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1" width="2.85546875" style="2" customWidth="1"/>
    <col min="6922"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7" width="2.85546875" style="2" customWidth="1"/>
    <col min="7178"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3" width="2.85546875" style="2" customWidth="1"/>
    <col min="7434"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9" width="2.85546875" style="2" customWidth="1"/>
    <col min="7690"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5" width="2.85546875" style="2" customWidth="1"/>
    <col min="7946"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1" width="2.85546875" style="2" customWidth="1"/>
    <col min="8202"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7" width="2.85546875" style="2" customWidth="1"/>
    <col min="8458"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3" width="2.85546875" style="2" customWidth="1"/>
    <col min="8714"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9" width="2.85546875" style="2" customWidth="1"/>
    <col min="8970"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5" width="2.85546875" style="2" customWidth="1"/>
    <col min="9226"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1" width="2.85546875" style="2" customWidth="1"/>
    <col min="9482"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7" width="2.85546875" style="2" customWidth="1"/>
    <col min="9738"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3" width="2.85546875" style="2" customWidth="1"/>
    <col min="9994"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9" width="2.85546875" style="2" customWidth="1"/>
    <col min="10250"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5" width="2.85546875" style="2" customWidth="1"/>
    <col min="10506"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1" width="2.85546875" style="2" customWidth="1"/>
    <col min="10762"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7" width="2.85546875" style="2" customWidth="1"/>
    <col min="11018"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3" width="2.85546875" style="2" customWidth="1"/>
    <col min="11274"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9" width="2.85546875" style="2" customWidth="1"/>
    <col min="11530"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5" width="2.85546875" style="2" customWidth="1"/>
    <col min="11786"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1" width="2.85546875" style="2" customWidth="1"/>
    <col min="12042"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7" width="2.85546875" style="2" customWidth="1"/>
    <col min="12298"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3" width="2.85546875" style="2" customWidth="1"/>
    <col min="12554"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9" width="2.85546875" style="2" customWidth="1"/>
    <col min="12810"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5" width="2.85546875" style="2" customWidth="1"/>
    <col min="13066"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1" width="2.85546875" style="2" customWidth="1"/>
    <col min="13322"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7" width="2.85546875" style="2" customWidth="1"/>
    <col min="13578"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3" width="2.85546875" style="2" customWidth="1"/>
    <col min="13834"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9" width="2.85546875" style="2" customWidth="1"/>
    <col min="14090"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5" width="2.85546875" style="2" customWidth="1"/>
    <col min="14346"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1" width="2.85546875" style="2" customWidth="1"/>
    <col min="14602"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7" width="2.85546875" style="2" customWidth="1"/>
    <col min="14858"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3" width="2.85546875" style="2" customWidth="1"/>
    <col min="15114"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9" width="2.85546875" style="2" customWidth="1"/>
    <col min="15370"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5" width="2.85546875" style="2" customWidth="1"/>
    <col min="15626"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1" width="2.85546875" style="2" customWidth="1"/>
    <col min="15882"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7" width="2.85546875" style="2" customWidth="1"/>
    <col min="16138" max="16384" width="11.42578125" style="2"/>
  </cols>
  <sheetData>
    <row r="1" spans="1:12" ht="12" customHeight="1" x14ac:dyDescent="0.25">
      <c r="A1" s="1"/>
      <c r="B1" s="1"/>
      <c r="C1" s="1"/>
      <c r="D1" s="1"/>
    </row>
    <row r="2" spans="1:12" ht="12" customHeight="1" x14ac:dyDescent="0.25">
      <c r="A2" s="1"/>
      <c r="B2" s="113" t="s">
        <v>230</v>
      </c>
      <c r="C2" s="5"/>
      <c r="D2" s="5"/>
    </row>
    <row r="3" spans="1:12" ht="12" customHeight="1" x14ac:dyDescent="0.25">
      <c r="A3" s="1"/>
      <c r="B3" s="113" t="s">
        <v>231</v>
      </c>
      <c r="D3" s="8"/>
      <c r="F3" s="113" t="s">
        <v>232</v>
      </c>
    </row>
    <row r="4" spans="1:12" ht="12" customHeight="1" x14ac:dyDescent="0.25">
      <c r="A4" s="10"/>
      <c r="B4" s="92" t="s">
        <v>224</v>
      </c>
      <c r="C4" s="92"/>
      <c r="D4" s="8"/>
      <c r="E4" s="203"/>
      <c r="F4" s="92" t="s">
        <v>225</v>
      </c>
    </row>
    <row r="5" spans="1:12" ht="12" customHeight="1" x14ac:dyDescent="0.25">
      <c r="A5" s="12"/>
      <c r="B5" s="1999" t="s">
        <v>4</v>
      </c>
      <c r="C5" s="1999" t="s">
        <v>6</v>
      </c>
      <c r="D5" s="1999" t="s">
        <v>7</v>
      </c>
      <c r="E5" s="148"/>
      <c r="F5" s="1999" t="s">
        <v>6</v>
      </c>
      <c r="G5" s="1999" t="s">
        <v>7</v>
      </c>
      <c r="H5" s="5"/>
      <c r="I5" s="1"/>
    </row>
    <row r="6" spans="1:12" ht="12" customHeight="1" x14ac:dyDescent="0.25">
      <c r="A6" s="12"/>
      <c r="B6" s="2000"/>
      <c r="C6" s="2000"/>
      <c r="D6" s="2000"/>
      <c r="E6" s="214"/>
      <c r="F6" s="2000"/>
      <c r="G6" s="2000"/>
      <c r="H6" s="5"/>
      <c r="I6" s="1"/>
      <c r="J6" s="148"/>
      <c r="K6" s="148"/>
      <c r="L6" s="148"/>
    </row>
    <row r="7" spans="1:12" ht="12" customHeight="1" x14ac:dyDescent="0.25">
      <c r="A7" s="12"/>
      <c r="B7" s="2001"/>
      <c r="C7" s="2001"/>
      <c r="D7" s="2001"/>
      <c r="E7" s="18"/>
      <c r="F7" s="2001"/>
      <c r="G7" s="2001"/>
      <c r="H7" s="7"/>
      <c r="I7" s="10"/>
      <c r="J7" s="148"/>
      <c r="K7" s="148"/>
      <c r="L7" s="148"/>
    </row>
    <row r="8" spans="1:12" ht="12" customHeight="1" x14ac:dyDescent="0.25">
      <c r="A8" s="16"/>
      <c r="B8" s="16"/>
      <c r="C8" s="16"/>
      <c r="D8" s="16"/>
      <c r="E8" s="215"/>
      <c r="F8" s="16"/>
      <c r="G8" s="16"/>
      <c r="H8" s="5"/>
      <c r="I8" s="1"/>
      <c r="J8" s="148"/>
      <c r="K8" s="148"/>
      <c r="L8" s="148"/>
    </row>
    <row r="9" spans="1:12" ht="12" customHeight="1" x14ac:dyDescent="0.25">
      <c r="A9" s="1"/>
      <c r="B9" s="20" t="s">
        <v>11</v>
      </c>
      <c r="C9" s="21"/>
      <c r="D9" s="21"/>
      <c r="E9" s="216"/>
      <c r="F9" s="21"/>
      <c r="G9" s="21"/>
      <c r="H9" s="118"/>
      <c r="I9" s="216"/>
      <c r="J9" s="148"/>
      <c r="K9" s="148"/>
      <c r="L9" s="148"/>
    </row>
    <row r="10" spans="1:12" ht="12" customHeight="1" x14ac:dyDescent="0.25">
      <c r="A10" s="25"/>
      <c r="B10" s="1734" t="s">
        <v>630</v>
      </c>
      <c r="C10" s="1570" t="s">
        <v>131</v>
      </c>
      <c r="D10" s="1271" t="s">
        <v>131</v>
      </c>
      <c r="E10" s="219"/>
      <c r="F10" s="1735">
        <v>1600.7004999999999</v>
      </c>
      <c r="G10" s="1736">
        <v>1546.9562000000001</v>
      </c>
      <c r="H10" s="1737"/>
      <c r="I10" s="216"/>
      <c r="J10" s="29"/>
      <c r="K10" s="836"/>
      <c r="L10" s="148"/>
    </row>
    <row r="11" spans="1:12" ht="12" customHeight="1" x14ac:dyDescent="0.25">
      <c r="A11" s="25"/>
      <c r="B11" s="157" t="s">
        <v>30</v>
      </c>
      <c r="C11" s="211" t="s">
        <v>131</v>
      </c>
      <c r="D11" s="211" t="s">
        <v>131</v>
      </c>
      <c r="E11" s="219"/>
      <c r="F11" s="49">
        <f>SUM(F10:F10)</f>
        <v>1600.7004999999999</v>
      </c>
      <c r="G11" s="49">
        <f>SUM(G10:G10)</f>
        <v>1546.9562000000001</v>
      </c>
      <c r="H11" s="223"/>
      <c r="I11" s="216"/>
      <c r="J11" s="148"/>
      <c r="K11" s="148"/>
      <c r="L11" s="148"/>
    </row>
    <row r="12" spans="1:12" ht="12" customHeight="1" x14ac:dyDescent="0.25">
      <c r="A12" s="1"/>
      <c r="B12" s="57"/>
      <c r="C12" s="36"/>
      <c r="D12" s="36"/>
      <c r="E12" s="224"/>
      <c r="F12" s="36"/>
      <c r="G12" s="36"/>
      <c r="H12" s="225"/>
      <c r="J12" s="148"/>
      <c r="K12" s="148"/>
      <c r="L12" s="148"/>
    </row>
    <row r="13" spans="1:12" ht="12" customHeight="1" x14ac:dyDescent="0.25">
      <c r="A13" s="1"/>
      <c r="B13" s="20" t="s">
        <v>31</v>
      </c>
      <c r="C13" s="36"/>
      <c r="D13" s="36"/>
      <c r="E13" s="219"/>
      <c r="F13" s="36"/>
      <c r="G13" s="36"/>
      <c r="H13" s="225"/>
      <c r="I13" s="216"/>
      <c r="J13" s="148"/>
      <c r="K13" s="148"/>
      <c r="L13" s="148"/>
    </row>
    <row r="14" spans="1:12" ht="12" customHeight="1" x14ac:dyDescent="0.25">
      <c r="A14" s="25"/>
      <c r="B14" s="31" t="s">
        <v>35</v>
      </c>
      <c r="C14" s="646" t="s">
        <v>131</v>
      </c>
      <c r="D14" s="1732" t="s">
        <v>131</v>
      </c>
      <c r="E14" s="219"/>
      <c r="F14" s="636">
        <v>429206.043718</v>
      </c>
      <c r="G14" s="1468">
        <v>376112.87095000001</v>
      </c>
      <c r="H14" s="1731"/>
      <c r="I14" s="216"/>
      <c r="J14" s="98"/>
      <c r="K14" s="843"/>
      <c r="L14" s="148"/>
    </row>
    <row r="15" spans="1:12" ht="12" customHeight="1" x14ac:dyDescent="0.25">
      <c r="A15" s="25"/>
      <c r="B15" s="40" t="s">
        <v>41</v>
      </c>
      <c r="C15" s="638">
        <v>6275.3</v>
      </c>
      <c r="D15" s="1733">
        <v>10111.459999999999</v>
      </c>
      <c r="E15" s="219"/>
      <c r="F15" s="638" t="s">
        <v>131</v>
      </c>
      <c r="G15" s="68" t="s">
        <v>131</v>
      </c>
      <c r="H15" s="1174"/>
      <c r="I15" s="216"/>
      <c r="J15" s="837"/>
      <c r="K15" s="843"/>
      <c r="L15" s="148"/>
    </row>
    <row r="16" spans="1:12" ht="12" customHeight="1" x14ac:dyDescent="0.25">
      <c r="A16" s="25"/>
      <c r="B16" s="40" t="s">
        <v>50</v>
      </c>
      <c r="C16" s="638">
        <v>1715.12</v>
      </c>
      <c r="D16" s="1733">
        <v>1435.22</v>
      </c>
      <c r="E16" s="219"/>
      <c r="F16" s="638">
        <v>12834.490331000001</v>
      </c>
      <c r="G16" s="68">
        <v>14026.306957000001</v>
      </c>
      <c r="H16" s="1174"/>
      <c r="I16" s="216"/>
      <c r="J16" s="837"/>
      <c r="K16" s="843"/>
      <c r="L16" s="148"/>
    </row>
    <row r="17" spans="1:14" ht="12" customHeight="1" x14ac:dyDescent="0.25">
      <c r="A17" s="25"/>
      <c r="B17" s="46" t="s">
        <v>56</v>
      </c>
      <c r="C17" s="639" t="s">
        <v>131</v>
      </c>
      <c r="D17" s="283" t="s">
        <v>131</v>
      </c>
      <c r="E17" s="219"/>
      <c r="F17" s="315">
        <v>422902</v>
      </c>
      <c r="G17" s="1060">
        <v>397523</v>
      </c>
      <c r="H17" s="1175"/>
      <c r="I17" s="216"/>
      <c r="J17" s="29"/>
      <c r="K17" s="843"/>
      <c r="L17" s="148"/>
    </row>
    <row r="18" spans="1:14" ht="12" customHeight="1" x14ac:dyDescent="0.25">
      <c r="A18" s="1"/>
      <c r="B18" s="53" t="s">
        <v>30</v>
      </c>
      <c r="C18" s="49">
        <f>SUM(C14:C17)</f>
        <v>7990.42</v>
      </c>
      <c r="D18" s="49">
        <f>SUM(D14:D17)</f>
        <v>11546.679999999998</v>
      </c>
      <c r="E18" s="224"/>
      <c r="F18" s="49">
        <f>SUM(F14:F17)</f>
        <v>864942.53404900001</v>
      </c>
      <c r="G18" s="49">
        <f>SUM(G14:G17)</f>
        <v>787662.17790700006</v>
      </c>
      <c r="H18" s="223"/>
      <c r="J18" s="148"/>
      <c r="K18" s="844"/>
      <c r="L18" s="148"/>
    </row>
    <row r="19" spans="1:14" ht="12" customHeight="1" x14ac:dyDescent="0.25">
      <c r="A19" s="1"/>
      <c r="B19" s="48"/>
      <c r="C19" s="36"/>
      <c r="D19" s="36"/>
      <c r="E19" s="224"/>
      <c r="F19" s="36"/>
      <c r="G19" s="36"/>
      <c r="H19" s="225"/>
      <c r="J19" s="148"/>
      <c r="K19" s="844"/>
      <c r="L19" s="148"/>
      <c r="M19" s="148"/>
    </row>
    <row r="20" spans="1:14" ht="12" customHeight="1" x14ac:dyDescent="0.25">
      <c r="A20" s="25"/>
      <c r="B20" s="20" t="s">
        <v>64</v>
      </c>
      <c r="C20" s="36"/>
      <c r="D20" s="36"/>
      <c r="E20" s="224"/>
      <c r="F20" s="36"/>
      <c r="G20" s="36"/>
      <c r="H20" s="225"/>
      <c r="J20" s="148"/>
      <c r="K20" s="844"/>
      <c r="L20" s="148"/>
      <c r="M20" s="148"/>
      <c r="N20" s="148"/>
    </row>
    <row r="21" spans="1:14" ht="12" customHeight="1" x14ac:dyDescent="0.25">
      <c r="A21" s="25"/>
      <c r="B21" s="1236" t="s">
        <v>166</v>
      </c>
      <c r="C21" s="1249">
        <v>0.18</v>
      </c>
      <c r="D21" s="1738">
        <v>11.4</v>
      </c>
      <c r="E21" s="772"/>
      <c r="F21" s="636">
        <v>592.87245499999995</v>
      </c>
      <c r="G21" s="1468">
        <v>272</v>
      </c>
      <c r="H21" s="1709" t="s">
        <v>130</v>
      </c>
      <c r="I21" s="278"/>
      <c r="J21" s="838"/>
      <c r="K21" s="845"/>
      <c r="L21" s="149"/>
    </row>
    <row r="22" spans="1:14" ht="12" customHeight="1" x14ac:dyDescent="0.25">
      <c r="A22" s="25"/>
      <c r="B22" s="1238" t="s">
        <v>167</v>
      </c>
      <c r="C22" s="1067">
        <v>120544.37</v>
      </c>
      <c r="D22" s="1057">
        <v>109095.88</v>
      </c>
      <c r="E22" s="772"/>
      <c r="F22" s="638" t="s">
        <v>131</v>
      </c>
      <c r="G22" s="68" t="s">
        <v>131</v>
      </c>
      <c r="H22" s="1710"/>
      <c r="I22" s="278"/>
      <c r="J22" s="838"/>
      <c r="K22" s="29"/>
      <c r="L22" s="149"/>
    </row>
    <row r="23" spans="1:14" ht="12" customHeight="1" x14ac:dyDescent="0.25">
      <c r="A23" s="25"/>
      <c r="B23" s="1237" t="s">
        <v>71</v>
      </c>
      <c r="C23" s="1067">
        <v>10.55</v>
      </c>
      <c r="D23" s="1057">
        <v>11.27</v>
      </c>
      <c r="E23" s="772"/>
      <c r="F23" s="1931">
        <v>10592</v>
      </c>
      <c r="G23" s="66">
        <v>11248</v>
      </c>
      <c r="H23" s="1710" t="s">
        <v>130</v>
      </c>
      <c r="I23" s="278"/>
      <c r="J23" s="838"/>
      <c r="K23" s="29"/>
      <c r="L23" s="149"/>
    </row>
    <row r="24" spans="1:14" ht="12" customHeight="1" x14ac:dyDescent="0.25">
      <c r="A24" s="25"/>
      <c r="B24" s="1237" t="s">
        <v>74</v>
      </c>
      <c r="C24" s="1067">
        <v>0</v>
      </c>
      <c r="D24" s="1057">
        <v>0</v>
      </c>
      <c r="E24" s="772"/>
      <c r="F24" s="638" t="s">
        <v>131</v>
      </c>
      <c r="G24" s="68" t="s">
        <v>131</v>
      </c>
      <c r="H24" s="1710"/>
      <c r="I24" s="278"/>
      <c r="J24" s="838"/>
      <c r="K24" s="29"/>
      <c r="L24" s="149"/>
    </row>
    <row r="25" spans="1:14" ht="12" customHeight="1" x14ac:dyDescent="0.25">
      <c r="A25" s="25"/>
      <c r="B25" s="1237" t="s">
        <v>78</v>
      </c>
      <c r="C25" s="1067">
        <v>0.77</v>
      </c>
      <c r="D25" s="1057">
        <v>0.99</v>
      </c>
      <c r="E25" s="772"/>
      <c r="F25" s="638" t="s">
        <v>131</v>
      </c>
      <c r="G25" s="68" t="s">
        <v>131</v>
      </c>
      <c r="H25" s="1710"/>
      <c r="I25" s="278"/>
      <c r="J25" s="838"/>
      <c r="K25" s="29"/>
      <c r="L25" s="149"/>
    </row>
    <row r="26" spans="1:14" ht="12" customHeight="1" x14ac:dyDescent="0.25">
      <c r="A26" s="25"/>
      <c r="B26" s="1237" t="s">
        <v>79</v>
      </c>
      <c r="C26" s="1067">
        <v>500.3</v>
      </c>
      <c r="D26" s="1057">
        <v>1839.62</v>
      </c>
      <c r="E26" s="772"/>
      <c r="F26" s="638">
        <v>5413.5049826499999</v>
      </c>
      <c r="G26" s="68">
        <v>4607.3241136349998</v>
      </c>
      <c r="H26" s="1710" t="s">
        <v>130</v>
      </c>
      <c r="I26" s="278"/>
      <c r="J26" s="838"/>
      <c r="K26" s="29"/>
      <c r="L26" s="149"/>
    </row>
    <row r="27" spans="1:14" ht="12" customHeight="1" x14ac:dyDescent="0.25">
      <c r="A27" s="25"/>
      <c r="B27" s="1237" t="s">
        <v>80</v>
      </c>
      <c r="C27" s="1067">
        <v>1301</v>
      </c>
      <c r="D27" s="1057">
        <v>1570.37</v>
      </c>
      <c r="E27" s="772"/>
      <c r="F27" s="638">
        <v>0</v>
      </c>
      <c r="G27" s="68" t="s">
        <v>131</v>
      </c>
      <c r="H27" s="1710"/>
      <c r="I27" s="278"/>
      <c r="J27" s="838"/>
      <c r="K27" s="29"/>
      <c r="L27" s="149"/>
    </row>
    <row r="28" spans="1:14" ht="12" customHeight="1" x14ac:dyDescent="0.25">
      <c r="A28" s="25"/>
      <c r="B28" s="1237" t="s">
        <v>82</v>
      </c>
      <c r="C28" s="1067">
        <v>359.31</v>
      </c>
      <c r="D28" s="1057">
        <v>461.86</v>
      </c>
      <c r="E28" s="772"/>
      <c r="F28" s="314">
        <v>284.64831900000001</v>
      </c>
      <c r="G28" s="66">
        <v>222.993168</v>
      </c>
      <c r="H28" s="1710"/>
      <c r="I28" s="278"/>
      <c r="J28" s="838"/>
      <c r="K28" s="845"/>
      <c r="L28" s="149"/>
    </row>
    <row r="29" spans="1:14" ht="12" customHeight="1" x14ac:dyDescent="0.25">
      <c r="A29" s="25"/>
      <c r="B29" s="1237" t="s">
        <v>90</v>
      </c>
      <c r="C29" s="1067">
        <v>606.29</v>
      </c>
      <c r="D29" s="1057">
        <v>530.69000000000005</v>
      </c>
      <c r="E29" s="772"/>
      <c r="F29" s="638" t="s">
        <v>131</v>
      </c>
      <c r="G29" s="68" t="s">
        <v>131</v>
      </c>
      <c r="H29" s="1710"/>
      <c r="I29" s="278"/>
      <c r="J29" s="838"/>
      <c r="K29" s="213"/>
      <c r="L29" s="149"/>
    </row>
    <row r="30" spans="1:14" ht="12" customHeight="1" x14ac:dyDescent="0.25">
      <c r="A30" s="25"/>
      <c r="B30" s="1237" t="s">
        <v>94</v>
      </c>
      <c r="C30" s="1067">
        <v>741.36</v>
      </c>
      <c r="D30" s="1057">
        <v>762.43</v>
      </c>
      <c r="E30" s="219"/>
      <c r="F30" s="314">
        <v>1362</v>
      </c>
      <c r="G30" s="66">
        <v>1771</v>
      </c>
      <c r="H30" s="1710"/>
      <c r="I30" s="216"/>
      <c r="J30" s="836"/>
      <c r="K30" s="844"/>
      <c r="L30" s="148"/>
    </row>
    <row r="31" spans="1:14" ht="12" customHeight="1" x14ac:dyDescent="0.25">
      <c r="A31" s="25"/>
      <c r="B31" s="1237" t="s">
        <v>97</v>
      </c>
      <c r="C31" s="1329">
        <v>8.3000000000000007</v>
      </c>
      <c r="D31" s="1057">
        <v>6.51</v>
      </c>
      <c r="E31" s="219"/>
      <c r="F31" s="314">
        <v>75.62</v>
      </c>
      <c r="G31" s="66">
        <v>11</v>
      </c>
      <c r="H31" s="1710"/>
      <c r="I31" s="216"/>
      <c r="J31" s="836"/>
      <c r="K31" s="844"/>
      <c r="L31" s="148"/>
    </row>
    <row r="32" spans="1:14" ht="12" customHeight="1" x14ac:dyDescent="0.25">
      <c r="A32" s="25"/>
      <c r="B32" s="1237" t="s">
        <v>189</v>
      </c>
      <c r="C32" s="996" t="s">
        <v>131</v>
      </c>
      <c r="D32" s="989" t="s">
        <v>131</v>
      </c>
      <c r="E32" s="772"/>
      <c r="F32" s="314">
        <v>67729.165563000002</v>
      </c>
      <c r="G32" s="1739">
        <v>65659</v>
      </c>
      <c r="H32" s="1710" t="s">
        <v>130</v>
      </c>
      <c r="I32" s="278"/>
      <c r="J32" s="648"/>
      <c r="K32" s="844"/>
      <c r="L32" s="148"/>
    </row>
    <row r="33" spans="1:12" ht="12" customHeight="1" x14ac:dyDescent="0.25">
      <c r="A33" s="25"/>
      <c r="B33" s="1239" t="s">
        <v>103</v>
      </c>
      <c r="C33" s="1068">
        <v>567.35</v>
      </c>
      <c r="D33" s="1058">
        <v>583.42999999999995</v>
      </c>
      <c r="E33" s="219"/>
      <c r="F33" s="315">
        <v>2739.4067329999998</v>
      </c>
      <c r="G33" s="1060">
        <v>1383.897882</v>
      </c>
      <c r="H33" s="1711"/>
      <c r="I33" s="216"/>
      <c r="J33" s="836"/>
      <c r="K33" s="844"/>
      <c r="L33" s="148"/>
    </row>
    <row r="34" spans="1:12" ht="12" customHeight="1" x14ac:dyDescent="0.25">
      <c r="A34" s="1"/>
      <c r="B34" s="6" t="s">
        <v>30</v>
      </c>
      <c r="C34" s="49">
        <f>SUM(C21:C33)</f>
        <v>124639.78</v>
      </c>
      <c r="D34" s="49">
        <f>SUM(D21:D33)</f>
        <v>114874.44999999998</v>
      </c>
      <c r="E34" s="219"/>
      <c r="F34" s="49">
        <f>SUM(F21:F33)</f>
        <v>88789.218052650001</v>
      </c>
      <c r="G34" s="49">
        <f>SUM(G21:G33)</f>
        <v>85175.215163635003</v>
      </c>
      <c r="H34" s="228"/>
      <c r="I34" s="216"/>
      <c r="J34" s="148"/>
      <c r="K34" s="148"/>
      <c r="L34" s="148"/>
    </row>
    <row r="35" spans="1:12" ht="12" customHeight="1" x14ac:dyDescent="0.25">
      <c r="A35" s="1"/>
      <c r="C35" s="25"/>
      <c r="D35" s="25"/>
      <c r="E35" s="224"/>
      <c r="F35" s="224"/>
      <c r="G35" s="224"/>
      <c r="J35" s="148"/>
      <c r="K35" s="148"/>
      <c r="L35" s="148"/>
    </row>
    <row r="36" spans="1:12" ht="12" customHeight="1" x14ac:dyDescent="0.25">
      <c r="A36" s="1"/>
      <c r="B36" s="235" t="s">
        <v>132</v>
      </c>
      <c r="C36" s="239">
        <f>C34+C18</f>
        <v>132630.20000000001</v>
      </c>
      <c r="D36" s="239">
        <f>D34+D18</f>
        <v>126421.12999999998</v>
      </c>
      <c r="E36" s="1740"/>
      <c r="F36" s="239">
        <f>F34+F18+F11</f>
        <v>955332.45260165003</v>
      </c>
      <c r="G36" s="239">
        <f>G34+G18+G11</f>
        <v>874384.34927063505</v>
      </c>
      <c r="H36" s="237"/>
      <c r="I36" s="218"/>
      <c r="J36" s="148"/>
      <c r="K36" s="148"/>
      <c r="L36" s="148"/>
    </row>
    <row r="37" spans="1:12" ht="12" customHeight="1" x14ac:dyDescent="0.25">
      <c r="A37" s="1"/>
      <c r="B37" s="1"/>
      <c r="C37" s="1"/>
      <c r="D37" s="1"/>
      <c r="J37" s="148"/>
      <c r="K37" s="148"/>
      <c r="L37" s="148"/>
    </row>
    <row r="38" spans="1:12" ht="12" customHeight="1" x14ac:dyDescent="0.25">
      <c r="B38" s="87" t="s">
        <v>110</v>
      </c>
    </row>
    <row r="39" spans="1:12" ht="12" customHeight="1" x14ac:dyDescent="0.25">
      <c r="B39" s="87" t="s">
        <v>111</v>
      </c>
    </row>
    <row r="40" spans="1:12" ht="12" customHeight="1" x14ac:dyDescent="0.25">
      <c r="B40" s="87" t="s">
        <v>112</v>
      </c>
    </row>
    <row r="41" spans="1:12" ht="12" customHeight="1" x14ac:dyDescent="0.25">
      <c r="B41" s="94" t="s">
        <v>113</v>
      </c>
    </row>
    <row r="42" spans="1:12" ht="12" customHeight="1" x14ac:dyDescent="0.25">
      <c r="B42" s="87" t="s">
        <v>133</v>
      </c>
    </row>
    <row r="43" spans="1:12" ht="12" customHeight="1" x14ac:dyDescent="0.25">
      <c r="B43" s="87" t="s">
        <v>134</v>
      </c>
    </row>
    <row r="44" spans="1:12" ht="12" customHeight="1" x14ac:dyDescent="0.25">
      <c r="B44" s="2"/>
    </row>
    <row r="45" spans="1:12" ht="12" customHeight="1" x14ac:dyDescent="0.25">
      <c r="B45" s="79" t="s">
        <v>116</v>
      </c>
      <c r="C45" s="166"/>
    </row>
    <row r="46" spans="1:12" ht="12" customHeight="1" x14ac:dyDescent="0.25">
      <c r="B46" s="79" t="s">
        <v>117</v>
      </c>
      <c r="C46" s="166"/>
    </row>
    <row r="47" spans="1:12" ht="12" customHeight="1" x14ac:dyDescent="0.25">
      <c r="B47" s="79" t="s">
        <v>121</v>
      </c>
      <c r="C47" s="166"/>
    </row>
    <row r="48" spans="1:12" ht="12" customHeight="1" x14ac:dyDescent="0.25">
      <c r="B48" s="79" t="s">
        <v>805</v>
      </c>
      <c r="C48" s="166"/>
    </row>
    <row r="49" spans="2:3" ht="12" customHeight="1" x14ac:dyDescent="0.25">
      <c r="B49" s="79" t="s">
        <v>118</v>
      </c>
      <c r="C49" s="166"/>
    </row>
    <row r="50" spans="2:3" ht="12" customHeight="1" x14ac:dyDescent="0.25">
      <c r="B50" s="79" t="s">
        <v>119</v>
      </c>
      <c r="C50" s="166"/>
    </row>
    <row r="51" spans="2:3" ht="12" customHeight="1" x14ac:dyDescent="0.25">
      <c r="B51" s="79" t="s">
        <v>120</v>
      </c>
      <c r="C51" s="166"/>
    </row>
    <row r="52" spans="2:3" ht="12" customHeight="1" x14ac:dyDescent="0.25">
      <c r="B52" s="3" t="s">
        <v>807</v>
      </c>
      <c r="C52" s="166"/>
    </row>
    <row r="53" spans="2:3" ht="12" customHeight="1" x14ac:dyDescent="0.25">
      <c r="B53" s="79" t="s">
        <v>123</v>
      </c>
      <c r="C53" s="166"/>
    </row>
    <row r="54" spans="2:3" ht="12" customHeight="1" x14ac:dyDescent="0.25">
      <c r="B54" s="79" t="s">
        <v>124</v>
      </c>
      <c r="C54" s="166"/>
    </row>
    <row r="55" spans="2:3" ht="12" customHeight="1" x14ac:dyDescent="0.25">
      <c r="B55" s="79" t="s">
        <v>125</v>
      </c>
      <c r="C55" s="166"/>
    </row>
    <row r="56" spans="2:3" ht="12" customHeight="1" x14ac:dyDescent="0.25">
      <c r="B56" s="79" t="s">
        <v>122</v>
      </c>
      <c r="C56" s="166"/>
    </row>
    <row r="57" spans="2:3" ht="12" customHeight="1" x14ac:dyDescent="0.25">
      <c r="B57" s="79" t="s">
        <v>126</v>
      </c>
      <c r="C57" s="166"/>
    </row>
    <row r="58" spans="2:3" ht="12" customHeight="1" x14ac:dyDescent="0.25"/>
    <row r="59" spans="2:3" ht="12" customHeight="1" x14ac:dyDescent="0.25"/>
    <row r="60" spans="2:3" ht="12" customHeight="1" x14ac:dyDescent="0.25"/>
    <row r="61" spans="2:3" ht="12" customHeight="1" x14ac:dyDescent="0.25"/>
    <row r="62" spans="2:3" ht="12" customHeight="1" x14ac:dyDescent="0.25"/>
    <row r="63" spans="2:3" ht="12" customHeight="1" x14ac:dyDescent="0.25"/>
    <row r="64" spans="2:3" ht="12" customHeight="1" x14ac:dyDescent="0.25"/>
    <row r="65" spans="1:4" ht="12" customHeight="1" x14ac:dyDescent="0.25"/>
    <row r="66" spans="1:4" ht="12" customHeight="1" x14ac:dyDescent="0.25">
      <c r="A66" s="92"/>
      <c r="B66" s="92"/>
      <c r="C66" s="92"/>
      <c r="D66" s="92"/>
    </row>
  </sheetData>
  <mergeCells count="5">
    <mergeCell ref="B5:B7"/>
    <mergeCell ref="C5:C7"/>
    <mergeCell ref="D5:D7"/>
    <mergeCell ref="F5:F7"/>
    <mergeCell ref="G5:G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96"/>
  <sheetViews>
    <sheetView showGridLines="0" zoomScale="85" zoomScaleNormal="85" workbookViewId="0">
      <selection activeCell="G24" sqref="G24"/>
    </sheetView>
  </sheetViews>
  <sheetFormatPr defaultColWidth="11.42578125" defaultRowHeight="15" x14ac:dyDescent="0.25"/>
  <cols>
    <col min="1" max="1" width="2.85546875" style="112" customWidth="1"/>
    <col min="2" max="2" width="37.5703125" style="112" customWidth="1"/>
    <col min="3" max="5" width="15.7109375" style="112" customWidth="1"/>
    <col min="6" max="6" width="2.85546875" style="2" customWidth="1"/>
    <col min="7" max="9" width="15.7109375" style="112" customWidth="1"/>
    <col min="10" max="10" width="2.85546875" style="111" customWidth="1"/>
    <col min="11" max="256" width="11.42578125" style="2"/>
    <col min="257" max="257" width="2.85546875" style="2" customWidth="1"/>
    <col min="258" max="258" width="37.5703125" style="2" customWidth="1"/>
    <col min="259" max="261" width="15.7109375" style="2" customWidth="1"/>
    <col min="262" max="262" width="2.85546875" style="2" customWidth="1"/>
    <col min="263" max="265" width="15.7109375" style="2" customWidth="1"/>
    <col min="266" max="266" width="2.85546875" style="2" customWidth="1"/>
    <col min="267" max="512" width="11.42578125" style="2"/>
    <col min="513" max="513" width="2.85546875" style="2" customWidth="1"/>
    <col min="514" max="514" width="37.5703125" style="2" customWidth="1"/>
    <col min="515" max="517" width="15.7109375" style="2" customWidth="1"/>
    <col min="518" max="518" width="2.85546875" style="2" customWidth="1"/>
    <col min="519" max="521" width="15.7109375" style="2" customWidth="1"/>
    <col min="522" max="522" width="2.85546875" style="2" customWidth="1"/>
    <col min="523" max="768" width="11.42578125" style="2"/>
    <col min="769" max="769" width="2.85546875" style="2" customWidth="1"/>
    <col min="770" max="770" width="37.5703125" style="2" customWidth="1"/>
    <col min="771" max="773" width="15.7109375" style="2" customWidth="1"/>
    <col min="774" max="774" width="2.85546875" style="2" customWidth="1"/>
    <col min="775" max="777" width="15.7109375" style="2" customWidth="1"/>
    <col min="778" max="778" width="2.85546875" style="2" customWidth="1"/>
    <col min="779" max="1024" width="11.42578125" style="2"/>
    <col min="1025" max="1025" width="2.85546875" style="2" customWidth="1"/>
    <col min="1026" max="1026" width="37.5703125" style="2" customWidth="1"/>
    <col min="1027" max="1029" width="15.7109375" style="2" customWidth="1"/>
    <col min="1030" max="1030" width="2.85546875" style="2" customWidth="1"/>
    <col min="1031" max="1033" width="15.7109375" style="2" customWidth="1"/>
    <col min="1034" max="1034" width="2.85546875" style="2" customWidth="1"/>
    <col min="1035" max="1280" width="11.42578125" style="2"/>
    <col min="1281" max="1281" width="2.85546875" style="2" customWidth="1"/>
    <col min="1282" max="1282" width="37.5703125" style="2" customWidth="1"/>
    <col min="1283" max="1285" width="15.7109375" style="2" customWidth="1"/>
    <col min="1286" max="1286" width="2.85546875" style="2" customWidth="1"/>
    <col min="1287" max="1289" width="15.7109375" style="2" customWidth="1"/>
    <col min="1290" max="1290" width="2.85546875" style="2" customWidth="1"/>
    <col min="1291" max="1536" width="11.42578125" style="2"/>
    <col min="1537" max="1537" width="2.85546875" style="2" customWidth="1"/>
    <col min="1538" max="1538" width="37.5703125" style="2" customWidth="1"/>
    <col min="1539" max="1541" width="15.7109375" style="2" customWidth="1"/>
    <col min="1542" max="1542" width="2.85546875" style="2" customWidth="1"/>
    <col min="1543" max="1545" width="15.7109375" style="2" customWidth="1"/>
    <col min="1546" max="1546" width="2.85546875" style="2" customWidth="1"/>
    <col min="1547" max="1792" width="11.42578125" style="2"/>
    <col min="1793" max="1793" width="2.85546875" style="2" customWidth="1"/>
    <col min="1794" max="1794" width="37.5703125" style="2" customWidth="1"/>
    <col min="1795" max="1797" width="15.7109375" style="2" customWidth="1"/>
    <col min="1798" max="1798" width="2.85546875" style="2" customWidth="1"/>
    <col min="1799" max="1801" width="15.7109375" style="2" customWidth="1"/>
    <col min="1802" max="1802" width="2.85546875" style="2" customWidth="1"/>
    <col min="1803" max="2048" width="11.42578125" style="2"/>
    <col min="2049" max="2049" width="2.85546875" style="2" customWidth="1"/>
    <col min="2050" max="2050" width="37.5703125" style="2" customWidth="1"/>
    <col min="2051" max="2053" width="15.7109375" style="2" customWidth="1"/>
    <col min="2054" max="2054" width="2.85546875" style="2" customWidth="1"/>
    <col min="2055" max="2057" width="15.7109375" style="2" customWidth="1"/>
    <col min="2058" max="2058" width="2.85546875" style="2" customWidth="1"/>
    <col min="2059" max="2304" width="11.42578125" style="2"/>
    <col min="2305" max="2305" width="2.85546875" style="2" customWidth="1"/>
    <col min="2306" max="2306" width="37.5703125" style="2" customWidth="1"/>
    <col min="2307" max="2309" width="15.7109375" style="2" customWidth="1"/>
    <col min="2310" max="2310" width="2.85546875" style="2" customWidth="1"/>
    <col min="2311" max="2313" width="15.7109375" style="2" customWidth="1"/>
    <col min="2314" max="2314" width="2.85546875" style="2" customWidth="1"/>
    <col min="2315" max="2560" width="11.42578125" style="2"/>
    <col min="2561" max="2561" width="2.85546875" style="2" customWidth="1"/>
    <col min="2562" max="2562" width="37.5703125" style="2" customWidth="1"/>
    <col min="2563" max="2565" width="15.7109375" style="2" customWidth="1"/>
    <col min="2566" max="2566" width="2.85546875" style="2" customWidth="1"/>
    <col min="2567" max="2569" width="15.7109375" style="2" customWidth="1"/>
    <col min="2570" max="2570" width="2.85546875" style="2" customWidth="1"/>
    <col min="2571" max="2816" width="11.42578125" style="2"/>
    <col min="2817" max="2817" width="2.85546875" style="2" customWidth="1"/>
    <col min="2818" max="2818" width="37.5703125" style="2" customWidth="1"/>
    <col min="2819" max="2821" width="15.7109375" style="2" customWidth="1"/>
    <col min="2822" max="2822" width="2.85546875" style="2" customWidth="1"/>
    <col min="2823" max="2825" width="15.7109375" style="2" customWidth="1"/>
    <col min="2826" max="2826" width="2.85546875" style="2" customWidth="1"/>
    <col min="2827" max="3072" width="11.42578125" style="2"/>
    <col min="3073" max="3073" width="2.85546875" style="2" customWidth="1"/>
    <col min="3074" max="3074" width="37.5703125" style="2" customWidth="1"/>
    <col min="3075" max="3077" width="15.7109375" style="2" customWidth="1"/>
    <col min="3078" max="3078" width="2.85546875" style="2" customWidth="1"/>
    <col min="3079" max="3081" width="15.7109375" style="2" customWidth="1"/>
    <col min="3082" max="3082" width="2.85546875" style="2" customWidth="1"/>
    <col min="3083" max="3328" width="11.42578125" style="2"/>
    <col min="3329" max="3329" width="2.85546875" style="2" customWidth="1"/>
    <col min="3330" max="3330" width="37.5703125" style="2" customWidth="1"/>
    <col min="3331" max="3333" width="15.7109375" style="2" customWidth="1"/>
    <col min="3334" max="3334" width="2.85546875" style="2" customWidth="1"/>
    <col min="3335" max="3337" width="15.7109375" style="2" customWidth="1"/>
    <col min="3338" max="3338" width="2.85546875" style="2" customWidth="1"/>
    <col min="3339" max="3584" width="11.42578125" style="2"/>
    <col min="3585" max="3585" width="2.85546875" style="2" customWidth="1"/>
    <col min="3586" max="3586" width="37.5703125" style="2" customWidth="1"/>
    <col min="3587" max="3589" width="15.7109375" style="2" customWidth="1"/>
    <col min="3590" max="3590" width="2.85546875" style="2" customWidth="1"/>
    <col min="3591" max="3593" width="15.7109375" style="2" customWidth="1"/>
    <col min="3594" max="3594" width="2.85546875" style="2" customWidth="1"/>
    <col min="3595" max="3840" width="11.42578125" style="2"/>
    <col min="3841" max="3841" width="2.85546875" style="2" customWidth="1"/>
    <col min="3842" max="3842" width="37.5703125" style="2" customWidth="1"/>
    <col min="3843" max="3845" width="15.7109375" style="2" customWidth="1"/>
    <col min="3846" max="3846" width="2.85546875" style="2" customWidth="1"/>
    <col min="3847" max="3849" width="15.7109375" style="2" customWidth="1"/>
    <col min="3850" max="3850" width="2.85546875" style="2" customWidth="1"/>
    <col min="3851" max="4096" width="11.42578125" style="2"/>
    <col min="4097" max="4097" width="2.85546875" style="2" customWidth="1"/>
    <col min="4098" max="4098" width="37.5703125" style="2" customWidth="1"/>
    <col min="4099" max="4101" width="15.7109375" style="2" customWidth="1"/>
    <col min="4102" max="4102" width="2.85546875" style="2" customWidth="1"/>
    <col min="4103" max="4105" width="15.7109375" style="2" customWidth="1"/>
    <col min="4106" max="4106" width="2.85546875" style="2" customWidth="1"/>
    <col min="4107" max="4352" width="11.42578125" style="2"/>
    <col min="4353" max="4353" width="2.85546875" style="2" customWidth="1"/>
    <col min="4354" max="4354" width="37.5703125" style="2" customWidth="1"/>
    <col min="4355" max="4357" width="15.7109375" style="2" customWidth="1"/>
    <col min="4358" max="4358" width="2.85546875" style="2" customWidth="1"/>
    <col min="4359" max="4361" width="15.7109375" style="2" customWidth="1"/>
    <col min="4362" max="4362" width="2.85546875" style="2" customWidth="1"/>
    <col min="4363" max="4608" width="11.42578125" style="2"/>
    <col min="4609" max="4609" width="2.85546875" style="2" customWidth="1"/>
    <col min="4610" max="4610" width="37.5703125" style="2" customWidth="1"/>
    <col min="4611" max="4613" width="15.7109375" style="2" customWidth="1"/>
    <col min="4614" max="4614" width="2.85546875" style="2" customWidth="1"/>
    <col min="4615" max="4617" width="15.7109375" style="2" customWidth="1"/>
    <col min="4618" max="4618" width="2.85546875" style="2" customWidth="1"/>
    <col min="4619" max="4864" width="11.42578125" style="2"/>
    <col min="4865" max="4865" width="2.85546875" style="2" customWidth="1"/>
    <col min="4866" max="4866" width="37.5703125" style="2" customWidth="1"/>
    <col min="4867" max="4869" width="15.7109375" style="2" customWidth="1"/>
    <col min="4870" max="4870" width="2.85546875" style="2" customWidth="1"/>
    <col min="4871" max="4873" width="15.7109375" style="2" customWidth="1"/>
    <col min="4874" max="4874" width="2.85546875" style="2" customWidth="1"/>
    <col min="4875" max="5120" width="11.42578125" style="2"/>
    <col min="5121" max="5121" width="2.85546875" style="2" customWidth="1"/>
    <col min="5122" max="5122" width="37.5703125" style="2" customWidth="1"/>
    <col min="5123" max="5125" width="15.7109375" style="2" customWidth="1"/>
    <col min="5126" max="5126" width="2.85546875" style="2" customWidth="1"/>
    <col min="5127" max="5129" width="15.7109375" style="2" customWidth="1"/>
    <col min="5130" max="5130" width="2.85546875" style="2" customWidth="1"/>
    <col min="5131" max="5376" width="11.42578125" style="2"/>
    <col min="5377" max="5377" width="2.85546875" style="2" customWidth="1"/>
    <col min="5378" max="5378" width="37.5703125" style="2" customWidth="1"/>
    <col min="5379" max="5381" width="15.7109375" style="2" customWidth="1"/>
    <col min="5382" max="5382" width="2.85546875" style="2" customWidth="1"/>
    <col min="5383" max="5385" width="15.7109375" style="2" customWidth="1"/>
    <col min="5386" max="5386" width="2.85546875" style="2" customWidth="1"/>
    <col min="5387" max="5632" width="11.42578125" style="2"/>
    <col min="5633" max="5633" width="2.85546875" style="2" customWidth="1"/>
    <col min="5634" max="5634" width="37.5703125" style="2" customWidth="1"/>
    <col min="5635" max="5637" width="15.7109375" style="2" customWidth="1"/>
    <col min="5638" max="5638" width="2.85546875" style="2" customWidth="1"/>
    <col min="5639" max="5641" width="15.7109375" style="2" customWidth="1"/>
    <col min="5642" max="5642" width="2.85546875" style="2" customWidth="1"/>
    <col min="5643" max="5888" width="11.42578125" style="2"/>
    <col min="5889" max="5889" width="2.85546875" style="2" customWidth="1"/>
    <col min="5890" max="5890" width="37.5703125" style="2" customWidth="1"/>
    <col min="5891" max="5893" width="15.7109375" style="2" customWidth="1"/>
    <col min="5894" max="5894" width="2.85546875" style="2" customWidth="1"/>
    <col min="5895" max="5897" width="15.7109375" style="2" customWidth="1"/>
    <col min="5898" max="5898" width="2.85546875" style="2" customWidth="1"/>
    <col min="5899" max="6144" width="11.42578125" style="2"/>
    <col min="6145" max="6145" width="2.85546875" style="2" customWidth="1"/>
    <col min="6146" max="6146" width="37.5703125" style="2" customWidth="1"/>
    <col min="6147" max="6149" width="15.7109375" style="2" customWidth="1"/>
    <col min="6150" max="6150" width="2.85546875" style="2" customWidth="1"/>
    <col min="6151" max="6153" width="15.7109375" style="2" customWidth="1"/>
    <col min="6154" max="6154" width="2.85546875" style="2" customWidth="1"/>
    <col min="6155" max="6400" width="11.42578125" style="2"/>
    <col min="6401" max="6401" width="2.85546875" style="2" customWidth="1"/>
    <col min="6402" max="6402" width="37.5703125" style="2" customWidth="1"/>
    <col min="6403" max="6405" width="15.7109375" style="2" customWidth="1"/>
    <col min="6406" max="6406" width="2.85546875" style="2" customWidth="1"/>
    <col min="6407" max="6409" width="15.7109375" style="2" customWidth="1"/>
    <col min="6410" max="6410" width="2.85546875" style="2" customWidth="1"/>
    <col min="6411" max="6656" width="11.42578125" style="2"/>
    <col min="6657" max="6657" width="2.85546875" style="2" customWidth="1"/>
    <col min="6658" max="6658" width="37.5703125" style="2" customWidth="1"/>
    <col min="6659" max="6661" width="15.7109375" style="2" customWidth="1"/>
    <col min="6662" max="6662" width="2.85546875" style="2" customWidth="1"/>
    <col min="6663" max="6665" width="15.7109375" style="2" customWidth="1"/>
    <col min="6666" max="6666" width="2.85546875" style="2" customWidth="1"/>
    <col min="6667" max="6912" width="11.42578125" style="2"/>
    <col min="6913" max="6913" width="2.85546875" style="2" customWidth="1"/>
    <col min="6914" max="6914" width="37.5703125" style="2" customWidth="1"/>
    <col min="6915" max="6917" width="15.7109375" style="2" customWidth="1"/>
    <col min="6918" max="6918" width="2.85546875" style="2" customWidth="1"/>
    <col min="6919" max="6921" width="15.7109375" style="2" customWidth="1"/>
    <col min="6922" max="6922" width="2.85546875" style="2" customWidth="1"/>
    <col min="6923" max="7168" width="11.42578125" style="2"/>
    <col min="7169" max="7169" width="2.85546875" style="2" customWidth="1"/>
    <col min="7170" max="7170" width="37.5703125" style="2" customWidth="1"/>
    <col min="7171" max="7173" width="15.7109375" style="2" customWidth="1"/>
    <col min="7174" max="7174" width="2.85546875" style="2" customWidth="1"/>
    <col min="7175" max="7177" width="15.7109375" style="2" customWidth="1"/>
    <col min="7178" max="7178" width="2.85546875" style="2" customWidth="1"/>
    <col min="7179" max="7424" width="11.42578125" style="2"/>
    <col min="7425" max="7425" width="2.85546875" style="2" customWidth="1"/>
    <col min="7426" max="7426" width="37.5703125" style="2" customWidth="1"/>
    <col min="7427" max="7429" width="15.7109375" style="2" customWidth="1"/>
    <col min="7430" max="7430" width="2.85546875" style="2" customWidth="1"/>
    <col min="7431" max="7433" width="15.7109375" style="2" customWidth="1"/>
    <col min="7434" max="7434" width="2.85546875" style="2" customWidth="1"/>
    <col min="7435" max="7680" width="11.42578125" style="2"/>
    <col min="7681" max="7681" width="2.85546875" style="2" customWidth="1"/>
    <col min="7682" max="7682" width="37.5703125" style="2" customWidth="1"/>
    <col min="7683" max="7685" width="15.7109375" style="2" customWidth="1"/>
    <col min="7686" max="7686" width="2.85546875" style="2" customWidth="1"/>
    <col min="7687" max="7689" width="15.7109375" style="2" customWidth="1"/>
    <col min="7690" max="7690" width="2.85546875" style="2" customWidth="1"/>
    <col min="7691" max="7936" width="11.42578125" style="2"/>
    <col min="7937" max="7937" width="2.85546875" style="2" customWidth="1"/>
    <col min="7938" max="7938" width="37.5703125" style="2" customWidth="1"/>
    <col min="7939" max="7941" width="15.7109375" style="2" customWidth="1"/>
    <col min="7942" max="7942" width="2.85546875" style="2" customWidth="1"/>
    <col min="7943" max="7945" width="15.7109375" style="2" customWidth="1"/>
    <col min="7946" max="7946" width="2.85546875" style="2" customWidth="1"/>
    <col min="7947" max="8192" width="11.42578125" style="2"/>
    <col min="8193" max="8193" width="2.85546875" style="2" customWidth="1"/>
    <col min="8194" max="8194" width="37.5703125" style="2" customWidth="1"/>
    <col min="8195" max="8197" width="15.7109375" style="2" customWidth="1"/>
    <col min="8198" max="8198" width="2.85546875" style="2" customWidth="1"/>
    <col min="8199" max="8201" width="15.7109375" style="2" customWidth="1"/>
    <col min="8202" max="8202" width="2.85546875" style="2" customWidth="1"/>
    <col min="8203" max="8448" width="11.42578125" style="2"/>
    <col min="8449" max="8449" width="2.85546875" style="2" customWidth="1"/>
    <col min="8450" max="8450" width="37.5703125" style="2" customWidth="1"/>
    <col min="8451" max="8453" width="15.7109375" style="2" customWidth="1"/>
    <col min="8454" max="8454" width="2.85546875" style="2" customWidth="1"/>
    <col min="8455" max="8457" width="15.7109375" style="2" customWidth="1"/>
    <col min="8458" max="8458" width="2.85546875" style="2" customWidth="1"/>
    <col min="8459" max="8704" width="11.42578125" style="2"/>
    <col min="8705" max="8705" width="2.85546875" style="2" customWidth="1"/>
    <col min="8706" max="8706" width="37.5703125" style="2" customWidth="1"/>
    <col min="8707" max="8709" width="15.7109375" style="2" customWidth="1"/>
    <col min="8710" max="8710" width="2.85546875" style="2" customWidth="1"/>
    <col min="8711" max="8713" width="15.7109375" style="2" customWidth="1"/>
    <col min="8714" max="8714" width="2.85546875" style="2" customWidth="1"/>
    <col min="8715" max="8960" width="11.42578125" style="2"/>
    <col min="8961" max="8961" width="2.85546875" style="2" customWidth="1"/>
    <col min="8962" max="8962" width="37.5703125" style="2" customWidth="1"/>
    <col min="8963" max="8965" width="15.7109375" style="2" customWidth="1"/>
    <col min="8966" max="8966" width="2.85546875" style="2" customWidth="1"/>
    <col min="8967" max="8969" width="15.7109375" style="2" customWidth="1"/>
    <col min="8970" max="8970" width="2.85546875" style="2" customWidth="1"/>
    <col min="8971" max="9216" width="11.42578125" style="2"/>
    <col min="9217" max="9217" width="2.85546875" style="2" customWidth="1"/>
    <col min="9218" max="9218" width="37.5703125" style="2" customWidth="1"/>
    <col min="9219" max="9221" width="15.7109375" style="2" customWidth="1"/>
    <col min="9222" max="9222" width="2.85546875" style="2" customWidth="1"/>
    <col min="9223" max="9225" width="15.7109375" style="2" customWidth="1"/>
    <col min="9226" max="9226" width="2.85546875" style="2" customWidth="1"/>
    <col min="9227" max="9472" width="11.42578125" style="2"/>
    <col min="9473" max="9473" width="2.85546875" style="2" customWidth="1"/>
    <col min="9474" max="9474" width="37.5703125" style="2" customWidth="1"/>
    <col min="9475" max="9477" width="15.7109375" style="2" customWidth="1"/>
    <col min="9478" max="9478" width="2.85546875" style="2" customWidth="1"/>
    <col min="9479" max="9481" width="15.7109375" style="2" customWidth="1"/>
    <col min="9482" max="9482" width="2.85546875" style="2" customWidth="1"/>
    <col min="9483" max="9728" width="11.42578125" style="2"/>
    <col min="9729" max="9729" width="2.85546875" style="2" customWidth="1"/>
    <col min="9730" max="9730" width="37.5703125" style="2" customWidth="1"/>
    <col min="9731" max="9733" width="15.7109375" style="2" customWidth="1"/>
    <col min="9734" max="9734" width="2.85546875" style="2" customWidth="1"/>
    <col min="9735" max="9737" width="15.7109375" style="2" customWidth="1"/>
    <col min="9738" max="9738" width="2.85546875" style="2" customWidth="1"/>
    <col min="9739" max="9984" width="11.42578125" style="2"/>
    <col min="9985" max="9985" width="2.85546875" style="2" customWidth="1"/>
    <col min="9986" max="9986" width="37.5703125" style="2" customWidth="1"/>
    <col min="9987" max="9989" width="15.7109375" style="2" customWidth="1"/>
    <col min="9990" max="9990" width="2.85546875" style="2" customWidth="1"/>
    <col min="9991" max="9993" width="15.7109375" style="2" customWidth="1"/>
    <col min="9994" max="9994" width="2.85546875" style="2" customWidth="1"/>
    <col min="9995" max="10240" width="11.42578125" style="2"/>
    <col min="10241" max="10241" width="2.85546875" style="2" customWidth="1"/>
    <col min="10242" max="10242" width="37.5703125" style="2" customWidth="1"/>
    <col min="10243" max="10245" width="15.7109375" style="2" customWidth="1"/>
    <col min="10246" max="10246" width="2.85546875" style="2" customWidth="1"/>
    <col min="10247" max="10249" width="15.7109375" style="2" customWidth="1"/>
    <col min="10250" max="10250" width="2.85546875" style="2" customWidth="1"/>
    <col min="10251" max="10496" width="11.42578125" style="2"/>
    <col min="10497" max="10497" width="2.85546875" style="2" customWidth="1"/>
    <col min="10498" max="10498" width="37.5703125" style="2" customWidth="1"/>
    <col min="10499" max="10501" width="15.7109375" style="2" customWidth="1"/>
    <col min="10502" max="10502" width="2.85546875" style="2" customWidth="1"/>
    <col min="10503" max="10505" width="15.7109375" style="2" customWidth="1"/>
    <col min="10506" max="10506" width="2.85546875" style="2" customWidth="1"/>
    <col min="10507" max="10752" width="11.42578125" style="2"/>
    <col min="10753" max="10753" width="2.85546875" style="2" customWidth="1"/>
    <col min="10754" max="10754" width="37.5703125" style="2" customWidth="1"/>
    <col min="10755" max="10757" width="15.7109375" style="2" customWidth="1"/>
    <col min="10758" max="10758" width="2.85546875" style="2" customWidth="1"/>
    <col min="10759" max="10761" width="15.7109375" style="2" customWidth="1"/>
    <col min="10762" max="10762" width="2.85546875" style="2" customWidth="1"/>
    <col min="10763" max="11008" width="11.42578125" style="2"/>
    <col min="11009" max="11009" width="2.85546875" style="2" customWidth="1"/>
    <col min="11010" max="11010" width="37.5703125" style="2" customWidth="1"/>
    <col min="11011" max="11013" width="15.7109375" style="2" customWidth="1"/>
    <col min="11014" max="11014" width="2.85546875" style="2" customWidth="1"/>
    <col min="11015" max="11017" width="15.7109375" style="2" customWidth="1"/>
    <col min="11018" max="11018" width="2.85546875" style="2" customWidth="1"/>
    <col min="11019" max="11264" width="11.42578125" style="2"/>
    <col min="11265" max="11265" width="2.85546875" style="2" customWidth="1"/>
    <col min="11266" max="11266" width="37.5703125" style="2" customWidth="1"/>
    <col min="11267" max="11269" width="15.7109375" style="2" customWidth="1"/>
    <col min="11270" max="11270" width="2.85546875" style="2" customWidth="1"/>
    <col min="11271" max="11273" width="15.7109375" style="2" customWidth="1"/>
    <col min="11274" max="11274" width="2.85546875" style="2" customWidth="1"/>
    <col min="11275" max="11520" width="11.42578125" style="2"/>
    <col min="11521" max="11521" width="2.85546875" style="2" customWidth="1"/>
    <col min="11522" max="11522" width="37.5703125" style="2" customWidth="1"/>
    <col min="11523" max="11525" width="15.7109375" style="2" customWidth="1"/>
    <col min="11526" max="11526" width="2.85546875" style="2" customWidth="1"/>
    <col min="11527" max="11529" width="15.7109375" style="2" customWidth="1"/>
    <col min="11530" max="11530" width="2.85546875" style="2" customWidth="1"/>
    <col min="11531" max="11776" width="11.42578125" style="2"/>
    <col min="11777" max="11777" width="2.85546875" style="2" customWidth="1"/>
    <col min="11778" max="11778" width="37.5703125" style="2" customWidth="1"/>
    <col min="11779" max="11781" width="15.7109375" style="2" customWidth="1"/>
    <col min="11782" max="11782" width="2.85546875" style="2" customWidth="1"/>
    <col min="11783" max="11785" width="15.7109375" style="2" customWidth="1"/>
    <col min="11786" max="11786" width="2.85546875" style="2" customWidth="1"/>
    <col min="11787" max="12032" width="11.42578125" style="2"/>
    <col min="12033" max="12033" width="2.85546875" style="2" customWidth="1"/>
    <col min="12034" max="12034" width="37.5703125" style="2" customWidth="1"/>
    <col min="12035" max="12037" width="15.7109375" style="2" customWidth="1"/>
    <col min="12038" max="12038" width="2.85546875" style="2" customWidth="1"/>
    <col min="12039" max="12041" width="15.7109375" style="2" customWidth="1"/>
    <col min="12042" max="12042" width="2.85546875" style="2" customWidth="1"/>
    <col min="12043" max="12288" width="11.42578125" style="2"/>
    <col min="12289" max="12289" width="2.85546875" style="2" customWidth="1"/>
    <col min="12290" max="12290" width="37.5703125" style="2" customWidth="1"/>
    <col min="12291" max="12293" width="15.7109375" style="2" customWidth="1"/>
    <col min="12294" max="12294" width="2.85546875" style="2" customWidth="1"/>
    <col min="12295" max="12297" width="15.7109375" style="2" customWidth="1"/>
    <col min="12298" max="12298" width="2.85546875" style="2" customWidth="1"/>
    <col min="12299" max="12544" width="11.42578125" style="2"/>
    <col min="12545" max="12545" width="2.85546875" style="2" customWidth="1"/>
    <col min="12546" max="12546" width="37.5703125" style="2" customWidth="1"/>
    <col min="12547" max="12549" width="15.7109375" style="2" customWidth="1"/>
    <col min="12550" max="12550" width="2.85546875" style="2" customWidth="1"/>
    <col min="12551" max="12553" width="15.7109375" style="2" customWidth="1"/>
    <col min="12554" max="12554" width="2.85546875" style="2" customWidth="1"/>
    <col min="12555" max="12800" width="11.42578125" style="2"/>
    <col min="12801" max="12801" width="2.85546875" style="2" customWidth="1"/>
    <col min="12802" max="12802" width="37.5703125" style="2" customWidth="1"/>
    <col min="12803" max="12805" width="15.7109375" style="2" customWidth="1"/>
    <col min="12806" max="12806" width="2.85546875" style="2" customWidth="1"/>
    <col min="12807" max="12809" width="15.7109375" style="2" customWidth="1"/>
    <col min="12810" max="12810" width="2.85546875" style="2" customWidth="1"/>
    <col min="12811" max="13056" width="11.42578125" style="2"/>
    <col min="13057" max="13057" width="2.85546875" style="2" customWidth="1"/>
    <col min="13058" max="13058" width="37.5703125" style="2" customWidth="1"/>
    <col min="13059" max="13061" width="15.7109375" style="2" customWidth="1"/>
    <col min="13062" max="13062" width="2.85546875" style="2" customWidth="1"/>
    <col min="13063" max="13065" width="15.7109375" style="2" customWidth="1"/>
    <col min="13066" max="13066" width="2.85546875" style="2" customWidth="1"/>
    <col min="13067" max="13312" width="11.42578125" style="2"/>
    <col min="13313" max="13313" width="2.85546875" style="2" customWidth="1"/>
    <col min="13314" max="13314" width="37.5703125" style="2" customWidth="1"/>
    <col min="13315" max="13317" width="15.7109375" style="2" customWidth="1"/>
    <col min="13318" max="13318" width="2.85546875" style="2" customWidth="1"/>
    <col min="13319" max="13321" width="15.7109375" style="2" customWidth="1"/>
    <col min="13322" max="13322" width="2.85546875" style="2" customWidth="1"/>
    <col min="13323" max="13568" width="11.42578125" style="2"/>
    <col min="13569" max="13569" width="2.85546875" style="2" customWidth="1"/>
    <col min="13570" max="13570" width="37.5703125" style="2" customWidth="1"/>
    <col min="13571" max="13573" width="15.7109375" style="2" customWidth="1"/>
    <col min="13574" max="13574" width="2.85546875" style="2" customWidth="1"/>
    <col min="13575" max="13577" width="15.7109375" style="2" customWidth="1"/>
    <col min="13578" max="13578" width="2.85546875" style="2" customWidth="1"/>
    <col min="13579" max="13824" width="11.42578125" style="2"/>
    <col min="13825" max="13825" width="2.85546875" style="2" customWidth="1"/>
    <col min="13826" max="13826" width="37.5703125" style="2" customWidth="1"/>
    <col min="13827" max="13829" width="15.7109375" style="2" customWidth="1"/>
    <col min="13830" max="13830" width="2.85546875" style="2" customWidth="1"/>
    <col min="13831" max="13833" width="15.7109375" style="2" customWidth="1"/>
    <col min="13834" max="13834" width="2.85546875" style="2" customWidth="1"/>
    <col min="13835" max="14080" width="11.42578125" style="2"/>
    <col min="14081" max="14081" width="2.85546875" style="2" customWidth="1"/>
    <col min="14082" max="14082" width="37.5703125" style="2" customWidth="1"/>
    <col min="14083" max="14085" width="15.7109375" style="2" customWidth="1"/>
    <col min="14086" max="14086" width="2.85546875" style="2" customWidth="1"/>
    <col min="14087" max="14089" width="15.7109375" style="2" customWidth="1"/>
    <col min="14090" max="14090" width="2.85546875" style="2" customWidth="1"/>
    <col min="14091" max="14336" width="11.42578125" style="2"/>
    <col min="14337" max="14337" width="2.85546875" style="2" customWidth="1"/>
    <col min="14338" max="14338" width="37.5703125" style="2" customWidth="1"/>
    <col min="14339" max="14341" width="15.7109375" style="2" customWidth="1"/>
    <col min="14342" max="14342" width="2.85546875" style="2" customWidth="1"/>
    <col min="14343" max="14345" width="15.7109375" style="2" customWidth="1"/>
    <col min="14346" max="14346" width="2.85546875" style="2" customWidth="1"/>
    <col min="14347" max="14592" width="11.42578125" style="2"/>
    <col min="14593" max="14593" width="2.85546875" style="2" customWidth="1"/>
    <col min="14594" max="14594" width="37.5703125" style="2" customWidth="1"/>
    <col min="14595" max="14597" width="15.7109375" style="2" customWidth="1"/>
    <col min="14598" max="14598" width="2.85546875" style="2" customWidth="1"/>
    <col min="14599" max="14601" width="15.7109375" style="2" customWidth="1"/>
    <col min="14602" max="14602" width="2.85546875" style="2" customWidth="1"/>
    <col min="14603" max="14848" width="11.42578125" style="2"/>
    <col min="14849" max="14849" width="2.85546875" style="2" customWidth="1"/>
    <col min="14850" max="14850" width="37.5703125" style="2" customWidth="1"/>
    <col min="14851" max="14853" width="15.7109375" style="2" customWidth="1"/>
    <col min="14854" max="14854" width="2.85546875" style="2" customWidth="1"/>
    <col min="14855" max="14857" width="15.7109375" style="2" customWidth="1"/>
    <col min="14858" max="14858" width="2.85546875" style="2" customWidth="1"/>
    <col min="14859" max="15104" width="11.42578125" style="2"/>
    <col min="15105" max="15105" width="2.85546875" style="2" customWidth="1"/>
    <col min="15106" max="15106" width="37.5703125" style="2" customWidth="1"/>
    <col min="15107" max="15109" width="15.7109375" style="2" customWidth="1"/>
    <col min="15110" max="15110" width="2.85546875" style="2" customWidth="1"/>
    <col min="15111" max="15113" width="15.7109375" style="2" customWidth="1"/>
    <col min="15114" max="15114" width="2.85546875" style="2" customWidth="1"/>
    <col min="15115" max="15360" width="11.42578125" style="2"/>
    <col min="15361" max="15361" width="2.85546875" style="2" customWidth="1"/>
    <col min="15362" max="15362" width="37.5703125" style="2" customWidth="1"/>
    <col min="15363" max="15365" width="15.7109375" style="2" customWidth="1"/>
    <col min="15366" max="15366" width="2.85546875" style="2" customWidth="1"/>
    <col min="15367" max="15369" width="15.7109375" style="2" customWidth="1"/>
    <col min="15370" max="15370" width="2.85546875" style="2" customWidth="1"/>
    <col min="15371" max="15616" width="11.42578125" style="2"/>
    <col min="15617" max="15617" width="2.85546875" style="2" customWidth="1"/>
    <col min="15618" max="15618" width="37.5703125" style="2" customWidth="1"/>
    <col min="15619" max="15621" width="15.7109375" style="2" customWidth="1"/>
    <col min="15622" max="15622" width="2.85546875" style="2" customWidth="1"/>
    <col min="15623" max="15625" width="15.7109375" style="2" customWidth="1"/>
    <col min="15626" max="15626" width="2.85546875" style="2" customWidth="1"/>
    <col min="15627" max="15872" width="11.42578125" style="2"/>
    <col min="15873" max="15873" width="2.85546875" style="2" customWidth="1"/>
    <col min="15874" max="15874" width="37.5703125" style="2" customWidth="1"/>
    <col min="15875" max="15877" width="15.7109375" style="2" customWidth="1"/>
    <col min="15878" max="15878" width="2.85546875" style="2" customWidth="1"/>
    <col min="15879" max="15881" width="15.7109375" style="2" customWidth="1"/>
    <col min="15882" max="15882" width="2.85546875" style="2" customWidth="1"/>
    <col min="15883" max="16128" width="11.42578125" style="2"/>
    <col min="16129" max="16129" width="2.85546875" style="2" customWidth="1"/>
    <col min="16130" max="16130" width="37.5703125" style="2" customWidth="1"/>
    <col min="16131" max="16133" width="15.7109375" style="2" customWidth="1"/>
    <col min="16134" max="16134" width="2.85546875" style="2" customWidth="1"/>
    <col min="16135" max="16137" width="15.7109375" style="2" customWidth="1"/>
    <col min="16138" max="16138" width="2.85546875" style="2" customWidth="1"/>
    <col min="16139" max="16384" width="11.42578125" style="2"/>
  </cols>
  <sheetData>
    <row r="1" spans="1:12" ht="12" customHeight="1" x14ac:dyDescent="0.25">
      <c r="A1" s="1"/>
      <c r="B1" s="1"/>
      <c r="C1" s="1"/>
      <c r="D1" s="1"/>
      <c r="E1" s="1"/>
      <c r="G1" s="1"/>
      <c r="H1" s="1"/>
      <c r="I1" s="1"/>
    </row>
    <row r="2" spans="1:12" ht="12" customHeight="1" x14ac:dyDescent="0.25">
      <c r="A2" s="1"/>
      <c r="B2" s="240" t="s">
        <v>233</v>
      </c>
      <c r="C2" s="5"/>
      <c r="D2" s="5"/>
      <c r="E2" s="5"/>
      <c r="G2" s="5"/>
      <c r="H2" s="5"/>
      <c r="I2" s="5"/>
    </row>
    <row r="3" spans="1:12" ht="12" customHeight="1" x14ac:dyDescent="0.25">
      <c r="A3" s="10"/>
      <c r="B3" s="113" t="s">
        <v>234</v>
      </c>
      <c r="C3" s="92"/>
      <c r="D3" s="8"/>
      <c r="E3" s="8"/>
      <c r="G3" s="92"/>
      <c r="H3" s="8"/>
      <c r="I3" s="8"/>
    </row>
    <row r="4" spans="1:12" ht="12" customHeight="1" x14ac:dyDescent="0.25">
      <c r="A4" s="12"/>
      <c r="B4" s="1999" t="s">
        <v>4</v>
      </c>
      <c r="C4" s="2009">
        <v>2016</v>
      </c>
      <c r="D4" s="2010"/>
      <c r="E4" s="2011"/>
      <c r="G4" s="2009">
        <v>2015</v>
      </c>
      <c r="H4" s="2010"/>
      <c r="I4" s="2011"/>
    </row>
    <row r="5" spans="1:12" ht="12" customHeight="1" x14ac:dyDescent="0.25">
      <c r="A5" s="12"/>
      <c r="B5" s="2000"/>
      <c r="C5" s="150" t="s">
        <v>235</v>
      </c>
      <c r="D5" s="150" t="s">
        <v>236</v>
      </c>
      <c r="E5" s="241" t="s">
        <v>237</v>
      </c>
      <c r="F5" s="111"/>
      <c r="G5" s="241" t="s">
        <v>235</v>
      </c>
      <c r="H5" s="241" t="s">
        <v>236</v>
      </c>
      <c r="I5" s="241" t="s">
        <v>237</v>
      </c>
    </row>
    <row r="6" spans="1:12" ht="12" customHeight="1" x14ac:dyDescent="0.25">
      <c r="A6" s="16"/>
      <c r="B6" s="16"/>
      <c r="C6" s="16"/>
      <c r="D6" s="16"/>
      <c r="E6" s="16"/>
      <c r="G6" s="16"/>
      <c r="H6" s="16"/>
      <c r="I6" s="16"/>
    </row>
    <row r="7" spans="1:12" ht="12" customHeight="1" x14ac:dyDescent="0.25">
      <c r="A7" s="1"/>
      <c r="B7" s="20" t="s">
        <v>11</v>
      </c>
      <c r="C7" s="21"/>
      <c r="D7" s="21"/>
      <c r="E7" s="21"/>
      <c r="F7" s="112"/>
      <c r="G7" s="21"/>
      <c r="H7" s="21"/>
      <c r="I7" s="21"/>
      <c r="J7" s="5"/>
      <c r="K7" s="112"/>
      <c r="L7" s="112"/>
    </row>
    <row r="8" spans="1:12" ht="12" customHeight="1" x14ac:dyDescent="0.25">
      <c r="A8" s="25"/>
      <c r="B8" s="31" t="s">
        <v>12</v>
      </c>
      <c r="C8" s="652">
        <v>9</v>
      </c>
      <c r="D8" s="652">
        <v>0</v>
      </c>
      <c r="E8" s="652">
        <v>0</v>
      </c>
      <c r="F8" s="345"/>
      <c r="G8" s="242">
        <v>9</v>
      </c>
      <c r="H8" s="242">
        <v>0</v>
      </c>
      <c r="I8" s="242">
        <v>0</v>
      </c>
      <c r="J8" s="119"/>
      <c r="K8" s="112"/>
      <c r="L8" s="112"/>
    </row>
    <row r="9" spans="1:12" ht="12" customHeight="1" x14ac:dyDescent="0.25">
      <c r="A9" s="25"/>
      <c r="B9" s="40" t="s">
        <v>14</v>
      </c>
      <c r="C9" s="653">
        <v>85</v>
      </c>
      <c r="D9" s="653" t="s">
        <v>604</v>
      </c>
      <c r="E9" s="653">
        <v>69</v>
      </c>
      <c r="F9" s="374"/>
      <c r="G9" s="160">
        <v>96</v>
      </c>
      <c r="H9" s="160">
        <v>82</v>
      </c>
      <c r="I9" s="160">
        <v>48</v>
      </c>
      <c r="J9" s="121"/>
      <c r="K9" s="112"/>
      <c r="L9" s="112"/>
    </row>
    <row r="10" spans="1:12" ht="12" customHeight="1" x14ac:dyDescent="0.25">
      <c r="A10" s="25"/>
      <c r="B10" s="40" t="s">
        <v>18</v>
      </c>
      <c r="C10" s="653">
        <v>68</v>
      </c>
      <c r="D10" s="160">
        <v>99</v>
      </c>
      <c r="E10" s="635">
        <v>12</v>
      </c>
      <c r="F10" s="374"/>
      <c r="G10" s="160">
        <v>72</v>
      </c>
      <c r="H10" s="160">
        <v>100</v>
      </c>
      <c r="I10" s="160">
        <v>12</v>
      </c>
      <c r="J10" s="121"/>
      <c r="K10" s="112"/>
      <c r="L10" s="112"/>
    </row>
    <row r="11" spans="1:12" ht="12" customHeight="1" x14ac:dyDescent="0.25">
      <c r="A11" s="25"/>
      <c r="B11" s="40" t="s">
        <v>20</v>
      </c>
      <c r="C11" s="653">
        <v>22</v>
      </c>
      <c r="D11" s="160">
        <v>108</v>
      </c>
      <c r="E11" s="635">
        <v>29</v>
      </c>
      <c r="F11" s="374"/>
      <c r="G11" s="160">
        <v>22</v>
      </c>
      <c r="H11" s="160">
        <v>107</v>
      </c>
      <c r="I11" s="160">
        <v>30</v>
      </c>
      <c r="J11" s="121"/>
      <c r="K11" s="112"/>
      <c r="L11" s="112"/>
    </row>
    <row r="12" spans="1:12" ht="12" customHeight="1" x14ac:dyDescent="0.25">
      <c r="A12" s="25"/>
      <c r="B12" s="40" t="s">
        <v>22</v>
      </c>
      <c r="C12" s="653">
        <v>26</v>
      </c>
      <c r="D12" s="160">
        <v>20</v>
      </c>
      <c r="E12" s="635">
        <v>0</v>
      </c>
      <c r="F12" s="374"/>
      <c r="G12" s="160">
        <v>24</v>
      </c>
      <c r="H12" s="160">
        <v>16</v>
      </c>
      <c r="I12" s="160">
        <v>0</v>
      </c>
      <c r="J12" s="121"/>
      <c r="K12" s="112"/>
      <c r="L12" s="112"/>
    </row>
    <row r="13" spans="1:12" ht="12" customHeight="1" x14ac:dyDescent="0.25">
      <c r="A13" s="25"/>
      <c r="B13" s="40" t="s">
        <v>24</v>
      </c>
      <c r="C13" s="653">
        <v>31</v>
      </c>
      <c r="D13" s="160" t="s">
        <v>131</v>
      </c>
      <c r="E13" s="635">
        <v>38</v>
      </c>
      <c r="F13" s="374"/>
      <c r="G13" s="160">
        <v>31</v>
      </c>
      <c r="H13" s="160">
        <v>106</v>
      </c>
      <c r="I13" s="160">
        <v>48</v>
      </c>
      <c r="J13" s="121"/>
      <c r="K13" s="112"/>
      <c r="L13" s="112"/>
    </row>
    <row r="14" spans="1:12" ht="12" customHeight="1" x14ac:dyDescent="0.25">
      <c r="A14" s="25"/>
      <c r="B14" s="46" t="s">
        <v>28</v>
      </c>
      <c r="C14" s="846">
        <v>80</v>
      </c>
      <c r="D14" s="847">
        <v>0</v>
      </c>
      <c r="E14" s="848">
        <v>70</v>
      </c>
      <c r="F14" s="374"/>
      <c r="G14" s="265">
        <v>89</v>
      </c>
      <c r="H14" s="265">
        <v>0</v>
      </c>
      <c r="I14" s="265">
        <v>83</v>
      </c>
      <c r="J14" s="123"/>
      <c r="K14" s="112"/>
      <c r="L14" s="112"/>
    </row>
    <row r="15" spans="1:12" ht="12" customHeight="1" x14ac:dyDescent="0.25">
      <c r="A15" s="25"/>
      <c r="B15" s="48"/>
      <c r="C15" s="610"/>
      <c r="D15" s="610"/>
      <c r="E15" s="610"/>
      <c r="F15" s="374"/>
      <c r="G15" s="266"/>
      <c r="H15" s="266"/>
      <c r="I15" s="266"/>
      <c r="J15" s="125"/>
      <c r="K15" s="112"/>
      <c r="L15" s="112"/>
    </row>
    <row r="16" spans="1:12" ht="12" customHeight="1" x14ac:dyDescent="0.25">
      <c r="A16" s="1"/>
      <c r="B16" s="57"/>
      <c r="C16" s="611"/>
      <c r="D16" s="611"/>
      <c r="E16" s="611"/>
      <c r="F16" s="374"/>
      <c r="G16" s="267"/>
      <c r="H16" s="267"/>
      <c r="I16" s="267"/>
      <c r="J16" s="128"/>
      <c r="K16" s="112"/>
      <c r="L16" s="112"/>
    </row>
    <row r="17" spans="1:12" ht="12" customHeight="1" x14ac:dyDescent="0.25">
      <c r="A17" s="1"/>
      <c r="B17" s="20" t="s">
        <v>31</v>
      </c>
      <c r="C17" s="611"/>
      <c r="D17" s="611"/>
      <c r="E17" s="611"/>
      <c r="F17" s="374"/>
      <c r="G17" s="267"/>
      <c r="H17" s="267"/>
      <c r="I17" s="267"/>
      <c r="J17" s="128"/>
      <c r="K17" s="112"/>
      <c r="L17" s="112"/>
    </row>
    <row r="18" spans="1:12" ht="12" customHeight="1" x14ac:dyDescent="0.25">
      <c r="A18" s="25"/>
      <c r="B18" s="31" t="s">
        <v>32</v>
      </c>
      <c r="C18" s="652">
        <v>121</v>
      </c>
      <c r="D18" s="633" t="s">
        <v>131</v>
      </c>
      <c r="E18" s="634">
        <v>52</v>
      </c>
      <c r="F18" s="374"/>
      <c r="G18" s="242">
        <v>107</v>
      </c>
      <c r="H18" s="242">
        <v>0</v>
      </c>
      <c r="I18" s="242">
        <v>51</v>
      </c>
      <c r="J18" s="119"/>
      <c r="K18" s="112"/>
      <c r="L18" s="112"/>
    </row>
    <row r="19" spans="1:12" ht="12" customHeight="1" x14ac:dyDescent="0.25">
      <c r="A19" s="25"/>
      <c r="B19" s="40" t="s">
        <v>700</v>
      </c>
      <c r="C19" s="653">
        <v>1019</v>
      </c>
      <c r="D19" s="160">
        <v>732</v>
      </c>
      <c r="E19" s="635">
        <v>196</v>
      </c>
      <c r="F19" s="374"/>
      <c r="G19" s="160">
        <v>1360</v>
      </c>
      <c r="H19" s="160">
        <v>1360</v>
      </c>
      <c r="I19" s="160">
        <v>994</v>
      </c>
      <c r="J19" s="121"/>
      <c r="K19" s="112"/>
      <c r="L19" s="112"/>
    </row>
    <row r="20" spans="1:12" ht="12" customHeight="1" x14ac:dyDescent="0.25">
      <c r="A20" s="25"/>
      <c r="B20" s="40" t="s">
        <v>35</v>
      </c>
      <c r="C20" s="653">
        <v>229</v>
      </c>
      <c r="D20" s="160">
        <v>62</v>
      </c>
      <c r="E20" s="635">
        <v>18</v>
      </c>
      <c r="F20" s="374"/>
      <c r="G20" s="160">
        <v>235</v>
      </c>
      <c r="H20" s="160">
        <v>62</v>
      </c>
      <c r="I20" s="160">
        <v>18</v>
      </c>
      <c r="J20" s="121"/>
      <c r="K20" s="112"/>
      <c r="L20" s="112"/>
    </row>
    <row r="21" spans="1:12" ht="12" customHeight="1" x14ac:dyDescent="0.25">
      <c r="A21" s="25"/>
      <c r="B21" s="40" t="s">
        <v>37</v>
      </c>
      <c r="C21" s="653">
        <v>27</v>
      </c>
      <c r="D21" s="653">
        <v>7</v>
      </c>
      <c r="E21" s="635">
        <v>0</v>
      </c>
      <c r="F21" s="374"/>
      <c r="G21" s="160">
        <v>28</v>
      </c>
      <c r="H21" s="160">
        <v>7</v>
      </c>
      <c r="I21" s="160">
        <v>0</v>
      </c>
      <c r="J21" s="121"/>
      <c r="K21" s="112"/>
      <c r="L21" s="112"/>
    </row>
    <row r="22" spans="1:12" ht="12" customHeight="1" x14ac:dyDescent="0.25">
      <c r="A22" s="25"/>
      <c r="B22" s="40" t="s">
        <v>41</v>
      </c>
      <c r="C22" s="653">
        <v>556</v>
      </c>
      <c r="D22" s="653" t="s">
        <v>238</v>
      </c>
      <c r="E22" s="635">
        <v>180</v>
      </c>
      <c r="F22" s="374"/>
      <c r="G22" s="160">
        <v>515</v>
      </c>
      <c r="H22" s="160">
        <v>0</v>
      </c>
      <c r="I22" s="160">
        <v>179</v>
      </c>
      <c r="J22" s="121"/>
      <c r="K22" s="112"/>
      <c r="L22" s="112"/>
    </row>
    <row r="23" spans="1:12" ht="12" customHeight="1" x14ac:dyDescent="0.25">
      <c r="A23" s="25"/>
      <c r="B23" s="40" t="s">
        <v>43</v>
      </c>
      <c r="C23" s="653">
        <v>109</v>
      </c>
      <c r="D23" s="653">
        <v>113</v>
      </c>
      <c r="E23" s="635" t="s">
        <v>131</v>
      </c>
      <c r="F23" s="374"/>
      <c r="G23" s="160">
        <v>110</v>
      </c>
      <c r="H23" s="160">
        <v>114</v>
      </c>
      <c r="I23" s="160">
        <v>0</v>
      </c>
      <c r="J23" s="121"/>
      <c r="K23" s="112"/>
      <c r="L23" s="112"/>
    </row>
    <row r="24" spans="1:12" ht="12" customHeight="1" x14ac:dyDescent="0.25">
      <c r="A24" s="25"/>
      <c r="B24" s="40" t="s">
        <v>45</v>
      </c>
      <c r="C24" s="653">
        <v>93</v>
      </c>
      <c r="D24" s="653">
        <v>93</v>
      </c>
      <c r="E24" s="635">
        <v>108</v>
      </c>
      <c r="F24" s="374"/>
      <c r="G24" s="160">
        <v>95</v>
      </c>
      <c r="H24" s="160">
        <v>95</v>
      </c>
      <c r="I24" s="160">
        <v>110</v>
      </c>
      <c r="J24" s="121"/>
      <c r="K24" s="112"/>
      <c r="L24" s="112"/>
    </row>
    <row r="25" spans="1:12" ht="12" customHeight="1" x14ac:dyDescent="0.25">
      <c r="A25" s="25"/>
      <c r="B25" s="40" t="s">
        <v>47</v>
      </c>
      <c r="C25" s="653">
        <v>51</v>
      </c>
      <c r="D25" s="653">
        <v>64</v>
      </c>
      <c r="E25" s="635">
        <v>49</v>
      </c>
      <c r="F25" s="374"/>
      <c r="G25" s="160">
        <v>54</v>
      </c>
      <c r="H25" s="160">
        <v>66</v>
      </c>
      <c r="I25" s="160">
        <v>51</v>
      </c>
      <c r="J25" s="121"/>
      <c r="K25" s="112"/>
      <c r="L25" s="112"/>
    </row>
    <row r="26" spans="1:12" ht="12" customHeight="1" x14ac:dyDescent="0.25">
      <c r="A26" s="25"/>
      <c r="B26" s="40" t="s">
        <v>49</v>
      </c>
      <c r="C26" s="653">
        <v>1104</v>
      </c>
      <c r="D26" s="653">
        <v>249</v>
      </c>
      <c r="E26" s="635">
        <v>1109</v>
      </c>
      <c r="F26" s="374"/>
      <c r="G26" s="160">
        <v>1328</v>
      </c>
      <c r="H26" s="160">
        <v>249</v>
      </c>
      <c r="I26" s="160">
        <v>1250</v>
      </c>
      <c r="J26" s="121"/>
      <c r="K26" s="112"/>
      <c r="L26" s="112"/>
    </row>
    <row r="27" spans="1:12" ht="12" customHeight="1" x14ac:dyDescent="0.25">
      <c r="A27" s="25"/>
      <c r="B27" s="40" t="s">
        <v>50</v>
      </c>
      <c r="C27" s="653">
        <v>7</v>
      </c>
      <c r="D27" s="653">
        <v>7</v>
      </c>
      <c r="E27" s="635">
        <v>6</v>
      </c>
      <c r="F27" s="374"/>
      <c r="G27" s="160">
        <v>9</v>
      </c>
      <c r="H27" s="160">
        <v>9</v>
      </c>
      <c r="I27" s="160">
        <v>6</v>
      </c>
      <c r="J27" s="121"/>
      <c r="K27" s="112"/>
      <c r="L27" s="112"/>
    </row>
    <row r="28" spans="1:12" ht="12" customHeight="1" x14ac:dyDescent="0.25">
      <c r="A28" s="25"/>
      <c r="B28" s="40" t="s">
        <v>719</v>
      </c>
      <c r="C28" s="653">
        <v>184</v>
      </c>
      <c r="D28" s="653">
        <v>0</v>
      </c>
      <c r="E28" s="653">
        <v>0</v>
      </c>
      <c r="F28" s="374"/>
      <c r="G28" s="160">
        <v>184</v>
      </c>
      <c r="H28" s="160">
        <v>0</v>
      </c>
      <c r="I28" s="160">
        <v>0</v>
      </c>
      <c r="J28" s="121"/>
      <c r="K28" s="112"/>
      <c r="L28" s="112"/>
    </row>
    <row r="29" spans="1:12" ht="12" customHeight="1" x14ac:dyDescent="0.25">
      <c r="A29" s="25"/>
      <c r="B29" s="40" t="s">
        <v>53</v>
      </c>
      <c r="C29" s="653">
        <v>470</v>
      </c>
      <c r="D29" s="653">
        <v>470</v>
      </c>
      <c r="E29" s="653">
        <v>470</v>
      </c>
      <c r="F29" s="374"/>
      <c r="G29" s="160">
        <v>448</v>
      </c>
      <c r="H29" s="160">
        <v>448</v>
      </c>
      <c r="I29" s="160">
        <v>448</v>
      </c>
      <c r="J29" s="121"/>
      <c r="K29" s="112"/>
      <c r="L29" s="112"/>
    </row>
    <row r="30" spans="1:12" ht="12" customHeight="1" x14ac:dyDescent="0.25">
      <c r="A30" s="25"/>
      <c r="B30" s="40" t="s">
        <v>55</v>
      </c>
      <c r="C30" s="653">
        <v>140</v>
      </c>
      <c r="D30" s="653">
        <v>120</v>
      </c>
      <c r="E30" s="653">
        <v>0</v>
      </c>
      <c r="F30" s="374"/>
      <c r="G30" s="160">
        <v>140</v>
      </c>
      <c r="H30" s="160">
        <v>120</v>
      </c>
      <c r="I30" s="160">
        <v>0</v>
      </c>
      <c r="J30" s="121"/>
      <c r="K30" s="112"/>
      <c r="L30" s="112"/>
    </row>
    <row r="31" spans="1:12" ht="12" customHeight="1" x14ac:dyDescent="0.25">
      <c r="A31" s="25"/>
      <c r="B31" s="40" t="s">
        <v>56</v>
      </c>
      <c r="C31" s="653">
        <v>3353</v>
      </c>
      <c r="D31" s="653" t="s">
        <v>131</v>
      </c>
      <c r="E31" s="653">
        <v>599</v>
      </c>
      <c r="F31" s="374"/>
      <c r="G31" s="160">
        <v>3583</v>
      </c>
      <c r="H31" s="160">
        <v>0</v>
      </c>
      <c r="I31" s="160">
        <v>616</v>
      </c>
      <c r="J31" s="121"/>
      <c r="K31" s="112"/>
      <c r="L31" s="166"/>
    </row>
    <row r="32" spans="1:12" ht="12" customHeight="1" x14ac:dyDescent="0.25">
      <c r="A32" s="25"/>
      <c r="B32" s="40" t="s">
        <v>631</v>
      </c>
      <c r="C32" s="653">
        <v>39</v>
      </c>
      <c r="D32" s="653">
        <v>52</v>
      </c>
      <c r="E32" s="653">
        <v>44</v>
      </c>
      <c r="F32" s="374"/>
      <c r="G32" s="160">
        <v>39</v>
      </c>
      <c r="H32" s="160">
        <v>52</v>
      </c>
      <c r="I32" s="160">
        <v>44</v>
      </c>
      <c r="J32" s="121"/>
      <c r="K32" s="112"/>
      <c r="L32" s="112"/>
    </row>
    <row r="33" spans="1:12" ht="12" customHeight="1" x14ac:dyDescent="0.25">
      <c r="A33" s="25"/>
      <c r="B33" s="40" t="s">
        <v>60</v>
      </c>
      <c r="C33" s="653">
        <v>938</v>
      </c>
      <c r="D33" s="653">
        <v>78</v>
      </c>
      <c r="E33" s="653">
        <v>20</v>
      </c>
      <c r="F33" s="374"/>
      <c r="G33" s="160">
        <v>1012</v>
      </c>
      <c r="H33" s="160">
        <v>81</v>
      </c>
      <c r="I33" s="160">
        <v>21</v>
      </c>
      <c r="J33" s="121"/>
      <c r="K33" s="112"/>
      <c r="L33" s="112"/>
    </row>
    <row r="34" spans="1:12" ht="12" customHeight="1" x14ac:dyDescent="0.25">
      <c r="A34" s="1"/>
      <c r="B34" s="46" t="s">
        <v>62</v>
      </c>
      <c r="C34" s="654">
        <v>1041</v>
      </c>
      <c r="D34" s="655">
        <v>1041</v>
      </c>
      <c r="E34" s="656">
        <v>1041</v>
      </c>
      <c r="F34" s="374"/>
      <c r="G34" s="265">
        <v>1103</v>
      </c>
      <c r="H34" s="265">
        <v>1103</v>
      </c>
      <c r="I34" s="265">
        <v>1103</v>
      </c>
      <c r="J34" s="123"/>
      <c r="K34" s="112"/>
      <c r="L34" s="112"/>
    </row>
    <row r="35" spans="1:12" ht="12" customHeight="1" x14ac:dyDescent="0.25">
      <c r="A35" s="1"/>
      <c r="B35" s="72"/>
      <c r="C35" s="610"/>
      <c r="D35" s="610"/>
      <c r="E35" s="610"/>
      <c r="F35" s="374"/>
      <c r="G35" s="266"/>
      <c r="H35" s="266"/>
      <c r="I35" s="266"/>
      <c r="J35" s="125"/>
      <c r="K35" s="112"/>
      <c r="L35" s="112"/>
    </row>
    <row r="36" spans="1:12" ht="12" customHeight="1" x14ac:dyDescent="0.25">
      <c r="A36" s="1"/>
      <c r="B36" s="48"/>
      <c r="C36" s="611"/>
      <c r="D36" s="611"/>
      <c r="E36" s="611"/>
      <c r="F36" s="374"/>
      <c r="G36" s="267"/>
      <c r="H36" s="267"/>
      <c r="I36" s="267"/>
      <c r="J36" s="128"/>
      <c r="K36" s="112"/>
      <c r="L36" s="112"/>
    </row>
    <row r="37" spans="1:12" ht="12" customHeight="1" x14ac:dyDescent="0.25">
      <c r="A37" s="25"/>
      <c r="B37" s="20" t="s">
        <v>64</v>
      </c>
      <c r="C37" s="611"/>
      <c r="D37" s="611"/>
      <c r="E37" s="611"/>
      <c r="F37" s="374"/>
      <c r="G37" s="267"/>
      <c r="H37" s="267"/>
      <c r="I37" s="267"/>
      <c r="J37" s="128"/>
      <c r="K37" s="112"/>
      <c r="L37" s="112"/>
    </row>
    <row r="38" spans="1:12" ht="12" customHeight="1" x14ac:dyDescent="0.25">
      <c r="A38" s="25"/>
      <c r="B38" s="31" t="s">
        <v>67</v>
      </c>
      <c r="C38" s="652">
        <v>57</v>
      </c>
      <c r="D38" s="652">
        <v>57</v>
      </c>
      <c r="E38" s="652">
        <v>0</v>
      </c>
      <c r="F38" s="374"/>
      <c r="G38" s="242">
        <v>57</v>
      </c>
      <c r="H38" s="242">
        <v>57</v>
      </c>
      <c r="I38" s="242">
        <v>0</v>
      </c>
      <c r="J38" s="119"/>
      <c r="L38" s="112"/>
    </row>
    <row r="39" spans="1:12" ht="12" customHeight="1" x14ac:dyDescent="0.25">
      <c r="A39" s="25"/>
      <c r="B39" s="40" t="s">
        <v>166</v>
      </c>
      <c r="C39" s="653">
        <v>54</v>
      </c>
      <c r="D39" s="653">
        <v>54</v>
      </c>
      <c r="E39" s="653">
        <v>33</v>
      </c>
      <c r="F39" s="374"/>
      <c r="G39" s="160">
        <v>53</v>
      </c>
      <c r="H39" s="160">
        <v>53</v>
      </c>
      <c r="I39" s="160">
        <v>34</v>
      </c>
      <c r="J39" s="121"/>
      <c r="L39" s="112"/>
    </row>
    <row r="40" spans="1:12" ht="12" customHeight="1" x14ac:dyDescent="0.25">
      <c r="A40" s="25"/>
      <c r="B40" s="40" t="s">
        <v>71</v>
      </c>
      <c r="C40" s="653">
        <v>45</v>
      </c>
      <c r="D40" s="653">
        <v>14</v>
      </c>
      <c r="E40" s="653" t="s">
        <v>131</v>
      </c>
      <c r="F40" s="374"/>
      <c r="G40" s="160">
        <v>47</v>
      </c>
      <c r="H40" s="160">
        <v>12</v>
      </c>
      <c r="I40" s="160">
        <v>0</v>
      </c>
      <c r="J40" s="121"/>
      <c r="L40" s="112"/>
    </row>
    <row r="41" spans="1:12" ht="12" customHeight="1" x14ac:dyDescent="0.25">
      <c r="A41" s="25"/>
      <c r="B41" s="40" t="s">
        <v>73</v>
      </c>
      <c r="C41" s="653">
        <v>87</v>
      </c>
      <c r="D41" s="653">
        <v>0</v>
      </c>
      <c r="E41" s="653">
        <v>30</v>
      </c>
      <c r="F41" s="374"/>
      <c r="G41" s="160">
        <v>85</v>
      </c>
      <c r="H41" s="160">
        <v>0</v>
      </c>
      <c r="I41" s="160">
        <v>30</v>
      </c>
      <c r="J41" s="121"/>
      <c r="L41" s="112"/>
    </row>
    <row r="42" spans="1:12" ht="12" customHeight="1" x14ac:dyDescent="0.25">
      <c r="A42" s="25"/>
      <c r="B42" s="40" t="s">
        <v>74</v>
      </c>
      <c r="C42" s="653">
        <v>85</v>
      </c>
      <c r="D42" s="653">
        <v>112</v>
      </c>
      <c r="E42" s="653">
        <v>82</v>
      </c>
      <c r="F42" s="374"/>
      <c r="G42" s="160">
        <v>91</v>
      </c>
      <c r="H42" s="160">
        <v>118</v>
      </c>
      <c r="I42" s="160">
        <v>81</v>
      </c>
      <c r="J42" s="121"/>
      <c r="L42" s="112"/>
    </row>
    <row r="43" spans="1:12" ht="12" customHeight="1" x14ac:dyDescent="0.25">
      <c r="A43" s="25"/>
      <c r="B43" s="40" t="s">
        <v>76</v>
      </c>
      <c r="C43" s="653">
        <v>17</v>
      </c>
      <c r="D43" s="160">
        <v>17</v>
      </c>
      <c r="E43" s="635">
        <v>0</v>
      </c>
      <c r="F43" s="374"/>
      <c r="G43" s="160">
        <v>17</v>
      </c>
      <c r="H43" s="160">
        <v>17</v>
      </c>
      <c r="I43" s="160">
        <v>0</v>
      </c>
      <c r="J43" s="121"/>
      <c r="L43" s="112"/>
    </row>
    <row r="44" spans="1:12" ht="12" customHeight="1" x14ac:dyDescent="0.25">
      <c r="A44" s="25"/>
      <c r="B44" s="40" t="s">
        <v>78</v>
      </c>
      <c r="C44" s="653">
        <v>19</v>
      </c>
      <c r="D44" s="160">
        <v>12</v>
      </c>
      <c r="E44" s="635">
        <v>0</v>
      </c>
      <c r="F44" s="374"/>
      <c r="G44" s="160">
        <v>21</v>
      </c>
      <c r="H44" s="160">
        <v>11</v>
      </c>
      <c r="I44" s="160">
        <v>0</v>
      </c>
      <c r="J44" s="121"/>
      <c r="L44" s="112"/>
    </row>
    <row r="45" spans="1:12" ht="12" customHeight="1" x14ac:dyDescent="0.25">
      <c r="A45" s="25"/>
      <c r="B45" s="40" t="s">
        <v>80</v>
      </c>
      <c r="C45" s="653">
        <v>49</v>
      </c>
      <c r="D45" s="653">
        <v>49</v>
      </c>
      <c r="E45" s="653">
        <v>0</v>
      </c>
      <c r="F45" s="374"/>
      <c r="G45" s="160">
        <v>49</v>
      </c>
      <c r="H45" s="160">
        <v>49</v>
      </c>
      <c r="I45" s="160">
        <v>0</v>
      </c>
      <c r="J45" s="121"/>
      <c r="L45" s="112"/>
    </row>
    <row r="46" spans="1:12" ht="12" customHeight="1" x14ac:dyDescent="0.25">
      <c r="A46" s="25"/>
      <c r="B46" s="40" t="s">
        <v>79</v>
      </c>
      <c r="C46" s="653">
        <v>354</v>
      </c>
      <c r="D46" s="653">
        <v>153</v>
      </c>
      <c r="E46" s="653">
        <v>270</v>
      </c>
      <c r="F46" s="336"/>
      <c r="G46" s="160">
        <v>377</v>
      </c>
      <c r="H46" s="160">
        <v>171</v>
      </c>
      <c r="I46" s="160">
        <v>228</v>
      </c>
      <c r="J46" s="121"/>
      <c r="L46" s="112"/>
    </row>
    <row r="47" spans="1:12" ht="12" customHeight="1" x14ac:dyDescent="0.25">
      <c r="A47" s="25"/>
      <c r="B47" s="40" t="s">
        <v>601</v>
      </c>
      <c r="C47" s="653">
        <v>148</v>
      </c>
      <c r="D47" s="653">
        <v>148</v>
      </c>
      <c r="E47" s="653">
        <v>0</v>
      </c>
      <c r="F47" s="374"/>
      <c r="G47" s="160">
        <v>149</v>
      </c>
      <c r="H47" s="160">
        <v>149</v>
      </c>
      <c r="I47" s="160">
        <v>0</v>
      </c>
      <c r="J47" s="121"/>
      <c r="L47" s="112"/>
    </row>
    <row r="48" spans="1:12" ht="12" customHeight="1" x14ac:dyDescent="0.25">
      <c r="A48" s="25"/>
      <c r="B48" s="40" t="s">
        <v>83</v>
      </c>
      <c r="C48" s="653">
        <v>20</v>
      </c>
      <c r="D48" s="653">
        <v>17</v>
      </c>
      <c r="E48" s="653">
        <v>0</v>
      </c>
      <c r="F48" s="374"/>
      <c r="G48" s="160">
        <v>20</v>
      </c>
      <c r="H48" s="160">
        <v>17</v>
      </c>
      <c r="I48" s="160">
        <v>0</v>
      </c>
      <c r="J48" s="121"/>
      <c r="L48" s="112"/>
    </row>
    <row r="49" spans="1:12" ht="12" customHeight="1" x14ac:dyDescent="0.25">
      <c r="A49" s="25"/>
      <c r="B49" s="40" t="s">
        <v>84</v>
      </c>
      <c r="C49" s="653">
        <v>63</v>
      </c>
      <c r="D49" s="653">
        <v>96</v>
      </c>
      <c r="E49" s="653">
        <v>155</v>
      </c>
      <c r="F49" s="374"/>
      <c r="G49" s="160">
        <v>58</v>
      </c>
      <c r="H49" s="160">
        <v>99</v>
      </c>
      <c r="I49" s="160">
        <v>159</v>
      </c>
      <c r="J49" s="121"/>
      <c r="L49" s="112"/>
    </row>
    <row r="50" spans="1:12" ht="12" customHeight="1" x14ac:dyDescent="0.25">
      <c r="A50" s="25"/>
      <c r="B50" s="40" t="s">
        <v>86</v>
      </c>
      <c r="C50" s="653">
        <v>22</v>
      </c>
      <c r="D50" s="653">
        <v>22</v>
      </c>
      <c r="E50" s="653">
        <v>3</v>
      </c>
      <c r="F50" s="374"/>
      <c r="G50" s="160">
        <v>27</v>
      </c>
      <c r="H50" s="160">
        <v>35</v>
      </c>
      <c r="I50" s="160">
        <v>0</v>
      </c>
      <c r="J50" s="121"/>
      <c r="L50" s="112"/>
    </row>
    <row r="51" spans="1:12" ht="12" customHeight="1" x14ac:dyDescent="0.25">
      <c r="A51" s="25"/>
      <c r="B51" s="40" t="s">
        <v>88</v>
      </c>
      <c r="C51" s="653">
        <v>28</v>
      </c>
      <c r="D51" s="653">
        <v>28</v>
      </c>
      <c r="E51" s="653">
        <v>0</v>
      </c>
      <c r="F51" s="374"/>
      <c r="G51" s="160">
        <v>28</v>
      </c>
      <c r="H51" s="160">
        <v>28</v>
      </c>
      <c r="I51" s="160">
        <v>0</v>
      </c>
      <c r="J51" s="121"/>
      <c r="L51" s="112"/>
    </row>
    <row r="52" spans="1:12" ht="12" customHeight="1" x14ac:dyDescent="0.25">
      <c r="A52" s="25"/>
      <c r="B52" s="40" t="s">
        <v>89</v>
      </c>
      <c r="C52" s="653">
        <v>16</v>
      </c>
      <c r="D52" s="653">
        <v>17</v>
      </c>
      <c r="E52" s="653" t="s">
        <v>131</v>
      </c>
      <c r="F52" s="374"/>
      <c r="G52" s="160">
        <v>13</v>
      </c>
      <c r="H52" s="160">
        <v>14</v>
      </c>
      <c r="I52" s="160">
        <v>0</v>
      </c>
      <c r="J52" s="121"/>
      <c r="L52" s="112"/>
    </row>
    <row r="53" spans="1:12" ht="12" customHeight="1" x14ac:dyDescent="0.25">
      <c r="A53" s="25"/>
      <c r="B53" s="40" t="s">
        <v>90</v>
      </c>
      <c r="C53" s="653">
        <v>385</v>
      </c>
      <c r="D53" s="160">
        <v>385</v>
      </c>
      <c r="E53" s="635">
        <v>115</v>
      </c>
      <c r="F53" s="374"/>
      <c r="G53" s="160">
        <v>454</v>
      </c>
      <c r="H53" s="160">
        <v>454</v>
      </c>
      <c r="I53" s="160">
        <v>123</v>
      </c>
      <c r="J53" s="121"/>
      <c r="L53" s="112"/>
    </row>
    <row r="54" spans="1:12" ht="12" customHeight="1" x14ac:dyDescent="0.25">
      <c r="A54" s="25"/>
      <c r="B54" s="40" t="s">
        <v>92</v>
      </c>
      <c r="C54" s="653">
        <v>113</v>
      </c>
      <c r="D54" s="160">
        <v>23</v>
      </c>
      <c r="E54" s="635">
        <v>0</v>
      </c>
      <c r="F54" s="374"/>
      <c r="G54" s="160">
        <v>116</v>
      </c>
      <c r="H54" s="160">
        <v>22</v>
      </c>
      <c r="I54" s="160">
        <v>0</v>
      </c>
      <c r="J54" s="121"/>
      <c r="L54" s="112"/>
    </row>
    <row r="55" spans="1:12" ht="12" customHeight="1" x14ac:dyDescent="0.25">
      <c r="A55" s="25"/>
      <c r="B55" s="40" t="s">
        <v>94</v>
      </c>
      <c r="C55" s="160">
        <v>295</v>
      </c>
      <c r="D55" s="160">
        <v>244</v>
      </c>
      <c r="E55" s="160">
        <v>92</v>
      </c>
      <c r="F55" s="374"/>
      <c r="G55" s="160">
        <v>298</v>
      </c>
      <c r="H55" s="160">
        <v>242</v>
      </c>
      <c r="I55" s="160">
        <v>92</v>
      </c>
      <c r="J55" s="121"/>
      <c r="L55" s="112"/>
    </row>
    <row r="56" spans="1:12" ht="12" customHeight="1" x14ac:dyDescent="0.25">
      <c r="A56" s="25"/>
      <c r="B56" s="40" t="s">
        <v>95</v>
      </c>
      <c r="C56" s="160">
        <v>194</v>
      </c>
      <c r="D56" s="160">
        <v>194</v>
      </c>
      <c r="E56" s="160" t="s">
        <v>131</v>
      </c>
      <c r="F56" s="374"/>
      <c r="G56" s="160">
        <v>220</v>
      </c>
      <c r="H56" s="160">
        <v>220</v>
      </c>
      <c r="I56" s="160">
        <v>0</v>
      </c>
      <c r="J56" s="121"/>
      <c r="L56" s="112"/>
    </row>
    <row r="57" spans="1:12" ht="12" customHeight="1" x14ac:dyDescent="0.25">
      <c r="A57" s="25"/>
      <c r="B57" s="40" t="s">
        <v>97</v>
      </c>
      <c r="C57" s="160">
        <v>46</v>
      </c>
      <c r="D57" s="160">
        <v>18</v>
      </c>
      <c r="E57" s="160">
        <v>17</v>
      </c>
      <c r="F57" s="374"/>
      <c r="G57" s="160">
        <v>50</v>
      </c>
      <c r="H57" s="160">
        <v>17</v>
      </c>
      <c r="I57" s="160">
        <v>17</v>
      </c>
      <c r="J57" s="121"/>
      <c r="K57" s="112"/>
      <c r="L57" s="112"/>
    </row>
    <row r="58" spans="1:12" ht="12" customHeight="1" x14ac:dyDescent="0.25">
      <c r="A58" s="25"/>
      <c r="B58" s="40" t="s">
        <v>188</v>
      </c>
      <c r="C58" s="160">
        <v>8</v>
      </c>
      <c r="D58" s="160">
        <v>0</v>
      </c>
      <c r="E58" s="160">
        <v>0</v>
      </c>
      <c r="F58" s="374"/>
      <c r="G58" s="160">
        <v>8</v>
      </c>
      <c r="H58" s="160">
        <v>0</v>
      </c>
      <c r="I58" s="160">
        <v>0</v>
      </c>
      <c r="J58" s="121"/>
      <c r="K58" s="112"/>
      <c r="L58" s="112"/>
    </row>
    <row r="59" spans="1:12" ht="12" customHeight="1" x14ac:dyDescent="0.25">
      <c r="A59" s="25"/>
      <c r="B59" s="40" t="s">
        <v>99</v>
      </c>
      <c r="C59" s="160">
        <v>11</v>
      </c>
      <c r="D59" s="160">
        <v>11</v>
      </c>
      <c r="E59" s="160">
        <v>0</v>
      </c>
      <c r="F59" s="374"/>
      <c r="G59" s="160">
        <v>11</v>
      </c>
      <c r="H59" s="160">
        <v>11</v>
      </c>
      <c r="I59" s="160">
        <v>0</v>
      </c>
      <c r="J59" s="121"/>
      <c r="K59" s="112"/>
      <c r="L59" s="112"/>
    </row>
    <row r="60" spans="1:12" ht="12" customHeight="1" x14ac:dyDescent="0.25">
      <c r="A60" s="25"/>
      <c r="B60" s="40" t="s">
        <v>189</v>
      </c>
      <c r="C60" s="160">
        <v>42</v>
      </c>
      <c r="D60" s="160">
        <v>26</v>
      </c>
      <c r="E60" s="160" t="s">
        <v>131</v>
      </c>
      <c r="F60" s="374"/>
      <c r="G60" s="160">
        <v>31</v>
      </c>
      <c r="H60" s="160">
        <v>31</v>
      </c>
      <c r="I60" s="160">
        <v>0</v>
      </c>
      <c r="J60" s="121"/>
      <c r="K60" s="112"/>
      <c r="L60" s="112"/>
    </row>
    <row r="61" spans="1:12" ht="12" customHeight="1" x14ac:dyDescent="0.25">
      <c r="A61" s="25"/>
      <c r="B61" s="40" t="s">
        <v>103</v>
      </c>
      <c r="C61" s="653">
        <v>108</v>
      </c>
      <c r="D61" s="160">
        <v>108</v>
      </c>
      <c r="E61" s="635">
        <v>108</v>
      </c>
      <c r="F61" s="374"/>
      <c r="G61" s="160">
        <v>105</v>
      </c>
      <c r="H61" s="160">
        <v>105</v>
      </c>
      <c r="I61" s="160">
        <v>105</v>
      </c>
      <c r="J61" s="121"/>
      <c r="K61" s="112"/>
      <c r="L61" s="112"/>
    </row>
    <row r="62" spans="1:12" ht="12" customHeight="1" x14ac:dyDescent="0.25">
      <c r="A62" s="25"/>
      <c r="B62" s="40" t="s">
        <v>105</v>
      </c>
      <c r="C62" s="653">
        <v>11</v>
      </c>
      <c r="D62" s="160">
        <v>11</v>
      </c>
      <c r="E62" s="635">
        <v>0</v>
      </c>
      <c r="F62" s="374"/>
      <c r="G62" s="160">
        <v>10</v>
      </c>
      <c r="H62" s="160">
        <v>10</v>
      </c>
      <c r="I62" s="160">
        <v>0</v>
      </c>
      <c r="J62" s="121"/>
      <c r="K62" s="112"/>
      <c r="L62" s="112"/>
    </row>
    <row r="63" spans="1:12" ht="12" customHeight="1" x14ac:dyDescent="0.25">
      <c r="A63" s="25"/>
      <c r="B63" s="46" t="s">
        <v>107</v>
      </c>
      <c r="C63" s="654">
        <v>23</v>
      </c>
      <c r="D63" s="655">
        <v>23</v>
      </c>
      <c r="E63" s="656">
        <v>16</v>
      </c>
      <c r="F63" s="374"/>
      <c r="G63" s="265">
        <v>24</v>
      </c>
      <c r="H63" s="265">
        <v>24</v>
      </c>
      <c r="I63" s="265">
        <v>17</v>
      </c>
      <c r="J63" s="123"/>
      <c r="K63" s="112"/>
      <c r="L63" s="112"/>
    </row>
    <row r="64" spans="1:12" ht="12" customHeight="1" x14ac:dyDescent="0.25">
      <c r="A64" s="1"/>
      <c r="B64" s="6"/>
      <c r="C64" s="278"/>
      <c r="D64" s="278"/>
      <c r="E64" s="278"/>
      <c r="F64" s="112"/>
      <c r="G64" s="278"/>
      <c r="H64" s="278"/>
      <c r="I64" s="278"/>
      <c r="J64" s="5"/>
      <c r="K64" s="112"/>
      <c r="L64" s="112"/>
    </row>
    <row r="65" spans="1:9" ht="12" customHeight="1" x14ac:dyDescent="0.25">
      <c r="A65" s="1"/>
      <c r="B65" s="87" t="s">
        <v>110</v>
      </c>
      <c r="C65" s="1"/>
      <c r="D65" s="1"/>
      <c r="E65" s="1"/>
      <c r="G65" s="1"/>
      <c r="H65" s="1"/>
      <c r="I65" s="1"/>
    </row>
    <row r="66" spans="1:9" ht="12" customHeight="1" x14ac:dyDescent="0.25">
      <c r="A66" s="1"/>
      <c r="B66" s="87" t="s">
        <v>111</v>
      </c>
      <c r="C66" s="1"/>
      <c r="D66" s="1"/>
      <c r="E66" s="1"/>
      <c r="G66" s="1"/>
      <c r="H66" s="1"/>
      <c r="I66" s="1"/>
    </row>
    <row r="67" spans="1:9" ht="12" customHeight="1" x14ac:dyDescent="0.25">
      <c r="A67" s="1"/>
      <c r="B67" s="87" t="s">
        <v>112</v>
      </c>
      <c r="C67" s="1"/>
      <c r="D67" s="1"/>
      <c r="E67" s="1"/>
      <c r="G67" s="1"/>
      <c r="H67" s="1"/>
      <c r="I67" s="1"/>
    </row>
    <row r="68" spans="1:9" ht="12" customHeight="1" x14ac:dyDescent="0.25">
      <c r="B68" s="94" t="s">
        <v>113</v>
      </c>
    </row>
    <row r="69" spans="1:9" ht="12" customHeight="1" x14ac:dyDescent="0.25">
      <c r="B69" s="87" t="s">
        <v>133</v>
      </c>
    </row>
    <row r="70" spans="1:9" ht="12" customHeight="1" x14ac:dyDescent="0.25">
      <c r="B70" s="87" t="s">
        <v>134</v>
      </c>
    </row>
    <row r="71" spans="1:9" ht="12" customHeight="1" x14ac:dyDescent="0.25">
      <c r="B71" s="2"/>
    </row>
    <row r="72" spans="1:9" ht="12" customHeight="1" x14ac:dyDescent="0.25">
      <c r="B72" s="79" t="s">
        <v>116</v>
      </c>
      <c r="C72" s="166"/>
    </row>
    <row r="73" spans="1:9" ht="12" customHeight="1" x14ac:dyDescent="0.25">
      <c r="B73" s="79" t="s">
        <v>117</v>
      </c>
      <c r="C73" s="166"/>
    </row>
    <row r="74" spans="1:9" ht="12" customHeight="1" x14ac:dyDescent="0.25">
      <c r="B74" s="79" t="s">
        <v>121</v>
      </c>
      <c r="C74" s="166"/>
    </row>
    <row r="75" spans="1:9" ht="12" customHeight="1" x14ac:dyDescent="0.25">
      <c r="B75" s="79" t="s">
        <v>805</v>
      </c>
      <c r="C75" s="166"/>
    </row>
    <row r="76" spans="1:9" ht="12" customHeight="1" x14ac:dyDescent="0.25">
      <c r="B76" s="79" t="s">
        <v>118</v>
      </c>
      <c r="C76" s="166"/>
    </row>
    <row r="77" spans="1:9" ht="12" customHeight="1" x14ac:dyDescent="0.25">
      <c r="B77" s="79" t="s">
        <v>119</v>
      </c>
      <c r="C77" s="166"/>
    </row>
    <row r="78" spans="1:9" ht="12" customHeight="1" x14ac:dyDescent="0.25">
      <c r="B78" s="79" t="s">
        <v>120</v>
      </c>
      <c r="C78" s="166"/>
    </row>
    <row r="79" spans="1:9" ht="12" customHeight="1" x14ac:dyDescent="0.25">
      <c r="B79" s="3" t="s">
        <v>807</v>
      </c>
      <c r="C79" s="166"/>
    </row>
    <row r="80" spans="1:9" ht="12" customHeight="1" x14ac:dyDescent="0.25">
      <c r="B80" s="79" t="s">
        <v>123</v>
      </c>
      <c r="C80" s="166"/>
    </row>
    <row r="81" spans="1:9" ht="12" customHeight="1" x14ac:dyDescent="0.25">
      <c r="B81" s="79" t="s">
        <v>124</v>
      </c>
      <c r="C81" s="166"/>
    </row>
    <row r="82" spans="1:9" ht="12" customHeight="1" x14ac:dyDescent="0.25">
      <c r="B82" s="79" t="s">
        <v>125</v>
      </c>
      <c r="C82" s="166"/>
    </row>
    <row r="83" spans="1:9" ht="12" customHeight="1" x14ac:dyDescent="0.25">
      <c r="B83" s="79" t="s">
        <v>122</v>
      </c>
      <c r="C83" s="166"/>
    </row>
    <row r="84" spans="1:9" ht="12" customHeight="1" x14ac:dyDescent="0.25">
      <c r="B84" s="79" t="s">
        <v>126</v>
      </c>
      <c r="C84" s="166"/>
    </row>
    <row r="85" spans="1:9" ht="12" customHeight="1" x14ac:dyDescent="0.25"/>
    <row r="86" spans="1:9" ht="12" customHeight="1" x14ac:dyDescent="0.25"/>
    <row r="87" spans="1:9" ht="12" customHeight="1" x14ac:dyDescent="0.25"/>
    <row r="88" spans="1:9" ht="12" customHeight="1" x14ac:dyDescent="0.25"/>
    <row r="89" spans="1:9" ht="12" customHeight="1" x14ac:dyDescent="0.25"/>
    <row r="90" spans="1:9" ht="12" customHeight="1" x14ac:dyDescent="0.25"/>
    <row r="91" spans="1:9" ht="12" customHeight="1" x14ac:dyDescent="0.25"/>
    <row r="92" spans="1:9" ht="12" customHeight="1" x14ac:dyDescent="0.25"/>
    <row r="93" spans="1:9" ht="12" customHeight="1" x14ac:dyDescent="0.25"/>
    <row r="94" spans="1:9" ht="12" customHeight="1" x14ac:dyDescent="0.25"/>
    <row r="95" spans="1:9" ht="12" customHeight="1" x14ac:dyDescent="0.25"/>
    <row r="96" spans="1:9" ht="12" customHeight="1" x14ac:dyDescent="0.25">
      <c r="A96" s="92"/>
      <c r="B96" s="92"/>
      <c r="C96" s="92"/>
      <c r="D96" s="92"/>
      <c r="E96" s="92"/>
      <c r="G96" s="92"/>
      <c r="H96" s="92"/>
      <c r="I96" s="92"/>
    </row>
  </sheetData>
  <mergeCells count="3">
    <mergeCell ref="B4:B5"/>
    <mergeCell ref="C4:E4"/>
    <mergeCell ref="G4:I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01"/>
  <sheetViews>
    <sheetView showGridLines="0" zoomScale="85" zoomScaleNormal="85" workbookViewId="0"/>
  </sheetViews>
  <sheetFormatPr defaultColWidth="11.42578125" defaultRowHeight="15" x14ac:dyDescent="0.25"/>
  <cols>
    <col min="1" max="1" width="2.85546875" style="112" customWidth="1"/>
    <col min="2" max="2" width="37.5703125" style="112" customWidth="1"/>
    <col min="3" max="3" width="2.85546875" style="112" customWidth="1"/>
    <col min="4" max="5" width="15.7109375" style="112" customWidth="1"/>
    <col min="6" max="6" width="2.85546875" style="2" customWidth="1"/>
    <col min="7" max="10" width="11.42578125" style="2" customWidth="1"/>
    <col min="11" max="12" width="11.42578125" style="2"/>
    <col min="13" max="13" width="11.42578125" style="243"/>
    <col min="14" max="256" width="11.42578125" style="2"/>
    <col min="257" max="257" width="2.85546875" style="2" customWidth="1"/>
    <col min="258" max="258" width="37.5703125" style="2" customWidth="1"/>
    <col min="259" max="259" width="2.85546875" style="2" customWidth="1"/>
    <col min="260" max="261" width="15.7109375" style="2" customWidth="1"/>
    <col min="262" max="262" width="2.85546875" style="2" customWidth="1"/>
    <col min="263" max="266" width="11.42578125" style="2" customWidth="1"/>
    <col min="267" max="512" width="11.42578125" style="2"/>
    <col min="513" max="513" width="2.85546875" style="2" customWidth="1"/>
    <col min="514" max="514" width="37.5703125" style="2" customWidth="1"/>
    <col min="515" max="515" width="2.85546875" style="2" customWidth="1"/>
    <col min="516" max="517" width="15.7109375" style="2" customWidth="1"/>
    <col min="518" max="518" width="2.85546875" style="2" customWidth="1"/>
    <col min="519" max="522" width="11.42578125" style="2" customWidth="1"/>
    <col min="523" max="768" width="11.42578125" style="2"/>
    <col min="769" max="769" width="2.85546875" style="2" customWidth="1"/>
    <col min="770" max="770" width="37.5703125" style="2" customWidth="1"/>
    <col min="771" max="771" width="2.85546875" style="2" customWidth="1"/>
    <col min="772" max="773" width="15.7109375" style="2" customWidth="1"/>
    <col min="774" max="774" width="2.85546875" style="2" customWidth="1"/>
    <col min="775" max="778" width="11.42578125" style="2" customWidth="1"/>
    <col min="779" max="1024" width="11.42578125" style="2"/>
    <col min="1025" max="1025" width="2.85546875" style="2" customWidth="1"/>
    <col min="1026" max="1026" width="37.5703125" style="2" customWidth="1"/>
    <col min="1027" max="1027" width="2.85546875" style="2" customWidth="1"/>
    <col min="1028" max="1029" width="15.7109375" style="2" customWidth="1"/>
    <col min="1030" max="1030" width="2.85546875" style="2" customWidth="1"/>
    <col min="1031" max="1034" width="11.42578125" style="2" customWidth="1"/>
    <col min="1035" max="1280" width="11.42578125" style="2"/>
    <col min="1281" max="1281" width="2.85546875" style="2" customWidth="1"/>
    <col min="1282" max="1282" width="37.5703125" style="2" customWidth="1"/>
    <col min="1283" max="1283" width="2.85546875" style="2" customWidth="1"/>
    <col min="1284" max="1285" width="15.7109375" style="2" customWidth="1"/>
    <col min="1286" max="1286" width="2.85546875" style="2" customWidth="1"/>
    <col min="1287" max="1290" width="11.42578125" style="2" customWidth="1"/>
    <col min="1291" max="1536" width="11.42578125" style="2"/>
    <col min="1537" max="1537" width="2.85546875" style="2" customWidth="1"/>
    <col min="1538" max="1538" width="37.5703125" style="2" customWidth="1"/>
    <col min="1539" max="1539" width="2.85546875" style="2" customWidth="1"/>
    <col min="1540" max="1541" width="15.7109375" style="2" customWidth="1"/>
    <col min="1542" max="1542" width="2.85546875" style="2" customWidth="1"/>
    <col min="1543" max="1546" width="11.42578125" style="2" customWidth="1"/>
    <col min="1547" max="1792" width="11.42578125" style="2"/>
    <col min="1793" max="1793" width="2.85546875" style="2" customWidth="1"/>
    <col min="1794" max="1794" width="37.5703125" style="2" customWidth="1"/>
    <col min="1795" max="1795" width="2.85546875" style="2" customWidth="1"/>
    <col min="1796" max="1797" width="15.7109375" style="2" customWidth="1"/>
    <col min="1798" max="1798" width="2.85546875" style="2" customWidth="1"/>
    <col min="1799" max="1802" width="11.42578125" style="2" customWidth="1"/>
    <col min="1803" max="2048" width="11.42578125" style="2"/>
    <col min="2049" max="2049" width="2.85546875" style="2" customWidth="1"/>
    <col min="2050" max="2050" width="37.5703125" style="2" customWidth="1"/>
    <col min="2051" max="2051" width="2.85546875" style="2" customWidth="1"/>
    <col min="2052" max="2053" width="15.7109375" style="2" customWidth="1"/>
    <col min="2054" max="2054" width="2.85546875" style="2" customWidth="1"/>
    <col min="2055" max="2058" width="11.42578125" style="2" customWidth="1"/>
    <col min="2059" max="2304" width="11.42578125" style="2"/>
    <col min="2305" max="2305" width="2.85546875" style="2" customWidth="1"/>
    <col min="2306" max="2306" width="37.5703125" style="2" customWidth="1"/>
    <col min="2307" max="2307" width="2.85546875" style="2" customWidth="1"/>
    <col min="2308" max="2309" width="15.7109375" style="2" customWidth="1"/>
    <col min="2310" max="2310" width="2.85546875" style="2" customWidth="1"/>
    <col min="2311" max="2314" width="11.42578125" style="2" customWidth="1"/>
    <col min="2315" max="2560" width="11.42578125" style="2"/>
    <col min="2561" max="2561" width="2.85546875" style="2" customWidth="1"/>
    <col min="2562" max="2562" width="37.5703125" style="2" customWidth="1"/>
    <col min="2563" max="2563" width="2.85546875" style="2" customWidth="1"/>
    <col min="2564" max="2565" width="15.7109375" style="2" customWidth="1"/>
    <col min="2566" max="2566" width="2.85546875" style="2" customWidth="1"/>
    <col min="2567" max="2570" width="11.42578125" style="2" customWidth="1"/>
    <col min="2571" max="2816" width="11.42578125" style="2"/>
    <col min="2817" max="2817" width="2.85546875" style="2" customWidth="1"/>
    <col min="2818" max="2818" width="37.5703125" style="2" customWidth="1"/>
    <col min="2819" max="2819" width="2.85546875" style="2" customWidth="1"/>
    <col min="2820" max="2821" width="15.7109375" style="2" customWidth="1"/>
    <col min="2822" max="2822" width="2.85546875" style="2" customWidth="1"/>
    <col min="2823" max="2826" width="11.42578125" style="2" customWidth="1"/>
    <col min="2827" max="3072" width="11.42578125" style="2"/>
    <col min="3073" max="3073" width="2.85546875" style="2" customWidth="1"/>
    <col min="3074" max="3074" width="37.5703125" style="2" customWidth="1"/>
    <col min="3075" max="3075" width="2.85546875" style="2" customWidth="1"/>
    <col min="3076" max="3077" width="15.7109375" style="2" customWidth="1"/>
    <col min="3078" max="3078" width="2.85546875" style="2" customWidth="1"/>
    <col min="3079" max="3082" width="11.42578125" style="2" customWidth="1"/>
    <col min="3083" max="3328" width="11.42578125" style="2"/>
    <col min="3329" max="3329" width="2.85546875" style="2" customWidth="1"/>
    <col min="3330" max="3330" width="37.5703125" style="2" customWidth="1"/>
    <col min="3331" max="3331" width="2.85546875" style="2" customWidth="1"/>
    <col min="3332" max="3333" width="15.7109375" style="2" customWidth="1"/>
    <col min="3334" max="3334" width="2.85546875" style="2" customWidth="1"/>
    <col min="3335" max="3338" width="11.42578125" style="2" customWidth="1"/>
    <col min="3339" max="3584" width="11.42578125" style="2"/>
    <col min="3585" max="3585" width="2.85546875" style="2" customWidth="1"/>
    <col min="3586" max="3586" width="37.5703125" style="2" customWidth="1"/>
    <col min="3587" max="3587" width="2.85546875" style="2" customWidth="1"/>
    <col min="3588" max="3589" width="15.7109375" style="2" customWidth="1"/>
    <col min="3590" max="3590" width="2.85546875" style="2" customWidth="1"/>
    <col min="3591" max="3594" width="11.42578125" style="2" customWidth="1"/>
    <col min="3595" max="3840" width="11.42578125" style="2"/>
    <col min="3841" max="3841" width="2.85546875" style="2" customWidth="1"/>
    <col min="3842" max="3842" width="37.5703125" style="2" customWidth="1"/>
    <col min="3843" max="3843" width="2.85546875" style="2" customWidth="1"/>
    <col min="3844" max="3845" width="15.7109375" style="2" customWidth="1"/>
    <col min="3846" max="3846" width="2.85546875" style="2" customWidth="1"/>
    <col min="3847" max="3850" width="11.42578125" style="2" customWidth="1"/>
    <col min="3851" max="4096" width="11.42578125" style="2"/>
    <col min="4097" max="4097" width="2.85546875" style="2" customWidth="1"/>
    <col min="4098" max="4098" width="37.5703125" style="2" customWidth="1"/>
    <col min="4099" max="4099" width="2.85546875" style="2" customWidth="1"/>
    <col min="4100" max="4101" width="15.7109375" style="2" customWidth="1"/>
    <col min="4102" max="4102" width="2.85546875" style="2" customWidth="1"/>
    <col min="4103" max="4106" width="11.42578125" style="2" customWidth="1"/>
    <col min="4107" max="4352" width="11.42578125" style="2"/>
    <col min="4353" max="4353" width="2.85546875" style="2" customWidth="1"/>
    <col min="4354" max="4354" width="37.5703125" style="2" customWidth="1"/>
    <col min="4355" max="4355" width="2.85546875" style="2" customWidth="1"/>
    <col min="4356" max="4357" width="15.7109375" style="2" customWidth="1"/>
    <col min="4358" max="4358" width="2.85546875" style="2" customWidth="1"/>
    <col min="4359" max="4362" width="11.42578125" style="2" customWidth="1"/>
    <col min="4363" max="4608" width="11.42578125" style="2"/>
    <col min="4609" max="4609" width="2.85546875" style="2" customWidth="1"/>
    <col min="4610" max="4610" width="37.5703125" style="2" customWidth="1"/>
    <col min="4611" max="4611" width="2.85546875" style="2" customWidth="1"/>
    <col min="4612" max="4613" width="15.7109375" style="2" customWidth="1"/>
    <col min="4614" max="4614" width="2.85546875" style="2" customWidth="1"/>
    <col min="4615" max="4618" width="11.42578125" style="2" customWidth="1"/>
    <col min="4619" max="4864" width="11.42578125" style="2"/>
    <col min="4865" max="4865" width="2.85546875" style="2" customWidth="1"/>
    <col min="4866" max="4866" width="37.5703125" style="2" customWidth="1"/>
    <col min="4867" max="4867" width="2.85546875" style="2" customWidth="1"/>
    <col min="4868" max="4869" width="15.7109375" style="2" customWidth="1"/>
    <col min="4870" max="4870" width="2.85546875" style="2" customWidth="1"/>
    <col min="4871" max="4874" width="11.42578125" style="2" customWidth="1"/>
    <col min="4875" max="5120" width="11.42578125" style="2"/>
    <col min="5121" max="5121" width="2.85546875" style="2" customWidth="1"/>
    <col min="5122" max="5122" width="37.5703125" style="2" customWidth="1"/>
    <col min="5123" max="5123" width="2.85546875" style="2" customWidth="1"/>
    <col min="5124" max="5125" width="15.7109375" style="2" customWidth="1"/>
    <col min="5126" max="5126" width="2.85546875" style="2" customWidth="1"/>
    <col min="5127" max="5130" width="11.42578125" style="2" customWidth="1"/>
    <col min="5131" max="5376" width="11.42578125" style="2"/>
    <col min="5377" max="5377" width="2.85546875" style="2" customWidth="1"/>
    <col min="5378" max="5378" width="37.5703125" style="2" customWidth="1"/>
    <col min="5379" max="5379" width="2.85546875" style="2" customWidth="1"/>
    <col min="5380" max="5381" width="15.7109375" style="2" customWidth="1"/>
    <col min="5382" max="5382" width="2.85546875" style="2" customWidth="1"/>
    <col min="5383" max="5386" width="11.42578125" style="2" customWidth="1"/>
    <col min="5387" max="5632" width="11.42578125" style="2"/>
    <col min="5633" max="5633" width="2.85546875" style="2" customWidth="1"/>
    <col min="5634" max="5634" width="37.5703125" style="2" customWidth="1"/>
    <col min="5635" max="5635" width="2.85546875" style="2" customWidth="1"/>
    <col min="5636" max="5637" width="15.7109375" style="2" customWidth="1"/>
    <col min="5638" max="5638" width="2.85546875" style="2" customWidth="1"/>
    <col min="5639" max="5642" width="11.42578125" style="2" customWidth="1"/>
    <col min="5643" max="5888" width="11.42578125" style="2"/>
    <col min="5889" max="5889" width="2.85546875" style="2" customWidth="1"/>
    <col min="5890" max="5890" width="37.5703125" style="2" customWidth="1"/>
    <col min="5891" max="5891" width="2.85546875" style="2" customWidth="1"/>
    <col min="5892" max="5893" width="15.7109375" style="2" customWidth="1"/>
    <col min="5894" max="5894" width="2.85546875" style="2" customWidth="1"/>
    <col min="5895" max="5898" width="11.42578125" style="2" customWidth="1"/>
    <col min="5899" max="6144" width="11.42578125" style="2"/>
    <col min="6145" max="6145" width="2.85546875" style="2" customWidth="1"/>
    <col min="6146" max="6146" width="37.5703125" style="2" customWidth="1"/>
    <col min="6147" max="6147" width="2.85546875" style="2" customWidth="1"/>
    <col min="6148" max="6149" width="15.7109375" style="2" customWidth="1"/>
    <col min="6150" max="6150" width="2.85546875" style="2" customWidth="1"/>
    <col min="6151" max="6154" width="11.42578125" style="2" customWidth="1"/>
    <col min="6155" max="6400" width="11.42578125" style="2"/>
    <col min="6401" max="6401" width="2.85546875" style="2" customWidth="1"/>
    <col min="6402" max="6402" width="37.5703125" style="2" customWidth="1"/>
    <col min="6403" max="6403" width="2.85546875" style="2" customWidth="1"/>
    <col min="6404" max="6405" width="15.7109375" style="2" customWidth="1"/>
    <col min="6406" max="6406" width="2.85546875" style="2" customWidth="1"/>
    <col min="6407" max="6410" width="11.42578125" style="2" customWidth="1"/>
    <col min="6411" max="6656" width="11.42578125" style="2"/>
    <col min="6657" max="6657" width="2.85546875" style="2" customWidth="1"/>
    <col min="6658" max="6658" width="37.5703125" style="2" customWidth="1"/>
    <col min="6659" max="6659" width="2.85546875" style="2" customWidth="1"/>
    <col min="6660" max="6661" width="15.7109375" style="2" customWidth="1"/>
    <col min="6662" max="6662" width="2.85546875" style="2" customWidth="1"/>
    <col min="6663" max="6666" width="11.42578125" style="2" customWidth="1"/>
    <col min="6667" max="6912" width="11.42578125" style="2"/>
    <col min="6913" max="6913" width="2.85546875" style="2" customWidth="1"/>
    <col min="6914" max="6914" width="37.5703125" style="2" customWidth="1"/>
    <col min="6915" max="6915" width="2.85546875" style="2" customWidth="1"/>
    <col min="6916" max="6917" width="15.7109375" style="2" customWidth="1"/>
    <col min="6918" max="6918" width="2.85546875" style="2" customWidth="1"/>
    <col min="6919" max="6922" width="11.42578125" style="2" customWidth="1"/>
    <col min="6923" max="7168" width="11.42578125" style="2"/>
    <col min="7169" max="7169" width="2.85546875" style="2" customWidth="1"/>
    <col min="7170" max="7170" width="37.5703125" style="2" customWidth="1"/>
    <col min="7171" max="7171" width="2.85546875" style="2" customWidth="1"/>
    <col min="7172" max="7173" width="15.7109375" style="2" customWidth="1"/>
    <col min="7174" max="7174" width="2.85546875" style="2" customWidth="1"/>
    <col min="7175" max="7178" width="11.42578125" style="2" customWidth="1"/>
    <col min="7179" max="7424" width="11.42578125" style="2"/>
    <col min="7425" max="7425" width="2.85546875" style="2" customWidth="1"/>
    <col min="7426" max="7426" width="37.5703125" style="2" customWidth="1"/>
    <col min="7427" max="7427" width="2.85546875" style="2" customWidth="1"/>
    <col min="7428" max="7429" width="15.7109375" style="2" customWidth="1"/>
    <col min="7430" max="7430" width="2.85546875" style="2" customWidth="1"/>
    <col min="7431" max="7434" width="11.42578125" style="2" customWidth="1"/>
    <col min="7435" max="7680" width="11.42578125" style="2"/>
    <col min="7681" max="7681" width="2.85546875" style="2" customWidth="1"/>
    <col min="7682" max="7682" width="37.5703125" style="2" customWidth="1"/>
    <col min="7683" max="7683" width="2.85546875" style="2" customWidth="1"/>
    <col min="7684" max="7685" width="15.7109375" style="2" customWidth="1"/>
    <col min="7686" max="7686" width="2.85546875" style="2" customWidth="1"/>
    <col min="7687" max="7690" width="11.42578125" style="2" customWidth="1"/>
    <col min="7691" max="7936" width="11.42578125" style="2"/>
    <col min="7937" max="7937" width="2.85546875" style="2" customWidth="1"/>
    <col min="7938" max="7938" width="37.5703125" style="2" customWidth="1"/>
    <col min="7939" max="7939" width="2.85546875" style="2" customWidth="1"/>
    <col min="7940" max="7941" width="15.7109375" style="2" customWidth="1"/>
    <col min="7942" max="7942" width="2.85546875" style="2" customWidth="1"/>
    <col min="7943" max="7946" width="11.42578125" style="2" customWidth="1"/>
    <col min="7947" max="8192" width="11.42578125" style="2"/>
    <col min="8193" max="8193" width="2.85546875" style="2" customWidth="1"/>
    <col min="8194" max="8194" width="37.5703125" style="2" customWidth="1"/>
    <col min="8195" max="8195" width="2.85546875" style="2" customWidth="1"/>
    <col min="8196" max="8197" width="15.7109375" style="2" customWidth="1"/>
    <col min="8198" max="8198" width="2.85546875" style="2" customWidth="1"/>
    <col min="8199" max="8202" width="11.42578125" style="2" customWidth="1"/>
    <col min="8203" max="8448" width="11.42578125" style="2"/>
    <col min="8449" max="8449" width="2.85546875" style="2" customWidth="1"/>
    <col min="8450" max="8450" width="37.5703125" style="2" customWidth="1"/>
    <col min="8451" max="8451" width="2.85546875" style="2" customWidth="1"/>
    <col min="8452" max="8453" width="15.7109375" style="2" customWidth="1"/>
    <col min="8454" max="8454" width="2.85546875" style="2" customWidth="1"/>
    <col min="8455" max="8458" width="11.42578125" style="2" customWidth="1"/>
    <col min="8459" max="8704" width="11.42578125" style="2"/>
    <col min="8705" max="8705" width="2.85546875" style="2" customWidth="1"/>
    <col min="8706" max="8706" width="37.5703125" style="2" customWidth="1"/>
    <col min="8707" max="8707" width="2.85546875" style="2" customWidth="1"/>
    <col min="8708" max="8709" width="15.7109375" style="2" customWidth="1"/>
    <col min="8710" max="8710" width="2.85546875" style="2" customWidth="1"/>
    <col min="8711" max="8714" width="11.42578125" style="2" customWidth="1"/>
    <col min="8715" max="8960" width="11.42578125" style="2"/>
    <col min="8961" max="8961" width="2.85546875" style="2" customWidth="1"/>
    <col min="8962" max="8962" width="37.5703125" style="2" customWidth="1"/>
    <col min="8963" max="8963" width="2.85546875" style="2" customWidth="1"/>
    <col min="8964" max="8965" width="15.7109375" style="2" customWidth="1"/>
    <col min="8966" max="8966" width="2.85546875" style="2" customWidth="1"/>
    <col min="8967" max="8970" width="11.42578125" style="2" customWidth="1"/>
    <col min="8971" max="9216" width="11.42578125" style="2"/>
    <col min="9217" max="9217" width="2.85546875" style="2" customWidth="1"/>
    <col min="9218" max="9218" width="37.5703125" style="2" customWidth="1"/>
    <col min="9219" max="9219" width="2.85546875" style="2" customWidth="1"/>
    <col min="9220" max="9221" width="15.7109375" style="2" customWidth="1"/>
    <col min="9222" max="9222" width="2.85546875" style="2" customWidth="1"/>
    <col min="9223" max="9226" width="11.42578125" style="2" customWidth="1"/>
    <col min="9227" max="9472" width="11.42578125" style="2"/>
    <col min="9473" max="9473" width="2.85546875" style="2" customWidth="1"/>
    <col min="9474" max="9474" width="37.5703125" style="2" customWidth="1"/>
    <col min="9475" max="9475" width="2.85546875" style="2" customWidth="1"/>
    <col min="9476" max="9477" width="15.7109375" style="2" customWidth="1"/>
    <col min="9478" max="9478" width="2.85546875" style="2" customWidth="1"/>
    <col min="9479" max="9482" width="11.42578125" style="2" customWidth="1"/>
    <col min="9483" max="9728" width="11.42578125" style="2"/>
    <col min="9729" max="9729" width="2.85546875" style="2" customWidth="1"/>
    <col min="9730" max="9730" width="37.5703125" style="2" customWidth="1"/>
    <col min="9731" max="9731" width="2.85546875" style="2" customWidth="1"/>
    <col min="9732" max="9733" width="15.7109375" style="2" customWidth="1"/>
    <col min="9734" max="9734" width="2.85546875" style="2" customWidth="1"/>
    <col min="9735" max="9738" width="11.42578125" style="2" customWidth="1"/>
    <col min="9739" max="9984" width="11.42578125" style="2"/>
    <col min="9985" max="9985" width="2.85546875" style="2" customWidth="1"/>
    <col min="9986" max="9986" width="37.5703125" style="2" customWidth="1"/>
    <col min="9987" max="9987" width="2.85546875" style="2" customWidth="1"/>
    <col min="9988" max="9989" width="15.7109375" style="2" customWidth="1"/>
    <col min="9990" max="9990" width="2.85546875" style="2" customWidth="1"/>
    <col min="9991" max="9994" width="11.42578125" style="2" customWidth="1"/>
    <col min="9995" max="10240" width="11.42578125" style="2"/>
    <col min="10241" max="10241" width="2.85546875" style="2" customWidth="1"/>
    <col min="10242" max="10242" width="37.5703125" style="2" customWidth="1"/>
    <col min="10243" max="10243" width="2.85546875" style="2" customWidth="1"/>
    <col min="10244" max="10245" width="15.7109375" style="2" customWidth="1"/>
    <col min="10246" max="10246" width="2.85546875" style="2" customWidth="1"/>
    <col min="10247" max="10250" width="11.42578125" style="2" customWidth="1"/>
    <col min="10251" max="10496" width="11.42578125" style="2"/>
    <col min="10497" max="10497" width="2.85546875" style="2" customWidth="1"/>
    <col min="10498" max="10498" width="37.5703125" style="2" customWidth="1"/>
    <col min="10499" max="10499" width="2.85546875" style="2" customWidth="1"/>
    <col min="10500" max="10501" width="15.7109375" style="2" customWidth="1"/>
    <col min="10502" max="10502" width="2.85546875" style="2" customWidth="1"/>
    <col min="10503" max="10506" width="11.42578125" style="2" customWidth="1"/>
    <col min="10507" max="10752" width="11.42578125" style="2"/>
    <col min="10753" max="10753" width="2.85546875" style="2" customWidth="1"/>
    <col min="10754" max="10754" width="37.5703125" style="2" customWidth="1"/>
    <col min="10755" max="10755" width="2.85546875" style="2" customWidth="1"/>
    <col min="10756" max="10757" width="15.7109375" style="2" customWidth="1"/>
    <col min="10758" max="10758" width="2.85546875" style="2" customWidth="1"/>
    <col min="10759" max="10762" width="11.42578125" style="2" customWidth="1"/>
    <col min="10763" max="11008" width="11.42578125" style="2"/>
    <col min="11009" max="11009" width="2.85546875" style="2" customWidth="1"/>
    <col min="11010" max="11010" width="37.5703125" style="2" customWidth="1"/>
    <col min="11011" max="11011" width="2.85546875" style="2" customWidth="1"/>
    <col min="11012" max="11013" width="15.7109375" style="2" customWidth="1"/>
    <col min="11014" max="11014" width="2.85546875" style="2" customWidth="1"/>
    <col min="11015" max="11018" width="11.42578125" style="2" customWidth="1"/>
    <col min="11019" max="11264" width="11.42578125" style="2"/>
    <col min="11265" max="11265" width="2.85546875" style="2" customWidth="1"/>
    <col min="11266" max="11266" width="37.5703125" style="2" customWidth="1"/>
    <col min="11267" max="11267" width="2.85546875" style="2" customWidth="1"/>
    <col min="11268" max="11269" width="15.7109375" style="2" customWidth="1"/>
    <col min="11270" max="11270" width="2.85546875" style="2" customWidth="1"/>
    <col min="11271" max="11274" width="11.42578125" style="2" customWidth="1"/>
    <col min="11275" max="11520" width="11.42578125" style="2"/>
    <col min="11521" max="11521" width="2.85546875" style="2" customWidth="1"/>
    <col min="11522" max="11522" width="37.5703125" style="2" customWidth="1"/>
    <col min="11523" max="11523" width="2.85546875" style="2" customWidth="1"/>
    <col min="11524" max="11525" width="15.7109375" style="2" customWidth="1"/>
    <col min="11526" max="11526" width="2.85546875" style="2" customWidth="1"/>
    <col min="11527" max="11530" width="11.42578125" style="2" customWidth="1"/>
    <col min="11531" max="11776" width="11.42578125" style="2"/>
    <col min="11777" max="11777" width="2.85546875" style="2" customWidth="1"/>
    <col min="11778" max="11778" width="37.5703125" style="2" customWidth="1"/>
    <col min="11779" max="11779" width="2.85546875" style="2" customWidth="1"/>
    <col min="11780" max="11781" width="15.7109375" style="2" customWidth="1"/>
    <col min="11782" max="11782" width="2.85546875" style="2" customWidth="1"/>
    <col min="11783" max="11786" width="11.42578125" style="2" customWidth="1"/>
    <col min="11787" max="12032" width="11.42578125" style="2"/>
    <col min="12033" max="12033" width="2.85546875" style="2" customWidth="1"/>
    <col min="12034" max="12034" width="37.5703125" style="2" customWidth="1"/>
    <col min="12035" max="12035" width="2.85546875" style="2" customWidth="1"/>
    <col min="12036" max="12037" width="15.7109375" style="2" customWidth="1"/>
    <col min="12038" max="12038" width="2.85546875" style="2" customWidth="1"/>
    <col min="12039" max="12042" width="11.42578125" style="2" customWidth="1"/>
    <col min="12043" max="12288" width="11.42578125" style="2"/>
    <col min="12289" max="12289" width="2.85546875" style="2" customWidth="1"/>
    <col min="12290" max="12290" width="37.5703125" style="2" customWidth="1"/>
    <col min="12291" max="12291" width="2.85546875" style="2" customWidth="1"/>
    <col min="12292" max="12293" width="15.7109375" style="2" customWidth="1"/>
    <col min="12294" max="12294" width="2.85546875" style="2" customWidth="1"/>
    <col min="12295" max="12298" width="11.42578125" style="2" customWidth="1"/>
    <col min="12299" max="12544" width="11.42578125" style="2"/>
    <col min="12545" max="12545" width="2.85546875" style="2" customWidth="1"/>
    <col min="12546" max="12546" width="37.5703125" style="2" customWidth="1"/>
    <col min="12547" max="12547" width="2.85546875" style="2" customWidth="1"/>
    <col min="12548" max="12549" width="15.7109375" style="2" customWidth="1"/>
    <col min="12550" max="12550" width="2.85546875" style="2" customWidth="1"/>
    <col min="12551" max="12554" width="11.42578125" style="2" customWidth="1"/>
    <col min="12555" max="12800" width="11.42578125" style="2"/>
    <col min="12801" max="12801" width="2.85546875" style="2" customWidth="1"/>
    <col min="12802" max="12802" width="37.5703125" style="2" customWidth="1"/>
    <col min="12803" max="12803" width="2.85546875" style="2" customWidth="1"/>
    <col min="12804" max="12805" width="15.7109375" style="2" customWidth="1"/>
    <col min="12806" max="12806" width="2.85546875" style="2" customWidth="1"/>
    <col min="12807" max="12810" width="11.42578125" style="2" customWidth="1"/>
    <col min="12811" max="13056" width="11.42578125" style="2"/>
    <col min="13057" max="13057" width="2.85546875" style="2" customWidth="1"/>
    <col min="13058" max="13058" width="37.5703125" style="2" customWidth="1"/>
    <col min="13059" max="13059" width="2.85546875" style="2" customWidth="1"/>
    <col min="13060" max="13061" width="15.7109375" style="2" customWidth="1"/>
    <col min="13062" max="13062" width="2.85546875" style="2" customWidth="1"/>
    <col min="13063" max="13066" width="11.42578125" style="2" customWidth="1"/>
    <col min="13067" max="13312" width="11.42578125" style="2"/>
    <col min="13313" max="13313" width="2.85546875" style="2" customWidth="1"/>
    <col min="13314" max="13314" width="37.5703125" style="2" customWidth="1"/>
    <col min="13315" max="13315" width="2.85546875" style="2" customWidth="1"/>
    <col min="13316" max="13317" width="15.7109375" style="2" customWidth="1"/>
    <col min="13318" max="13318" width="2.85546875" style="2" customWidth="1"/>
    <col min="13319" max="13322" width="11.42578125" style="2" customWidth="1"/>
    <col min="13323" max="13568" width="11.42578125" style="2"/>
    <col min="13569" max="13569" width="2.85546875" style="2" customWidth="1"/>
    <col min="13570" max="13570" width="37.5703125" style="2" customWidth="1"/>
    <col min="13571" max="13571" width="2.85546875" style="2" customWidth="1"/>
    <col min="13572" max="13573" width="15.7109375" style="2" customWidth="1"/>
    <col min="13574" max="13574" width="2.85546875" style="2" customWidth="1"/>
    <col min="13575" max="13578" width="11.42578125" style="2" customWidth="1"/>
    <col min="13579" max="13824" width="11.42578125" style="2"/>
    <col min="13825" max="13825" width="2.85546875" style="2" customWidth="1"/>
    <col min="13826" max="13826" width="37.5703125" style="2" customWidth="1"/>
    <col min="13827" max="13827" width="2.85546875" style="2" customWidth="1"/>
    <col min="13828" max="13829" width="15.7109375" style="2" customWidth="1"/>
    <col min="13830" max="13830" width="2.85546875" style="2" customWidth="1"/>
    <col min="13831" max="13834" width="11.42578125" style="2" customWidth="1"/>
    <col min="13835" max="14080" width="11.42578125" style="2"/>
    <col min="14081" max="14081" width="2.85546875" style="2" customWidth="1"/>
    <col min="14082" max="14082" width="37.5703125" style="2" customWidth="1"/>
    <col min="14083" max="14083" width="2.85546875" style="2" customWidth="1"/>
    <col min="14084" max="14085" width="15.7109375" style="2" customWidth="1"/>
    <col min="14086" max="14086" width="2.85546875" style="2" customWidth="1"/>
    <col min="14087" max="14090" width="11.42578125" style="2" customWidth="1"/>
    <col min="14091" max="14336" width="11.42578125" style="2"/>
    <col min="14337" max="14337" width="2.85546875" style="2" customWidth="1"/>
    <col min="14338" max="14338" width="37.5703125" style="2" customWidth="1"/>
    <col min="14339" max="14339" width="2.85546875" style="2" customWidth="1"/>
    <col min="14340" max="14341" width="15.7109375" style="2" customWidth="1"/>
    <col min="14342" max="14342" width="2.85546875" style="2" customWidth="1"/>
    <col min="14343" max="14346" width="11.42578125" style="2" customWidth="1"/>
    <col min="14347" max="14592" width="11.42578125" style="2"/>
    <col min="14593" max="14593" width="2.85546875" style="2" customWidth="1"/>
    <col min="14594" max="14594" width="37.5703125" style="2" customWidth="1"/>
    <col min="14595" max="14595" width="2.85546875" style="2" customWidth="1"/>
    <col min="14596" max="14597" width="15.7109375" style="2" customWidth="1"/>
    <col min="14598" max="14598" width="2.85546875" style="2" customWidth="1"/>
    <col min="14599" max="14602" width="11.42578125" style="2" customWidth="1"/>
    <col min="14603" max="14848" width="11.42578125" style="2"/>
    <col min="14849" max="14849" width="2.85546875" style="2" customWidth="1"/>
    <col min="14850" max="14850" width="37.5703125" style="2" customWidth="1"/>
    <col min="14851" max="14851" width="2.85546875" style="2" customWidth="1"/>
    <col min="14852" max="14853" width="15.7109375" style="2" customWidth="1"/>
    <col min="14854" max="14854" width="2.85546875" style="2" customWidth="1"/>
    <col min="14855" max="14858" width="11.42578125" style="2" customWidth="1"/>
    <col min="14859" max="15104" width="11.42578125" style="2"/>
    <col min="15105" max="15105" width="2.85546875" style="2" customWidth="1"/>
    <col min="15106" max="15106" width="37.5703125" style="2" customWidth="1"/>
    <col min="15107" max="15107" width="2.85546875" style="2" customWidth="1"/>
    <col min="15108" max="15109" width="15.7109375" style="2" customWidth="1"/>
    <col min="15110" max="15110" width="2.85546875" style="2" customWidth="1"/>
    <col min="15111" max="15114" width="11.42578125" style="2" customWidth="1"/>
    <col min="15115" max="15360" width="11.42578125" style="2"/>
    <col min="15361" max="15361" width="2.85546875" style="2" customWidth="1"/>
    <col min="15362" max="15362" width="37.5703125" style="2" customWidth="1"/>
    <col min="15363" max="15363" width="2.85546875" style="2" customWidth="1"/>
    <col min="15364" max="15365" width="15.7109375" style="2" customWidth="1"/>
    <col min="15366" max="15366" width="2.85546875" style="2" customWidth="1"/>
    <col min="15367" max="15370" width="11.42578125" style="2" customWidth="1"/>
    <col min="15371" max="15616" width="11.42578125" style="2"/>
    <col min="15617" max="15617" width="2.85546875" style="2" customWidth="1"/>
    <col min="15618" max="15618" width="37.5703125" style="2" customWidth="1"/>
    <col min="15619" max="15619" width="2.85546875" style="2" customWidth="1"/>
    <col min="15620" max="15621" width="15.7109375" style="2" customWidth="1"/>
    <col min="15622" max="15622" width="2.85546875" style="2" customWidth="1"/>
    <col min="15623" max="15626" width="11.42578125" style="2" customWidth="1"/>
    <col min="15627" max="15872" width="11.42578125" style="2"/>
    <col min="15873" max="15873" width="2.85546875" style="2" customWidth="1"/>
    <col min="15874" max="15874" width="37.5703125" style="2" customWidth="1"/>
    <col min="15875" max="15875" width="2.85546875" style="2" customWidth="1"/>
    <col min="15876" max="15877" width="15.7109375" style="2" customWidth="1"/>
    <col min="15878" max="15878" width="2.85546875" style="2" customWidth="1"/>
    <col min="15879" max="15882" width="11.42578125" style="2" customWidth="1"/>
    <col min="15883" max="16128" width="11.42578125" style="2"/>
    <col min="16129" max="16129" width="2.85546875" style="2" customWidth="1"/>
    <col min="16130" max="16130" width="37.5703125" style="2" customWidth="1"/>
    <col min="16131" max="16131" width="2.85546875" style="2" customWidth="1"/>
    <col min="16132" max="16133" width="15.7109375" style="2" customWidth="1"/>
    <col min="16134" max="16134" width="2.85546875" style="2" customWidth="1"/>
    <col min="16135" max="16138" width="11.42578125" style="2" customWidth="1"/>
    <col min="16139" max="16384" width="11.42578125" style="2"/>
  </cols>
  <sheetData>
    <row r="1" spans="1:13" ht="12" customHeight="1" x14ac:dyDescent="0.25">
      <c r="A1" s="1"/>
      <c r="B1" s="1"/>
      <c r="C1" s="1"/>
      <c r="D1" s="1"/>
      <c r="E1" s="1"/>
      <c r="F1" s="208"/>
      <c r="G1" s="208"/>
      <c r="H1" s="208"/>
      <c r="I1" s="208"/>
      <c r="J1" s="208"/>
    </row>
    <row r="2" spans="1:13" ht="12" customHeight="1" x14ac:dyDescent="0.25">
      <c r="A2" s="1"/>
      <c r="B2" s="113" t="s">
        <v>239</v>
      </c>
      <c r="C2" s="1"/>
      <c r="D2" s="5"/>
      <c r="E2" s="5"/>
      <c r="F2" s="208"/>
      <c r="G2" s="208"/>
      <c r="H2" s="208"/>
      <c r="I2" s="208"/>
      <c r="J2" s="208"/>
    </row>
    <row r="3" spans="1:13" ht="12" customHeight="1" x14ac:dyDescent="0.25">
      <c r="A3" s="1"/>
      <c r="B3" s="113" t="s">
        <v>240</v>
      </c>
      <c r="C3" s="1"/>
      <c r="E3" s="8"/>
      <c r="F3" s="208"/>
      <c r="G3" s="208"/>
      <c r="H3" s="208"/>
      <c r="I3" s="208"/>
      <c r="J3" s="208"/>
    </row>
    <row r="4" spans="1:13" ht="12" customHeight="1" x14ac:dyDescent="0.25">
      <c r="A4" s="12"/>
      <c r="B4" s="1999" t="s">
        <v>4</v>
      </c>
      <c r="C4" s="12"/>
      <c r="D4" s="1999" t="s">
        <v>241</v>
      </c>
      <c r="E4" s="1999" t="s">
        <v>242</v>
      </c>
      <c r="F4" s="214"/>
      <c r="G4" s="214"/>
      <c r="H4" s="214"/>
      <c r="I4" s="214"/>
      <c r="J4" s="214"/>
    </row>
    <row r="5" spans="1:13" ht="12" customHeight="1" x14ac:dyDescent="0.25">
      <c r="A5" s="12"/>
      <c r="B5" s="2000"/>
      <c r="C5" s="12"/>
      <c r="D5" s="2000"/>
      <c r="E5" s="2000"/>
      <c r="F5" s="244"/>
      <c r="G5" s="244"/>
      <c r="H5" s="244"/>
      <c r="I5" s="244"/>
      <c r="J5" s="244"/>
    </row>
    <row r="6" spans="1:13" ht="12" customHeight="1" x14ac:dyDescent="0.25">
      <c r="A6" s="12"/>
      <c r="B6" s="2001"/>
      <c r="C6" s="12"/>
      <c r="D6" s="2001"/>
      <c r="E6" s="2001"/>
      <c r="F6" s="214"/>
      <c r="G6" s="214"/>
      <c r="H6" s="214"/>
      <c r="I6" s="214"/>
      <c r="J6" s="214"/>
    </row>
    <row r="7" spans="1:13" ht="12" customHeight="1" x14ac:dyDescent="0.25">
      <c r="A7" s="16"/>
      <c r="B7" s="16"/>
      <c r="C7" s="16"/>
      <c r="D7" s="16"/>
      <c r="E7" s="16"/>
      <c r="F7" s="16"/>
      <c r="G7" s="16"/>
      <c r="H7" s="16"/>
      <c r="I7" s="16"/>
      <c r="J7" s="16"/>
    </row>
    <row r="8" spans="1:13" ht="12" customHeight="1" x14ac:dyDescent="0.25">
      <c r="A8" s="1"/>
      <c r="B8" s="20" t="s">
        <v>11</v>
      </c>
      <c r="C8" s="1"/>
      <c r="D8" s="21"/>
      <c r="E8" s="21"/>
      <c r="F8" s="98"/>
      <c r="G8" s="98"/>
      <c r="H8" s="98"/>
      <c r="I8" s="16"/>
      <c r="J8" s="16"/>
    </row>
    <row r="9" spans="1:13" ht="12" customHeight="1" x14ac:dyDescent="0.25">
      <c r="A9" s="25"/>
      <c r="B9" s="32" t="s">
        <v>12</v>
      </c>
      <c r="C9" s="25"/>
      <c r="D9" s="245">
        <v>1.98896079663793E-2</v>
      </c>
      <c r="E9" s="245">
        <v>8.2756756756756766E-3</v>
      </c>
      <c r="F9" s="246"/>
      <c r="G9" s="657"/>
      <c r="H9" s="98"/>
      <c r="I9" s="98"/>
      <c r="J9" s="98"/>
      <c r="L9" s="120"/>
      <c r="M9" s="247"/>
    </row>
    <row r="10" spans="1:13" ht="12" customHeight="1" x14ac:dyDescent="0.25">
      <c r="A10" s="25"/>
      <c r="B10" s="32" t="s">
        <v>14</v>
      </c>
      <c r="C10" s="25"/>
      <c r="D10" s="248">
        <v>0.79475869674245603</v>
      </c>
      <c r="E10" s="248">
        <v>0.85616426123024258</v>
      </c>
      <c r="F10" s="246"/>
      <c r="G10" s="657"/>
      <c r="H10" s="98"/>
      <c r="I10" s="98"/>
      <c r="J10" s="98"/>
      <c r="L10" s="120"/>
      <c r="M10" s="247"/>
    </row>
    <row r="11" spans="1:13" ht="12" customHeight="1" x14ac:dyDescent="0.25">
      <c r="A11" s="25"/>
      <c r="B11" s="32" t="s">
        <v>16</v>
      </c>
      <c r="C11" s="25"/>
      <c r="D11" s="248">
        <v>5.8382563277862703E-2</v>
      </c>
      <c r="E11" s="248">
        <v>4.8095506834277262E-2</v>
      </c>
      <c r="F11" s="246"/>
      <c r="G11" s="657"/>
      <c r="H11" s="98"/>
      <c r="I11" s="98"/>
      <c r="J11" s="98"/>
      <c r="L11" s="120"/>
      <c r="M11" s="247"/>
    </row>
    <row r="12" spans="1:13" ht="12" customHeight="1" x14ac:dyDescent="0.25">
      <c r="A12" s="25"/>
      <c r="B12" s="32" t="s">
        <v>18</v>
      </c>
      <c r="C12" s="25"/>
      <c r="D12" s="248">
        <v>0.11190575353713893</v>
      </c>
      <c r="E12" s="248">
        <v>0.10335889078740362</v>
      </c>
      <c r="F12" s="246"/>
      <c r="G12" s="657"/>
      <c r="H12" s="98"/>
      <c r="I12" s="98"/>
      <c r="J12" s="98"/>
      <c r="L12" s="120"/>
      <c r="M12" s="247"/>
    </row>
    <row r="13" spans="1:13" ht="12" customHeight="1" x14ac:dyDescent="0.25">
      <c r="A13" s="25"/>
      <c r="B13" s="32" t="s">
        <v>20</v>
      </c>
      <c r="C13" s="25"/>
      <c r="D13" s="248">
        <v>0.13507945488468898</v>
      </c>
      <c r="E13" s="248">
        <v>0.13479692798441884</v>
      </c>
      <c r="F13" s="246"/>
      <c r="G13" s="657"/>
      <c r="H13" s="98"/>
      <c r="I13" s="98"/>
      <c r="J13" s="98"/>
      <c r="L13" s="120"/>
      <c r="M13" s="247"/>
    </row>
    <row r="14" spans="1:13" ht="12" customHeight="1" x14ac:dyDescent="0.25">
      <c r="A14" s="25"/>
      <c r="B14" s="32" t="s">
        <v>22</v>
      </c>
      <c r="C14" s="25"/>
      <c r="D14" s="248">
        <v>3.05056798526218E-2</v>
      </c>
      <c r="E14" s="248">
        <v>2.5656952782143461E-2</v>
      </c>
      <c r="F14" s="246"/>
      <c r="G14" s="657"/>
      <c r="H14" s="98"/>
      <c r="I14" s="98"/>
      <c r="J14" s="98"/>
      <c r="L14" s="120"/>
      <c r="M14" s="247"/>
    </row>
    <row r="15" spans="1:13" ht="12" customHeight="1" x14ac:dyDescent="0.25">
      <c r="A15" s="25"/>
      <c r="B15" s="32" t="s">
        <v>24</v>
      </c>
      <c r="C15" s="25"/>
      <c r="D15" s="248">
        <v>0.28176522799455778</v>
      </c>
      <c r="E15" s="248">
        <v>0.25768356757609173</v>
      </c>
      <c r="F15" s="246"/>
      <c r="G15" s="657"/>
      <c r="H15" s="98"/>
      <c r="I15" s="98"/>
      <c r="J15" s="98"/>
    </row>
    <row r="16" spans="1:13" ht="12" customHeight="1" x14ac:dyDescent="0.25">
      <c r="A16" s="25"/>
      <c r="B16" s="42" t="s">
        <v>28</v>
      </c>
      <c r="C16" s="25"/>
      <c r="D16" s="249">
        <v>0.63136925666077692</v>
      </c>
      <c r="E16" s="249">
        <v>0.68852003248861915</v>
      </c>
      <c r="F16" s="246"/>
      <c r="G16" s="657"/>
      <c r="H16" s="98"/>
      <c r="I16" s="98"/>
      <c r="J16" s="98"/>
    </row>
    <row r="17" spans="1:13" ht="12" customHeight="1" x14ac:dyDescent="0.25">
      <c r="A17" s="25"/>
      <c r="B17" s="48"/>
      <c r="C17" s="25"/>
      <c r="D17" s="250"/>
      <c r="E17" s="250"/>
      <c r="F17" s="246"/>
      <c r="G17" s="657"/>
      <c r="H17" s="98"/>
      <c r="I17" s="98"/>
      <c r="J17" s="98"/>
      <c r="L17" s="120"/>
      <c r="M17" s="247"/>
    </row>
    <row r="18" spans="1:13" ht="12" customHeight="1" x14ac:dyDescent="0.25">
      <c r="A18" s="1"/>
      <c r="B18" s="57"/>
      <c r="C18" s="1"/>
      <c r="D18" s="251"/>
      <c r="E18" s="251"/>
      <c r="F18" s="246"/>
      <c r="G18" s="657"/>
      <c r="H18" s="98"/>
      <c r="I18" s="98"/>
      <c r="J18" s="98"/>
      <c r="L18" s="120"/>
      <c r="M18" s="247"/>
    </row>
    <row r="19" spans="1:13" ht="12" customHeight="1" x14ac:dyDescent="0.25">
      <c r="A19" s="1"/>
      <c r="B19" s="20" t="s">
        <v>31</v>
      </c>
      <c r="C19" s="1"/>
      <c r="D19" s="251"/>
      <c r="E19" s="251"/>
      <c r="F19" s="246"/>
      <c r="G19" s="657"/>
      <c r="H19" s="98"/>
      <c r="I19" s="98"/>
      <c r="J19" s="98"/>
      <c r="L19" s="120"/>
      <c r="M19" s="247"/>
    </row>
    <row r="20" spans="1:13" ht="12" customHeight="1" x14ac:dyDescent="0.25">
      <c r="A20" s="25"/>
      <c r="B20" s="1260" t="s">
        <v>32</v>
      </c>
      <c r="C20" s="25"/>
      <c r="D20" s="245">
        <v>0.6410336367378332</v>
      </c>
      <c r="E20" s="245">
        <v>0.63233662425129633</v>
      </c>
      <c r="F20" s="246"/>
      <c r="G20" s="657"/>
      <c r="H20" s="98"/>
      <c r="I20" s="98"/>
      <c r="J20" s="98"/>
      <c r="L20" s="120"/>
      <c r="M20" s="247"/>
    </row>
    <row r="21" spans="1:13" ht="12" customHeight="1" x14ac:dyDescent="0.25">
      <c r="A21" s="25"/>
      <c r="B21" s="1261" t="s">
        <v>700</v>
      </c>
      <c r="C21" s="25"/>
      <c r="D21" s="248">
        <v>7.06894593600743E-2</v>
      </c>
      <c r="E21" s="248">
        <v>7.7033114940243508E-2</v>
      </c>
      <c r="F21" s="246"/>
      <c r="G21" s="657"/>
      <c r="H21" s="98"/>
      <c r="I21" s="98"/>
      <c r="J21" s="98"/>
      <c r="L21" s="120"/>
      <c r="M21" s="247"/>
    </row>
    <row r="22" spans="1:13" ht="12" customHeight="1" x14ac:dyDescent="0.25">
      <c r="A22" s="25"/>
      <c r="B22" s="1261" t="s">
        <v>35</v>
      </c>
      <c r="C22" s="25"/>
      <c r="D22" s="248">
        <v>0.26891588616604439</v>
      </c>
      <c r="E22" s="248">
        <v>0.29109263173749067</v>
      </c>
      <c r="F22" s="246"/>
      <c r="G22" s="657"/>
      <c r="H22" s="98"/>
      <c r="I22" s="98"/>
      <c r="J22" s="98"/>
      <c r="L22" s="120"/>
      <c r="M22" s="247"/>
    </row>
    <row r="23" spans="1:13" ht="12" customHeight="1" x14ac:dyDescent="0.25">
      <c r="A23" s="25"/>
      <c r="B23" s="1261" t="s">
        <v>37</v>
      </c>
      <c r="C23" s="25"/>
      <c r="D23" s="248">
        <v>6.5004233575117948E-2</v>
      </c>
      <c r="E23" s="248">
        <v>8.6198497858039694E-2</v>
      </c>
      <c r="F23" s="246"/>
      <c r="G23" s="657"/>
      <c r="H23" s="98"/>
      <c r="I23" s="98"/>
      <c r="J23" s="98"/>
      <c r="L23" s="120"/>
      <c r="M23" s="247"/>
    </row>
    <row r="24" spans="1:13" ht="12" customHeight="1" x14ac:dyDescent="0.25">
      <c r="A24" s="25"/>
      <c r="B24" s="1261" t="s">
        <v>39</v>
      </c>
      <c r="C24" s="25"/>
      <c r="D24" s="248">
        <v>0.39143328615454243</v>
      </c>
      <c r="E24" s="248">
        <v>0.35977795446814731</v>
      </c>
      <c r="F24" s="246"/>
      <c r="G24" s="657"/>
      <c r="H24" s="98"/>
      <c r="I24" s="98"/>
      <c r="J24" s="98"/>
      <c r="L24" s="120"/>
      <c r="M24" s="247"/>
    </row>
    <row r="25" spans="1:13" ht="12" customHeight="1" x14ac:dyDescent="0.25">
      <c r="A25" s="25"/>
      <c r="B25" s="1261" t="s">
        <v>41</v>
      </c>
      <c r="C25" s="25"/>
      <c r="D25" s="248">
        <v>0.42245138015263412</v>
      </c>
      <c r="E25" s="248">
        <v>0.64952975752953324</v>
      </c>
      <c r="F25" s="246"/>
      <c r="G25" s="657"/>
      <c r="H25" s="98"/>
      <c r="I25" s="98"/>
      <c r="J25" s="98"/>
      <c r="L25" s="120"/>
      <c r="M25" s="247"/>
    </row>
    <row r="26" spans="1:13" ht="12" customHeight="1" x14ac:dyDescent="0.25">
      <c r="A26" s="25"/>
      <c r="B26" s="1261" t="s">
        <v>43</v>
      </c>
      <c r="C26" s="25"/>
      <c r="D26" s="248">
        <v>0.22435953836483025</v>
      </c>
      <c r="E26" s="248">
        <v>0.21242986425378338</v>
      </c>
      <c r="F26" s="246"/>
      <c r="G26" s="657"/>
      <c r="H26" s="98"/>
      <c r="I26" s="98"/>
      <c r="J26" s="98"/>
      <c r="L26" s="120"/>
      <c r="M26" s="247"/>
    </row>
    <row r="27" spans="1:13" ht="12" customHeight="1" x14ac:dyDescent="0.25">
      <c r="A27" s="25"/>
      <c r="B27" s="1261" t="s">
        <v>45</v>
      </c>
      <c r="C27" s="25"/>
      <c r="D27" s="248">
        <v>1.1681454451705731</v>
      </c>
      <c r="E27" s="248">
        <v>1.1382266207074974</v>
      </c>
      <c r="F27" s="246"/>
      <c r="G27" s="657"/>
      <c r="H27" s="98"/>
      <c r="I27" s="98"/>
      <c r="J27" s="98"/>
      <c r="L27" s="120"/>
      <c r="M27" s="247"/>
    </row>
    <row r="28" spans="1:13" ht="12" customHeight="1" x14ac:dyDescent="0.25">
      <c r="A28" s="25"/>
      <c r="B28" s="1261" t="s">
        <v>47</v>
      </c>
      <c r="C28" s="25"/>
      <c r="D28" s="248">
        <v>1.2897444509365534</v>
      </c>
      <c r="E28" s="248">
        <v>1.4975076649333785</v>
      </c>
      <c r="F28" s="246"/>
      <c r="G28" s="657"/>
      <c r="H28" s="98"/>
      <c r="I28" s="98"/>
      <c r="J28" s="98"/>
      <c r="L28" s="120"/>
      <c r="M28" s="247"/>
    </row>
    <row r="29" spans="1:13" ht="12" customHeight="1" x14ac:dyDescent="0.25">
      <c r="A29" s="25"/>
      <c r="B29" s="1261" t="s">
        <v>49</v>
      </c>
      <c r="C29" s="25"/>
      <c r="D29" s="248">
        <v>0.4605284687768596</v>
      </c>
      <c r="E29" s="248">
        <v>0.44118512754478056</v>
      </c>
      <c r="F29" s="117"/>
      <c r="G29" s="657"/>
      <c r="H29" s="252"/>
      <c r="I29" s="98"/>
      <c r="J29" s="98"/>
      <c r="L29" s="120"/>
      <c r="M29" s="247"/>
    </row>
    <row r="30" spans="1:13" ht="12" customHeight="1" x14ac:dyDescent="0.25">
      <c r="A30" s="25"/>
      <c r="B30" s="1261" t="s">
        <v>50</v>
      </c>
      <c r="C30" s="25"/>
      <c r="D30" s="248">
        <v>0.13168259095164206</v>
      </c>
      <c r="E30" s="248">
        <v>0.12184427919966634</v>
      </c>
      <c r="F30" s="253"/>
      <c r="G30" s="657"/>
      <c r="H30" s="254"/>
      <c r="I30" s="252"/>
      <c r="J30" s="252"/>
      <c r="L30" s="120"/>
      <c r="M30" s="247"/>
    </row>
    <row r="31" spans="1:13" ht="12" customHeight="1" x14ac:dyDescent="0.25">
      <c r="A31" s="25"/>
      <c r="B31" s="1261" t="s">
        <v>719</v>
      </c>
      <c r="C31" s="25"/>
      <c r="D31" s="248">
        <v>0.1448903233310255</v>
      </c>
      <c r="E31" s="248">
        <v>0.16086611689027777</v>
      </c>
      <c r="F31" s="246"/>
      <c r="G31" s="657"/>
      <c r="H31" s="98"/>
      <c r="I31" s="254"/>
      <c r="J31" s="254"/>
      <c r="L31" s="120"/>
      <c r="M31" s="247"/>
    </row>
    <row r="32" spans="1:13" ht="12" customHeight="1" x14ac:dyDescent="0.25">
      <c r="A32" s="25"/>
      <c r="B32" s="1261" t="s">
        <v>53</v>
      </c>
      <c r="C32" s="25"/>
      <c r="D32" s="248">
        <v>1.9244080001415311</v>
      </c>
      <c r="E32" s="248">
        <v>4.4967609321462083</v>
      </c>
      <c r="F32" s="246"/>
      <c r="G32" s="657"/>
      <c r="H32" s="98"/>
      <c r="I32" s="98"/>
      <c r="J32" s="98"/>
      <c r="L32" s="120"/>
      <c r="M32" s="247"/>
    </row>
    <row r="33" spans="1:13" ht="12" customHeight="1" x14ac:dyDescent="0.25">
      <c r="A33" s="25"/>
      <c r="B33" s="1261" t="s">
        <v>55</v>
      </c>
      <c r="C33" s="25"/>
      <c r="D33" s="248">
        <v>3.7419655547255104</v>
      </c>
      <c r="E33" s="248">
        <v>5.1855865076607826</v>
      </c>
      <c r="F33" s="246"/>
      <c r="G33" s="657"/>
      <c r="H33" s="98"/>
      <c r="I33" s="98"/>
      <c r="J33" s="98"/>
      <c r="L33" s="120"/>
      <c r="M33" s="247"/>
    </row>
    <row r="34" spans="1:13" ht="12" customHeight="1" x14ac:dyDescent="0.25">
      <c r="A34" s="25"/>
      <c r="B34" s="1261" t="s">
        <v>56</v>
      </c>
      <c r="C34" s="25"/>
      <c r="D34" s="248">
        <v>0.31928859124560532</v>
      </c>
      <c r="E34" s="248">
        <v>0.30944392310241609</v>
      </c>
      <c r="F34" s="246"/>
      <c r="G34" s="657"/>
      <c r="H34" s="98"/>
      <c r="I34" s="98"/>
      <c r="J34" s="98"/>
      <c r="L34" s="120"/>
      <c r="M34" s="247"/>
    </row>
    <row r="35" spans="1:13" ht="12" customHeight="1" x14ac:dyDescent="0.25">
      <c r="A35" s="25"/>
      <c r="B35" s="1261" t="s">
        <v>631</v>
      </c>
      <c r="C35" s="25"/>
      <c r="D35" s="248">
        <v>0.80920726785632968</v>
      </c>
      <c r="E35" s="248">
        <v>0.77786193347014809</v>
      </c>
      <c r="F35" s="246"/>
      <c r="G35" s="657"/>
      <c r="H35" s="98"/>
      <c r="I35" s="98"/>
      <c r="J35" s="98"/>
      <c r="L35" s="120"/>
      <c r="M35" s="247"/>
    </row>
    <row r="36" spans="1:13" ht="12" customHeight="1" x14ac:dyDescent="0.25">
      <c r="A36" s="25"/>
      <c r="B36" s="1261" t="s">
        <v>60</v>
      </c>
      <c r="C36" s="25"/>
      <c r="D36" s="248">
        <v>1.7098914825747098</v>
      </c>
      <c r="E36" s="248">
        <v>1.9600460244609053</v>
      </c>
      <c r="F36" s="246"/>
      <c r="G36" s="657"/>
      <c r="H36" s="98"/>
      <c r="I36" s="98"/>
      <c r="J36" s="98"/>
    </row>
    <row r="37" spans="1:13" ht="12" customHeight="1" x14ac:dyDescent="0.25">
      <c r="A37" s="1"/>
      <c r="B37" s="1263" t="s">
        <v>62</v>
      </c>
      <c r="C37" s="1"/>
      <c r="D37" s="249">
        <v>0.59003068488621124</v>
      </c>
      <c r="E37" s="249">
        <v>0.75680333256025756</v>
      </c>
      <c r="F37" s="246"/>
      <c r="G37" s="657"/>
      <c r="H37" s="98"/>
      <c r="I37" s="98"/>
      <c r="J37" s="98"/>
      <c r="L37" s="120"/>
      <c r="M37" s="247"/>
    </row>
    <row r="38" spans="1:13" ht="12" customHeight="1" x14ac:dyDescent="0.25">
      <c r="A38" s="1"/>
      <c r="B38" s="72"/>
      <c r="C38" s="1"/>
      <c r="D38" s="250"/>
      <c r="E38" s="250"/>
      <c r="F38" s="246"/>
      <c r="G38" s="657"/>
      <c r="H38" s="98"/>
      <c r="I38" s="98"/>
      <c r="J38" s="98"/>
      <c r="L38" s="120"/>
      <c r="M38" s="247"/>
    </row>
    <row r="39" spans="1:13" ht="12" customHeight="1" x14ac:dyDescent="0.25">
      <c r="A39" s="1"/>
      <c r="B39" s="48"/>
      <c r="C39" s="1"/>
      <c r="D39" s="251"/>
      <c r="E39" s="251"/>
      <c r="F39" s="246"/>
      <c r="G39" s="657"/>
      <c r="H39" s="98"/>
      <c r="I39" s="98"/>
      <c r="J39" s="98"/>
      <c r="L39" s="120"/>
      <c r="M39" s="247"/>
    </row>
    <row r="40" spans="1:13" ht="12" customHeight="1" x14ac:dyDescent="0.25">
      <c r="A40" s="25"/>
      <c r="B40" s="20" t="s">
        <v>64</v>
      </c>
      <c r="C40" s="25"/>
      <c r="D40" s="251"/>
      <c r="E40" s="251"/>
      <c r="F40" s="246"/>
      <c r="G40" s="657"/>
      <c r="H40" s="98"/>
      <c r="I40" s="98"/>
      <c r="J40" s="98"/>
      <c r="L40" s="120"/>
      <c r="M40" s="247"/>
    </row>
    <row r="41" spans="1:13" ht="12" customHeight="1" x14ac:dyDescent="0.25">
      <c r="A41" s="25"/>
      <c r="B41" s="26" t="s">
        <v>65</v>
      </c>
      <c r="C41" s="25"/>
      <c r="D41" s="245">
        <v>0.11399268437313316</v>
      </c>
      <c r="E41" s="245">
        <v>0.14622806629976201</v>
      </c>
      <c r="F41" s="246"/>
      <c r="G41" s="657"/>
      <c r="H41" s="98"/>
      <c r="I41" s="98"/>
      <c r="J41" s="98"/>
      <c r="L41" s="120"/>
      <c r="M41" s="247"/>
    </row>
    <row r="42" spans="1:13" ht="12" customHeight="1" x14ac:dyDescent="0.25">
      <c r="A42" s="25"/>
      <c r="B42" s="32" t="s">
        <v>67</v>
      </c>
      <c r="C42" s="25"/>
      <c r="D42" s="248">
        <v>0.106675069233039</v>
      </c>
      <c r="E42" s="248">
        <v>0.13967173153580245</v>
      </c>
      <c r="F42" s="246"/>
      <c r="G42" s="657"/>
      <c r="H42" s="98"/>
      <c r="I42" s="98"/>
      <c r="J42" s="98"/>
      <c r="L42" s="120"/>
      <c r="M42" s="247"/>
    </row>
    <row r="43" spans="1:13" ht="12" customHeight="1" x14ac:dyDescent="0.25">
      <c r="A43" s="25"/>
      <c r="B43" s="32" t="s">
        <v>166</v>
      </c>
      <c r="C43" s="25"/>
      <c r="D43" s="248">
        <v>0.38505596338621212</v>
      </c>
      <c r="E43" s="248">
        <v>0.42640263632192477</v>
      </c>
      <c r="F43" s="246"/>
      <c r="G43" s="657"/>
      <c r="H43" s="98"/>
      <c r="I43" s="98"/>
      <c r="J43" s="98"/>
      <c r="L43" s="120"/>
      <c r="M43" s="247"/>
    </row>
    <row r="44" spans="1:13" ht="12" customHeight="1" x14ac:dyDescent="0.25">
      <c r="A44" s="25"/>
      <c r="B44" s="32" t="s">
        <v>71</v>
      </c>
      <c r="C44" s="25"/>
      <c r="D44" s="248">
        <v>1.8030472764568702E-2</v>
      </c>
      <c r="E44" s="248">
        <v>1.5273823247545107E-2</v>
      </c>
      <c r="F44" s="246"/>
      <c r="G44" s="657"/>
      <c r="H44" s="98"/>
      <c r="I44" s="98"/>
      <c r="J44" s="98"/>
      <c r="L44" s="120"/>
      <c r="M44" s="247"/>
    </row>
    <row r="45" spans="1:13" ht="12" customHeight="1" x14ac:dyDescent="0.25">
      <c r="A45" s="25"/>
      <c r="B45" s="32" t="s">
        <v>73</v>
      </c>
      <c r="C45" s="25"/>
      <c r="D45" s="248">
        <v>0.97838557164021323</v>
      </c>
      <c r="E45" s="248">
        <v>1.2428938197323691</v>
      </c>
      <c r="F45" s="246"/>
      <c r="G45" s="657"/>
      <c r="H45" s="98"/>
      <c r="I45" s="98"/>
      <c r="J45" s="98"/>
      <c r="L45" s="120"/>
      <c r="M45" s="247"/>
    </row>
    <row r="46" spans="1:13" ht="12" customHeight="1" x14ac:dyDescent="0.25">
      <c r="A46" s="25"/>
      <c r="B46" s="32" t="s">
        <v>74</v>
      </c>
      <c r="C46" s="25"/>
      <c r="D46" s="248">
        <v>1.6859647528495676</v>
      </c>
      <c r="E46" s="248">
        <v>1.8515366835831273</v>
      </c>
      <c r="F46" s="246"/>
      <c r="G46" s="657"/>
      <c r="H46" s="98"/>
      <c r="I46" s="98"/>
      <c r="J46" s="98"/>
      <c r="L46" s="120"/>
      <c r="M46" s="247"/>
    </row>
    <row r="47" spans="1:13" ht="12" customHeight="1" x14ac:dyDescent="0.25">
      <c r="A47" s="25"/>
      <c r="B47" s="32" t="s">
        <v>76</v>
      </c>
      <c r="C47" s="25"/>
      <c r="D47" s="248">
        <v>6.2697544552194853E-2</v>
      </c>
      <c r="E47" s="248">
        <v>6.3556153532674867E-2</v>
      </c>
      <c r="F47" s="246"/>
      <c r="G47" s="657"/>
      <c r="H47" s="98"/>
      <c r="I47" s="98"/>
      <c r="J47" s="98"/>
      <c r="L47" s="120"/>
      <c r="M47" s="247"/>
    </row>
    <row r="48" spans="1:13" ht="12" customHeight="1" x14ac:dyDescent="0.25">
      <c r="A48" s="25"/>
      <c r="B48" s="32" t="s">
        <v>78</v>
      </c>
      <c r="C48" s="25"/>
      <c r="D48" s="248">
        <v>3.2195679081962497E-2</v>
      </c>
      <c r="E48" s="248">
        <v>4.8618551345735533E-2</v>
      </c>
      <c r="F48" s="246"/>
      <c r="G48" s="657"/>
      <c r="H48" s="98"/>
      <c r="I48" s="98"/>
      <c r="J48" s="98"/>
      <c r="L48" s="120"/>
      <c r="M48" s="247"/>
    </row>
    <row r="49" spans="1:13" ht="12" customHeight="1" x14ac:dyDescent="0.25">
      <c r="A49" s="25"/>
      <c r="B49" s="32" t="s">
        <v>79</v>
      </c>
      <c r="C49" s="25"/>
      <c r="D49" s="248">
        <v>0.74927518390540959</v>
      </c>
      <c r="E49" s="248">
        <v>0.84194700784074705</v>
      </c>
      <c r="F49" s="246"/>
      <c r="G49" s="657"/>
      <c r="H49" s="98"/>
      <c r="I49" s="98"/>
      <c r="J49" s="98"/>
      <c r="L49" s="120"/>
      <c r="M49" s="247"/>
    </row>
    <row r="50" spans="1:13" ht="12" customHeight="1" x14ac:dyDescent="0.25">
      <c r="A50" s="25"/>
      <c r="B50" s="32" t="s">
        <v>80</v>
      </c>
      <c r="C50" s="25"/>
      <c r="D50" s="248">
        <v>0.40650482634207846</v>
      </c>
      <c r="E50" s="248">
        <v>0.49120011415605119</v>
      </c>
      <c r="F50" s="246"/>
      <c r="G50" s="657"/>
      <c r="H50" s="98"/>
      <c r="I50" s="98"/>
      <c r="J50" s="98"/>
      <c r="L50" s="120"/>
      <c r="M50" s="247"/>
    </row>
    <row r="51" spans="1:13" ht="12" customHeight="1" x14ac:dyDescent="0.25">
      <c r="A51" s="25"/>
      <c r="B51" s="32" t="s">
        <v>601</v>
      </c>
      <c r="C51" s="25"/>
      <c r="D51" s="248">
        <v>0.39208166813277368</v>
      </c>
      <c r="E51" s="248">
        <v>0.26743253864668354</v>
      </c>
      <c r="F51" s="246"/>
      <c r="G51" s="657"/>
      <c r="H51" s="98"/>
      <c r="I51" s="98"/>
      <c r="J51" s="98"/>
      <c r="L51" s="120"/>
      <c r="M51" s="247"/>
    </row>
    <row r="52" spans="1:13" ht="12" customHeight="1" x14ac:dyDescent="0.25">
      <c r="A52" s="25"/>
      <c r="B52" s="32" t="s">
        <v>82</v>
      </c>
      <c r="C52" s="25"/>
      <c r="D52" s="248">
        <v>0.5249140868121992</v>
      </c>
      <c r="E52" s="248">
        <v>0.62017589465226441</v>
      </c>
      <c r="F52" s="246"/>
      <c r="G52" s="657"/>
      <c r="H52" s="98"/>
      <c r="I52" s="98"/>
      <c r="J52" s="98"/>
      <c r="L52" s="120"/>
      <c r="M52" s="247"/>
    </row>
    <row r="53" spans="1:13" ht="12" customHeight="1" x14ac:dyDescent="0.25">
      <c r="A53" s="25"/>
      <c r="B53" s="32" t="s">
        <v>83</v>
      </c>
      <c r="C53" s="25"/>
      <c r="D53" s="248">
        <v>0.21060501996605666</v>
      </c>
      <c r="E53" s="248">
        <v>0.16350008578474262</v>
      </c>
      <c r="F53" s="246"/>
      <c r="G53" s="657"/>
      <c r="H53" s="98"/>
      <c r="I53" s="98"/>
      <c r="J53" s="98"/>
      <c r="L53" s="120"/>
      <c r="M53" s="247"/>
    </row>
    <row r="54" spans="1:13" ht="12" customHeight="1" x14ac:dyDescent="0.25">
      <c r="A54" s="25"/>
      <c r="B54" s="32" t="s">
        <v>84</v>
      </c>
      <c r="C54" s="25"/>
      <c r="D54" s="248">
        <v>0.38368019461861719</v>
      </c>
      <c r="E54" s="248">
        <v>0.41291537427606889</v>
      </c>
      <c r="F54" s="246"/>
      <c r="G54" s="657"/>
      <c r="H54" s="98"/>
      <c r="I54" s="98"/>
      <c r="J54" s="98"/>
      <c r="L54" s="120"/>
      <c r="M54" s="247"/>
    </row>
    <row r="55" spans="1:13" ht="12" customHeight="1" x14ac:dyDescent="0.25">
      <c r="A55" s="25"/>
      <c r="B55" s="32" t="s">
        <v>86</v>
      </c>
      <c r="C55" s="25"/>
      <c r="D55" s="248">
        <v>1.8911159952927099E-2</v>
      </c>
      <c r="E55" s="248">
        <v>7.6134955895747453E-2</v>
      </c>
      <c r="F55" s="246"/>
      <c r="G55" s="657"/>
      <c r="H55" s="98"/>
      <c r="I55" s="98"/>
      <c r="J55" s="98"/>
      <c r="L55" s="120"/>
      <c r="M55" s="247"/>
    </row>
    <row r="56" spans="1:13" ht="12" customHeight="1" x14ac:dyDescent="0.25">
      <c r="A56" s="25"/>
      <c r="B56" s="32" t="s">
        <v>88</v>
      </c>
      <c r="C56" s="25"/>
      <c r="D56" s="248">
        <v>1.3314096647563001E-3</v>
      </c>
      <c r="E56" s="248">
        <v>2.0357188561212058E-3</v>
      </c>
      <c r="F56" s="246"/>
      <c r="G56" s="657"/>
      <c r="H56" s="98"/>
      <c r="I56" s="98"/>
      <c r="J56" s="98"/>
      <c r="L56" s="120"/>
      <c r="M56" s="247"/>
    </row>
    <row r="57" spans="1:13" ht="12" customHeight="1" x14ac:dyDescent="0.25">
      <c r="A57" s="25"/>
      <c r="B57" s="32" t="s">
        <v>89</v>
      </c>
      <c r="C57" s="25"/>
      <c r="D57" s="248">
        <v>1.9124212356118997E-2</v>
      </c>
      <c r="E57" s="248">
        <v>2.0157499844980466E-2</v>
      </c>
      <c r="F57" s="246"/>
      <c r="G57" s="657"/>
      <c r="H57" s="98"/>
      <c r="I57" s="98"/>
      <c r="J57" s="98"/>
      <c r="L57" s="120"/>
      <c r="M57" s="247"/>
    </row>
    <row r="58" spans="1:13" ht="12" customHeight="1" x14ac:dyDescent="0.25">
      <c r="A58" s="25"/>
      <c r="B58" s="32" t="s">
        <v>90</v>
      </c>
      <c r="C58" s="25"/>
      <c r="D58" s="248">
        <v>0.25731435294411797</v>
      </c>
      <c r="E58" s="248">
        <v>0.29833518940894926</v>
      </c>
      <c r="F58" s="246"/>
      <c r="G58" s="657"/>
      <c r="H58" s="98"/>
      <c r="I58" s="98"/>
      <c r="J58" s="98"/>
      <c r="L58" s="120"/>
      <c r="M58" s="247"/>
    </row>
    <row r="59" spans="1:13" ht="12" customHeight="1" x14ac:dyDescent="0.25">
      <c r="A59" s="25"/>
      <c r="B59" s="32" t="s">
        <v>92</v>
      </c>
      <c r="C59" s="25"/>
      <c r="D59" s="248">
        <v>0.10837332367947648</v>
      </c>
      <c r="E59" s="248">
        <v>8.6561471731977271E-2</v>
      </c>
      <c r="F59" s="246"/>
      <c r="G59" s="657"/>
      <c r="H59" s="98"/>
      <c r="I59" s="98"/>
      <c r="J59" s="98"/>
      <c r="L59" s="120"/>
    </row>
    <row r="60" spans="1:13" ht="12" customHeight="1" x14ac:dyDescent="0.25">
      <c r="A60" s="25"/>
      <c r="B60" s="32" t="s">
        <v>94</v>
      </c>
      <c r="C60" s="25"/>
      <c r="D60" s="248">
        <v>0.54890432598261096</v>
      </c>
      <c r="E60" s="248">
        <v>0.56441588548726673</v>
      </c>
      <c r="G60" s="657"/>
      <c r="I60" s="98"/>
      <c r="J60" s="98"/>
    </row>
    <row r="61" spans="1:13" ht="12" customHeight="1" x14ac:dyDescent="0.25">
      <c r="A61" s="25"/>
      <c r="B61" s="32" t="s">
        <v>95</v>
      </c>
      <c r="C61" s="25"/>
      <c r="D61" s="248">
        <v>5.3587127340622702E-2</v>
      </c>
      <c r="E61" s="248">
        <v>8.1740567665993705E-2</v>
      </c>
      <c r="G61" s="657"/>
    </row>
    <row r="62" spans="1:13" ht="12.75" customHeight="1" x14ac:dyDescent="0.25">
      <c r="A62" s="25"/>
      <c r="B62" s="32" t="s">
        <v>97</v>
      </c>
      <c r="C62" s="25"/>
      <c r="D62" s="248">
        <v>0.45179539044842648</v>
      </c>
      <c r="E62" s="248">
        <v>0.49510600786173492</v>
      </c>
      <c r="G62" s="657"/>
    </row>
    <row r="63" spans="1:13" ht="12.75" customHeight="1" x14ac:dyDescent="0.25">
      <c r="A63" s="25"/>
      <c r="B63" s="32" t="s">
        <v>188</v>
      </c>
      <c r="C63" s="25"/>
      <c r="D63" s="248">
        <v>0.13667593113081192</v>
      </c>
      <c r="E63" s="248">
        <v>0.10549928629867565</v>
      </c>
      <c r="G63" s="657"/>
    </row>
    <row r="64" spans="1:13" ht="12" customHeight="1" x14ac:dyDescent="0.25">
      <c r="A64" s="25"/>
      <c r="B64" s="32" t="s">
        <v>99</v>
      </c>
      <c r="C64" s="25"/>
      <c r="D64" s="248">
        <v>0.12646915111247209</v>
      </c>
      <c r="E64" s="248">
        <v>0.16942174472107527</v>
      </c>
      <c r="G64" s="657"/>
    </row>
    <row r="65" spans="1:7" ht="12" customHeight="1" x14ac:dyDescent="0.25">
      <c r="A65" s="25"/>
      <c r="B65" s="32" t="s">
        <v>189</v>
      </c>
      <c r="C65" s="25"/>
      <c r="D65" s="248">
        <v>0.77476419531758156</v>
      </c>
      <c r="E65" s="248">
        <v>1.0377167874349709</v>
      </c>
      <c r="G65" s="657"/>
    </row>
    <row r="66" spans="1:7" ht="12" customHeight="1" x14ac:dyDescent="0.25">
      <c r="A66" s="25"/>
      <c r="B66" s="32" t="s">
        <v>103</v>
      </c>
      <c r="C66" s="25"/>
      <c r="D66" s="248">
        <v>0.60699954673300838</v>
      </c>
      <c r="E66" s="248">
        <v>0.62871357893025615</v>
      </c>
      <c r="G66" s="657"/>
    </row>
    <row r="67" spans="1:7" ht="12" customHeight="1" x14ac:dyDescent="0.25">
      <c r="A67" s="25"/>
      <c r="B67" s="32" t="s">
        <v>105</v>
      </c>
      <c r="C67" s="25"/>
      <c r="D67" s="248">
        <v>4.3635320860191895E-2</v>
      </c>
      <c r="E67" s="248">
        <v>6.3657536962557063E-2</v>
      </c>
      <c r="G67" s="657"/>
    </row>
    <row r="68" spans="1:7" ht="12" customHeight="1" x14ac:dyDescent="0.25">
      <c r="A68" s="25"/>
      <c r="B68" s="42" t="s">
        <v>107</v>
      </c>
      <c r="C68" s="25"/>
      <c r="D68" s="249">
        <v>0.23384274033981289</v>
      </c>
      <c r="E68" s="249">
        <v>0.23112033064075849</v>
      </c>
      <c r="G68" s="657"/>
    </row>
    <row r="69" spans="1:7" ht="12" customHeight="1" x14ac:dyDescent="0.25">
      <c r="A69" s="1"/>
      <c r="B69" s="6"/>
      <c r="C69" s="1"/>
      <c r="D69" s="216"/>
      <c r="E69" s="216"/>
    </row>
    <row r="70" spans="1:7" ht="12" customHeight="1" x14ac:dyDescent="0.25">
      <c r="A70" s="1"/>
      <c r="B70" s="87" t="s">
        <v>110</v>
      </c>
      <c r="C70" s="1"/>
      <c r="D70" s="1"/>
      <c r="E70" s="1"/>
    </row>
    <row r="71" spans="1:7" ht="12" customHeight="1" x14ac:dyDescent="0.25">
      <c r="A71" s="1"/>
      <c r="B71" s="87" t="s">
        <v>111</v>
      </c>
      <c r="C71" s="1"/>
      <c r="D71" s="1"/>
      <c r="E71" s="1"/>
    </row>
    <row r="72" spans="1:7" ht="12" customHeight="1" x14ac:dyDescent="0.25">
      <c r="A72" s="1"/>
      <c r="B72" s="87" t="s">
        <v>112</v>
      </c>
      <c r="C72" s="1"/>
      <c r="D72" s="1"/>
      <c r="E72" s="1"/>
    </row>
    <row r="73" spans="1:7" ht="12" customHeight="1" x14ac:dyDescent="0.25">
      <c r="B73" s="94" t="s">
        <v>113</v>
      </c>
    </row>
    <row r="74" spans="1:7" ht="12" customHeight="1" x14ac:dyDescent="0.25">
      <c r="B74" s="87" t="s">
        <v>133</v>
      </c>
    </row>
    <row r="75" spans="1:7" ht="12" customHeight="1" x14ac:dyDescent="0.25">
      <c r="B75" s="87" t="s">
        <v>134</v>
      </c>
    </row>
    <row r="76" spans="1:7" ht="12" customHeight="1" x14ac:dyDescent="0.25">
      <c r="B76" s="2"/>
    </row>
    <row r="77" spans="1:7" ht="12" customHeight="1" x14ac:dyDescent="0.25">
      <c r="B77" s="79" t="s">
        <v>116</v>
      </c>
      <c r="C77" s="166"/>
    </row>
    <row r="78" spans="1:7" ht="12" customHeight="1" x14ac:dyDescent="0.25">
      <c r="B78" s="79" t="s">
        <v>117</v>
      </c>
      <c r="C78" s="166"/>
    </row>
    <row r="79" spans="1:7" ht="12" customHeight="1" x14ac:dyDescent="0.25">
      <c r="B79" s="79" t="s">
        <v>121</v>
      </c>
      <c r="C79" s="166"/>
    </row>
    <row r="80" spans="1:7" ht="12" customHeight="1" x14ac:dyDescent="0.25">
      <c r="B80" s="79" t="s">
        <v>805</v>
      </c>
      <c r="C80" s="166"/>
    </row>
    <row r="81" spans="2:3" ht="12" customHeight="1" x14ac:dyDescent="0.25">
      <c r="B81" s="79" t="s">
        <v>118</v>
      </c>
      <c r="C81" s="166"/>
    </row>
    <row r="82" spans="2:3" ht="12" customHeight="1" x14ac:dyDescent="0.25">
      <c r="B82" s="79" t="s">
        <v>119</v>
      </c>
      <c r="C82" s="166"/>
    </row>
    <row r="83" spans="2:3" ht="12" customHeight="1" x14ac:dyDescent="0.25">
      <c r="B83" s="79" t="s">
        <v>120</v>
      </c>
      <c r="C83" s="166"/>
    </row>
    <row r="84" spans="2:3" ht="12" customHeight="1" x14ac:dyDescent="0.25">
      <c r="B84" s="3" t="s">
        <v>807</v>
      </c>
      <c r="C84" s="166"/>
    </row>
    <row r="85" spans="2:3" ht="12" customHeight="1" x14ac:dyDescent="0.25">
      <c r="B85" s="79" t="s">
        <v>123</v>
      </c>
      <c r="C85" s="166"/>
    </row>
    <row r="86" spans="2:3" ht="12" customHeight="1" x14ac:dyDescent="0.25">
      <c r="B86" s="79" t="s">
        <v>124</v>
      </c>
      <c r="C86" s="166"/>
    </row>
    <row r="87" spans="2:3" ht="12" customHeight="1" x14ac:dyDescent="0.25">
      <c r="B87" s="79" t="s">
        <v>125</v>
      </c>
      <c r="C87" s="166"/>
    </row>
    <row r="88" spans="2:3" ht="12" customHeight="1" x14ac:dyDescent="0.25">
      <c r="B88" s="79" t="s">
        <v>122</v>
      </c>
      <c r="C88" s="166"/>
    </row>
    <row r="89" spans="2:3" ht="12" customHeight="1" x14ac:dyDescent="0.25">
      <c r="B89" s="79" t="s">
        <v>126</v>
      </c>
      <c r="C89" s="166"/>
    </row>
    <row r="90" spans="2:3" ht="12" customHeight="1" x14ac:dyDescent="0.25"/>
    <row r="91" spans="2:3" ht="12" customHeight="1" x14ac:dyDescent="0.25"/>
    <row r="92" spans="2:3" ht="12" customHeight="1" x14ac:dyDescent="0.25"/>
    <row r="93" spans="2:3" ht="12" customHeight="1" x14ac:dyDescent="0.25"/>
    <row r="94" spans="2:3" ht="12" customHeight="1" x14ac:dyDescent="0.25"/>
    <row r="95" spans="2:3" ht="12" customHeight="1" x14ac:dyDescent="0.25"/>
    <row r="96" spans="2:3" ht="12" customHeight="1" x14ac:dyDescent="0.25"/>
    <row r="97" spans="1:5" ht="12" customHeight="1" x14ac:dyDescent="0.25"/>
    <row r="98" spans="1:5" ht="12" customHeight="1" x14ac:dyDescent="0.25"/>
    <row r="99" spans="1:5" ht="12" customHeight="1" x14ac:dyDescent="0.25"/>
    <row r="100" spans="1:5" ht="12" customHeight="1" x14ac:dyDescent="0.25"/>
    <row r="101" spans="1:5" ht="12" customHeight="1" x14ac:dyDescent="0.25">
      <c r="A101" s="92"/>
      <c r="B101" s="92"/>
      <c r="C101" s="92"/>
      <c r="D101" s="92"/>
      <c r="E101" s="92"/>
    </row>
  </sheetData>
  <mergeCells count="3">
    <mergeCell ref="B4:B6"/>
    <mergeCell ref="D4:D6"/>
    <mergeCell ref="E4:E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J113"/>
  <sheetViews>
    <sheetView showGridLines="0" zoomScale="85" zoomScaleNormal="85" workbookViewId="0">
      <selection activeCell="B47" sqref="B47:I47"/>
    </sheetView>
  </sheetViews>
  <sheetFormatPr defaultColWidth="11.42578125" defaultRowHeight="15" x14ac:dyDescent="0.25"/>
  <cols>
    <col min="1" max="1" width="2.85546875" style="112" customWidth="1"/>
    <col min="2" max="2" width="52.85546875" style="112" customWidth="1"/>
    <col min="3" max="5" width="15.7109375" style="112" customWidth="1"/>
    <col min="6" max="6" width="2.85546875" style="2" customWidth="1"/>
    <col min="7" max="9" width="15.7109375" style="112" customWidth="1"/>
    <col min="10" max="10" width="2.85546875" style="111" customWidth="1"/>
    <col min="11" max="11" width="2.85546875" style="2" customWidth="1"/>
    <col min="12" max="12" width="52.85546875" style="112" customWidth="1"/>
    <col min="13" max="14" width="15.7109375" style="112" customWidth="1"/>
    <col min="15" max="15" width="2.85546875" style="2" customWidth="1"/>
    <col min="16" max="17" width="15.7109375" style="112" customWidth="1"/>
    <col min="18" max="19" width="2.85546875" style="1" customWidth="1"/>
    <col min="20" max="20" width="11.42578125" style="3"/>
    <col min="21" max="21" width="31.5703125" style="3" bestFit="1" customWidth="1"/>
    <col min="22" max="22" width="11.85546875" style="3" customWidth="1"/>
    <col min="23" max="256" width="11.42578125" style="3"/>
    <col min="257" max="257" width="2.85546875" style="3" customWidth="1"/>
    <col min="258" max="258" width="52.85546875" style="3" customWidth="1"/>
    <col min="259" max="261" width="15.7109375" style="3" customWidth="1"/>
    <col min="262" max="262" width="2.85546875" style="3" customWidth="1"/>
    <col min="263" max="265" width="15.7109375" style="3" customWidth="1"/>
    <col min="266" max="267" width="2.85546875" style="3" customWidth="1"/>
    <col min="268" max="268" width="52.85546875" style="3" customWidth="1"/>
    <col min="269" max="270" width="15.7109375" style="3" customWidth="1"/>
    <col min="271" max="271" width="2.85546875" style="3" customWidth="1"/>
    <col min="272" max="273" width="15.7109375" style="3" customWidth="1"/>
    <col min="274" max="275" width="2.85546875" style="3" customWidth="1"/>
    <col min="276" max="512" width="11.42578125" style="3"/>
    <col min="513" max="513" width="2.85546875" style="3" customWidth="1"/>
    <col min="514" max="514" width="52.85546875" style="3" customWidth="1"/>
    <col min="515" max="517" width="15.7109375" style="3" customWidth="1"/>
    <col min="518" max="518" width="2.85546875" style="3" customWidth="1"/>
    <col min="519" max="521" width="15.7109375" style="3" customWidth="1"/>
    <col min="522" max="523" width="2.85546875" style="3" customWidth="1"/>
    <col min="524" max="524" width="52.85546875" style="3" customWidth="1"/>
    <col min="525" max="526" width="15.7109375" style="3" customWidth="1"/>
    <col min="527" max="527" width="2.85546875" style="3" customWidth="1"/>
    <col min="528" max="529" width="15.7109375" style="3" customWidth="1"/>
    <col min="530" max="531" width="2.85546875" style="3" customWidth="1"/>
    <col min="532" max="768" width="11.42578125" style="3"/>
    <col min="769" max="769" width="2.85546875" style="3" customWidth="1"/>
    <col min="770" max="770" width="52.85546875" style="3" customWidth="1"/>
    <col min="771" max="773" width="15.7109375" style="3" customWidth="1"/>
    <col min="774" max="774" width="2.85546875" style="3" customWidth="1"/>
    <col min="775" max="777" width="15.7109375" style="3" customWidth="1"/>
    <col min="778" max="779" width="2.85546875" style="3" customWidth="1"/>
    <col min="780" max="780" width="52.85546875" style="3" customWidth="1"/>
    <col min="781" max="782" width="15.7109375" style="3" customWidth="1"/>
    <col min="783" max="783" width="2.85546875" style="3" customWidth="1"/>
    <col min="784" max="785" width="15.7109375" style="3" customWidth="1"/>
    <col min="786" max="787" width="2.85546875" style="3" customWidth="1"/>
    <col min="788" max="1024" width="11.42578125" style="3"/>
    <col min="1025" max="1025" width="2.85546875" style="3" customWidth="1"/>
    <col min="1026" max="1026" width="52.85546875" style="3" customWidth="1"/>
    <col min="1027" max="1029" width="15.7109375" style="3" customWidth="1"/>
    <col min="1030" max="1030" width="2.85546875" style="3" customWidth="1"/>
    <col min="1031" max="1033" width="15.7109375" style="3" customWidth="1"/>
    <col min="1034" max="1035" width="2.85546875" style="3" customWidth="1"/>
    <col min="1036" max="1036" width="52.85546875" style="3" customWidth="1"/>
    <col min="1037" max="1038" width="15.7109375" style="3" customWidth="1"/>
    <col min="1039" max="1039" width="2.85546875" style="3" customWidth="1"/>
    <col min="1040" max="1041" width="15.7109375" style="3" customWidth="1"/>
    <col min="1042" max="1043" width="2.85546875" style="3" customWidth="1"/>
    <col min="1044" max="1280" width="11.42578125" style="3"/>
    <col min="1281" max="1281" width="2.85546875" style="3" customWidth="1"/>
    <col min="1282" max="1282" width="52.85546875" style="3" customWidth="1"/>
    <col min="1283" max="1285" width="15.7109375" style="3" customWidth="1"/>
    <col min="1286" max="1286" width="2.85546875" style="3" customWidth="1"/>
    <col min="1287" max="1289" width="15.7109375" style="3" customWidth="1"/>
    <col min="1290" max="1291" width="2.85546875" style="3" customWidth="1"/>
    <col min="1292" max="1292" width="52.85546875" style="3" customWidth="1"/>
    <col min="1293" max="1294" width="15.7109375" style="3" customWidth="1"/>
    <col min="1295" max="1295" width="2.85546875" style="3" customWidth="1"/>
    <col min="1296" max="1297" width="15.7109375" style="3" customWidth="1"/>
    <col min="1298" max="1299" width="2.85546875" style="3" customWidth="1"/>
    <col min="1300" max="1536" width="11.42578125" style="3"/>
    <col min="1537" max="1537" width="2.85546875" style="3" customWidth="1"/>
    <col min="1538" max="1538" width="52.85546875" style="3" customWidth="1"/>
    <col min="1539" max="1541" width="15.7109375" style="3" customWidth="1"/>
    <col min="1542" max="1542" width="2.85546875" style="3" customWidth="1"/>
    <col min="1543" max="1545" width="15.7109375" style="3" customWidth="1"/>
    <col min="1546" max="1547" width="2.85546875" style="3" customWidth="1"/>
    <col min="1548" max="1548" width="52.85546875" style="3" customWidth="1"/>
    <col min="1549" max="1550" width="15.7109375" style="3" customWidth="1"/>
    <col min="1551" max="1551" width="2.85546875" style="3" customWidth="1"/>
    <col min="1552" max="1553" width="15.7109375" style="3" customWidth="1"/>
    <col min="1554" max="1555" width="2.85546875" style="3" customWidth="1"/>
    <col min="1556" max="1792" width="11.42578125" style="3"/>
    <col min="1793" max="1793" width="2.85546875" style="3" customWidth="1"/>
    <col min="1794" max="1794" width="52.85546875" style="3" customWidth="1"/>
    <col min="1795" max="1797" width="15.7109375" style="3" customWidth="1"/>
    <col min="1798" max="1798" width="2.85546875" style="3" customWidth="1"/>
    <col min="1799" max="1801" width="15.7109375" style="3" customWidth="1"/>
    <col min="1802" max="1803" width="2.85546875" style="3" customWidth="1"/>
    <col min="1804" max="1804" width="52.85546875" style="3" customWidth="1"/>
    <col min="1805" max="1806" width="15.7109375" style="3" customWidth="1"/>
    <col min="1807" max="1807" width="2.85546875" style="3" customWidth="1"/>
    <col min="1808" max="1809" width="15.7109375" style="3" customWidth="1"/>
    <col min="1810" max="1811" width="2.85546875" style="3" customWidth="1"/>
    <col min="1812" max="2048" width="11.42578125" style="3"/>
    <col min="2049" max="2049" width="2.85546875" style="3" customWidth="1"/>
    <col min="2050" max="2050" width="52.85546875" style="3" customWidth="1"/>
    <col min="2051" max="2053" width="15.7109375" style="3" customWidth="1"/>
    <col min="2054" max="2054" width="2.85546875" style="3" customWidth="1"/>
    <col min="2055" max="2057" width="15.7109375" style="3" customWidth="1"/>
    <col min="2058" max="2059" width="2.85546875" style="3" customWidth="1"/>
    <col min="2060" max="2060" width="52.85546875" style="3" customWidth="1"/>
    <col min="2061" max="2062" width="15.7109375" style="3" customWidth="1"/>
    <col min="2063" max="2063" width="2.85546875" style="3" customWidth="1"/>
    <col min="2064" max="2065" width="15.7109375" style="3" customWidth="1"/>
    <col min="2066" max="2067" width="2.85546875" style="3" customWidth="1"/>
    <col min="2068" max="2304" width="11.42578125" style="3"/>
    <col min="2305" max="2305" width="2.85546875" style="3" customWidth="1"/>
    <col min="2306" max="2306" width="52.85546875" style="3" customWidth="1"/>
    <col min="2307" max="2309" width="15.7109375" style="3" customWidth="1"/>
    <col min="2310" max="2310" width="2.85546875" style="3" customWidth="1"/>
    <col min="2311" max="2313" width="15.7109375" style="3" customWidth="1"/>
    <col min="2314" max="2315" width="2.85546875" style="3" customWidth="1"/>
    <col min="2316" max="2316" width="52.85546875" style="3" customWidth="1"/>
    <col min="2317" max="2318" width="15.7109375" style="3" customWidth="1"/>
    <col min="2319" max="2319" width="2.85546875" style="3" customWidth="1"/>
    <col min="2320" max="2321" width="15.7109375" style="3" customWidth="1"/>
    <col min="2322" max="2323" width="2.85546875" style="3" customWidth="1"/>
    <col min="2324" max="2560" width="11.42578125" style="3"/>
    <col min="2561" max="2561" width="2.85546875" style="3" customWidth="1"/>
    <col min="2562" max="2562" width="52.85546875" style="3" customWidth="1"/>
    <col min="2563" max="2565" width="15.7109375" style="3" customWidth="1"/>
    <col min="2566" max="2566" width="2.85546875" style="3" customWidth="1"/>
    <col min="2567" max="2569" width="15.7109375" style="3" customWidth="1"/>
    <col min="2570" max="2571" width="2.85546875" style="3" customWidth="1"/>
    <col min="2572" max="2572" width="52.85546875" style="3" customWidth="1"/>
    <col min="2573" max="2574" width="15.7109375" style="3" customWidth="1"/>
    <col min="2575" max="2575" width="2.85546875" style="3" customWidth="1"/>
    <col min="2576" max="2577" width="15.7109375" style="3" customWidth="1"/>
    <col min="2578" max="2579" width="2.85546875" style="3" customWidth="1"/>
    <col min="2580" max="2816" width="11.42578125" style="3"/>
    <col min="2817" max="2817" width="2.85546875" style="3" customWidth="1"/>
    <col min="2818" max="2818" width="52.85546875" style="3" customWidth="1"/>
    <col min="2819" max="2821" width="15.7109375" style="3" customWidth="1"/>
    <col min="2822" max="2822" width="2.85546875" style="3" customWidth="1"/>
    <col min="2823" max="2825" width="15.7109375" style="3" customWidth="1"/>
    <col min="2826" max="2827" width="2.85546875" style="3" customWidth="1"/>
    <col min="2828" max="2828" width="52.85546875" style="3" customWidth="1"/>
    <col min="2829" max="2830" width="15.7109375" style="3" customWidth="1"/>
    <col min="2831" max="2831" width="2.85546875" style="3" customWidth="1"/>
    <col min="2832" max="2833" width="15.7109375" style="3" customWidth="1"/>
    <col min="2834" max="2835" width="2.85546875" style="3" customWidth="1"/>
    <col min="2836" max="3072" width="11.42578125" style="3"/>
    <col min="3073" max="3073" width="2.85546875" style="3" customWidth="1"/>
    <col min="3074" max="3074" width="52.85546875" style="3" customWidth="1"/>
    <col min="3075" max="3077" width="15.7109375" style="3" customWidth="1"/>
    <col min="3078" max="3078" width="2.85546875" style="3" customWidth="1"/>
    <col min="3079" max="3081" width="15.7109375" style="3" customWidth="1"/>
    <col min="3082" max="3083" width="2.85546875" style="3" customWidth="1"/>
    <col min="3084" max="3084" width="52.85546875" style="3" customWidth="1"/>
    <col min="3085" max="3086" width="15.7109375" style="3" customWidth="1"/>
    <col min="3087" max="3087" width="2.85546875" style="3" customWidth="1"/>
    <col min="3088" max="3089" width="15.7109375" style="3" customWidth="1"/>
    <col min="3090" max="3091" width="2.85546875" style="3" customWidth="1"/>
    <col min="3092" max="3328" width="11.42578125" style="3"/>
    <col min="3329" max="3329" width="2.85546875" style="3" customWidth="1"/>
    <col min="3330" max="3330" width="52.85546875" style="3" customWidth="1"/>
    <col min="3331" max="3333" width="15.7109375" style="3" customWidth="1"/>
    <col min="3334" max="3334" width="2.85546875" style="3" customWidth="1"/>
    <col min="3335" max="3337" width="15.7109375" style="3" customWidth="1"/>
    <col min="3338" max="3339" width="2.85546875" style="3" customWidth="1"/>
    <col min="3340" max="3340" width="52.85546875" style="3" customWidth="1"/>
    <col min="3341" max="3342" width="15.7109375" style="3" customWidth="1"/>
    <col min="3343" max="3343" width="2.85546875" style="3" customWidth="1"/>
    <col min="3344" max="3345" width="15.7109375" style="3" customWidth="1"/>
    <col min="3346" max="3347" width="2.85546875" style="3" customWidth="1"/>
    <col min="3348" max="3584" width="11.42578125" style="3"/>
    <col min="3585" max="3585" width="2.85546875" style="3" customWidth="1"/>
    <col min="3586" max="3586" width="52.85546875" style="3" customWidth="1"/>
    <col min="3587" max="3589" width="15.7109375" style="3" customWidth="1"/>
    <col min="3590" max="3590" width="2.85546875" style="3" customWidth="1"/>
    <col min="3591" max="3593" width="15.7109375" style="3" customWidth="1"/>
    <col min="3594" max="3595" width="2.85546875" style="3" customWidth="1"/>
    <col min="3596" max="3596" width="52.85546875" style="3" customWidth="1"/>
    <col min="3597" max="3598" width="15.7109375" style="3" customWidth="1"/>
    <col min="3599" max="3599" width="2.85546875" style="3" customWidth="1"/>
    <col min="3600" max="3601" width="15.7109375" style="3" customWidth="1"/>
    <col min="3602" max="3603" width="2.85546875" style="3" customWidth="1"/>
    <col min="3604" max="3840" width="11.42578125" style="3"/>
    <col min="3841" max="3841" width="2.85546875" style="3" customWidth="1"/>
    <col min="3842" max="3842" width="52.85546875" style="3" customWidth="1"/>
    <col min="3843" max="3845" width="15.7109375" style="3" customWidth="1"/>
    <col min="3846" max="3846" width="2.85546875" style="3" customWidth="1"/>
    <col min="3847" max="3849" width="15.7109375" style="3" customWidth="1"/>
    <col min="3850" max="3851" width="2.85546875" style="3" customWidth="1"/>
    <col min="3852" max="3852" width="52.85546875" style="3" customWidth="1"/>
    <col min="3853" max="3854" width="15.7109375" style="3" customWidth="1"/>
    <col min="3855" max="3855" width="2.85546875" style="3" customWidth="1"/>
    <col min="3856" max="3857" width="15.7109375" style="3" customWidth="1"/>
    <col min="3858" max="3859" width="2.85546875" style="3" customWidth="1"/>
    <col min="3860" max="4096" width="11.42578125" style="3"/>
    <col min="4097" max="4097" width="2.85546875" style="3" customWidth="1"/>
    <col min="4098" max="4098" width="52.85546875" style="3" customWidth="1"/>
    <col min="4099" max="4101" width="15.7109375" style="3" customWidth="1"/>
    <col min="4102" max="4102" width="2.85546875" style="3" customWidth="1"/>
    <col min="4103" max="4105" width="15.7109375" style="3" customWidth="1"/>
    <col min="4106" max="4107" width="2.85546875" style="3" customWidth="1"/>
    <col min="4108" max="4108" width="52.85546875" style="3" customWidth="1"/>
    <col min="4109" max="4110" width="15.7109375" style="3" customWidth="1"/>
    <col min="4111" max="4111" width="2.85546875" style="3" customWidth="1"/>
    <col min="4112" max="4113" width="15.7109375" style="3" customWidth="1"/>
    <col min="4114" max="4115" width="2.85546875" style="3" customWidth="1"/>
    <col min="4116" max="4352" width="11.42578125" style="3"/>
    <col min="4353" max="4353" width="2.85546875" style="3" customWidth="1"/>
    <col min="4354" max="4354" width="52.85546875" style="3" customWidth="1"/>
    <col min="4355" max="4357" width="15.7109375" style="3" customWidth="1"/>
    <col min="4358" max="4358" width="2.85546875" style="3" customWidth="1"/>
    <col min="4359" max="4361" width="15.7109375" style="3" customWidth="1"/>
    <col min="4362" max="4363" width="2.85546875" style="3" customWidth="1"/>
    <col min="4364" max="4364" width="52.85546875" style="3" customWidth="1"/>
    <col min="4365" max="4366" width="15.7109375" style="3" customWidth="1"/>
    <col min="4367" max="4367" width="2.85546875" style="3" customWidth="1"/>
    <col min="4368" max="4369" width="15.7109375" style="3" customWidth="1"/>
    <col min="4370" max="4371" width="2.85546875" style="3" customWidth="1"/>
    <col min="4372" max="4608" width="11.42578125" style="3"/>
    <col min="4609" max="4609" width="2.85546875" style="3" customWidth="1"/>
    <col min="4610" max="4610" width="52.85546875" style="3" customWidth="1"/>
    <col min="4611" max="4613" width="15.7109375" style="3" customWidth="1"/>
    <col min="4614" max="4614" width="2.85546875" style="3" customWidth="1"/>
    <col min="4615" max="4617" width="15.7109375" style="3" customWidth="1"/>
    <col min="4618" max="4619" width="2.85546875" style="3" customWidth="1"/>
    <col min="4620" max="4620" width="52.85546875" style="3" customWidth="1"/>
    <col min="4621" max="4622" width="15.7109375" style="3" customWidth="1"/>
    <col min="4623" max="4623" width="2.85546875" style="3" customWidth="1"/>
    <col min="4624" max="4625" width="15.7109375" style="3" customWidth="1"/>
    <col min="4626" max="4627" width="2.85546875" style="3" customWidth="1"/>
    <col min="4628" max="4864" width="11.42578125" style="3"/>
    <col min="4865" max="4865" width="2.85546875" style="3" customWidth="1"/>
    <col min="4866" max="4866" width="52.85546875" style="3" customWidth="1"/>
    <col min="4867" max="4869" width="15.7109375" style="3" customWidth="1"/>
    <col min="4870" max="4870" width="2.85546875" style="3" customWidth="1"/>
    <col min="4871" max="4873" width="15.7109375" style="3" customWidth="1"/>
    <col min="4874" max="4875" width="2.85546875" style="3" customWidth="1"/>
    <col min="4876" max="4876" width="52.85546875" style="3" customWidth="1"/>
    <col min="4877" max="4878" width="15.7109375" style="3" customWidth="1"/>
    <col min="4879" max="4879" width="2.85546875" style="3" customWidth="1"/>
    <col min="4880" max="4881" width="15.7109375" style="3" customWidth="1"/>
    <col min="4882" max="4883" width="2.85546875" style="3" customWidth="1"/>
    <col min="4884" max="5120" width="11.42578125" style="3"/>
    <col min="5121" max="5121" width="2.85546875" style="3" customWidth="1"/>
    <col min="5122" max="5122" width="52.85546875" style="3" customWidth="1"/>
    <col min="5123" max="5125" width="15.7109375" style="3" customWidth="1"/>
    <col min="5126" max="5126" width="2.85546875" style="3" customWidth="1"/>
    <col min="5127" max="5129" width="15.7109375" style="3" customWidth="1"/>
    <col min="5130" max="5131" width="2.85546875" style="3" customWidth="1"/>
    <col min="5132" max="5132" width="52.85546875" style="3" customWidth="1"/>
    <col min="5133" max="5134" width="15.7109375" style="3" customWidth="1"/>
    <col min="5135" max="5135" width="2.85546875" style="3" customWidth="1"/>
    <col min="5136" max="5137" width="15.7109375" style="3" customWidth="1"/>
    <col min="5138" max="5139" width="2.85546875" style="3" customWidth="1"/>
    <col min="5140" max="5376" width="11.42578125" style="3"/>
    <col min="5377" max="5377" width="2.85546875" style="3" customWidth="1"/>
    <col min="5378" max="5378" width="52.85546875" style="3" customWidth="1"/>
    <col min="5379" max="5381" width="15.7109375" style="3" customWidth="1"/>
    <col min="5382" max="5382" width="2.85546875" style="3" customWidth="1"/>
    <col min="5383" max="5385" width="15.7109375" style="3" customWidth="1"/>
    <col min="5386" max="5387" width="2.85546875" style="3" customWidth="1"/>
    <col min="5388" max="5388" width="52.85546875" style="3" customWidth="1"/>
    <col min="5389" max="5390" width="15.7109375" style="3" customWidth="1"/>
    <col min="5391" max="5391" width="2.85546875" style="3" customWidth="1"/>
    <col min="5392" max="5393" width="15.7109375" style="3" customWidth="1"/>
    <col min="5394" max="5395" width="2.85546875" style="3" customWidth="1"/>
    <col min="5396" max="5632" width="11.42578125" style="3"/>
    <col min="5633" max="5633" width="2.85546875" style="3" customWidth="1"/>
    <col min="5634" max="5634" width="52.85546875" style="3" customWidth="1"/>
    <col min="5635" max="5637" width="15.7109375" style="3" customWidth="1"/>
    <col min="5638" max="5638" width="2.85546875" style="3" customWidth="1"/>
    <col min="5639" max="5641" width="15.7109375" style="3" customWidth="1"/>
    <col min="5642" max="5643" width="2.85546875" style="3" customWidth="1"/>
    <col min="5644" max="5644" width="52.85546875" style="3" customWidth="1"/>
    <col min="5645" max="5646" width="15.7109375" style="3" customWidth="1"/>
    <col min="5647" max="5647" width="2.85546875" style="3" customWidth="1"/>
    <col min="5648" max="5649" width="15.7109375" style="3" customWidth="1"/>
    <col min="5650" max="5651" width="2.85546875" style="3" customWidth="1"/>
    <col min="5652" max="5888" width="11.42578125" style="3"/>
    <col min="5889" max="5889" width="2.85546875" style="3" customWidth="1"/>
    <col min="5890" max="5890" width="52.85546875" style="3" customWidth="1"/>
    <col min="5891" max="5893" width="15.7109375" style="3" customWidth="1"/>
    <col min="5894" max="5894" width="2.85546875" style="3" customWidth="1"/>
    <col min="5895" max="5897" width="15.7109375" style="3" customWidth="1"/>
    <col min="5898" max="5899" width="2.85546875" style="3" customWidth="1"/>
    <col min="5900" max="5900" width="52.85546875" style="3" customWidth="1"/>
    <col min="5901" max="5902" width="15.7109375" style="3" customWidth="1"/>
    <col min="5903" max="5903" width="2.85546875" style="3" customWidth="1"/>
    <col min="5904" max="5905" width="15.7109375" style="3" customWidth="1"/>
    <col min="5906" max="5907" width="2.85546875" style="3" customWidth="1"/>
    <col min="5908" max="6144" width="11.42578125" style="3"/>
    <col min="6145" max="6145" width="2.85546875" style="3" customWidth="1"/>
    <col min="6146" max="6146" width="52.85546875" style="3" customWidth="1"/>
    <col min="6147" max="6149" width="15.7109375" style="3" customWidth="1"/>
    <col min="6150" max="6150" width="2.85546875" style="3" customWidth="1"/>
    <col min="6151" max="6153" width="15.7109375" style="3" customWidth="1"/>
    <col min="6154" max="6155" width="2.85546875" style="3" customWidth="1"/>
    <col min="6156" max="6156" width="52.85546875" style="3" customWidth="1"/>
    <col min="6157" max="6158" width="15.7109375" style="3" customWidth="1"/>
    <col min="6159" max="6159" width="2.85546875" style="3" customWidth="1"/>
    <col min="6160" max="6161" width="15.7109375" style="3" customWidth="1"/>
    <col min="6162" max="6163" width="2.85546875" style="3" customWidth="1"/>
    <col min="6164" max="6400" width="11.42578125" style="3"/>
    <col min="6401" max="6401" width="2.85546875" style="3" customWidth="1"/>
    <col min="6402" max="6402" width="52.85546875" style="3" customWidth="1"/>
    <col min="6403" max="6405" width="15.7109375" style="3" customWidth="1"/>
    <col min="6406" max="6406" width="2.85546875" style="3" customWidth="1"/>
    <col min="6407" max="6409" width="15.7109375" style="3" customWidth="1"/>
    <col min="6410" max="6411" width="2.85546875" style="3" customWidth="1"/>
    <col min="6412" max="6412" width="52.85546875" style="3" customWidth="1"/>
    <col min="6413" max="6414" width="15.7109375" style="3" customWidth="1"/>
    <col min="6415" max="6415" width="2.85546875" style="3" customWidth="1"/>
    <col min="6416" max="6417" width="15.7109375" style="3" customWidth="1"/>
    <col min="6418" max="6419" width="2.85546875" style="3" customWidth="1"/>
    <col min="6420" max="6656" width="11.42578125" style="3"/>
    <col min="6657" max="6657" width="2.85546875" style="3" customWidth="1"/>
    <col min="6658" max="6658" width="52.85546875" style="3" customWidth="1"/>
    <col min="6659" max="6661" width="15.7109375" style="3" customWidth="1"/>
    <col min="6662" max="6662" width="2.85546875" style="3" customWidth="1"/>
    <col min="6663" max="6665" width="15.7109375" style="3" customWidth="1"/>
    <col min="6666" max="6667" width="2.85546875" style="3" customWidth="1"/>
    <col min="6668" max="6668" width="52.85546875" style="3" customWidth="1"/>
    <col min="6669" max="6670" width="15.7109375" style="3" customWidth="1"/>
    <col min="6671" max="6671" width="2.85546875" style="3" customWidth="1"/>
    <col min="6672" max="6673" width="15.7109375" style="3" customWidth="1"/>
    <col min="6674" max="6675" width="2.85546875" style="3" customWidth="1"/>
    <col min="6676" max="6912" width="11.42578125" style="3"/>
    <col min="6913" max="6913" width="2.85546875" style="3" customWidth="1"/>
    <col min="6914" max="6914" width="52.85546875" style="3" customWidth="1"/>
    <col min="6915" max="6917" width="15.7109375" style="3" customWidth="1"/>
    <col min="6918" max="6918" width="2.85546875" style="3" customWidth="1"/>
    <col min="6919" max="6921" width="15.7109375" style="3" customWidth="1"/>
    <col min="6922" max="6923" width="2.85546875" style="3" customWidth="1"/>
    <col min="6924" max="6924" width="52.85546875" style="3" customWidth="1"/>
    <col min="6925" max="6926" width="15.7109375" style="3" customWidth="1"/>
    <col min="6927" max="6927" width="2.85546875" style="3" customWidth="1"/>
    <col min="6928" max="6929" width="15.7109375" style="3" customWidth="1"/>
    <col min="6930" max="6931" width="2.85546875" style="3" customWidth="1"/>
    <col min="6932" max="7168" width="11.42578125" style="3"/>
    <col min="7169" max="7169" width="2.85546875" style="3" customWidth="1"/>
    <col min="7170" max="7170" width="52.85546875" style="3" customWidth="1"/>
    <col min="7171" max="7173" width="15.7109375" style="3" customWidth="1"/>
    <col min="7174" max="7174" width="2.85546875" style="3" customWidth="1"/>
    <col min="7175" max="7177" width="15.7109375" style="3" customWidth="1"/>
    <col min="7178" max="7179" width="2.85546875" style="3" customWidth="1"/>
    <col min="7180" max="7180" width="52.85546875" style="3" customWidth="1"/>
    <col min="7181" max="7182" width="15.7109375" style="3" customWidth="1"/>
    <col min="7183" max="7183" width="2.85546875" style="3" customWidth="1"/>
    <col min="7184" max="7185" width="15.7109375" style="3" customWidth="1"/>
    <col min="7186" max="7187" width="2.85546875" style="3" customWidth="1"/>
    <col min="7188" max="7424" width="11.42578125" style="3"/>
    <col min="7425" max="7425" width="2.85546875" style="3" customWidth="1"/>
    <col min="7426" max="7426" width="52.85546875" style="3" customWidth="1"/>
    <col min="7427" max="7429" width="15.7109375" style="3" customWidth="1"/>
    <col min="7430" max="7430" width="2.85546875" style="3" customWidth="1"/>
    <col min="7431" max="7433" width="15.7109375" style="3" customWidth="1"/>
    <col min="7434" max="7435" width="2.85546875" style="3" customWidth="1"/>
    <col min="7436" max="7436" width="52.85546875" style="3" customWidth="1"/>
    <col min="7437" max="7438" width="15.7109375" style="3" customWidth="1"/>
    <col min="7439" max="7439" width="2.85546875" style="3" customWidth="1"/>
    <col min="7440" max="7441" width="15.7109375" style="3" customWidth="1"/>
    <col min="7442" max="7443" width="2.85546875" style="3" customWidth="1"/>
    <col min="7444" max="7680" width="11.42578125" style="3"/>
    <col min="7681" max="7681" width="2.85546875" style="3" customWidth="1"/>
    <col min="7682" max="7682" width="52.85546875" style="3" customWidth="1"/>
    <col min="7683" max="7685" width="15.7109375" style="3" customWidth="1"/>
    <col min="7686" max="7686" width="2.85546875" style="3" customWidth="1"/>
    <col min="7687" max="7689" width="15.7109375" style="3" customWidth="1"/>
    <col min="7690" max="7691" width="2.85546875" style="3" customWidth="1"/>
    <col min="7692" max="7692" width="52.85546875" style="3" customWidth="1"/>
    <col min="7693" max="7694" width="15.7109375" style="3" customWidth="1"/>
    <col min="7695" max="7695" width="2.85546875" style="3" customWidth="1"/>
    <col min="7696" max="7697" width="15.7109375" style="3" customWidth="1"/>
    <col min="7698" max="7699" width="2.85546875" style="3" customWidth="1"/>
    <col min="7700" max="7936" width="11.42578125" style="3"/>
    <col min="7937" max="7937" width="2.85546875" style="3" customWidth="1"/>
    <col min="7938" max="7938" width="52.85546875" style="3" customWidth="1"/>
    <col min="7939" max="7941" width="15.7109375" style="3" customWidth="1"/>
    <col min="7942" max="7942" width="2.85546875" style="3" customWidth="1"/>
    <col min="7943" max="7945" width="15.7109375" style="3" customWidth="1"/>
    <col min="7946" max="7947" width="2.85546875" style="3" customWidth="1"/>
    <col min="7948" max="7948" width="52.85546875" style="3" customWidth="1"/>
    <col min="7949" max="7950" width="15.7109375" style="3" customWidth="1"/>
    <col min="7951" max="7951" width="2.85546875" style="3" customWidth="1"/>
    <col min="7952" max="7953" width="15.7109375" style="3" customWidth="1"/>
    <col min="7954" max="7955" width="2.85546875" style="3" customWidth="1"/>
    <col min="7956" max="8192" width="11.42578125" style="3"/>
    <col min="8193" max="8193" width="2.85546875" style="3" customWidth="1"/>
    <col min="8194" max="8194" width="52.85546875" style="3" customWidth="1"/>
    <col min="8195" max="8197" width="15.7109375" style="3" customWidth="1"/>
    <col min="8198" max="8198" width="2.85546875" style="3" customWidth="1"/>
    <col min="8199" max="8201" width="15.7109375" style="3" customWidth="1"/>
    <col min="8202" max="8203" width="2.85546875" style="3" customWidth="1"/>
    <col min="8204" max="8204" width="52.85546875" style="3" customWidth="1"/>
    <col min="8205" max="8206" width="15.7109375" style="3" customWidth="1"/>
    <col min="8207" max="8207" width="2.85546875" style="3" customWidth="1"/>
    <col min="8208" max="8209" width="15.7109375" style="3" customWidth="1"/>
    <col min="8210" max="8211" width="2.85546875" style="3" customWidth="1"/>
    <col min="8212" max="8448" width="11.42578125" style="3"/>
    <col min="8449" max="8449" width="2.85546875" style="3" customWidth="1"/>
    <col min="8450" max="8450" width="52.85546875" style="3" customWidth="1"/>
    <col min="8451" max="8453" width="15.7109375" style="3" customWidth="1"/>
    <col min="8454" max="8454" width="2.85546875" style="3" customWidth="1"/>
    <col min="8455" max="8457" width="15.7109375" style="3" customWidth="1"/>
    <col min="8458" max="8459" width="2.85546875" style="3" customWidth="1"/>
    <col min="8460" max="8460" width="52.85546875" style="3" customWidth="1"/>
    <col min="8461" max="8462" width="15.7109375" style="3" customWidth="1"/>
    <col min="8463" max="8463" width="2.85546875" style="3" customWidth="1"/>
    <col min="8464" max="8465" width="15.7109375" style="3" customWidth="1"/>
    <col min="8466" max="8467" width="2.85546875" style="3" customWidth="1"/>
    <col min="8468" max="8704" width="11.42578125" style="3"/>
    <col min="8705" max="8705" width="2.85546875" style="3" customWidth="1"/>
    <col min="8706" max="8706" width="52.85546875" style="3" customWidth="1"/>
    <col min="8707" max="8709" width="15.7109375" style="3" customWidth="1"/>
    <col min="8710" max="8710" width="2.85546875" style="3" customWidth="1"/>
    <col min="8711" max="8713" width="15.7109375" style="3" customWidth="1"/>
    <col min="8714" max="8715" width="2.85546875" style="3" customWidth="1"/>
    <col min="8716" max="8716" width="52.85546875" style="3" customWidth="1"/>
    <col min="8717" max="8718" width="15.7109375" style="3" customWidth="1"/>
    <col min="8719" max="8719" width="2.85546875" style="3" customWidth="1"/>
    <col min="8720" max="8721" width="15.7109375" style="3" customWidth="1"/>
    <col min="8722" max="8723" width="2.85546875" style="3" customWidth="1"/>
    <col min="8724" max="8960" width="11.42578125" style="3"/>
    <col min="8961" max="8961" width="2.85546875" style="3" customWidth="1"/>
    <col min="8962" max="8962" width="52.85546875" style="3" customWidth="1"/>
    <col min="8963" max="8965" width="15.7109375" style="3" customWidth="1"/>
    <col min="8966" max="8966" width="2.85546875" style="3" customWidth="1"/>
    <col min="8967" max="8969" width="15.7109375" style="3" customWidth="1"/>
    <col min="8970" max="8971" width="2.85546875" style="3" customWidth="1"/>
    <col min="8972" max="8972" width="52.85546875" style="3" customWidth="1"/>
    <col min="8973" max="8974" width="15.7109375" style="3" customWidth="1"/>
    <col min="8975" max="8975" width="2.85546875" style="3" customWidth="1"/>
    <col min="8976" max="8977" width="15.7109375" style="3" customWidth="1"/>
    <col min="8978" max="8979" width="2.85546875" style="3" customWidth="1"/>
    <col min="8980" max="9216" width="11.42578125" style="3"/>
    <col min="9217" max="9217" width="2.85546875" style="3" customWidth="1"/>
    <col min="9218" max="9218" width="52.85546875" style="3" customWidth="1"/>
    <col min="9219" max="9221" width="15.7109375" style="3" customWidth="1"/>
    <col min="9222" max="9222" width="2.85546875" style="3" customWidth="1"/>
    <col min="9223" max="9225" width="15.7109375" style="3" customWidth="1"/>
    <col min="9226" max="9227" width="2.85546875" style="3" customWidth="1"/>
    <col min="9228" max="9228" width="52.85546875" style="3" customWidth="1"/>
    <col min="9229" max="9230" width="15.7109375" style="3" customWidth="1"/>
    <col min="9231" max="9231" width="2.85546875" style="3" customWidth="1"/>
    <col min="9232" max="9233" width="15.7109375" style="3" customWidth="1"/>
    <col min="9234" max="9235" width="2.85546875" style="3" customWidth="1"/>
    <col min="9236" max="9472" width="11.42578125" style="3"/>
    <col min="9473" max="9473" width="2.85546875" style="3" customWidth="1"/>
    <col min="9474" max="9474" width="52.85546875" style="3" customWidth="1"/>
    <col min="9475" max="9477" width="15.7109375" style="3" customWidth="1"/>
    <col min="9478" max="9478" width="2.85546875" style="3" customWidth="1"/>
    <col min="9479" max="9481" width="15.7109375" style="3" customWidth="1"/>
    <col min="9482" max="9483" width="2.85546875" style="3" customWidth="1"/>
    <col min="9484" max="9484" width="52.85546875" style="3" customWidth="1"/>
    <col min="9485" max="9486" width="15.7109375" style="3" customWidth="1"/>
    <col min="9487" max="9487" width="2.85546875" style="3" customWidth="1"/>
    <col min="9488" max="9489" width="15.7109375" style="3" customWidth="1"/>
    <col min="9490" max="9491" width="2.85546875" style="3" customWidth="1"/>
    <col min="9492" max="9728" width="11.42578125" style="3"/>
    <col min="9729" max="9729" width="2.85546875" style="3" customWidth="1"/>
    <col min="9730" max="9730" width="52.85546875" style="3" customWidth="1"/>
    <col min="9731" max="9733" width="15.7109375" style="3" customWidth="1"/>
    <col min="9734" max="9734" width="2.85546875" style="3" customWidth="1"/>
    <col min="9735" max="9737" width="15.7109375" style="3" customWidth="1"/>
    <col min="9738" max="9739" width="2.85546875" style="3" customWidth="1"/>
    <col min="9740" max="9740" width="52.85546875" style="3" customWidth="1"/>
    <col min="9741" max="9742" width="15.7109375" style="3" customWidth="1"/>
    <col min="9743" max="9743" width="2.85546875" style="3" customWidth="1"/>
    <col min="9744" max="9745" width="15.7109375" style="3" customWidth="1"/>
    <col min="9746" max="9747" width="2.85546875" style="3" customWidth="1"/>
    <col min="9748" max="9984" width="11.42578125" style="3"/>
    <col min="9985" max="9985" width="2.85546875" style="3" customWidth="1"/>
    <col min="9986" max="9986" width="52.85546875" style="3" customWidth="1"/>
    <col min="9987" max="9989" width="15.7109375" style="3" customWidth="1"/>
    <col min="9990" max="9990" width="2.85546875" style="3" customWidth="1"/>
    <col min="9991" max="9993" width="15.7109375" style="3" customWidth="1"/>
    <col min="9994" max="9995" width="2.85546875" style="3" customWidth="1"/>
    <col min="9996" max="9996" width="52.85546875" style="3" customWidth="1"/>
    <col min="9997" max="9998" width="15.7109375" style="3" customWidth="1"/>
    <col min="9999" max="9999" width="2.85546875" style="3" customWidth="1"/>
    <col min="10000" max="10001" width="15.7109375" style="3" customWidth="1"/>
    <col min="10002" max="10003" width="2.85546875" style="3" customWidth="1"/>
    <col min="10004" max="10240" width="11.42578125" style="3"/>
    <col min="10241" max="10241" width="2.85546875" style="3" customWidth="1"/>
    <col min="10242" max="10242" width="52.85546875" style="3" customWidth="1"/>
    <col min="10243" max="10245" width="15.7109375" style="3" customWidth="1"/>
    <col min="10246" max="10246" width="2.85546875" style="3" customWidth="1"/>
    <col min="10247" max="10249" width="15.7109375" style="3" customWidth="1"/>
    <col min="10250" max="10251" width="2.85546875" style="3" customWidth="1"/>
    <col min="10252" max="10252" width="52.85546875" style="3" customWidth="1"/>
    <col min="10253" max="10254" width="15.7109375" style="3" customWidth="1"/>
    <col min="10255" max="10255" width="2.85546875" style="3" customWidth="1"/>
    <col min="10256" max="10257" width="15.7109375" style="3" customWidth="1"/>
    <col min="10258" max="10259" width="2.85546875" style="3" customWidth="1"/>
    <col min="10260" max="10496" width="11.42578125" style="3"/>
    <col min="10497" max="10497" width="2.85546875" style="3" customWidth="1"/>
    <col min="10498" max="10498" width="52.85546875" style="3" customWidth="1"/>
    <col min="10499" max="10501" width="15.7109375" style="3" customWidth="1"/>
    <col min="10502" max="10502" width="2.85546875" style="3" customWidth="1"/>
    <col min="10503" max="10505" width="15.7109375" style="3" customWidth="1"/>
    <col min="10506" max="10507" width="2.85546875" style="3" customWidth="1"/>
    <col min="10508" max="10508" width="52.85546875" style="3" customWidth="1"/>
    <col min="10509" max="10510" width="15.7109375" style="3" customWidth="1"/>
    <col min="10511" max="10511" width="2.85546875" style="3" customWidth="1"/>
    <col min="10512" max="10513" width="15.7109375" style="3" customWidth="1"/>
    <col min="10514" max="10515" width="2.85546875" style="3" customWidth="1"/>
    <col min="10516" max="10752" width="11.42578125" style="3"/>
    <col min="10753" max="10753" width="2.85546875" style="3" customWidth="1"/>
    <col min="10754" max="10754" width="52.85546875" style="3" customWidth="1"/>
    <col min="10755" max="10757" width="15.7109375" style="3" customWidth="1"/>
    <col min="10758" max="10758" width="2.85546875" style="3" customWidth="1"/>
    <col min="10759" max="10761" width="15.7109375" style="3" customWidth="1"/>
    <col min="10762" max="10763" width="2.85546875" style="3" customWidth="1"/>
    <col min="10764" max="10764" width="52.85546875" style="3" customWidth="1"/>
    <col min="10765" max="10766" width="15.7109375" style="3" customWidth="1"/>
    <col min="10767" max="10767" width="2.85546875" style="3" customWidth="1"/>
    <col min="10768" max="10769" width="15.7109375" style="3" customWidth="1"/>
    <col min="10770" max="10771" width="2.85546875" style="3" customWidth="1"/>
    <col min="10772" max="11008" width="11.42578125" style="3"/>
    <col min="11009" max="11009" width="2.85546875" style="3" customWidth="1"/>
    <col min="11010" max="11010" width="52.85546875" style="3" customWidth="1"/>
    <col min="11011" max="11013" width="15.7109375" style="3" customWidth="1"/>
    <col min="11014" max="11014" width="2.85546875" style="3" customWidth="1"/>
    <col min="11015" max="11017" width="15.7109375" style="3" customWidth="1"/>
    <col min="11018" max="11019" width="2.85546875" style="3" customWidth="1"/>
    <col min="11020" max="11020" width="52.85546875" style="3" customWidth="1"/>
    <col min="11021" max="11022" width="15.7109375" style="3" customWidth="1"/>
    <col min="11023" max="11023" width="2.85546875" style="3" customWidth="1"/>
    <col min="11024" max="11025" width="15.7109375" style="3" customWidth="1"/>
    <col min="11026" max="11027" width="2.85546875" style="3" customWidth="1"/>
    <col min="11028" max="11264" width="11.42578125" style="3"/>
    <col min="11265" max="11265" width="2.85546875" style="3" customWidth="1"/>
    <col min="11266" max="11266" width="52.85546875" style="3" customWidth="1"/>
    <col min="11267" max="11269" width="15.7109375" style="3" customWidth="1"/>
    <col min="11270" max="11270" width="2.85546875" style="3" customWidth="1"/>
    <col min="11271" max="11273" width="15.7109375" style="3" customWidth="1"/>
    <col min="11274" max="11275" width="2.85546875" style="3" customWidth="1"/>
    <col min="11276" max="11276" width="52.85546875" style="3" customWidth="1"/>
    <col min="11277" max="11278" width="15.7109375" style="3" customWidth="1"/>
    <col min="11279" max="11279" width="2.85546875" style="3" customWidth="1"/>
    <col min="11280" max="11281" width="15.7109375" style="3" customWidth="1"/>
    <col min="11282" max="11283" width="2.85546875" style="3" customWidth="1"/>
    <col min="11284" max="11520" width="11.42578125" style="3"/>
    <col min="11521" max="11521" width="2.85546875" style="3" customWidth="1"/>
    <col min="11522" max="11522" width="52.85546875" style="3" customWidth="1"/>
    <col min="11523" max="11525" width="15.7109375" style="3" customWidth="1"/>
    <col min="11526" max="11526" width="2.85546875" style="3" customWidth="1"/>
    <col min="11527" max="11529" width="15.7109375" style="3" customWidth="1"/>
    <col min="11530" max="11531" width="2.85546875" style="3" customWidth="1"/>
    <col min="11532" max="11532" width="52.85546875" style="3" customWidth="1"/>
    <col min="11533" max="11534" width="15.7109375" style="3" customWidth="1"/>
    <col min="11535" max="11535" width="2.85546875" style="3" customWidth="1"/>
    <col min="11536" max="11537" width="15.7109375" style="3" customWidth="1"/>
    <col min="11538" max="11539" width="2.85546875" style="3" customWidth="1"/>
    <col min="11540" max="11776" width="11.42578125" style="3"/>
    <col min="11777" max="11777" width="2.85546875" style="3" customWidth="1"/>
    <col min="11778" max="11778" width="52.85546875" style="3" customWidth="1"/>
    <col min="11779" max="11781" width="15.7109375" style="3" customWidth="1"/>
    <col min="11782" max="11782" width="2.85546875" style="3" customWidth="1"/>
    <col min="11783" max="11785" width="15.7109375" style="3" customWidth="1"/>
    <col min="11786" max="11787" width="2.85546875" style="3" customWidth="1"/>
    <col min="11788" max="11788" width="52.85546875" style="3" customWidth="1"/>
    <col min="11789" max="11790" width="15.7109375" style="3" customWidth="1"/>
    <col min="11791" max="11791" width="2.85546875" style="3" customWidth="1"/>
    <col min="11792" max="11793" width="15.7109375" style="3" customWidth="1"/>
    <col min="11794" max="11795" width="2.85546875" style="3" customWidth="1"/>
    <col min="11796" max="12032" width="11.42578125" style="3"/>
    <col min="12033" max="12033" width="2.85546875" style="3" customWidth="1"/>
    <col min="12034" max="12034" width="52.85546875" style="3" customWidth="1"/>
    <col min="12035" max="12037" width="15.7109375" style="3" customWidth="1"/>
    <col min="12038" max="12038" width="2.85546875" style="3" customWidth="1"/>
    <col min="12039" max="12041" width="15.7109375" style="3" customWidth="1"/>
    <col min="12042" max="12043" width="2.85546875" style="3" customWidth="1"/>
    <col min="12044" max="12044" width="52.85546875" style="3" customWidth="1"/>
    <col min="12045" max="12046" width="15.7109375" style="3" customWidth="1"/>
    <col min="12047" max="12047" width="2.85546875" style="3" customWidth="1"/>
    <col min="12048" max="12049" width="15.7109375" style="3" customWidth="1"/>
    <col min="12050" max="12051" width="2.85546875" style="3" customWidth="1"/>
    <col min="12052" max="12288" width="11.42578125" style="3"/>
    <col min="12289" max="12289" width="2.85546875" style="3" customWidth="1"/>
    <col min="12290" max="12290" width="52.85546875" style="3" customWidth="1"/>
    <col min="12291" max="12293" width="15.7109375" style="3" customWidth="1"/>
    <col min="12294" max="12294" width="2.85546875" style="3" customWidth="1"/>
    <col min="12295" max="12297" width="15.7109375" style="3" customWidth="1"/>
    <col min="12298" max="12299" width="2.85546875" style="3" customWidth="1"/>
    <col min="12300" max="12300" width="52.85546875" style="3" customWidth="1"/>
    <col min="12301" max="12302" width="15.7109375" style="3" customWidth="1"/>
    <col min="12303" max="12303" width="2.85546875" style="3" customWidth="1"/>
    <col min="12304" max="12305" width="15.7109375" style="3" customWidth="1"/>
    <col min="12306" max="12307" width="2.85546875" style="3" customWidth="1"/>
    <col min="12308" max="12544" width="11.42578125" style="3"/>
    <col min="12545" max="12545" width="2.85546875" style="3" customWidth="1"/>
    <col min="12546" max="12546" width="52.85546875" style="3" customWidth="1"/>
    <col min="12547" max="12549" width="15.7109375" style="3" customWidth="1"/>
    <col min="12550" max="12550" width="2.85546875" style="3" customWidth="1"/>
    <col min="12551" max="12553" width="15.7109375" style="3" customWidth="1"/>
    <col min="12554" max="12555" width="2.85546875" style="3" customWidth="1"/>
    <col min="12556" max="12556" width="52.85546875" style="3" customWidth="1"/>
    <col min="12557" max="12558" width="15.7109375" style="3" customWidth="1"/>
    <col min="12559" max="12559" width="2.85546875" style="3" customWidth="1"/>
    <col min="12560" max="12561" width="15.7109375" style="3" customWidth="1"/>
    <col min="12562" max="12563" width="2.85546875" style="3" customWidth="1"/>
    <col min="12564" max="12800" width="11.42578125" style="3"/>
    <col min="12801" max="12801" width="2.85546875" style="3" customWidth="1"/>
    <col min="12802" max="12802" width="52.85546875" style="3" customWidth="1"/>
    <col min="12803" max="12805" width="15.7109375" style="3" customWidth="1"/>
    <col min="12806" max="12806" width="2.85546875" style="3" customWidth="1"/>
    <col min="12807" max="12809" width="15.7109375" style="3" customWidth="1"/>
    <col min="12810" max="12811" width="2.85546875" style="3" customWidth="1"/>
    <col min="12812" max="12812" width="52.85546875" style="3" customWidth="1"/>
    <col min="12813" max="12814" width="15.7109375" style="3" customWidth="1"/>
    <col min="12815" max="12815" width="2.85546875" style="3" customWidth="1"/>
    <col min="12816" max="12817" width="15.7109375" style="3" customWidth="1"/>
    <col min="12818" max="12819" width="2.85546875" style="3" customWidth="1"/>
    <col min="12820" max="13056" width="11.42578125" style="3"/>
    <col min="13057" max="13057" width="2.85546875" style="3" customWidth="1"/>
    <col min="13058" max="13058" width="52.85546875" style="3" customWidth="1"/>
    <col min="13059" max="13061" width="15.7109375" style="3" customWidth="1"/>
    <col min="13062" max="13062" width="2.85546875" style="3" customWidth="1"/>
    <col min="13063" max="13065" width="15.7109375" style="3" customWidth="1"/>
    <col min="13066" max="13067" width="2.85546875" style="3" customWidth="1"/>
    <col min="13068" max="13068" width="52.85546875" style="3" customWidth="1"/>
    <col min="13069" max="13070" width="15.7109375" style="3" customWidth="1"/>
    <col min="13071" max="13071" width="2.85546875" style="3" customWidth="1"/>
    <col min="13072" max="13073" width="15.7109375" style="3" customWidth="1"/>
    <col min="13074" max="13075" width="2.85546875" style="3" customWidth="1"/>
    <col min="13076" max="13312" width="11.42578125" style="3"/>
    <col min="13313" max="13313" width="2.85546875" style="3" customWidth="1"/>
    <col min="13314" max="13314" width="52.85546875" style="3" customWidth="1"/>
    <col min="13315" max="13317" width="15.7109375" style="3" customWidth="1"/>
    <col min="13318" max="13318" width="2.85546875" style="3" customWidth="1"/>
    <col min="13319" max="13321" width="15.7109375" style="3" customWidth="1"/>
    <col min="13322" max="13323" width="2.85546875" style="3" customWidth="1"/>
    <col min="13324" max="13324" width="52.85546875" style="3" customWidth="1"/>
    <col min="13325" max="13326" width="15.7109375" style="3" customWidth="1"/>
    <col min="13327" max="13327" width="2.85546875" style="3" customWidth="1"/>
    <col min="13328" max="13329" width="15.7109375" style="3" customWidth="1"/>
    <col min="13330" max="13331" width="2.85546875" style="3" customWidth="1"/>
    <col min="13332" max="13568" width="11.42578125" style="3"/>
    <col min="13569" max="13569" width="2.85546875" style="3" customWidth="1"/>
    <col min="13570" max="13570" width="52.85546875" style="3" customWidth="1"/>
    <col min="13571" max="13573" width="15.7109375" style="3" customWidth="1"/>
    <col min="13574" max="13574" width="2.85546875" style="3" customWidth="1"/>
    <col min="13575" max="13577" width="15.7109375" style="3" customWidth="1"/>
    <col min="13578" max="13579" width="2.85546875" style="3" customWidth="1"/>
    <col min="13580" max="13580" width="52.85546875" style="3" customWidth="1"/>
    <col min="13581" max="13582" width="15.7109375" style="3" customWidth="1"/>
    <col min="13583" max="13583" width="2.85546875" style="3" customWidth="1"/>
    <col min="13584" max="13585" width="15.7109375" style="3" customWidth="1"/>
    <col min="13586" max="13587" width="2.85546875" style="3" customWidth="1"/>
    <col min="13588" max="13824" width="11.42578125" style="3"/>
    <col min="13825" max="13825" width="2.85546875" style="3" customWidth="1"/>
    <col min="13826" max="13826" width="52.85546875" style="3" customWidth="1"/>
    <col min="13827" max="13829" width="15.7109375" style="3" customWidth="1"/>
    <col min="13830" max="13830" width="2.85546875" style="3" customWidth="1"/>
    <col min="13831" max="13833" width="15.7109375" style="3" customWidth="1"/>
    <col min="13834" max="13835" width="2.85546875" style="3" customWidth="1"/>
    <col min="13836" max="13836" width="52.85546875" style="3" customWidth="1"/>
    <col min="13837" max="13838" width="15.7109375" style="3" customWidth="1"/>
    <col min="13839" max="13839" width="2.85546875" style="3" customWidth="1"/>
    <col min="13840" max="13841" width="15.7109375" style="3" customWidth="1"/>
    <col min="13842" max="13843" width="2.85546875" style="3" customWidth="1"/>
    <col min="13844" max="14080" width="11.42578125" style="3"/>
    <col min="14081" max="14081" width="2.85546875" style="3" customWidth="1"/>
    <col min="14082" max="14082" width="52.85546875" style="3" customWidth="1"/>
    <col min="14083" max="14085" width="15.7109375" style="3" customWidth="1"/>
    <col min="14086" max="14086" width="2.85546875" style="3" customWidth="1"/>
    <col min="14087" max="14089" width="15.7109375" style="3" customWidth="1"/>
    <col min="14090" max="14091" width="2.85546875" style="3" customWidth="1"/>
    <col min="14092" max="14092" width="52.85546875" style="3" customWidth="1"/>
    <col min="14093" max="14094" width="15.7109375" style="3" customWidth="1"/>
    <col min="14095" max="14095" width="2.85546875" style="3" customWidth="1"/>
    <col min="14096" max="14097" width="15.7109375" style="3" customWidth="1"/>
    <col min="14098" max="14099" width="2.85546875" style="3" customWidth="1"/>
    <col min="14100" max="14336" width="11.42578125" style="3"/>
    <col min="14337" max="14337" width="2.85546875" style="3" customWidth="1"/>
    <col min="14338" max="14338" width="52.85546875" style="3" customWidth="1"/>
    <col min="14339" max="14341" width="15.7109375" style="3" customWidth="1"/>
    <col min="14342" max="14342" width="2.85546875" style="3" customWidth="1"/>
    <col min="14343" max="14345" width="15.7109375" style="3" customWidth="1"/>
    <col min="14346" max="14347" width="2.85546875" style="3" customWidth="1"/>
    <col min="14348" max="14348" width="52.85546875" style="3" customWidth="1"/>
    <col min="14349" max="14350" width="15.7109375" style="3" customWidth="1"/>
    <col min="14351" max="14351" width="2.85546875" style="3" customWidth="1"/>
    <col min="14352" max="14353" width="15.7109375" style="3" customWidth="1"/>
    <col min="14354" max="14355" width="2.85546875" style="3" customWidth="1"/>
    <col min="14356" max="14592" width="11.42578125" style="3"/>
    <col min="14593" max="14593" width="2.85546875" style="3" customWidth="1"/>
    <col min="14594" max="14594" width="52.85546875" style="3" customWidth="1"/>
    <col min="14595" max="14597" width="15.7109375" style="3" customWidth="1"/>
    <col min="14598" max="14598" width="2.85546875" style="3" customWidth="1"/>
    <col min="14599" max="14601" width="15.7109375" style="3" customWidth="1"/>
    <col min="14602" max="14603" width="2.85546875" style="3" customWidth="1"/>
    <col min="14604" max="14604" width="52.85546875" style="3" customWidth="1"/>
    <col min="14605" max="14606" width="15.7109375" style="3" customWidth="1"/>
    <col min="14607" max="14607" width="2.85546875" style="3" customWidth="1"/>
    <col min="14608" max="14609" width="15.7109375" style="3" customWidth="1"/>
    <col min="14610" max="14611" width="2.85546875" style="3" customWidth="1"/>
    <col min="14612" max="14848" width="11.42578125" style="3"/>
    <col min="14849" max="14849" width="2.85546875" style="3" customWidth="1"/>
    <col min="14850" max="14850" width="52.85546875" style="3" customWidth="1"/>
    <col min="14851" max="14853" width="15.7109375" style="3" customWidth="1"/>
    <col min="14854" max="14854" width="2.85546875" style="3" customWidth="1"/>
    <col min="14855" max="14857" width="15.7109375" style="3" customWidth="1"/>
    <col min="14858" max="14859" width="2.85546875" style="3" customWidth="1"/>
    <col min="14860" max="14860" width="52.85546875" style="3" customWidth="1"/>
    <col min="14861" max="14862" width="15.7109375" style="3" customWidth="1"/>
    <col min="14863" max="14863" width="2.85546875" style="3" customWidth="1"/>
    <col min="14864" max="14865" width="15.7109375" style="3" customWidth="1"/>
    <col min="14866" max="14867" width="2.85546875" style="3" customWidth="1"/>
    <col min="14868" max="15104" width="11.42578125" style="3"/>
    <col min="15105" max="15105" width="2.85546875" style="3" customWidth="1"/>
    <col min="15106" max="15106" width="52.85546875" style="3" customWidth="1"/>
    <col min="15107" max="15109" width="15.7109375" style="3" customWidth="1"/>
    <col min="15110" max="15110" width="2.85546875" style="3" customWidth="1"/>
    <col min="15111" max="15113" width="15.7109375" style="3" customWidth="1"/>
    <col min="15114" max="15115" width="2.85546875" style="3" customWidth="1"/>
    <col min="15116" max="15116" width="52.85546875" style="3" customWidth="1"/>
    <col min="15117" max="15118" width="15.7109375" style="3" customWidth="1"/>
    <col min="15119" max="15119" width="2.85546875" style="3" customWidth="1"/>
    <col min="15120" max="15121" width="15.7109375" style="3" customWidth="1"/>
    <col min="15122" max="15123" width="2.85546875" style="3" customWidth="1"/>
    <col min="15124" max="15360" width="11.42578125" style="3"/>
    <col min="15361" max="15361" width="2.85546875" style="3" customWidth="1"/>
    <col min="15362" max="15362" width="52.85546875" style="3" customWidth="1"/>
    <col min="15363" max="15365" width="15.7109375" style="3" customWidth="1"/>
    <col min="15366" max="15366" width="2.85546875" style="3" customWidth="1"/>
    <col min="15367" max="15369" width="15.7109375" style="3" customWidth="1"/>
    <col min="15370" max="15371" width="2.85546875" style="3" customWidth="1"/>
    <col min="15372" max="15372" width="52.85546875" style="3" customWidth="1"/>
    <col min="15373" max="15374" width="15.7109375" style="3" customWidth="1"/>
    <col min="15375" max="15375" width="2.85546875" style="3" customWidth="1"/>
    <col min="15376" max="15377" width="15.7109375" style="3" customWidth="1"/>
    <col min="15378" max="15379" width="2.85546875" style="3" customWidth="1"/>
    <col min="15380" max="15616" width="11.42578125" style="3"/>
    <col min="15617" max="15617" width="2.85546875" style="3" customWidth="1"/>
    <col min="15618" max="15618" width="52.85546875" style="3" customWidth="1"/>
    <col min="15619" max="15621" width="15.7109375" style="3" customWidth="1"/>
    <col min="15622" max="15622" width="2.85546875" style="3" customWidth="1"/>
    <col min="15623" max="15625" width="15.7109375" style="3" customWidth="1"/>
    <col min="15626" max="15627" width="2.85546875" style="3" customWidth="1"/>
    <col min="15628" max="15628" width="52.85546875" style="3" customWidth="1"/>
    <col min="15629" max="15630" width="15.7109375" style="3" customWidth="1"/>
    <col min="15631" max="15631" width="2.85546875" style="3" customWidth="1"/>
    <col min="15632" max="15633" width="15.7109375" style="3" customWidth="1"/>
    <col min="15634" max="15635" width="2.85546875" style="3" customWidth="1"/>
    <col min="15636" max="15872" width="11.42578125" style="3"/>
    <col min="15873" max="15873" width="2.85546875" style="3" customWidth="1"/>
    <col min="15874" max="15874" width="52.85546875" style="3" customWidth="1"/>
    <col min="15875" max="15877" width="15.7109375" style="3" customWidth="1"/>
    <col min="15878" max="15878" width="2.85546875" style="3" customWidth="1"/>
    <col min="15879" max="15881" width="15.7109375" style="3" customWidth="1"/>
    <col min="15882" max="15883" width="2.85546875" style="3" customWidth="1"/>
    <col min="15884" max="15884" width="52.85546875" style="3" customWidth="1"/>
    <col min="15885" max="15886" width="15.7109375" style="3" customWidth="1"/>
    <col min="15887" max="15887" width="2.85546875" style="3" customWidth="1"/>
    <col min="15888" max="15889" width="15.7109375" style="3" customWidth="1"/>
    <col min="15890" max="15891" width="2.85546875" style="3" customWidth="1"/>
    <col min="15892" max="16128" width="11.42578125" style="3"/>
    <col min="16129" max="16129" width="2.85546875" style="3" customWidth="1"/>
    <col min="16130" max="16130" width="52.85546875" style="3" customWidth="1"/>
    <col min="16131" max="16133" width="15.7109375" style="3" customWidth="1"/>
    <col min="16134" max="16134" width="2.85546875" style="3" customWidth="1"/>
    <col min="16135" max="16137" width="15.7109375" style="3" customWidth="1"/>
    <col min="16138" max="16139" width="2.85546875" style="3" customWidth="1"/>
    <col min="16140" max="16140" width="52.85546875" style="3" customWidth="1"/>
    <col min="16141" max="16142" width="15.7109375" style="3" customWidth="1"/>
    <col min="16143" max="16143" width="2.85546875" style="3" customWidth="1"/>
    <col min="16144" max="16145" width="15.7109375" style="3" customWidth="1"/>
    <col min="16146" max="16147" width="2.85546875" style="3" customWidth="1"/>
    <col min="16148" max="16384" width="11.42578125" style="3"/>
  </cols>
  <sheetData>
    <row r="1" spans="1:62" ht="12" customHeight="1" x14ac:dyDescent="0.25">
      <c r="A1" s="1"/>
      <c r="B1" s="1"/>
      <c r="C1" s="1"/>
      <c r="D1" s="1"/>
      <c r="E1" s="1"/>
      <c r="G1" s="1"/>
      <c r="H1" s="1"/>
      <c r="I1" s="1"/>
      <c r="J1" s="5"/>
      <c r="L1" s="1"/>
      <c r="M1" s="1"/>
      <c r="N1" s="1"/>
      <c r="P1" s="1"/>
      <c r="Q1" s="1"/>
      <c r="R1" s="358"/>
      <c r="S1" s="358"/>
      <c r="T1" s="12"/>
    </row>
    <row r="2" spans="1:62" ht="12" customHeight="1" x14ac:dyDescent="0.25">
      <c r="A2" s="1"/>
      <c r="B2" s="240" t="s">
        <v>705</v>
      </c>
      <c r="C2" s="5"/>
      <c r="D2" s="5"/>
      <c r="E2" s="5"/>
      <c r="G2" s="5"/>
      <c r="H2" s="5"/>
      <c r="I2" s="5"/>
      <c r="J2" s="5"/>
      <c r="L2" s="240"/>
      <c r="M2" s="5"/>
      <c r="N2" s="5"/>
      <c r="P2" s="5"/>
      <c r="Q2" s="5"/>
      <c r="R2" s="450"/>
      <c r="S2" s="450"/>
      <c r="T2" s="12"/>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ht="12" customHeight="1" x14ac:dyDescent="0.25">
      <c r="A3" s="10"/>
      <c r="B3" s="113" t="s">
        <v>706</v>
      </c>
      <c r="C3" s="92"/>
      <c r="D3" s="1106"/>
      <c r="E3" s="1106"/>
      <c r="G3" s="92"/>
      <c r="H3" s="1106"/>
      <c r="I3" s="1106"/>
      <c r="J3" s="5"/>
      <c r="L3" s="113" t="s">
        <v>707</v>
      </c>
      <c r="M3" s="92"/>
      <c r="N3" s="1106"/>
      <c r="P3" s="92"/>
      <c r="Q3" s="1106"/>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row>
    <row r="4" spans="1:62" ht="12" customHeight="1" x14ac:dyDescent="0.25">
      <c r="A4" s="12"/>
      <c r="B4" s="2014" t="s">
        <v>4</v>
      </c>
      <c r="C4" s="2012">
        <v>2016</v>
      </c>
      <c r="D4" s="2015"/>
      <c r="E4" s="2013"/>
      <c r="G4" s="2012">
        <v>2015</v>
      </c>
      <c r="H4" s="2015"/>
      <c r="I4" s="2013"/>
      <c r="J4" s="12"/>
      <c r="L4" s="2014" t="s">
        <v>4</v>
      </c>
      <c r="M4" s="2012">
        <v>2016</v>
      </c>
      <c r="N4" s="2013"/>
      <c r="P4" s="2012">
        <v>2015</v>
      </c>
      <c r="Q4" s="2013"/>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2" ht="42" customHeight="1" x14ac:dyDescent="0.25">
      <c r="A5" s="12"/>
      <c r="B5" s="2001"/>
      <c r="C5" s="1103" t="s">
        <v>708</v>
      </c>
      <c r="D5" s="1103" t="s">
        <v>709</v>
      </c>
      <c r="E5" s="1103" t="s">
        <v>710</v>
      </c>
      <c r="F5" s="1142"/>
      <c r="G5" s="1103" t="s">
        <v>708</v>
      </c>
      <c r="H5" s="1103" t="s">
        <v>709</v>
      </c>
      <c r="I5" s="1103" t="s">
        <v>710</v>
      </c>
      <c r="J5" s="12"/>
      <c r="K5" s="111"/>
      <c r="L5" s="2001"/>
      <c r="M5" s="1143" t="s">
        <v>711</v>
      </c>
      <c r="N5" s="1143" t="s">
        <v>712</v>
      </c>
      <c r="O5" s="1142"/>
      <c r="P5" s="1143" t="s">
        <v>711</v>
      </c>
      <c r="Q5" s="1143" t="s">
        <v>712</v>
      </c>
      <c r="R5" s="16"/>
      <c r="S5" s="16"/>
      <c r="T5" s="12"/>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2" ht="12" customHeight="1" x14ac:dyDescent="0.25">
      <c r="A6" s="16"/>
      <c r="B6" s="16"/>
      <c r="C6" s="16"/>
      <c r="D6" s="16"/>
      <c r="E6" s="16"/>
      <c r="G6" s="16"/>
      <c r="H6" s="16"/>
      <c r="I6" s="16"/>
      <c r="J6" s="16"/>
      <c r="L6" s="16"/>
      <c r="M6" s="16"/>
      <c r="N6" s="16"/>
      <c r="P6" s="16"/>
      <c r="Q6" s="16"/>
      <c r="R6" s="1104"/>
      <c r="S6" s="1104"/>
      <c r="T6" s="12"/>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2" ht="12" customHeight="1" x14ac:dyDescent="0.25">
      <c r="A7" s="1"/>
      <c r="B7" s="1113" t="s">
        <v>11</v>
      </c>
      <c r="C7" s="21"/>
      <c r="D7" s="21"/>
      <c r="E7" s="21"/>
      <c r="G7" s="21"/>
      <c r="H7" s="21"/>
      <c r="I7" s="21"/>
      <c r="J7" s="5"/>
      <c r="L7" s="1113" t="s">
        <v>11</v>
      </c>
      <c r="M7" s="691"/>
      <c r="N7" s="691"/>
      <c r="O7" s="81"/>
      <c r="P7" s="691"/>
      <c r="Q7" s="691"/>
      <c r="R7" s="1104"/>
      <c r="S7" s="1104"/>
      <c r="T7" s="12"/>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row>
    <row r="8" spans="1:62" ht="12" customHeight="1" x14ac:dyDescent="0.25">
      <c r="A8" s="25"/>
      <c r="B8" s="1260" t="s">
        <v>12</v>
      </c>
      <c r="C8" s="1741">
        <v>0.66134522458760148</v>
      </c>
      <c r="D8" s="1742" t="s">
        <v>131</v>
      </c>
      <c r="E8" s="634">
        <v>1</v>
      </c>
      <c r="G8" s="1144">
        <v>0.50270270270270268</v>
      </c>
      <c r="H8" s="1144" t="s">
        <v>131</v>
      </c>
      <c r="I8" s="1115">
        <v>1</v>
      </c>
      <c r="J8" s="1145"/>
      <c r="L8" s="1114" t="s">
        <v>12</v>
      </c>
      <c r="M8" s="1146">
        <v>0.93945140481310163</v>
      </c>
      <c r="N8" s="1146" t="s">
        <v>131</v>
      </c>
      <c r="O8" s="1147"/>
      <c r="P8" s="1146">
        <v>0.79351351351351351</v>
      </c>
      <c r="Q8" s="1146" t="s">
        <v>131</v>
      </c>
      <c r="R8" s="21"/>
      <c r="S8" s="2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row>
    <row r="9" spans="1:62" ht="12" customHeight="1" x14ac:dyDescent="0.25">
      <c r="A9" s="25"/>
      <c r="B9" s="1261" t="s">
        <v>14</v>
      </c>
      <c r="C9" s="1743">
        <v>0.67165467073270257</v>
      </c>
      <c r="D9" s="248">
        <v>0.60081726565379845</v>
      </c>
      <c r="E9" s="1322">
        <v>26</v>
      </c>
      <c r="G9" s="248">
        <v>0.14673204736985598</v>
      </c>
      <c r="H9" s="248">
        <v>0.4524565015844792</v>
      </c>
      <c r="I9" s="155">
        <v>18</v>
      </c>
      <c r="J9" s="121"/>
      <c r="L9" s="32" t="s">
        <v>14</v>
      </c>
      <c r="M9" s="1148">
        <v>0.43622001408267796</v>
      </c>
      <c r="N9" s="1148">
        <v>0.39757016829379899</v>
      </c>
      <c r="O9" s="1147"/>
      <c r="P9" s="1148">
        <v>0.51451747914163615</v>
      </c>
      <c r="Q9" s="1148">
        <v>0.27419277469753406</v>
      </c>
      <c r="R9" s="190"/>
      <c r="S9" s="190"/>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row>
    <row r="10" spans="1:62" ht="12" customHeight="1" x14ac:dyDescent="0.25">
      <c r="A10" s="25"/>
      <c r="B10" s="1261" t="s">
        <v>16</v>
      </c>
      <c r="C10" s="1743">
        <v>0.27598135331386886</v>
      </c>
      <c r="D10" s="248">
        <v>0.28554520053686222</v>
      </c>
      <c r="E10" s="1322">
        <v>4</v>
      </c>
      <c r="G10" s="248">
        <v>0.38006798888677595</v>
      </c>
      <c r="H10" s="248">
        <v>0.4462008679185171</v>
      </c>
      <c r="I10" s="155">
        <v>5</v>
      </c>
      <c r="J10" s="121"/>
      <c r="L10" s="32" t="s">
        <v>16</v>
      </c>
      <c r="M10" s="1148">
        <v>0.57405764053610953</v>
      </c>
      <c r="N10" s="1148">
        <v>0.65888790533602015</v>
      </c>
      <c r="O10" s="1147"/>
      <c r="P10" s="1148">
        <v>0.63338324130288381</v>
      </c>
      <c r="Q10" s="1148">
        <v>0.60357170065982713</v>
      </c>
      <c r="R10" s="190"/>
      <c r="S10" s="190"/>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row>
    <row r="11" spans="1:62" ht="12" customHeight="1" x14ac:dyDescent="0.25">
      <c r="A11" s="25"/>
      <c r="B11" s="1261" t="s">
        <v>18</v>
      </c>
      <c r="C11" s="1743">
        <v>0.48676037276666528</v>
      </c>
      <c r="D11" s="248">
        <v>0.57553726707623465</v>
      </c>
      <c r="E11" s="1322">
        <v>12</v>
      </c>
      <c r="G11" s="248">
        <v>0.48091291096301081</v>
      </c>
      <c r="H11" s="248">
        <v>0.60658859891994721</v>
      </c>
      <c r="I11" s="155">
        <v>11</v>
      </c>
      <c r="J11" s="121"/>
      <c r="L11" s="32" t="s">
        <v>18</v>
      </c>
      <c r="M11" s="1148">
        <v>0.44318600490764742</v>
      </c>
      <c r="N11" s="1148">
        <v>0.5125834191096913</v>
      </c>
      <c r="O11" s="1147"/>
      <c r="P11" s="1148">
        <v>0.45890767327310744</v>
      </c>
      <c r="Q11" s="1148">
        <v>0.56962379862267365</v>
      </c>
      <c r="R11" s="21"/>
      <c r="S11" s="2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row>
    <row r="12" spans="1:62" ht="12" customHeight="1" x14ac:dyDescent="0.25">
      <c r="A12" s="25"/>
      <c r="B12" s="1261" t="s">
        <v>20</v>
      </c>
      <c r="C12" s="1743">
        <v>0.26971873725085443</v>
      </c>
      <c r="D12" s="248">
        <v>0.40786073707837306</v>
      </c>
      <c r="E12" s="1322">
        <v>2</v>
      </c>
      <c r="G12" s="248">
        <v>0.40989852070789162</v>
      </c>
      <c r="H12" s="248">
        <v>0.48368380592478005</v>
      </c>
      <c r="I12" s="155">
        <v>4</v>
      </c>
      <c r="J12" s="121"/>
      <c r="L12" s="32" t="s">
        <v>20</v>
      </c>
      <c r="M12" s="1148">
        <v>0.71539248434946878</v>
      </c>
      <c r="N12" s="1148">
        <v>0.61517294585057369</v>
      </c>
      <c r="O12" s="1147"/>
      <c r="P12" s="1148">
        <v>0.70966908107356264</v>
      </c>
      <c r="Q12" s="1148">
        <v>0.77936722131779634</v>
      </c>
      <c r="R12" s="21"/>
      <c r="S12" s="2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row>
    <row r="13" spans="1:62" ht="12" customHeight="1" x14ac:dyDescent="0.25">
      <c r="A13" s="25"/>
      <c r="B13" s="1261" t="s">
        <v>22</v>
      </c>
      <c r="C13" s="1743">
        <v>0.63029582471441226</v>
      </c>
      <c r="D13" s="248" t="s">
        <v>131</v>
      </c>
      <c r="E13" s="1322">
        <v>13</v>
      </c>
      <c r="G13" s="248">
        <v>0.60586973424838131</v>
      </c>
      <c r="H13" s="248">
        <v>0.59047253944554301</v>
      </c>
      <c r="I13" s="155">
        <v>11</v>
      </c>
      <c r="J13" s="121"/>
      <c r="L13" s="32" t="s">
        <v>22</v>
      </c>
      <c r="M13" s="1148">
        <v>0.55923790497428738</v>
      </c>
      <c r="N13" s="1148" t="s">
        <v>131</v>
      </c>
      <c r="O13" s="1147"/>
      <c r="P13" s="1148">
        <v>0.5799945822024718</v>
      </c>
      <c r="Q13" s="1148">
        <v>0.56722892538638481</v>
      </c>
      <c r="R13" s="190"/>
      <c r="S13" s="190"/>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row>
    <row r="14" spans="1:62" ht="12" customHeight="1" x14ac:dyDescent="0.25">
      <c r="A14" s="25"/>
      <c r="B14" s="1261" t="s">
        <v>24</v>
      </c>
      <c r="C14" s="1743">
        <v>0.45139880151119949</v>
      </c>
      <c r="D14" s="248">
        <v>0.44604647813020237</v>
      </c>
      <c r="E14" s="1322">
        <v>7</v>
      </c>
      <c r="G14" s="248">
        <v>0.46948725741619557</v>
      </c>
      <c r="H14" s="248">
        <v>0.44708651359413526</v>
      </c>
      <c r="I14" s="155">
        <v>7</v>
      </c>
      <c r="J14" s="121"/>
      <c r="L14" s="32" t="s">
        <v>24</v>
      </c>
      <c r="M14" s="1148">
        <v>0.54067620465650945</v>
      </c>
      <c r="N14" s="1148">
        <v>0.53218709701036415</v>
      </c>
      <c r="O14" s="1147"/>
      <c r="P14" s="1148">
        <v>0.5554924387001462</v>
      </c>
      <c r="Q14" s="1148">
        <v>0.51860161682486527</v>
      </c>
      <c r="R14" s="190"/>
      <c r="S14" s="190"/>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row>
    <row r="15" spans="1:62" ht="12" customHeight="1" x14ac:dyDescent="0.25">
      <c r="A15" s="25"/>
      <c r="B15" s="1261" t="s">
        <v>630</v>
      </c>
      <c r="C15" s="1743">
        <v>0.66902861462420271</v>
      </c>
      <c r="D15" s="248" t="s">
        <v>131</v>
      </c>
      <c r="E15" s="1322">
        <v>113</v>
      </c>
      <c r="F15" s="112"/>
      <c r="G15" s="248">
        <v>0.50230222936947733</v>
      </c>
      <c r="H15" s="248">
        <v>0.66675967331985353</v>
      </c>
      <c r="I15" s="155">
        <v>93</v>
      </c>
      <c r="J15" s="121"/>
      <c r="L15" s="32" t="s">
        <v>630</v>
      </c>
      <c r="M15" s="1148">
        <v>0.14796403850101961</v>
      </c>
      <c r="N15" s="1148" t="s">
        <v>131</v>
      </c>
      <c r="O15" s="1147"/>
      <c r="P15" s="1148">
        <v>0.1457760154577841</v>
      </c>
      <c r="Q15" s="1148">
        <v>0.14148652133775366</v>
      </c>
      <c r="R15" s="21"/>
      <c r="S15" s="2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row>
    <row r="16" spans="1:62" s="1149" customFormat="1" ht="12" customHeight="1" x14ac:dyDescent="0.25">
      <c r="A16" s="25"/>
      <c r="B16" s="1261" t="s">
        <v>27</v>
      </c>
      <c r="C16" s="1743">
        <v>0.77251997959464935</v>
      </c>
      <c r="D16" s="248">
        <v>0.30655452533107125</v>
      </c>
      <c r="E16" s="1322">
        <v>147</v>
      </c>
      <c r="F16" s="2"/>
      <c r="G16" s="248">
        <v>0.77369734177190108</v>
      </c>
      <c r="H16" s="248">
        <v>0.40200000000000002</v>
      </c>
      <c r="I16" s="155">
        <v>121</v>
      </c>
      <c r="J16" s="121"/>
      <c r="K16" s="2"/>
      <c r="L16" s="32" t="s">
        <v>27</v>
      </c>
      <c r="M16" s="1148">
        <v>0.3199853442902037</v>
      </c>
      <c r="N16" s="1148">
        <v>0.11570107110541722</v>
      </c>
      <c r="O16" s="1147"/>
      <c r="P16" s="1148">
        <v>0.39073263854303125</v>
      </c>
      <c r="Q16" s="1148">
        <v>0.44325796601654621</v>
      </c>
      <c r="R16" s="21"/>
      <c r="S16" s="2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row>
    <row r="17" spans="1:62" s="1" customFormat="1" ht="12" customHeight="1" x14ac:dyDescent="0.25">
      <c r="A17" s="25"/>
      <c r="B17" s="1263" t="s">
        <v>28</v>
      </c>
      <c r="C17" s="1744">
        <v>0.83334675306857442</v>
      </c>
      <c r="D17" s="1745">
        <v>0.61061049839908377</v>
      </c>
      <c r="E17" s="656">
        <v>114</v>
      </c>
      <c r="F17" s="2"/>
      <c r="G17" s="249">
        <v>0.76903520708957274</v>
      </c>
      <c r="H17" s="249">
        <v>0.6187125056699363</v>
      </c>
      <c r="I17" s="156">
        <v>112</v>
      </c>
      <c r="J17" s="123"/>
      <c r="K17" s="2"/>
      <c r="L17" s="42" t="s">
        <v>28</v>
      </c>
      <c r="M17" s="1150">
        <v>0.31539163946481269</v>
      </c>
      <c r="N17" s="1150">
        <v>0.25457553928058707</v>
      </c>
      <c r="O17" s="1147"/>
      <c r="P17" s="1150">
        <v>0.2805124741634738</v>
      </c>
      <c r="Q17" s="1150">
        <v>0.21125200133250474</v>
      </c>
      <c r="R17" s="190"/>
      <c r="S17" s="190"/>
    </row>
    <row r="18" spans="1:62" s="1" customFormat="1" ht="12" customHeight="1" x14ac:dyDescent="0.25">
      <c r="A18" s="25"/>
      <c r="B18" s="48"/>
      <c r="C18" s="191"/>
      <c r="D18" s="191"/>
      <c r="E18" s="158"/>
      <c r="F18" s="2"/>
      <c r="G18" s="191"/>
      <c r="H18" s="191"/>
      <c r="I18" s="158"/>
      <c r="J18" s="1106"/>
      <c r="K18" s="2"/>
      <c r="L18" s="48"/>
      <c r="M18" s="898"/>
      <c r="N18" s="898"/>
      <c r="O18" s="1147"/>
      <c r="P18" s="898"/>
      <c r="Q18" s="898"/>
      <c r="R18" s="21"/>
      <c r="S18" s="21"/>
    </row>
    <row r="19" spans="1:62" ht="12" customHeight="1" x14ac:dyDescent="0.25">
      <c r="A19" s="1"/>
      <c r="B19" s="57"/>
      <c r="C19" s="1151"/>
      <c r="D19" s="1151"/>
      <c r="E19" s="159"/>
      <c r="G19" s="1151"/>
      <c r="H19" s="1151"/>
      <c r="I19" s="159"/>
      <c r="J19" s="1106"/>
      <c r="L19" s="57"/>
      <c r="M19" s="1152"/>
      <c r="N19" s="1152"/>
      <c r="O19" s="1147"/>
      <c r="P19" s="1152"/>
      <c r="Q19" s="1152"/>
      <c r="R19" s="21"/>
      <c r="S19" s="2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row>
    <row r="20" spans="1:62" ht="12" customHeight="1" x14ac:dyDescent="0.25">
      <c r="A20" s="1"/>
      <c r="B20" s="1113" t="s">
        <v>31</v>
      </c>
      <c r="C20" s="1151"/>
      <c r="D20" s="1151"/>
      <c r="E20" s="159"/>
      <c r="G20" s="1151"/>
      <c r="H20" s="1151"/>
      <c r="I20" s="159"/>
      <c r="J20" s="1106"/>
      <c r="L20" s="1113" t="s">
        <v>31</v>
      </c>
      <c r="M20" s="1152"/>
      <c r="N20" s="1152"/>
      <c r="O20" s="1147"/>
      <c r="P20" s="1152"/>
      <c r="Q20" s="1152"/>
      <c r="R20" s="21"/>
      <c r="S20" s="2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row>
    <row r="21" spans="1:62" ht="12" customHeight="1" x14ac:dyDescent="0.25">
      <c r="A21" s="25"/>
      <c r="B21" s="1114" t="s">
        <v>32</v>
      </c>
      <c r="C21" s="1144">
        <v>0.81388238502409294</v>
      </c>
      <c r="D21" s="1144">
        <v>0.79164217416627491</v>
      </c>
      <c r="E21" s="1115">
        <v>95</v>
      </c>
      <c r="G21" s="1746">
        <v>0.84209650123806623</v>
      </c>
      <c r="H21" s="1742">
        <v>0.81653659715431071</v>
      </c>
      <c r="I21" s="634">
        <v>96</v>
      </c>
      <c r="J21" s="744"/>
      <c r="L21" s="1153" t="s">
        <v>32</v>
      </c>
      <c r="M21" s="1154">
        <v>0.40801839241645982</v>
      </c>
      <c r="N21" s="1337">
        <v>0.31114128167357158</v>
      </c>
      <c r="O21" s="1147"/>
      <c r="P21" s="1146">
        <v>0.44331541009986497</v>
      </c>
      <c r="Q21" s="1146">
        <v>0.35039321199469797</v>
      </c>
      <c r="R21" s="21"/>
      <c r="S21" s="2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row>
    <row r="22" spans="1:62" ht="12" customHeight="1" x14ac:dyDescent="0.25">
      <c r="A22" s="25"/>
      <c r="B22" s="32" t="s">
        <v>700</v>
      </c>
      <c r="C22" s="248" t="s">
        <v>131</v>
      </c>
      <c r="D22" s="248" t="s">
        <v>131</v>
      </c>
      <c r="E22" s="160" t="s">
        <v>131</v>
      </c>
      <c r="F22" s="112"/>
      <c r="G22" s="1743" t="s">
        <v>131</v>
      </c>
      <c r="H22" s="248" t="s">
        <v>131</v>
      </c>
      <c r="I22" s="635" t="s">
        <v>131</v>
      </c>
      <c r="J22" s="452"/>
      <c r="L22" s="40" t="s">
        <v>700</v>
      </c>
      <c r="M22" s="1155" t="s">
        <v>131</v>
      </c>
      <c r="N22" s="1158" t="s">
        <v>131</v>
      </c>
      <c r="O22" s="1147"/>
      <c r="P22" s="1148" t="s">
        <v>131</v>
      </c>
      <c r="Q22" s="1148" t="s">
        <v>131</v>
      </c>
      <c r="R22" s="190"/>
      <c r="S22" s="190"/>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row>
    <row r="23" spans="1:62" ht="12" customHeight="1" x14ac:dyDescent="0.25">
      <c r="A23" s="25"/>
      <c r="B23" s="32" t="s">
        <v>35</v>
      </c>
      <c r="C23" s="248">
        <v>0.71743578298176636</v>
      </c>
      <c r="D23" s="248">
        <v>0.65999212716484712</v>
      </c>
      <c r="E23" s="155">
        <v>45</v>
      </c>
      <c r="F23" s="112"/>
      <c r="G23" s="1743">
        <v>0.70370830918453953</v>
      </c>
      <c r="H23" s="248">
        <v>0.64359346544553897</v>
      </c>
      <c r="I23" s="1322">
        <v>45</v>
      </c>
      <c r="J23" s="452"/>
      <c r="L23" s="40" t="s">
        <v>35</v>
      </c>
      <c r="M23" s="1155">
        <v>0.3541639405201884</v>
      </c>
      <c r="N23" s="1158">
        <v>0.36138472659036164</v>
      </c>
      <c r="O23" s="1147"/>
      <c r="P23" s="1148">
        <v>0.3550811610769411</v>
      </c>
      <c r="Q23" s="1148">
        <v>0.34120879867618731</v>
      </c>
      <c r="R23" s="21"/>
      <c r="S23" s="2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row>
    <row r="24" spans="1:62" ht="12" customHeight="1" x14ac:dyDescent="0.25">
      <c r="A24" s="25"/>
      <c r="B24" s="32" t="s">
        <v>37</v>
      </c>
      <c r="C24" s="248">
        <v>0.4373073082140071</v>
      </c>
      <c r="D24" s="248">
        <v>0.34390802898729611</v>
      </c>
      <c r="E24" s="155">
        <v>14</v>
      </c>
      <c r="G24" s="1743">
        <v>0.4254294365009002</v>
      </c>
      <c r="H24" s="248">
        <v>0.2163833764947275</v>
      </c>
      <c r="I24" s="1322">
        <v>13</v>
      </c>
      <c r="J24" s="452"/>
      <c r="L24" s="40" t="s">
        <v>37</v>
      </c>
      <c r="M24" s="1155">
        <v>0.37048252023250705</v>
      </c>
      <c r="N24" s="1158">
        <v>0.2909291605565284</v>
      </c>
      <c r="O24" s="1147"/>
      <c r="P24" s="1148">
        <v>0.36015569410336035</v>
      </c>
      <c r="Q24" s="1148">
        <v>0.24074493622473608</v>
      </c>
      <c r="R24" s="21"/>
      <c r="S24" s="2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row>
    <row r="25" spans="1:62" ht="12" customHeight="1" x14ac:dyDescent="0.25">
      <c r="A25" s="25"/>
      <c r="B25" s="32" t="s">
        <v>41</v>
      </c>
      <c r="C25" s="248">
        <v>0.69168908225132586</v>
      </c>
      <c r="D25" s="248">
        <v>0.71448810902375137</v>
      </c>
      <c r="E25" s="155">
        <v>96</v>
      </c>
      <c r="G25" s="1743">
        <v>0.67577186573023651</v>
      </c>
      <c r="H25" s="248">
        <v>0.6357892571606798</v>
      </c>
      <c r="I25" s="1322">
        <v>91</v>
      </c>
      <c r="J25" s="452"/>
      <c r="L25" s="40" t="s">
        <v>41</v>
      </c>
      <c r="M25" s="1155">
        <v>0.34405480941471084</v>
      </c>
      <c r="N25" s="1158">
        <v>0.2542289459692485</v>
      </c>
      <c r="O25" s="1147"/>
      <c r="P25" s="1148">
        <v>0.3310563949703747</v>
      </c>
      <c r="Q25" s="1148">
        <v>0.26460963198279697</v>
      </c>
      <c r="R25" s="21"/>
      <c r="S25" s="2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row>
    <row r="26" spans="1:62" ht="12" customHeight="1" x14ac:dyDescent="0.25">
      <c r="A26" s="25"/>
      <c r="B26" s="32" t="s">
        <v>43</v>
      </c>
      <c r="C26" s="248">
        <v>0.63345983610088474</v>
      </c>
      <c r="D26" s="248">
        <v>0.64141193813989861</v>
      </c>
      <c r="E26" s="160">
        <v>27</v>
      </c>
      <c r="F26" s="112"/>
      <c r="G26" s="1743">
        <v>0.65067507673226122</v>
      </c>
      <c r="H26" s="248">
        <v>0.81290761507877762</v>
      </c>
      <c r="I26" s="1322">
        <v>26</v>
      </c>
      <c r="J26" s="452"/>
      <c r="K26" s="112"/>
      <c r="L26" s="40" t="s">
        <v>43</v>
      </c>
      <c r="M26" s="1155">
        <v>0.47511335049318248</v>
      </c>
      <c r="N26" s="1158">
        <v>0.4094066065940446</v>
      </c>
      <c r="O26" s="1159"/>
      <c r="P26" s="1148">
        <v>0.48700294827230733</v>
      </c>
      <c r="Q26" s="1148">
        <v>0.52138842068974389</v>
      </c>
      <c r="R26" s="21"/>
      <c r="S26" s="2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row>
    <row r="27" spans="1:62" ht="12" customHeight="1" x14ac:dyDescent="0.25">
      <c r="A27" s="25"/>
      <c r="B27" s="32" t="s">
        <v>45</v>
      </c>
      <c r="C27" s="248">
        <v>0.65481394897034118</v>
      </c>
      <c r="D27" s="248">
        <v>0.64079642285180538</v>
      </c>
      <c r="E27" s="155">
        <v>177</v>
      </c>
      <c r="G27" s="1743">
        <v>0.66407869784197582</v>
      </c>
      <c r="H27" s="248">
        <v>0.64496305919397867</v>
      </c>
      <c r="I27" s="1322">
        <v>175</v>
      </c>
      <c r="J27" s="452"/>
      <c r="L27" s="40" t="s">
        <v>45</v>
      </c>
      <c r="M27" s="1155">
        <v>0.15629211497368839</v>
      </c>
      <c r="N27" s="1158">
        <v>0.12829596104929547</v>
      </c>
      <c r="O27" s="1147"/>
      <c r="P27" s="1148">
        <v>0.1624770765204176</v>
      </c>
      <c r="Q27" s="1148">
        <v>0.14983890646946021</v>
      </c>
      <c r="R27" s="21"/>
      <c r="S27" s="2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row>
    <row r="28" spans="1:62" ht="12" customHeight="1" x14ac:dyDescent="0.25">
      <c r="A28" s="25"/>
      <c r="B28" s="32" t="s">
        <v>47</v>
      </c>
      <c r="C28" s="248">
        <v>0.72420871973424705</v>
      </c>
      <c r="D28" s="248">
        <v>0.43057507165210773</v>
      </c>
      <c r="E28" s="155">
        <v>110</v>
      </c>
      <c r="G28" s="1743">
        <v>0.7047239849933703</v>
      </c>
      <c r="H28" s="248">
        <v>0.46009744446651385</v>
      </c>
      <c r="I28" s="1322">
        <v>106</v>
      </c>
      <c r="J28" s="452"/>
      <c r="L28" s="40" t="s">
        <v>47</v>
      </c>
      <c r="M28" s="1155">
        <v>0.32843071976160593</v>
      </c>
      <c r="N28" s="1158">
        <v>0.12998991833009327</v>
      </c>
      <c r="O28" s="1147"/>
      <c r="P28" s="1148">
        <v>0.28829839842358967</v>
      </c>
      <c r="Q28" s="1148">
        <v>0.13184402733719464</v>
      </c>
      <c r="R28" s="21"/>
      <c r="S28" s="2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row>
    <row r="29" spans="1:62" ht="12" customHeight="1" x14ac:dyDescent="0.25">
      <c r="A29" s="25"/>
      <c r="B29" s="32" t="s">
        <v>49</v>
      </c>
      <c r="C29" s="248">
        <v>0.67806456501778756</v>
      </c>
      <c r="D29" s="248">
        <v>0.63331766225459452</v>
      </c>
      <c r="E29" s="155">
        <v>81</v>
      </c>
      <c r="G29" s="1743">
        <v>0.70034125099049549</v>
      </c>
      <c r="H29" s="248">
        <v>0.573469183399686</v>
      </c>
      <c r="I29" s="1322">
        <v>89</v>
      </c>
      <c r="J29" s="452"/>
      <c r="L29" s="40" t="s">
        <v>49</v>
      </c>
      <c r="M29" s="1155">
        <v>0.25458286783895601</v>
      </c>
      <c r="N29" s="1158">
        <v>0.20216632852126104</v>
      </c>
      <c r="O29" s="1147"/>
      <c r="P29" s="1148">
        <v>0.26421484797165812</v>
      </c>
      <c r="Q29" s="1148">
        <v>0.15081630911657304</v>
      </c>
      <c r="R29" s="21"/>
      <c r="S29" s="2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row>
    <row r="30" spans="1:62" s="1" customFormat="1" ht="12" customHeight="1" x14ac:dyDescent="0.25">
      <c r="A30" s="25"/>
      <c r="B30" s="32" t="s">
        <v>50</v>
      </c>
      <c r="C30" s="248">
        <v>0.35361296836496298</v>
      </c>
      <c r="D30" s="248">
        <v>0.42803477678611196</v>
      </c>
      <c r="E30" s="160">
        <v>7</v>
      </c>
      <c r="F30" s="2"/>
      <c r="G30" s="1743">
        <v>9.1269579245844737E-2</v>
      </c>
      <c r="H30" s="248">
        <v>0.52984322651125526</v>
      </c>
      <c r="I30" s="635">
        <v>10</v>
      </c>
      <c r="J30" s="452"/>
      <c r="K30" s="2"/>
      <c r="L30" s="40" t="s">
        <v>50</v>
      </c>
      <c r="M30" s="1155">
        <v>0.458783656484608</v>
      </c>
      <c r="N30" s="1158">
        <v>0.5603377041071762</v>
      </c>
      <c r="O30" s="1147"/>
      <c r="P30" s="1148">
        <v>0.43396371218870472</v>
      </c>
      <c r="Q30" s="1148">
        <v>0.52777668533621813</v>
      </c>
      <c r="R30" s="21"/>
      <c r="S30" s="21"/>
    </row>
    <row r="31" spans="1:62" ht="12" customHeight="1" x14ac:dyDescent="0.25">
      <c r="A31" s="25"/>
      <c r="B31" s="32" t="s">
        <v>719</v>
      </c>
      <c r="C31" s="248">
        <v>0.47710759630108074</v>
      </c>
      <c r="D31" s="248">
        <v>0.53463032460536775</v>
      </c>
      <c r="E31" s="155">
        <v>13</v>
      </c>
      <c r="G31" s="1743">
        <v>0.50311004461652409</v>
      </c>
      <c r="H31" s="248">
        <v>0.52636912429511018</v>
      </c>
      <c r="I31" s="635">
        <v>13</v>
      </c>
      <c r="J31" s="452"/>
      <c r="L31" s="40" t="s">
        <v>719</v>
      </c>
      <c r="M31" s="1155">
        <v>0.40766746666138809</v>
      </c>
      <c r="N31" s="1158">
        <v>0.44659155439111936</v>
      </c>
      <c r="O31" s="1147"/>
      <c r="P31" s="1148">
        <v>0.42403042791240519</v>
      </c>
      <c r="Q31" s="1148">
        <v>0.45303898419733207</v>
      </c>
      <c r="R31" s="21"/>
      <c r="S31" s="2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row>
    <row r="32" spans="1:62" s="1149" customFormat="1" ht="12" customHeight="1" x14ac:dyDescent="0.25">
      <c r="A32" s="25"/>
      <c r="B32" s="32" t="s">
        <v>53</v>
      </c>
      <c r="C32" s="248">
        <v>0.46892666937750527</v>
      </c>
      <c r="D32" s="248">
        <v>0.20958556918751897</v>
      </c>
      <c r="E32" s="155">
        <v>59</v>
      </c>
      <c r="F32" s="112"/>
      <c r="G32" s="1743">
        <v>0.46280464416346651</v>
      </c>
      <c r="H32" s="248">
        <v>0.27163332727760336</v>
      </c>
      <c r="I32" s="635">
        <v>54</v>
      </c>
      <c r="J32" s="452"/>
      <c r="K32" s="2"/>
      <c r="L32" s="40" t="s">
        <v>53</v>
      </c>
      <c r="M32" s="1155">
        <v>0.23360382307152142</v>
      </c>
      <c r="N32" s="1158">
        <v>6.1294690089302842E-2</v>
      </c>
      <c r="O32" s="1147"/>
      <c r="P32" s="1148">
        <v>0.2328106438000058</v>
      </c>
      <c r="Q32" s="1148">
        <v>5.8933307645464374E-5</v>
      </c>
      <c r="R32" s="21"/>
      <c r="S32" s="2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row>
    <row r="33" spans="1:62" ht="12" customHeight="1" x14ac:dyDescent="0.25">
      <c r="A33" s="25"/>
      <c r="B33" s="32" t="s">
        <v>55</v>
      </c>
      <c r="C33" s="248">
        <v>0.68621611099544566</v>
      </c>
      <c r="D33" s="248">
        <v>0.24727280259952417</v>
      </c>
      <c r="E33" s="155">
        <v>95</v>
      </c>
      <c r="G33" s="1743">
        <v>0.25310952424167316</v>
      </c>
      <c r="H33" s="248">
        <v>0.24431551399110568</v>
      </c>
      <c r="I33" s="635">
        <v>89</v>
      </c>
      <c r="J33" s="452"/>
      <c r="L33" s="40" t="s">
        <v>55</v>
      </c>
      <c r="M33" s="1155">
        <v>0.15157284597586815</v>
      </c>
      <c r="N33" s="1158">
        <v>6.2529348125451731E-2</v>
      </c>
      <c r="O33" s="1147"/>
      <c r="P33" s="1148">
        <v>6.9469962148393349E-2</v>
      </c>
      <c r="Q33" s="1148">
        <v>6.0032928027309355E-2</v>
      </c>
      <c r="R33" s="21"/>
      <c r="S33" s="2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row>
    <row r="34" spans="1:62" ht="12" customHeight="1" x14ac:dyDescent="0.25">
      <c r="A34" s="25"/>
      <c r="B34" s="32" t="s">
        <v>56</v>
      </c>
      <c r="C34" s="248">
        <v>0.35537156016065286</v>
      </c>
      <c r="D34" s="248">
        <v>0.58404865043812815</v>
      </c>
      <c r="E34" s="155">
        <v>24</v>
      </c>
      <c r="F34" s="112"/>
      <c r="G34" s="1743">
        <v>0.36009165426802281</v>
      </c>
      <c r="H34" s="248">
        <v>0.56045450553221687</v>
      </c>
      <c r="I34" s="635">
        <v>24</v>
      </c>
      <c r="J34" s="452"/>
      <c r="L34" s="40" t="s">
        <v>56</v>
      </c>
      <c r="M34" s="1155">
        <v>0.26530080064541228</v>
      </c>
      <c r="N34" s="1158">
        <v>0.41975580841103277</v>
      </c>
      <c r="O34" s="1147"/>
      <c r="P34" s="1148">
        <v>0.26582346125336986</v>
      </c>
      <c r="Q34" s="1148">
        <v>0.41858202006054318</v>
      </c>
      <c r="R34" s="21"/>
      <c r="S34" s="21"/>
      <c r="T34" s="1"/>
      <c r="U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row>
    <row r="35" spans="1:62" ht="12" customHeight="1" x14ac:dyDescent="0.25">
      <c r="A35" s="25"/>
      <c r="B35" s="32" t="s">
        <v>58</v>
      </c>
      <c r="C35" s="248">
        <v>0.5866329066655307</v>
      </c>
      <c r="D35" s="248">
        <v>0.50181186605643557</v>
      </c>
      <c r="E35" s="155">
        <v>33</v>
      </c>
      <c r="F35" s="112"/>
      <c r="G35" s="1743">
        <v>0.58227487246798526</v>
      </c>
      <c r="H35" s="248">
        <v>0.5604579025456784</v>
      </c>
      <c r="I35" s="635">
        <v>32</v>
      </c>
      <c r="J35" s="452"/>
      <c r="L35" s="40" t="s">
        <v>58</v>
      </c>
      <c r="M35" s="1155">
        <v>0.33754318391538146</v>
      </c>
      <c r="N35" s="1158">
        <v>0.31347491849899373</v>
      </c>
      <c r="O35" s="1147"/>
      <c r="P35" s="1148">
        <v>0.33316194240457164</v>
      </c>
      <c r="Q35" s="1148">
        <v>0.30584082063096263</v>
      </c>
      <c r="R35" s="190"/>
      <c r="S35" s="190"/>
      <c r="T35" s="1"/>
      <c r="U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row>
    <row r="36" spans="1:62" ht="12" customHeight="1" x14ac:dyDescent="0.25">
      <c r="A36" s="25"/>
      <c r="B36" s="32" t="s">
        <v>60</v>
      </c>
      <c r="C36" s="248">
        <v>0.3899806118184147</v>
      </c>
      <c r="D36" s="248">
        <v>0.50949096894776158</v>
      </c>
      <c r="E36" s="155">
        <v>37</v>
      </c>
      <c r="F36" s="112"/>
      <c r="G36" s="1743">
        <v>0.43102085166813914</v>
      </c>
      <c r="H36" s="248">
        <v>0.51749105533067818</v>
      </c>
      <c r="I36" s="635">
        <v>36</v>
      </c>
      <c r="J36" s="452" t="s">
        <v>130</v>
      </c>
      <c r="L36" s="40" t="s">
        <v>60</v>
      </c>
      <c r="M36" s="1155">
        <v>0.17113205920616548</v>
      </c>
      <c r="N36" s="1158">
        <v>0.24405022810788757</v>
      </c>
      <c r="O36" s="1147"/>
      <c r="P36" s="1148">
        <v>0.20983247369847186</v>
      </c>
      <c r="Q36" s="1148">
        <v>0.24218250628330179</v>
      </c>
      <c r="R36" s="21"/>
      <c r="S36" s="21"/>
      <c r="T36" s="1"/>
      <c r="U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row>
    <row r="37" spans="1:62" ht="12" customHeight="1" x14ac:dyDescent="0.25">
      <c r="A37" s="1"/>
      <c r="B37" s="42" t="s">
        <v>62</v>
      </c>
      <c r="C37" s="249">
        <v>0.67724190218614433</v>
      </c>
      <c r="D37" s="249">
        <v>0.51869375096137516</v>
      </c>
      <c r="E37" s="156">
        <v>45</v>
      </c>
      <c r="F37" s="112"/>
      <c r="G37" s="1744">
        <v>0.64971779707320532</v>
      </c>
      <c r="H37" s="1745">
        <v>0.53454269130769494</v>
      </c>
      <c r="I37" s="656">
        <v>44</v>
      </c>
      <c r="J37" s="453"/>
      <c r="L37" s="46" t="s">
        <v>62</v>
      </c>
      <c r="M37" s="1338">
        <v>0.41800095889913796</v>
      </c>
      <c r="N37" s="1160">
        <v>0.28181106129099026</v>
      </c>
      <c r="O37" s="1147"/>
      <c r="P37" s="1150">
        <v>0.38136396616535462</v>
      </c>
      <c r="Q37" s="1150">
        <v>0.28599280791579168</v>
      </c>
      <c r="R37" s="21"/>
      <c r="S37" s="21"/>
      <c r="T37" s="1"/>
      <c r="U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row>
    <row r="38" spans="1:62" ht="12" customHeight="1" x14ac:dyDescent="0.25">
      <c r="A38" s="1"/>
      <c r="B38" s="72"/>
      <c r="C38" s="191"/>
      <c r="D38" s="191"/>
      <c r="E38" s="158"/>
      <c r="G38" s="191"/>
      <c r="H38" s="191"/>
      <c r="I38" s="158"/>
      <c r="J38" s="1106"/>
      <c r="L38" s="72"/>
      <c r="M38" s="898"/>
      <c r="N38" s="898"/>
      <c r="O38" s="1147"/>
      <c r="P38" s="898"/>
      <c r="Q38" s="898"/>
      <c r="R38" s="21"/>
      <c r="S38" s="21"/>
      <c r="T38" s="1"/>
      <c r="U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row>
    <row r="39" spans="1:62" ht="12" customHeight="1" x14ac:dyDescent="0.25">
      <c r="A39" s="1"/>
      <c r="B39" s="48"/>
      <c r="C39" s="1151"/>
      <c r="D39" s="1151"/>
      <c r="E39" s="159"/>
      <c r="G39" s="1151"/>
      <c r="H39" s="1151"/>
      <c r="I39" s="159"/>
      <c r="J39" s="1106"/>
      <c r="L39" s="48"/>
      <c r="M39" s="898"/>
      <c r="N39" s="898"/>
      <c r="O39" s="898"/>
      <c r="P39" s="898"/>
      <c r="Q39" s="1152"/>
      <c r="R39" s="21"/>
      <c r="S39" s="21"/>
      <c r="T39" s="1"/>
      <c r="U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row>
    <row r="40" spans="1:62" s="1" customFormat="1" ht="12" customHeight="1" x14ac:dyDescent="0.25">
      <c r="A40" s="25"/>
      <c r="B40" s="1113" t="s">
        <v>64</v>
      </c>
      <c r="C40" s="1151"/>
      <c r="D40" s="1151"/>
      <c r="E40" s="159"/>
      <c r="F40" s="2"/>
      <c r="G40" s="1151"/>
      <c r="H40" s="1151"/>
      <c r="I40" s="159"/>
      <c r="J40" s="1106"/>
      <c r="K40" s="2"/>
      <c r="L40" s="1113" t="s">
        <v>64</v>
      </c>
      <c r="M40" s="898"/>
      <c r="N40" s="898"/>
      <c r="O40" s="898"/>
      <c r="P40" s="898"/>
      <c r="Q40" s="1152"/>
      <c r="R40" s="21"/>
      <c r="S40" s="21"/>
    </row>
    <row r="41" spans="1:62" ht="12" customHeight="1" x14ac:dyDescent="0.25">
      <c r="A41" s="25"/>
      <c r="B41" s="1153" t="s">
        <v>65</v>
      </c>
      <c r="C41" s="1746" t="s">
        <v>131</v>
      </c>
      <c r="D41" s="1742" t="s">
        <v>131</v>
      </c>
      <c r="E41" s="634" t="s">
        <v>131</v>
      </c>
      <c r="G41" s="1144">
        <v>0.66976496784323258</v>
      </c>
      <c r="H41" s="1144">
        <v>0.38744928750595575</v>
      </c>
      <c r="I41" s="1156">
        <v>4</v>
      </c>
      <c r="J41" s="1145"/>
      <c r="L41" s="1153" t="s">
        <v>65</v>
      </c>
      <c r="M41" s="1154" t="s">
        <v>131</v>
      </c>
      <c r="N41" s="1337" t="s">
        <v>131</v>
      </c>
      <c r="O41" s="1147"/>
      <c r="P41" s="1146">
        <v>0.83416678213895812</v>
      </c>
      <c r="Q41" s="1146">
        <v>0.70461998636643597</v>
      </c>
      <c r="R41" s="21"/>
      <c r="S41" s="21"/>
      <c r="T41" s="1"/>
      <c r="U41"/>
      <c r="V41" s="1157"/>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row>
    <row r="42" spans="1:62" ht="12" customHeight="1" x14ac:dyDescent="0.25">
      <c r="A42" s="25"/>
      <c r="B42" s="40" t="s">
        <v>67</v>
      </c>
      <c r="C42" s="1743">
        <v>0.66844481768492137</v>
      </c>
      <c r="D42" s="248">
        <v>0.40362876795096114</v>
      </c>
      <c r="E42" s="635">
        <v>11</v>
      </c>
      <c r="G42" s="248">
        <v>0.67051550014540162</v>
      </c>
      <c r="H42" s="248">
        <v>0.14621692739505168</v>
      </c>
      <c r="I42" s="155">
        <v>11</v>
      </c>
      <c r="J42" s="121"/>
      <c r="L42" s="40" t="s">
        <v>67</v>
      </c>
      <c r="M42" s="1155">
        <v>0.65369459559905851</v>
      </c>
      <c r="N42" s="1158">
        <v>0.38027634038184499</v>
      </c>
      <c r="O42" s="1147"/>
      <c r="P42" s="1148">
        <v>0.65283377454242986</v>
      </c>
      <c r="Q42" s="1148">
        <v>0.55415115746730637</v>
      </c>
      <c r="R42" s="190"/>
      <c r="S42" s="190"/>
      <c r="T42" s="1"/>
      <c r="U42"/>
      <c r="V42" s="1157"/>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row>
    <row r="43" spans="1:62" ht="12" customHeight="1" x14ac:dyDescent="0.25">
      <c r="A43" s="25"/>
      <c r="B43" s="40" t="s">
        <v>166</v>
      </c>
      <c r="C43" s="1743">
        <v>0.66389585170659315</v>
      </c>
      <c r="D43" s="248">
        <v>0.88705061617121583</v>
      </c>
      <c r="E43" s="1322">
        <v>11</v>
      </c>
      <c r="G43" s="248">
        <v>0.64770717528367694</v>
      </c>
      <c r="H43" s="248">
        <v>0.83714019026771369</v>
      </c>
      <c r="I43" s="155">
        <v>12</v>
      </c>
      <c r="J43" s="121"/>
      <c r="L43" s="40" t="s">
        <v>166</v>
      </c>
      <c r="M43" s="1155">
        <v>0.62743413260093495</v>
      </c>
      <c r="N43" s="1158">
        <v>0.85592235605061806</v>
      </c>
      <c r="O43" s="1147"/>
      <c r="P43" s="1148">
        <v>0.78904257277682377</v>
      </c>
      <c r="Q43" s="1148">
        <v>0.79846077628219414</v>
      </c>
      <c r="R43" s="190"/>
      <c r="S43" s="190"/>
      <c r="T43" s="1"/>
      <c r="U43"/>
      <c r="V43" s="1157"/>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row>
    <row r="44" spans="1:62" ht="12" customHeight="1" x14ac:dyDescent="0.25">
      <c r="A44" s="25"/>
      <c r="B44" s="40" t="s">
        <v>71</v>
      </c>
      <c r="C44" s="1743">
        <v>0.34305605987858723</v>
      </c>
      <c r="D44" s="248">
        <v>0.34604645531709671</v>
      </c>
      <c r="E44" s="1322">
        <v>2</v>
      </c>
      <c r="G44" s="248">
        <v>0.33875470492645732</v>
      </c>
      <c r="H44" s="248">
        <v>0.50013640083659183</v>
      </c>
      <c r="I44" s="155">
        <v>3</v>
      </c>
      <c r="J44" s="121"/>
      <c r="L44" s="40" t="s">
        <v>71</v>
      </c>
      <c r="M44" s="1155">
        <v>0.75964797544150109</v>
      </c>
      <c r="N44" s="1158">
        <v>0.77140115777670604</v>
      </c>
      <c r="O44" s="1147"/>
      <c r="P44" s="1148">
        <v>0.72334337976916352</v>
      </c>
      <c r="Q44" s="1148">
        <v>0.74565790670182774</v>
      </c>
      <c r="R44" s="190"/>
      <c r="S44" s="190"/>
      <c r="T44" s="1"/>
      <c r="U44"/>
      <c r="V44" s="1157"/>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row>
    <row r="45" spans="1:62" ht="12" customHeight="1" x14ac:dyDescent="0.25">
      <c r="A45" s="25"/>
      <c r="B45" s="40" t="s">
        <v>74</v>
      </c>
      <c r="C45" s="1743">
        <v>0.59922705172159041</v>
      </c>
      <c r="D45" s="248" t="s">
        <v>131</v>
      </c>
      <c r="E45" s="1322">
        <v>19</v>
      </c>
      <c r="G45" s="248">
        <v>0.59959732190577597</v>
      </c>
      <c r="H45" s="248">
        <v>0.71435326028811308</v>
      </c>
      <c r="I45" s="155">
        <v>20</v>
      </c>
      <c r="J45" s="121"/>
      <c r="L45" s="40" t="s">
        <v>74</v>
      </c>
      <c r="M45" s="1155">
        <v>0.39526710568006079</v>
      </c>
      <c r="N45" s="1158">
        <v>0.58557789587771203</v>
      </c>
      <c r="O45" s="1147"/>
      <c r="P45" s="1148">
        <v>0.39150036906674013</v>
      </c>
      <c r="Q45" s="1148">
        <v>0.58419056467057606</v>
      </c>
      <c r="R45" s="190"/>
      <c r="S45" s="190"/>
      <c r="T45" s="1"/>
      <c r="U45"/>
      <c r="V45" s="1157"/>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row>
    <row r="46" spans="1:62" ht="12" customHeight="1" x14ac:dyDescent="0.25">
      <c r="A46" s="25"/>
      <c r="B46" s="40" t="s">
        <v>76</v>
      </c>
      <c r="C46" s="1743">
        <v>0.54696613257214155</v>
      </c>
      <c r="D46" s="248">
        <v>0.50281023067428976</v>
      </c>
      <c r="E46" s="1322">
        <v>4</v>
      </c>
      <c r="F46" s="112"/>
      <c r="G46" s="248">
        <v>0.54078201640963275</v>
      </c>
      <c r="H46" s="248">
        <v>0.66815011135939162</v>
      </c>
      <c r="I46" s="155">
        <v>4</v>
      </c>
      <c r="J46" s="121"/>
      <c r="K46" s="112"/>
      <c r="L46" s="40" t="s">
        <v>76</v>
      </c>
      <c r="M46" s="1155">
        <v>0.75614160221556437</v>
      </c>
      <c r="N46" s="1158">
        <v>0.73463503545010755</v>
      </c>
      <c r="O46" s="1159"/>
      <c r="P46" s="1148">
        <v>0.73493928693395949</v>
      </c>
      <c r="Q46" s="1148">
        <v>0.62577638485606846</v>
      </c>
      <c r="R46" s="190"/>
      <c r="S46" s="190"/>
      <c r="T46" s="1"/>
      <c r="U46"/>
      <c r="V46" s="1157"/>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row>
    <row r="47" spans="1:62" s="1" customFormat="1" ht="12" customHeight="1" x14ac:dyDescent="0.25">
      <c r="A47" s="25"/>
      <c r="B47" s="40" t="s">
        <v>79</v>
      </c>
      <c r="C47" s="1743" t="s">
        <v>131</v>
      </c>
      <c r="D47" s="248" t="s">
        <v>131</v>
      </c>
      <c r="E47" s="635">
        <v>27</v>
      </c>
      <c r="F47" s="112"/>
      <c r="G47" s="248" t="s">
        <v>131</v>
      </c>
      <c r="H47" s="248" t="s">
        <v>131</v>
      </c>
      <c r="I47" s="160" t="s">
        <v>131</v>
      </c>
      <c r="J47" s="121"/>
      <c r="K47" s="2"/>
      <c r="L47" s="40" t="s">
        <v>79</v>
      </c>
      <c r="M47" s="1155" t="s">
        <v>131</v>
      </c>
      <c r="N47" s="1158" t="s">
        <v>131</v>
      </c>
      <c r="O47" s="1147"/>
      <c r="P47" s="1148">
        <v>0.45236438161989889</v>
      </c>
      <c r="Q47" s="1148">
        <v>0.45117670816388022</v>
      </c>
      <c r="R47" s="21"/>
      <c r="S47" s="21"/>
      <c r="U47"/>
      <c r="V47" s="1157"/>
    </row>
    <row r="48" spans="1:62" ht="12" customHeight="1" x14ac:dyDescent="0.25">
      <c r="A48" s="25"/>
      <c r="B48" s="40" t="s">
        <v>80</v>
      </c>
      <c r="C48" s="1743">
        <v>0.47438598214900785</v>
      </c>
      <c r="D48" s="248">
        <v>0.47210202595563827</v>
      </c>
      <c r="E48" s="1322">
        <v>4</v>
      </c>
      <c r="G48" s="248">
        <v>0.64160515659339457</v>
      </c>
      <c r="H48" s="248">
        <v>0.6508660956613278</v>
      </c>
      <c r="I48" s="155">
        <v>7</v>
      </c>
      <c r="J48" s="121"/>
      <c r="L48" s="40" t="s">
        <v>80</v>
      </c>
      <c r="M48" s="1155">
        <v>0.73661073026109791</v>
      </c>
      <c r="N48" s="1158">
        <v>0.93826174751418523</v>
      </c>
      <c r="O48" s="1147"/>
      <c r="P48" s="1148">
        <v>0.7456125323513525</v>
      </c>
      <c r="Q48" s="1148">
        <v>0.8025151554603418</v>
      </c>
      <c r="R48" s="190"/>
      <c r="S48" s="190"/>
      <c r="T48" s="1"/>
      <c r="U48"/>
      <c r="V48" s="1157"/>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row>
    <row r="49" spans="1:62" s="1" customFormat="1" ht="12" customHeight="1" x14ac:dyDescent="0.25">
      <c r="A49" s="25"/>
      <c r="B49" s="40" t="s">
        <v>601</v>
      </c>
      <c r="C49" s="1743">
        <v>0.55424470055878461</v>
      </c>
      <c r="D49" s="248">
        <v>0.61776744161095976</v>
      </c>
      <c r="E49" s="1322">
        <v>12</v>
      </c>
      <c r="F49" s="2"/>
      <c r="G49" s="248">
        <v>0.49022291101450155</v>
      </c>
      <c r="H49" s="248">
        <v>0.61164054037359206</v>
      </c>
      <c r="I49" s="155">
        <v>12</v>
      </c>
      <c r="J49" s="121"/>
      <c r="K49" s="2"/>
      <c r="L49" s="40" t="s">
        <v>601</v>
      </c>
      <c r="M49" s="1155">
        <v>0.51036821230758622</v>
      </c>
      <c r="N49" s="1158">
        <v>0.58093025072797611</v>
      </c>
      <c r="O49" s="1147"/>
      <c r="P49" s="1148">
        <v>0.45088602068419315</v>
      </c>
      <c r="Q49" s="1148">
        <v>0.5661736102822057</v>
      </c>
      <c r="R49" s="21"/>
      <c r="S49" s="21"/>
      <c r="U49"/>
      <c r="V49" s="1157"/>
    </row>
    <row r="50" spans="1:62" ht="12" customHeight="1" x14ac:dyDescent="0.25">
      <c r="A50" s="25"/>
      <c r="B50" s="40" t="s">
        <v>83</v>
      </c>
      <c r="C50" s="1743">
        <v>0.40495710805292012</v>
      </c>
      <c r="D50" s="248">
        <v>0.40500662201842824</v>
      </c>
      <c r="E50" s="635">
        <v>2</v>
      </c>
      <c r="G50" s="248">
        <v>0.35656050129018546</v>
      </c>
      <c r="H50" s="248">
        <v>0.390252660900344</v>
      </c>
      <c r="I50" s="155">
        <v>2</v>
      </c>
      <c r="J50" s="121"/>
      <c r="L50" s="40" t="s">
        <v>83</v>
      </c>
      <c r="M50" s="1155">
        <v>0.90947572433964008</v>
      </c>
      <c r="N50" s="1158">
        <v>0.95390836066634743</v>
      </c>
      <c r="O50" s="1147"/>
      <c r="P50" s="1148">
        <v>0.91049555583818531</v>
      </c>
      <c r="Q50" s="1148">
        <v>0.93568867673695943</v>
      </c>
      <c r="R50" s="21"/>
      <c r="S50" s="21"/>
      <c r="T50" s="1"/>
      <c r="U50"/>
      <c r="V50" s="1157"/>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row>
    <row r="51" spans="1:62" ht="12" customHeight="1" x14ac:dyDescent="0.25">
      <c r="A51" s="25"/>
      <c r="B51" s="40" t="s">
        <v>84</v>
      </c>
      <c r="C51" s="1743">
        <v>0.24758980780973319</v>
      </c>
      <c r="D51" s="248">
        <v>0.46589596887378038</v>
      </c>
      <c r="E51" s="1322">
        <v>16</v>
      </c>
      <c r="F51" s="112"/>
      <c r="G51" s="248">
        <v>0.28232034441564724</v>
      </c>
      <c r="H51" s="248">
        <v>0.48000440762758928</v>
      </c>
      <c r="I51" s="155">
        <v>16</v>
      </c>
      <c r="J51" s="121"/>
      <c r="L51" s="40" t="s">
        <v>84</v>
      </c>
      <c r="M51" s="1155">
        <v>0.20544669439259489</v>
      </c>
      <c r="N51" s="1158">
        <v>0.38020976751203422</v>
      </c>
      <c r="O51" s="1147"/>
      <c r="P51" s="1148">
        <v>0.24032609847333952</v>
      </c>
      <c r="Q51" s="1148">
        <v>0.40617728664701697</v>
      </c>
      <c r="R51" s="21"/>
      <c r="S51" s="21"/>
      <c r="T51" s="1"/>
      <c r="U51"/>
      <c r="V51" s="1157"/>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row>
    <row r="52" spans="1:62" s="1" customFormat="1" ht="12" customHeight="1" x14ac:dyDescent="0.25">
      <c r="A52" s="25"/>
      <c r="B52" s="40" t="s">
        <v>86</v>
      </c>
      <c r="C52" s="1743">
        <v>0.76256016253777603</v>
      </c>
      <c r="D52" s="248">
        <v>0.73421105417107579</v>
      </c>
      <c r="E52" s="1322">
        <v>5</v>
      </c>
      <c r="F52" s="2"/>
      <c r="G52" s="248">
        <v>0.78812546880588208</v>
      </c>
      <c r="H52" s="248">
        <v>0.90562291845032816</v>
      </c>
      <c r="I52" s="155">
        <v>4</v>
      </c>
      <c r="J52" s="121"/>
      <c r="K52" s="2"/>
      <c r="L52" s="40" t="s">
        <v>86</v>
      </c>
      <c r="M52" s="1155">
        <v>0.86025381930014477</v>
      </c>
      <c r="N52" s="1158">
        <v>0.85785945336438962</v>
      </c>
      <c r="O52" s="1147"/>
      <c r="P52" s="1148">
        <v>0.89470003684472177</v>
      </c>
      <c r="Q52" s="1148">
        <v>9.872579716845796E-2</v>
      </c>
      <c r="R52" s="21"/>
      <c r="S52" s="21"/>
      <c r="U52"/>
      <c r="V52" s="1157"/>
    </row>
    <row r="53" spans="1:62" ht="12" customHeight="1" x14ac:dyDescent="0.25">
      <c r="A53" s="25"/>
      <c r="B53" s="40" t="s">
        <v>89</v>
      </c>
      <c r="C53" s="1743">
        <v>0.20842889499850425</v>
      </c>
      <c r="D53" s="248">
        <v>0.21355988269304896</v>
      </c>
      <c r="E53" s="1322">
        <v>1</v>
      </c>
      <c r="G53" s="248">
        <v>0.20983443913933156</v>
      </c>
      <c r="H53" s="248">
        <v>0.24609326934908332</v>
      </c>
      <c r="I53" s="155">
        <v>1</v>
      </c>
      <c r="J53" s="121"/>
      <c r="L53" s="40" t="s">
        <v>89</v>
      </c>
      <c r="M53" s="1155">
        <v>0.87420277649204181</v>
      </c>
      <c r="N53" s="1158">
        <v>0.86832750981044915</v>
      </c>
      <c r="O53" s="1147"/>
      <c r="P53" s="1148">
        <v>0.87034166304954419</v>
      </c>
      <c r="Q53" s="1148">
        <v>0.89824043312415414</v>
      </c>
      <c r="R53" s="21"/>
      <c r="S53" s="21"/>
      <c r="T53" s="1"/>
      <c r="U53"/>
      <c r="V53" s="1157"/>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row>
    <row r="54" spans="1:62" s="1149" customFormat="1" ht="12" customHeight="1" x14ac:dyDescent="0.25">
      <c r="A54" s="25"/>
      <c r="B54" s="40" t="s">
        <v>90</v>
      </c>
      <c r="C54" s="1743">
        <v>0.70142893484976121</v>
      </c>
      <c r="D54" s="248">
        <v>0.80686402965418536</v>
      </c>
      <c r="E54" s="1322">
        <v>15</v>
      </c>
      <c r="F54" s="2"/>
      <c r="G54" s="248">
        <v>0.64861485279009234</v>
      </c>
      <c r="H54" s="248">
        <v>0.86034484314004189</v>
      </c>
      <c r="I54" s="155">
        <v>12</v>
      </c>
      <c r="J54" s="121"/>
      <c r="K54" s="2"/>
      <c r="L54" s="40" t="s">
        <v>90</v>
      </c>
      <c r="M54" s="1155">
        <v>0.59726088327392246</v>
      </c>
      <c r="N54" s="1158">
        <v>0.71315430422791504</v>
      </c>
      <c r="O54" s="1147"/>
      <c r="P54" s="1148">
        <v>0.6052248623452996</v>
      </c>
      <c r="Q54" s="1148">
        <v>0.83397326989640019</v>
      </c>
      <c r="R54" s="21"/>
      <c r="S54" s="21"/>
      <c r="T54" s="1"/>
      <c r="U54"/>
      <c r="V54" s="1157"/>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row>
    <row r="55" spans="1:62" ht="12" customHeight="1" x14ac:dyDescent="0.25">
      <c r="A55" s="25"/>
      <c r="B55" s="40" t="s">
        <v>92</v>
      </c>
      <c r="C55" s="1743">
        <v>0.44072362255544789</v>
      </c>
      <c r="D55" s="248">
        <v>0.43575089733822669</v>
      </c>
      <c r="E55" s="1322">
        <v>6</v>
      </c>
      <c r="G55" s="248">
        <v>0.23347546352864829</v>
      </c>
      <c r="H55" s="248">
        <v>0.50444777977083866</v>
      </c>
      <c r="I55" s="155">
        <v>6</v>
      </c>
      <c r="J55" s="121"/>
      <c r="L55" s="40" t="s">
        <v>92</v>
      </c>
      <c r="M55" s="1155">
        <v>0.55099551379783018</v>
      </c>
      <c r="N55" s="1158">
        <v>0.59044589917365664</v>
      </c>
      <c r="O55" s="1147"/>
      <c r="P55" s="1148">
        <v>0.29146407621288095</v>
      </c>
      <c r="Q55" s="1148">
        <v>0.62671596441776189</v>
      </c>
      <c r="R55" s="21"/>
      <c r="S55" s="21"/>
      <c r="T55" s="1"/>
      <c r="U55"/>
      <c r="V55" s="1157"/>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row>
    <row r="56" spans="1:62" s="1" customFormat="1" ht="12" customHeight="1" x14ac:dyDescent="0.25">
      <c r="A56" s="25"/>
      <c r="B56" s="40" t="s">
        <v>94</v>
      </c>
      <c r="C56" s="1743">
        <v>0.71276452425276748</v>
      </c>
      <c r="D56" s="248">
        <v>0.43894377703386694</v>
      </c>
      <c r="E56" s="1322">
        <v>47</v>
      </c>
      <c r="F56" s="2"/>
      <c r="G56" s="248">
        <v>0.69598915251517268</v>
      </c>
      <c r="H56" s="248">
        <v>0.78983451640294222</v>
      </c>
      <c r="I56" s="155">
        <v>41</v>
      </c>
      <c r="J56" s="121"/>
      <c r="K56" s="2"/>
      <c r="L56" s="40" t="s">
        <v>94</v>
      </c>
      <c r="M56" s="1155">
        <v>0.27527910638018943</v>
      </c>
      <c r="N56" s="1158">
        <v>0.19961389421630479</v>
      </c>
      <c r="O56" s="1147"/>
      <c r="P56" s="1148">
        <v>0.36424601913323901</v>
      </c>
      <c r="Q56" s="1148">
        <v>0.35620406379660846</v>
      </c>
      <c r="R56" s="21"/>
      <c r="S56" s="21"/>
      <c r="U56"/>
      <c r="V56" s="1157"/>
    </row>
    <row r="57" spans="1:62" s="1" customFormat="1" ht="12" customHeight="1" x14ac:dyDescent="0.25">
      <c r="A57" s="25"/>
      <c r="B57" s="40" t="s">
        <v>95</v>
      </c>
      <c r="C57" s="1743">
        <v>0.74708668448958682</v>
      </c>
      <c r="D57" s="248">
        <v>0.753388864414828</v>
      </c>
      <c r="E57" s="1322">
        <v>9</v>
      </c>
      <c r="F57" s="2"/>
      <c r="G57" s="248">
        <v>0.70961368152412396</v>
      </c>
      <c r="H57" s="248">
        <v>0.80001489932827197</v>
      </c>
      <c r="I57" s="155">
        <v>9</v>
      </c>
      <c r="J57" s="121"/>
      <c r="K57" s="2"/>
      <c r="L57" s="40" t="s">
        <v>95</v>
      </c>
      <c r="M57" s="1155">
        <v>0.76370988626739256</v>
      </c>
      <c r="N57" s="1158">
        <v>0.77034997097732782</v>
      </c>
      <c r="O57" s="1147"/>
      <c r="P57" s="1148">
        <v>0.72800341649134603</v>
      </c>
      <c r="Q57" s="1148">
        <v>0.83828400653650226</v>
      </c>
      <c r="R57" s="21"/>
      <c r="S57" s="21"/>
      <c r="U57"/>
      <c r="V57" s="1157"/>
    </row>
    <row r="58" spans="1:62" ht="11.25" customHeight="1" x14ac:dyDescent="0.25">
      <c r="A58" s="25"/>
      <c r="B58" s="40" t="s">
        <v>97</v>
      </c>
      <c r="C58" s="1743">
        <v>0.71738800581512907</v>
      </c>
      <c r="D58" s="248">
        <v>0.64432371307213299</v>
      </c>
      <c r="E58" s="1322">
        <v>11</v>
      </c>
      <c r="G58" s="248">
        <v>0.65580256407638016</v>
      </c>
      <c r="H58" s="248">
        <v>0.5087716334580592</v>
      </c>
      <c r="I58" s="155">
        <v>7</v>
      </c>
      <c r="J58" s="121"/>
      <c r="L58" s="40" t="s">
        <v>97</v>
      </c>
      <c r="M58" s="1155">
        <v>0.70272445671708383</v>
      </c>
      <c r="N58" s="1158">
        <v>0.62728910507249647</v>
      </c>
      <c r="O58" s="1147"/>
      <c r="P58" s="1148">
        <v>0.72590700774638695</v>
      </c>
      <c r="Q58" s="1148">
        <v>0.61821693968000546</v>
      </c>
      <c r="R58" s="21"/>
      <c r="S58" s="2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row>
    <row r="59" spans="1:62" ht="11.25" customHeight="1" x14ac:dyDescent="0.25">
      <c r="A59" s="25"/>
      <c r="B59" s="40" t="s">
        <v>188</v>
      </c>
      <c r="C59" s="1743">
        <v>0.42514804720277993</v>
      </c>
      <c r="D59" s="248">
        <v>0.45639423876602808</v>
      </c>
      <c r="E59" s="1322">
        <v>2</v>
      </c>
      <c r="G59" s="248">
        <v>0.4657852180162913</v>
      </c>
      <c r="H59" s="248">
        <v>0.54934764966602156</v>
      </c>
      <c r="I59" s="155">
        <v>2</v>
      </c>
      <c r="J59" s="121"/>
      <c r="L59" s="40" t="s">
        <v>188</v>
      </c>
      <c r="M59" s="1155">
        <v>0.76040101087633571</v>
      </c>
      <c r="N59" s="1158">
        <v>0.91333093810364707</v>
      </c>
      <c r="O59" s="1147"/>
      <c r="P59" s="1148">
        <v>0.76527332115476765</v>
      </c>
      <c r="Q59" s="1148">
        <v>0.9358090673575129</v>
      </c>
      <c r="R59" s="21"/>
      <c r="S59" s="2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row>
    <row r="60" spans="1:62" ht="12" customHeight="1" x14ac:dyDescent="0.25">
      <c r="A60" s="25"/>
      <c r="B60" s="40" t="s">
        <v>99</v>
      </c>
      <c r="C60" s="1743">
        <v>0.44004395957706482</v>
      </c>
      <c r="D60" s="248">
        <v>0.23697102636484083</v>
      </c>
      <c r="E60" s="635">
        <v>3</v>
      </c>
      <c r="F60" s="112"/>
      <c r="G60" s="248">
        <v>0.47009053440450577</v>
      </c>
      <c r="H60" s="248">
        <v>0.30267705726849059</v>
      </c>
      <c r="I60" s="155">
        <v>4</v>
      </c>
      <c r="J60" s="121"/>
      <c r="K60" s="112"/>
      <c r="L60" s="40" t="s">
        <v>99</v>
      </c>
      <c r="M60" s="1155">
        <v>0.73090555875085006</v>
      </c>
      <c r="N60" s="1158">
        <v>0.56869647990140093</v>
      </c>
      <c r="O60" s="1159"/>
      <c r="P60" s="1148">
        <v>0.70169306924668462</v>
      </c>
      <c r="Q60" s="1148">
        <v>0.52140011900390315</v>
      </c>
      <c r="R60" s="21"/>
      <c r="S60" s="2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row>
    <row r="61" spans="1:62" s="1" customFormat="1" ht="12" customHeight="1" x14ac:dyDescent="0.25">
      <c r="A61" s="25"/>
      <c r="B61" s="40" t="s">
        <v>189</v>
      </c>
      <c r="C61" s="1743">
        <v>0.54691628283440485</v>
      </c>
      <c r="D61" s="248">
        <v>0.40340741623525134</v>
      </c>
      <c r="E61" s="1322">
        <v>9</v>
      </c>
      <c r="F61" s="2"/>
      <c r="G61" s="248">
        <v>0.52079234506723382</v>
      </c>
      <c r="H61" s="248">
        <v>0.37359088915459543</v>
      </c>
      <c r="I61" s="155">
        <v>9</v>
      </c>
      <c r="J61" s="121"/>
      <c r="K61" s="2"/>
      <c r="L61" s="40" t="s">
        <v>101</v>
      </c>
      <c r="M61" s="1155">
        <v>0.57337822185213583</v>
      </c>
      <c r="N61" s="1158">
        <v>0.4157630124761697</v>
      </c>
      <c r="O61" s="1147"/>
      <c r="P61" s="1148">
        <v>0.54533760438064827</v>
      </c>
      <c r="Q61" s="1148">
        <v>0.40741286411519806</v>
      </c>
      <c r="R61" s="21"/>
      <c r="S61" s="21"/>
    </row>
    <row r="62" spans="1:62" ht="12" customHeight="1" x14ac:dyDescent="0.25">
      <c r="A62" s="25"/>
      <c r="B62" s="46" t="s">
        <v>107</v>
      </c>
      <c r="C62" s="1744">
        <v>0.65636978569535254</v>
      </c>
      <c r="D62" s="1745">
        <v>0.72136314022140202</v>
      </c>
      <c r="E62" s="1324">
        <v>23</v>
      </c>
      <c r="G62" s="249">
        <v>0.75181430595630938</v>
      </c>
      <c r="H62" s="249">
        <v>0.72135340809787363</v>
      </c>
      <c r="I62" s="156">
        <v>23</v>
      </c>
      <c r="J62" s="123"/>
      <c r="L62" s="46" t="s">
        <v>107</v>
      </c>
      <c r="M62" s="1338">
        <v>0.5024709053810219</v>
      </c>
      <c r="N62" s="1160">
        <v>0.51640898646986466</v>
      </c>
      <c r="O62" s="1147"/>
      <c r="P62" s="1150">
        <v>0.63282907602149707</v>
      </c>
      <c r="Q62" s="1150">
        <v>0.50880698368773669</v>
      </c>
      <c r="R62" s="21"/>
      <c r="S62" s="2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row>
    <row r="63" spans="1:62" ht="12" customHeight="1" x14ac:dyDescent="0.25">
      <c r="A63" s="25"/>
      <c r="B63" s="6"/>
      <c r="C63" s="216"/>
      <c r="D63" s="216"/>
      <c r="E63" s="216"/>
      <c r="G63" s="216"/>
      <c r="H63" s="216"/>
      <c r="I63" s="216"/>
      <c r="J63" s="1106"/>
      <c r="L63" s="6"/>
      <c r="M63" s="10"/>
      <c r="N63" s="10"/>
      <c r="O63" s="208"/>
      <c r="P63" s="10"/>
      <c r="Q63" s="10"/>
      <c r="R63" s="21"/>
      <c r="S63" s="2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row>
    <row r="64" spans="1:62" ht="12" customHeight="1" x14ac:dyDescent="0.25">
      <c r="A64" s="1"/>
      <c r="B64" s="87" t="s">
        <v>110</v>
      </c>
      <c r="C64" s="1"/>
      <c r="D64" s="1"/>
      <c r="E64" s="1"/>
      <c r="G64" s="1"/>
      <c r="H64" s="1"/>
      <c r="I64" s="1"/>
      <c r="J64" s="1106"/>
      <c r="L64" s="1"/>
      <c r="M64" s="1"/>
      <c r="N64" s="1"/>
      <c r="P64" s="1"/>
      <c r="Q64" s="1"/>
      <c r="R64" s="10"/>
      <c r="S64" s="10"/>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row>
    <row r="65" spans="1:62" ht="12" customHeight="1" x14ac:dyDescent="0.25">
      <c r="A65" s="1"/>
      <c r="B65" s="87" t="s">
        <v>111</v>
      </c>
      <c r="C65" s="1"/>
      <c r="D65" s="1"/>
      <c r="E65" s="1"/>
      <c r="G65" s="1"/>
      <c r="H65" s="1"/>
      <c r="I65" s="1"/>
      <c r="J65" s="5"/>
      <c r="L65" s="80"/>
      <c r="M65" s="1"/>
      <c r="N65" s="1"/>
      <c r="P65" s="1"/>
      <c r="Q65" s="1"/>
      <c r="R65" s="10"/>
      <c r="S65" s="10"/>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row>
    <row r="66" spans="1:62" ht="12" customHeight="1" x14ac:dyDescent="0.25">
      <c r="A66" s="1"/>
      <c r="B66" s="87" t="s">
        <v>112</v>
      </c>
      <c r="C66" s="1"/>
      <c r="D66" s="1"/>
      <c r="E66" s="1"/>
      <c r="G66" s="1"/>
      <c r="H66" s="1"/>
      <c r="I66" s="1"/>
      <c r="J66" s="5"/>
      <c r="L66" s="1"/>
      <c r="M66" s="1"/>
      <c r="N66" s="1"/>
      <c r="P66" s="1"/>
      <c r="Q66" s="1"/>
      <c r="R66" s="10"/>
      <c r="S66" s="10"/>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row>
    <row r="67" spans="1:62" ht="12" customHeight="1" x14ac:dyDescent="0.25">
      <c r="A67" s="1"/>
      <c r="B67" s="94" t="s">
        <v>113</v>
      </c>
      <c r="J67" s="5"/>
      <c r="R67" s="10"/>
      <c r="S67" s="10"/>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row>
    <row r="68" spans="1:62" ht="12" customHeight="1" x14ac:dyDescent="0.25">
      <c r="B68" s="87" t="s">
        <v>133</v>
      </c>
      <c r="J68" s="5"/>
      <c r="T68" s="10"/>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row>
    <row r="69" spans="1:62" ht="12" customHeight="1" x14ac:dyDescent="0.25">
      <c r="B69" s="87" t="s">
        <v>134</v>
      </c>
      <c r="J69" s="5"/>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row>
    <row r="70" spans="1:62" ht="12" customHeight="1" x14ac:dyDescent="0.25">
      <c r="B70" s="2"/>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row>
    <row r="71" spans="1:62" ht="12" customHeight="1" x14ac:dyDescent="0.25">
      <c r="B71" s="79" t="s">
        <v>116</v>
      </c>
      <c r="C71" s="166"/>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row>
    <row r="72" spans="1:62" ht="12" customHeight="1" x14ac:dyDescent="0.25">
      <c r="B72" s="79" t="s">
        <v>117</v>
      </c>
      <c r="C72" s="166"/>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row>
    <row r="73" spans="1:62" ht="12" customHeight="1" x14ac:dyDescent="0.25">
      <c r="B73" s="79" t="s">
        <v>121</v>
      </c>
      <c r="C73" s="166"/>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row>
    <row r="74" spans="1:62" ht="12" customHeight="1" x14ac:dyDescent="0.25">
      <c r="B74" s="79" t="s">
        <v>805</v>
      </c>
      <c r="C74" s="166"/>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row>
    <row r="75" spans="1:62" ht="12" customHeight="1" x14ac:dyDescent="0.25">
      <c r="B75" s="79" t="s">
        <v>118</v>
      </c>
      <c r="C75" s="166"/>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row>
    <row r="76" spans="1:62" ht="12" customHeight="1" x14ac:dyDescent="0.25">
      <c r="B76" s="79" t="s">
        <v>119</v>
      </c>
      <c r="C76" s="166"/>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row>
    <row r="77" spans="1:62" ht="12" customHeight="1" x14ac:dyDescent="0.25">
      <c r="B77" s="79" t="s">
        <v>120</v>
      </c>
      <c r="C77" s="166"/>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row>
    <row r="78" spans="1:62" ht="12" customHeight="1" x14ac:dyDescent="0.25">
      <c r="B78" s="3" t="s">
        <v>807</v>
      </c>
      <c r="C78" s="166"/>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row>
    <row r="79" spans="1:62" ht="12" customHeight="1" x14ac:dyDescent="0.25">
      <c r="B79" s="79" t="s">
        <v>123</v>
      </c>
      <c r="C79" s="166"/>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row>
    <row r="80" spans="1:62" ht="12" customHeight="1" x14ac:dyDescent="0.25">
      <c r="B80" s="79" t="s">
        <v>124</v>
      </c>
      <c r="C80" s="166"/>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row>
    <row r="81" spans="1:62" ht="12" customHeight="1" x14ac:dyDescent="0.25">
      <c r="B81" s="79" t="s">
        <v>125</v>
      </c>
      <c r="C81" s="166"/>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row>
    <row r="82" spans="1:62" ht="12" customHeight="1" x14ac:dyDescent="0.25">
      <c r="B82" s="79" t="s">
        <v>122</v>
      </c>
      <c r="C82" s="166"/>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row>
    <row r="83" spans="1:62" ht="12" customHeight="1" x14ac:dyDescent="0.25">
      <c r="B83" s="79" t="s">
        <v>126</v>
      </c>
      <c r="C83" s="166"/>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row>
    <row r="84" spans="1:62" ht="12" customHeight="1" x14ac:dyDescent="0.25">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row>
    <row r="85" spans="1:62" ht="12" customHeight="1" x14ac:dyDescent="0.25">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row>
    <row r="86" spans="1:62" ht="12" customHeight="1" x14ac:dyDescent="0.25">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row>
    <row r="87" spans="1:62" ht="12" customHeight="1" x14ac:dyDescent="0.25">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row>
    <row r="88" spans="1:62" ht="12" customHeight="1" x14ac:dyDescent="0.25">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row>
    <row r="89" spans="1:62" ht="12" customHeight="1" x14ac:dyDescent="0.25">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row>
    <row r="90" spans="1:62" ht="12" customHeight="1" x14ac:dyDescent="0.25">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row>
    <row r="91" spans="1:62" ht="12" customHeight="1" x14ac:dyDescent="0.25">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row>
    <row r="92" spans="1:62" ht="12" customHeight="1" x14ac:dyDescent="0.25">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row>
    <row r="93" spans="1:62" ht="12" customHeight="1" x14ac:dyDescent="0.25">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row>
    <row r="94" spans="1:62" ht="12" customHeight="1" x14ac:dyDescent="0.25">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row>
    <row r="95" spans="1:62" ht="12" customHeight="1" x14ac:dyDescent="0.25">
      <c r="B95" s="92"/>
      <c r="C95" s="92"/>
      <c r="D95" s="92"/>
      <c r="E95" s="92"/>
      <c r="G95" s="92"/>
      <c r="H95" s="92"/>
      <c r="I95" s="92"/>
      <c r="L95" s="92"/>
      <c r="M95" s="92"/>
      <c r="N95" s="92"/>
      <c r="P95" s="92"/>
      <c r="Q95" s="92"/>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row>
    <row r="96" spans="1:62" ht="12" customHeight="1" x14ac:dyDescent="0.25">
      <c r="A96" s="92"/>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row>
    <row r="97" spans="20:62" ht="12" customHeight="1" x14ac:dyDescent="0.25">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row>
    <row r="98" spans="20:62" ht="12" customHeight="1" x14ac:dyDescent="0.25">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row>
    <row r="99" spans="20:62" ht="12" customHeight="1" x14ac:dyDescent="0.25">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row>
    <row r="100" spans="20:62" ht="12" customHeight="1" x14ac:dyDescent="0.25">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row>
    <row r="101" spans="20:62" ht="12" customHeight="1" x14ac:dyDescent="0.25">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row>
    <row r="102" spans="20:62" ht="12" customHeight="1" x14ac:dyDescent="0.25">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row>
    <row r="103" spans="20:62" ht="12" customHeight="1" x14ac:dyDescent="0.25">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row>
    <row r="104" spans="20:62" ht="12" customHeight="1" x14ac:dyDescent="0.25">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row>
    <row r="105" spans="20:62" ht="12" customHeight="1" x14ac:dyDescent="0.25">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row>
    <row r="106" spans="20:62" ht="12" customHeight="1" x14ac:dyDescent="0.25">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row>
    <row r="107" spans="20:62" ht="12" customHeight="1" x14ac:dyDescent="0.25">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row>
    <row r="108" spans="20:62" ht="12" customHeight="1" x14ac:dyDescent="0.25">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row>
    <row r="109" spans="20:62" ht="12" customHeight="1" x14ac:dyDescent="0.25">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row>
    <row r="110" spans="20:62" ht="12" customHeight="1" x14ac:dyDescent="0.25">
      <c r="T110" s="1"/>
      <c r="U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row>
    <row r="111" spans="20:62" ht="12" customHeight="1" x14ac:dyDescent="0.25">
      <c r="T111" s="1"/>
      <c r="U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row>
    <row r="112" spans="20:62" ht="12" customHeight="1" x14ac:dyDescent="0.25">
      <c r="T112" s="1"/>
      <c r="U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row>
    <row r="113" spans="20:62" ht="12" customHeight="1" x14ac:dyDescent="0.25">
      <c r="T113" s="1"/>
      <c r="U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row>
  </sheetData>
  <mergeCells count="6">
    <mergeCell ref="P4:Q4"/>
    <mergeCell ref="B4:B5"/>
    <mergeCell ref="C4:E4"/>
    <mergeCell ref="G4:I4"/>
    <mergeCell ref="L4:L5"/>
    <mergeCell ref="M4:N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95"/>
  <sheetViews>
    <sheetView showGridLines="0" topLeftCell="A13" zoomScale="85" zoomScaleNormal="85" workbookViewId="0">
      <selection activeCell="L26" sqref="L26"/>
    </sheetView>
  </sheetViews>
  <sheetFormatPr defaultColWidth="11.42578125" defaultRowHeight="15" x14ac:dyDescent="0.25"/>
  <cols>
    <col min="1" max="1" width="2.85546875" style="112" customWidth="1"/>
    <col min="2" max="2" width="37.5703125" style="112" customWidth="1"/>
    <col min="3" max="3" width="2.85546875" style="149" customWidth="1"/>
    <col min="4" max="6" width="15.7109375" style="112" customWidth="1"/>
    <col min="7" max="7" width="2.85546875" style="2" customWidth="1"/>
    <col min="8" max="10" width="15.7109375" style="112" customWidth="1"/>
    <col min="11" max="11" width="2.85546875" style="2" customWidth="1"/>
    <col min="12" max="14" width="15.7109375" style="112" customWidth="1"/>
    <col min="15" max="15" width="2.85546875" style="2" customWidth="1"/>
    <col min="16" max="18" width="15.7109375" style="112" customWidth="1"/>
    <col min="19" max="256" width="11.42578125" style="2"/>
    <col min="257" max="257" width="2.85546875" style="2" customWidth="1"/>
    <col min="258" max="258" width="37.5703125" style="2" customWidth="1"/>
    <col min="259" max="259" width="2.85546875" style="2" customWidth="1"/>
    <col min="260" max="262" width="15.7109375" style="2" customWidth="1"/>
    <col min="263" max="263" width="2.85546875" style="2" customWidth="1"/>
    <col min="264" max="266" width="15.7109375" style="2" customWidth="1"/>
    <col min="267" max="267" width="2.85546875" style="2" customWidth="1"/>
    <col min="268" max="270" width="15.7109375" style="2" customWidth="1"/>
    <col min="271" max="271" width="2.85546875" style="2" customWidth="1"/>
    <col min="272" max="274" width="15.7109375" style="2" customWidth="1"/>
    <col min="275" max="512" width="11.42578125" style="2"/>
    <col min="513" max="513" width="2.85546875" style="2" customWidth="1"/>
    <col min="514" max="514" width="37.5703125" style="2" customWidth="1"/>
    <col min="515" max="515" width="2.85546875" style="2" customWidth="1"/>
    <col min="516" max="518" width="15.7109375" style="2" customWidth="1"/>
    <col min="519" max="519" width="2.85546875" style="2" customWidth="1"/>
    <col min="520" max="522" width="15.7109375" style="2" customWidth="1"/>
    <col min="523" max="523" width="2.85546875" style="2" customWidth="1"/>
    <col min="524" max="526" width="15.7109375" style="2" customWidth="1"/>
    <col min="527" max="527" width="2.85546875" style="2" customWidth="1"/>
    <col min="528" max="530" width="15.7109375" style="2" customWidth="1"/>
    <col min="531" max="768" width="11.42578125" style="2"/>
    <col min="769" max="769" width="2.85546875" style="2" customWidth="1"/>
    <col min="770" max="770" width="37.5703125" style="2" customWidth="1"/>
    <col min="771" max="771" width="2.85546875" style="2" customWidth="1"/>
    <col min="772" max="774" width="15.7109375" style="2" customWidth="1"/>
    <col min="775" max="775" width="2.85546875" style="2" customWidth="1"/>
    <col min="776" max="778" width="15.7109375" style="2" customWidth="1"/>
    <col min="779" max="779" width="2.85546875" style="2" customWidth="1"/>
    <col min="780" max="782" width="15.7109375" style="2" customWidth="1"/>
    <col min="783" max="783" width="2.85546875" style="2" customWidth="1"/>
    <col min="784" max="786" width="15.7109375" style="2" customWidth="1"/>
    <col min="787" max="1024" width="11.42578125" style="2"/>
    <col min="1025" max="1025" width="2.85546875" style="2" customWidth="1"/>
    <col min="1026" max="1026" width="37.5703125" style="2" customWidth="1"/>
    <col min="1027" max="1027" width="2.85546875" style="2" customWidth="1"/>
    <col min="1028" max="1030" width="15.7109375" style="2" customWidth="1"/>
    <col min="1031" max="1031" width="2.85546875" style="2" customWidth="1"/>
    <col min="1032" max="1034" width="15.7109375" style="2" customWidth="1"/>
    <col min="1035" max="1035" width="2.85546875" style="2" customWidth="1"/>
    <col min="1036" max="1038" width="15.7109375" style="2" customWidth="1"/>
    <col min="1039" max="1039" width="2.85546875" style="2" customWidth="1"/>
    <col min="1040" max="1042" width="15.7109375" style="2" customWidth="1"/>
    <col min="1043" max="1280" width="11.42578125" style="2"/>
    <col min="1281" max="1281" width="2.85546875" style="2" customWidth="1"/>
    <col min="1282" max="1282" width="37.5703125" style="2" customWidth="1"/>
    <col min="1283" max="1283" width="2.85546875" style="2" customWidth="1"/>
    <col min="1284" max="1286" width="15.7109375" style="2" customWidth="1"/>
    <col min="1287" max="1287" width="2.85546875" style="2" customWidth="1"/>
    <col min="1288" max="1290" width="15.7109375" style="2" customWidth="1"/>
    <col min="1291" max="1291" width="2.85546875" style="2" customWidth="1"/>
    <col min="1292" max="1294" width="15.7109375" style="2" customWidth="1"/>
    <col min="1295" max="1295" width="2.85546875" style="2" customWidth="1"/>
    <col min="1296" max="1298" width="15.7109375" style="2" customWidth="1"/>
    <col min="1299" max="1536" width="11.42578125" style="2"/>
    <col min="1537" max="1537" width="2.85546875" style="2" customWidth="1"/>
    <col min="1538" max="1538" width="37.5703125" style="2" customWidth="1"/>
    <col min="1539" max="1539" width="2.85546875" style="2" customWidth="1"/>
    <col min="1540" max="1542" width="15.7109375" style="2" customWidth="1"/>
    <col min="1543" max="1543" width="2.85546875" style="2" customWidth="1"/>
    <col min="1544" max="1546" width="15.7109375" style="2" customWidth="1"/>
    <col min="1547" max="1547" width="2.85546875" style="2" customWidth="1"/>
    <col min="1548" max="1550" width="15.7109375" style="2" customWidth="1"/>
    <col min="1551" max="1551" width="2.85546875" style="2" customWidth="1"/>
    <col min="1552" max="1554" width="15.7109375" style="2" customWidth="1"/>
    <col min="1555" max="1792" width="11.42578125" style="2"/>
    <col min="1793" max="1793" width="2.85546875" style="2" customWidth="1"/>
    <col min="1794" max="1794" width="37.5703125" style="2" customWidth="1"/>
    <col min="1795" max="1795" width="2.85546875" style="2" customWidth="1"/>
    <col min="1796" max="1798" width="15.7109375" style="2" customWidth="1"/>
    <col min="1799" max="1799" width="2.85546875" style="2" customWidth="1"/>
    <col min="1800" max="1802" width="15.7109375" style="2" customWidth="1"/>
    <col min="1803" max="1803" width="2.85546875" style="2" customWidth="1"/>
    <col min="1804" max="1806" width="15.7109375" style="2" customWidth="1"/>
    <col min="1807" max="1807" width="2.85546875" style="2" customWidth="1"/>
    <col min="1808" max="1810" width="15.7109375" style="2" customWidth="1"/>
    <col min="1811" max="2048" width="11.42578125" style="2"/>
    <col min="2049" max="2049" width="2.85546875" style="2" customWidth="1"/>
    <col min="2050" max="2050" width="37.5703125" style="2" customWidth="1"/>
    <col min="2051" max="2051" width="2.85546875" style="2" customWidth="1"/>
    <col min="2052" max="2054" width="15.7109375" style="2" customWidth="1"/>
    <col min="2055" max="2055" width="2.85546875" style="2" customWidth="1"/>
    <col min="2056" max="2058" width="15.7109375" style="2" customWidth="1"/>
    <col min="2059" max="2059" width="2.85546875" style="2" customWidth="1"/>
    <col min="2060" max="2062" width="15.7109375" style="2" customWidth="1"/>
    <col min="2063" max="2063" width="2.85546875" style="2" customWidth="1"/>
    <col min="2064" max="2066" width="15.7109375" style="2" customWidth="1"/>
    <col min="2067" max="2304" width="11.42578125" style="2"/>
    <col min="2305" max="2305" width="2.85546875" style="2" customWidth="1"/>
    <col min="2306" max="2306" width="37.5703125" style="2" customWidth="1"/>
    <col min="2307" max="2307" width="2.85546875" style="2" customWidth="1"/>
    <col min="2308" max="2310" width="15.7109375" style="2" customWidth="1"/>
    <col min="2311" max="2311" width="2.85546875" style="2" customWidth="1"/>
    <col min="2312" max="2314" width="15.7109375" style="2" customWidth="1"/>
    <col min="2315" max="2315" width="2.85546875" style="2" customWidth="1"/>
    <col min="2316" max="2318" width="15.7109375" style="2" customWidth="1"/>
    <col min="2319" max="2319" width="2.85546875" style="2" customWidth="1"/>
    <col min="2320" max="2322" width="15.7109375" style="2" customWidth="1"/>
    <col min="2323" max="2560" width="11.42578125" style="2"/>
    <col min="2561" max="2561" width="2.85546875" style="2" customWidth="1"/>
    <col min="2562" max="2562" width="37.5703125" style="2" customWidth="1"/>
    <col min="2563" max="2563" width="2.85546875" style="2" customWidth="1"/>
    <col min="2564" max="2566" width="15.7109375" style="2" customWidth="1"/>
    <col min="2567" max="2567" width="2.85546875" style="2" customWidth="1"/>
    <col min="2568" max="2570" width="15.7109375" style="2" customWidth="1"/>
    <col min="2571" max="2571" width="2.85546875" style="2" customWidth="1"/>
    <col min="2572" max="2574" width="15.7109375" style="2" customWidth="1"/>
    <col min="2575" max="2575" width="2.85546875" style="2" customWidth="1"/>
    <col min="2576" max="2578" width="15.7109375" style="2" customWidth="1"/>
    <col min="2579" max="2816" width="11.42578125" style="2"/>
    <col min="2817" max="2817" width="2.85546875" style="2" customWidth="1"/>
    <col min="2818" max="2818" width="37.5703125" style="2" customWidth="1"/>
    <col min="2819" max="2819" width="2.85546875" style="2" customWidth="1"/>
    <col min="2820" max="2822" width="15.7109375" style="2" customWidth="1"/>
    <col min="2823" max="2823" width="2.85546875" style="2" customWidth="1"/>
    <col min="2824" max="2826" width="15.7109375" style="2" customWidth="1"/>
    <col min="2827" max="2827" width="2.85546875" style="2" customWidth="1"/>
    <col min="2828" max="2830" width="15.7109375" style="2" customWidth="1"/>
    <col min="2831" max="2831" width="2.85546875" style="2" customWidth="1"/>
    <col min="2832" max="2834" width="15.7109375" style="2" customWidth="1"/>
    <col min="2835" max="3072" width="11.42578125" style="2"/>
    <col min="3073" max="3073" width="2.85546875" style="2" customWidth="1"/>
    <col min="3074" max="3074" width="37.5703125" style="2" customWidth="1"/>
    <col min="3075" max="3075" width="2.85546875" style="2" customWidth="1"/>
    <col min="3076" max="3078" width="15.7109375" style="2" customWidth="1"/>
    <col min="3079" max="3079" width="2.85546875" style="2" customWidth="1"/>
    <col min="3080" max="3082" width="15.7109375" style="2" customWidth="1"/>
    <col min="3083" max="3083" width="2.85546875" style="2" customWidth="1"/>
    <col min="3084" max="3086" width="15.7109375" style="2" customWidth="1"/>
    <col min="3087" max="3087" width="2.85546875" style="2" customWidth="1"/>
    <col min="3088" max="3090" width="15.7109375" style="2" customWidth="1"/>
    <col min="3091" max="3328" width="11.42578125" style="2"/>
    <col min="3329" max="3329" width="2.85546875" style="2" customWidth="1"/>
    <col min="3330" max="3330" width="37.5703125" style="2" customWidth="1"/>
    <col min="3331" max="3331" width="2.85546875" style="2" customWidth="1"/>
    <col min="3332" max="3334" width="15.7109375" style="2" customWidth="1"/>
    <col min="3335" max="3335" width="2.85546875" style="2" customWidth="1"/>
    <col min="3336" max="3338" width="15.7109375" style="2" customWidth="1"/>
    <col min="3339" max="3339" width="2.85546875" style="2" customWidth="1"/>
    <col min="3340" max="3342" width="15.7109375" style="2" customWidth="1"/>
    <col min="3343" max="3343" width="2.85546875" style="2" customWidth="1"/>
    <col min="3344" max="3346" width="15.7109375" style="2" customWidth="1"/>
    <col min="3347" max="3584" width="11.42578125" style="2"/>
    <col min="3585" max="3585" width="2.85546875" style="2" customWidth="1"/>
    <col min="3586" max="3586" width="37.5703125" style="2" customWidth="1"/>
    <col min="3587" max="3587" width="2.85546875" style="2" customWidth="1"/>
    <col min="3588" max="3590" width="15.7109375" style="2" customWidth="1"/>
    <col min="3591" max="3591" width="2.85546875" style="2" customWidth="1"/>
    <col min="3592" max="3594" width="15.7109375" style="2" customWidth="1"/>
    <col min="3595" max="3595" width="2.85546875" style="2" customWidth="1"/>
    <col min="3596" max="3598" width="15.7109375" style="2" customWidth="1"/>
    <col min="3599" max="3599" width="2.85546875" style="2" customWidth="1"/>
    <col min="3600" max="3602" width="15.7109375" style="2" customWidth="1"/>
    <col min="3603" max="3840" width="11.42578125" style="2"/>
    <col min="3841" max="3841" width="2.85546875" style="2" customWidth="1"/>
    <col min="3842" max="3842" width="37.5703125" style="2" customWidth="1"/>
    <col min="3843" max="3843" width="2.85546875" style="2" customWidth="1"/>
    <col min="3844" max="3846" width="15.7109375" style="2" customWidth="1"/>
    <col min="3847" max="3847" width="2.85546875" style="2" customWidth="1"/>
    <col min="3848" max="3850" width="15.7109375" style="2" customWidth="1"/>
    <col min="3851" max="3851" width="2.85546875" style="2" customWidth="1"/>
    <col min="3852" max="3854" width="15.7109375" style="2" customWidth="1"/>
    <col min="3855" max="3855" width="2.85546875" style="2" customWidth="1"/>
    <col min="3856" max="3858" width="15.7109375" style="2" customWidth="1"/>
    <col min="3859" max="4096" width="11.42578125" style="2"/>
    <col min="4097" max="4097" width="2.85546875" style="2" customWidth="1"/>
    <col min="4098" max="4098" width="37.5703125" style="2" customWidth="1"/>
    <col min="4099" max="4099" width="2.85546875" style="2" customWidth="1"/>
    <col min="4100" max="4102" width="15.7109375" style="2" customWidth="1"/>
    <col min="4103" max="4103" width="2.85546875" style="2" customWidth="1"/>
    <col min="4104" max="4106" width="15.7109375" style="2" customWidth="1"/>
    <col min="4107" max="4107" width="2.85546875" style="2" customWidth="1"/>
    <col min="4108" max="4110" width="15.7109375" style="2" customWidth="1"/>
    <col min="4111" max="4111" width="2.85546875" style="2" customWidth="1"/>
    <col min="4112" max="4114" width="15.7109375" style="2" customWidth="1"/>
    <col min="4115" max="4352" width="11.42578125" style="2"/>
    <col min="4353" max="4353" width="2.85546875" style="2" customWidth="1"/>
    <col min="4354" max="4354" width="37.5703125" style="2" customWidth="1"/>
    <col min="4355" max="4355" width="2.85546875" style="2" customWidth="1"/>
    <col min="4356" max="4358" width="15.7109375" style="2" customWidth="1"/>
    <col min="4359" max="4359" width="2.85546875" style="2" customWidth="1"/>
    <col min="4360" max="4362" width="15.7109375" style="2" customWidth="1"/>
    <col min="4363" max="4363" width="2.85546875" style="2" customWidth="1"/>
    <col min="4364" max="4366" width="15.7109375" style="2" customWidth="1"/>
    <col min="4367" max="4367" width="2.85546875" style="2" customWidth="1"/>
    <col min="4368" max="4370" width="15.7109375" style="2" customWidth="1"/>
    <col min="4371" max="4608" width="11.42578125" style="2"/>
    <col min="4609" max="4609" width="2.85546875" style="2" customWidth="1"/>
    <col min="4610" max="4610" width="37.5703125" style="2" customWidth="1"/>
    <col min="4611" max="4611" width="2.85546875" style="2" customWidth="1"/>
    <col min="4612" max="4614" width="15.7109375" style="2" customWidth="1"/>
    <col min="4615" max="4615" width="2.85546875" style="2" customWidth="1"/>
    <col min="4616" max="4618" width="15.7109375" style="2" customWidth="1"/>
    <col min="4619" max="4619" width="2.85546875" style="2" customWidth="1"/>
    <col min="4620" max="4622" width="15.7109375" style="2" customWidth="1"/>
    <col min="4623" max="4623" width="2.85546875" style="2" customWidth="1"/>
    <col min="4624" max="4626" width="15.7109375" style="2" customWidth="1"/>
    <col min="4627" max="4864" width="11.42578125" style="2"/>
    <col min="4865" max="4865" width="2.85546875" style="2" customWidth="1"/>
    <col min="4866" max="4866" width="37.5703125" style="2" customWidth="1"/>
    <col min="4867" max="4867" width="2.85546875" style="2" customWidth="1"/>
    <col min="4868" max="4870" width="15.7109375" style="2" customWidth="1"/>
    <col min="4871" max="4871" width="2.85546875" style="2" customWidth="1"/>
    <col min="4872" max="4874" width="15.7109375" style="2" customWidth="1"/>
    <col min="4875" max="4875" width="2.85546875" style="2" customWidth="1"/>
    <col min="4876" max="4878" width="15.7109375" style="2" customWidth="1"/>
    <col min="4879" max="4879" width="2.85546875" style="2" customWidth="1"/>
    <col min="4880" max="4882" width="15.7109375" style="2" customWidth="1"/>
    <col min="4883" max="5120" width="11.42578125" style="2"/>
    <col min="5121" max="5121" width="2.85546875" style="2" customWidth="1"/>
    <col min="5122" max="5122" width="37.5703125" style="2" customWidth="1"/>
    <col min="5123" max="5123" width="2.85546875" style="2" customWidth="1"/>
    <col min="5124" max="5126" width="15.7109375" style="2" customWidth="1"/>
    <col min="5127" max="5127" width="2.85546875" style="2" customWidth="1"/>
    <col min="5128" max="5130" width="15.7109375" style="2" customWidth="1"/>
    <col min="5131" max="5131" width="2.85546875" style="2" customWidth="1"/>
    <col min="5132" max="5134" width="15.7109375" style="2" customWidth="1"/>
    <col min="5135" max="5135" width="2.85546875" style="2" customWidth="1"/>
    <col min="5136" max="5138" width="15.7109375" style="2" customWidth="1"/>
    <col min="5139" max="5376" width="11.42578125" style="2"/>
    <col min="5377" max="5377" width="2.85546875" style="2" customWidth="1"/>
    <col min="5378" max="5378" width="37.5703125" style="2" customWidth="1"/>
    <col min="5379" max="5379" width="2.85546875" style="2" customWidth="1"/>
    <col min="5380" max="5382" width="15.7109375" style="2" customWidth="1"/>
    <col min="5383" max="5383" width="2.85546875" style="2" customWidth="1"/>
    <col min="5384" max="5386" width="15.7109375" style="2" customWidth="1"/>
    <col min="5387" max="5387" width="2.85546875" style="2" customWidth="1"/>
    <col min="5388" max="5390" width="15.7109375" style="2" customWidth="1"/>
    <col min="5391" max="5391" width="2.85546875" style="2" customWidth="1"/>
    <col min="5392" max="5394" width="15.7109375" style="2" customWidth="1"/>
    <col min="5395" max="5632" width="11.42578125" style="2"/>
    <col min="5633" max="5633" width="2.85546875" style="2" customWidth="1"/>
    <col min="5634" max="5634" width="37.5703125" style="2" customWidth="1"/>
    <col min="5635" max="5635" width="2.85546875" style="2" customWidth="1"/>
    <col min="5636" max="5638" width="15.7109375" style="2" customWidth="1"/>
    <col min="5639" max="5639" width="2.85546875" style="2" customWidth="1"/>
    <col min="5640" max="5642" width="15.7109375" style="2" customWidth="1"/>
    <col min="5643" max="5643" width="2.85546875" style="2" customWidth="1"/>
    <col min="5644" max="5646" width="15.7109375" style="2" customWidth="1"/>
    <col min="5647" max="5647" width="2.85546875" style="2" customWidth="1"/>
    <col min="5648" max="5650" width="15.7109375" style="2" customWidth="1"/>
    <col min="5651" max="5888" width="11.42578125" style="2"/>
    <col min="5889" max="5889" width="2.85546875" style="2" customWidth="1"/>
    <col min="5890" max="5890" width="37.5703125" style="2" customWidth="1"/>
    <col min="5891" max="5891" width="2.85546875" style="2" customWidth="1"/>
    <col min="5892" max="5894" width="15.7109375" style="2" customWidth="1"/>
    <col min="5895" max="5895" width="2.85546875" style="2" customWidth="1"/>
    <col min="5896" max="5898" width="15.7109375" style="2" customWidth="1"/>
    <col min="5899" max="5899" width="2.85546875" style="2" customWidth="1"/>
    <col min="5900" max="5902" width="15.7109375" style="2" customWidth="1"/>
    <col min="5903" max="5903" width="2.85546875" style="2" customWidth="1"/>
    <col min="5904" max="5906" width="15.7109375" style="2" customWidth="1"/>
    <col min="5907" max="6144" width="11.42578125" style="2"/>
    <col min="6145" max="6145" width="2.85546875" style="2" customWidth="1"/>
    <col min="6146" max="6146" width="37.5703125" style="2" customWidth="1"/>
    <col min="6147" max="6147" width="2.85546875" style="2" customWidth="1"/>
    <col min="6148" max="6150" width="15.7109375" style="2" customWidth="1"/>
    <col min="6151" max="6151" width="2.85546875" style="2" customWidth="1"/>
    <col min="6152" max="6154" width="15.7109375" style="2" customWidth="1"/>
    <col min="6155" max="6155" width="2.85546875" style="2" customWidth="1"/>
    <col min="6156" max="6158" width="15.7109375" style="2" customWidth="1"/>
    <col min="6159" max="6159" width="2.85546875" style="2" customWidth="1"/>
    <col min="6160" max="6162" width="15.7109375" style="2" customWidth="1"/>
    <col min="6163" max="6400" width="11.42578125" style="2"/>
    <col min="6401" max="6401" width="2.85546875" style="2" customWidth="1"/>
    <col min="6402" max="6402" width="37.5703125" style="2" customWidth="1"/>
    <col min="6403" max="6403" width="2.85546875" style="2" customWidth="1"/>
    <col min="6404" max="6406" width="15.7109375" style="2" customWidth="1"/>
    <col min="6407" max="6407" width="2.85546875" style="2" customWidth="1"/>
    <col min="6408" max="6410" width="15.7109375" style="2" customWidth="1"/>
    <col min="6411" max="6411" width="2.85546875" style="2" customWidth="1"/>
    <col min="6412" max="6414" width="15.7109375" style="2" customWidth="1"/>
    <col min="6415" max="6415" width="2.85546875" style="2" customWidth="1"/>
    <col min="6416" max="6418" width="15.7109375" style="2" customWidth="1"/>
    <col min="6419" max="6656" width="11.42578125" style="2"/>
    <col min="6657" max="6657" width="2.85546875" style="2" customWidth="1"/>
    <col min="6658" max="6658" width="37.5703125" style="2" customWidth="1"/>
    <col min="6659" max="6659" width="2.85546875" style="2" customWidth="1"/>
    <col min="6660" max="6662" width="15.7109375" style="2" customWidth="1"/>
    <col min="6663" max="6663" width="2.85546875" style="2" customWidth="1"/>
    <col min="6664" max="6666" width="15.7109375" style="2" customWidth="1"/>
    <col min="6667" max="6667" width="2.85546875" style="2" customWidth="1"/>
    <col min="6668" max="6670" width="15.7109375" style="2" customWidth="1"/>
    <col min="6671" max="6671" width="2.85546875" style="2" customWidth="1"/>
    <col min="6672" max="6674" width="15.7109375" style="2" customWidth="1"/>
    <col min="6675" max="6912" width="11.42578125" style="2"/>
    <col min="6913" max="6913" width="2.85546875" style="2" customWidth="1"/>
    <col min="6914" max="6914" width="37.5703125" style="2" customWidth="1"/>
    <col min="6915" max="6915" width="2.85546875" style="2" customWidth="1"/>
    <col min="6916" max="6918" width="15.7109375" style="2" customWidth="1"/>
    <col min="6919" max="6919" width="2.85546875" style="2" customWidth="1"/>
    <col min="6920" max="6922" width="15.7109375" style="2" customWidth="1"/>
    <col min="6923" max="6923" width="2.85546875" style="2" customWidth="1"/>
    <col min="6924" max="6926" width="15.7109375" style="2" customWidth="1"/>
    <col min="6927" max="6927" width="2.85546875" style="2" customWidth="1"/>
    <col min="6928" max="6930" width="15.7109375" style="2" customWidth="1"/>
    <col min="6931" max="7168" width="11.42578125" style="2"/>
    <col min="7169" max="7169" width="2.85546875" style="2" customWidth="1"/>
    <col min="7170" max="7170" width="37.5703125" style="2" customWidth="1"/>
    <col min="7171" max="7171" width="2.85546875" style="2" customWidth="1"/>
    <col min="7172" max="7174" width="15.7109375" style="2" customWidth="1"/>
    <col min="7175" max="7175" width="2.85546875" style="2" customWidth="1"/>
    <col min="7176" max="7178" width="15.7109375" style="2" customWidth="1"/>
    <col min="7179" max="7179" width="2.85546875" style="2" customWidth="1"/>
    <col min="7180" max="7182" width="15.7109375" style="2" customWidth="1"/>
    <col min="7183" max="7183" width="2.85546875" style="2" customWidth="1"/>
    <col min="7184" max="7186" width="15.7109375" style="2" customWidth="1"/>
    <col min="7187" max="7424" width="11.42578125" style="2"/>
    <col min="7425" max="7425" width="2.85546875" style="2" customWidth="1"/>
    <col min="7426" max="7426" width="37.5703125" style="2" customWidth="1"/>
    <col min="7427" max="7427" width="2.85546875" style="2" customWidth="1"/>
    <col min="7428" max="7430" width="15.7109375" style="2" customWidth="1"/>
    <col min="7431" max="7431" width="2.85546875" style="2" customWidth="1"/>
    <col min="7432" max="7434" width="15.7109375" style="2" customWidth="1"/>
    <col min="7435" max="7435" width="2.85546875" style="2" customWidth="1"/>
    <col min="7436" max="7438" width="15.7109375" style="2" customWidth="1"/>
    <col min="7439" max="7439" width="2.85546875" style="2" customWidth="1"/>
    <col min="7440" max="7442" width="15.7109375" style="2" customWidth="1"/>
    <col min="7443" max="7680" width="11.42578125" style="2"/>
    <col min="7681" max="7681" width="2.85546875" style="2" customWidth="1"/>
    <col min="7682" max="7682" width="37.5703125" style="2" customWidth="1"/>
    <col min="7683" max="7683" width="2.85546875" style="2" customWidth="1"/>
    <col min="7684" max="7686" width="15.7109375" style="2" customWidth="1"/>
    <col min="7687" max="7687" width="2.85546875" style="2" customWidth="1"/>
    <col min="7688" max="7690" width="15.7109375" style="2" customWidth="1"/>
    <col min="7691" max="7691" width="2.85546875" style="2" customWidth="1"/>
    <col min="7692" max="7694" width="15.7109375" style="2" customWidth="1"/>
    <col min="7695" max="7695" width="2.85546875" style="2" customWidth="1"/>
    <col min="7696" max="7698" width="15.7109375" style="2" customWidth="1"/>
    <col min="7699" max="7936" width="11.42578125" style="2"/>
    <col min="7937" max="7937" width="2.85546875" style="2" customWidth="1"/>
    <col min="7938" max="7938" width="37.5703125" style="2" customWidth="1"/>
    <col min="7939" max="7939" width="2.85546875" style="2" customWidth="1"/>
    <col min="7940" max="7942" width="15.7109375" style="2" customWidth="1"/>
    <col min="7943" max="7943" width="2.85546875" style="2" customWidth="1"/>
    <col min="7944" max="7946" width="15.7109375" style="2" customWidth="1"/>
    <col min="7947" max="7947" width="2.85546875" style="2" customWidth="1"/>
    <col min="7948" max="7950" width="15.7109375" style="2" customWidth="1"/>
    <col min="7951" max="7951" width="2.85546875" style="2" customWidth="1"/>
    <col min="7952" max="7954" width="15.7109375" style="2" customWidth="1"/>
    <col min="7955" max="8192" width="11.42578125" style="2"/>
    <col min="8193" max="8193" width="2.85546875" style="2" customWidth="1"/>
    <col min="8194" max="8194" width="37.5703125" style="2" customWidth="1"/>
    <col min="8195" max="8195" width="2.85546875" style="2" customWidth="1"/>
    <col min="8196" max="8198" width="15.7109375" style="2" customWidth="1"/>
    <col min="8199" max="8199" width="2.85546875" style="2" customWidth="1"/>
    <col min="8200" max="8202" width="15.7109375" style="2" customWidth="1"/>
    <col min="8203" max="8203" width="2.85546875" style="2" customWidth="1"/>
    <col min="8204" max="8206" width="15.7109375" style="2" customWidth="1"/>
    <col min="8207" max="8207" width="2.85546875" style="2" customWidth="1"/>
    <col min="8208" max="8210" width="15.7109375" style="2" customWidth="1"/>
    <col min="8211" max="8448" width="11.42578125" style="2"/>
    <col min="8449" max="8449" width="2.85546875" style="2" customWidth="1"/>
    <col min="8450" max="8450" width="37.5703125" style="2" customWidth="1"/>
    <col min="8451" max="8451" width="2.85546875" style="2" customWidth="1"/>
    <col min="8452" max="8454" width="15.7109375" style="2" customWidth="1"/>
    <col min="8455" max="8455" width="2.85546875" style="2" customWidth="1"/>
    <col min="8456" max="8458" width="15.7109375" style="2" customWidth="1"/>
    <col min="8459" max="8459" width="2.85546875" style="2" customWidth="1"/>
    <col min="8460" max="8462" width="15.7109375" style="2" customWidth="1"/>
    <col min="8463" max="8463" width="2.85546875" style="2" customWidth="1"/>
    <col min="8464" max="8466" width="15.7109375" style="2" customWidth="1"/>
    <col min="8467" max="8704" width="11.42578125" style="2"/>
    <col min="8705" max="8705" width="2.85546875" style="2" customWidth="1"/>
    <col min="8706" max="8706" width="37.5703125" style="2" customWidth="1"/>
    <col min="8707" max="8707" width="2.85546875" style="2" customWidth="1"/>
    <col min="8708" max="8710" width="15.7109375" style="2" customWidth="1"/>
    <col min="8711" max="8711" width="2.85546875" style="2" customWidth="1"/>
    <col min="8712" max="8714" width="15.7109375" style="2" customWidth="1"/>
    <col min="8715" max="8715" width="2.85546875" style="2" customWidth="1"/>
    <col min="8716" max="8718" width="15.7109375" style="2" customWidth="1"/>
    <col min="8719" max="8719" width="2.85546875" style="2" customWidth="1"/>
    <col min="8720" max="8722" width="15.7109375" style="2" customWidth="1"/>
    <col min="8723" max="8960" width="11.42578125" style="2"/>
    <col min="8961" max="8961" width="2.85546875" style="2" customWidth="1"/>
    <col min="8962" max="8962" width="37.5703125" style="2" customWidth="1"/>
    <col min="8963" max="8963" width="2.85546875" style="2" customWidth="1"/>
    <col min="8964" max="8966" width="15.7109375" style="2" customWidth="1"/>
    <col min="8967" max="8967" width="2.85546875" style="2" customWidth="1"/>
    <col min="8968" max="8970" width="15.7109375" style="2" customWidth="1"/>
    <col min="8971" max="8971" width="2.85546875" style="2" customWidth="1"/>
    <col min="8972" max="8974" width="15.7109375" style="2" customWidth="1"/>
    <col min="8975" max="8975" width="2.85546875" style="2" customWidth="1"/>
    <col min="8976" max="8978" width="15.7109375" style="2" customWidth="1"/>
    <col min="8979" max="9216" width="11.42578125" style="2"/>
    <col min="9217" max="9217" width="2.85546875" style="2" customWidth="1"/>
    <col min="9218" max="9218" width="37.5703125" style="2" customWidth="1"/>
    <col min="9219" max="9219" width="2.85546875" style="2" customWidth="1"/>
    <col min="9220" max="9222" width="15.7109375" style="2" customWidth="1"/>
    <col min="9223" max="9223" width="2.85546875" style="2" customWidth="1"/>
    <col min="9224" max="9226" width="15.7109375" style="2" customWidth="1"/>
    <col min="9227" max="9227" width="2.85546875" style="2" customWidth="1"/>
    <col min="9228" max="9230" width="15.7109375" style="2" customWidth="1"/>
    <col min="9231" max="9231" width="2.85546875" style="2" customWidth="1"/>
    <col min="9232" max="9234" width="15.7109375" style="2" customWidth="1"/>
    <col min="9235" max="9472" width="11.42578125" style="2"/>
    <col min="9473" max="9473" width="2.85546875" style="2" customWidth="1"/>
    <col min="9474" max="9474" width="37.5703125" style="2" customWidth="1"/>
    <col min="9475" max="9475" width="2.85546875" style="2" customWidth="1"/>
    <col min="9476" max="9478" width="15.7109375" style="2" customWidth="1"/>
    <col min="9479" max="9479" width="2.85546875" style="2" customWidth="1"/>
    <col min="9480" max="9482" width="15.7109375" style="2" customWidth="1"/>
    <col min="9483" max="9483" width="2.85546875" style="2" customWidth="1"/>
    <col min="9484" max="9486" width="15.7109375" style="2" customWidth="1"/>
    <col min="9487" max="9487" width="2.85546875" style="2" customWidth="1"/>
    <col min="9488" max="9490" width="15.7109375" style="2" customWidth="1"/>
    <col min="9491" max="9728" width="11.42578125" style="2"/>
    <col min="9729" max="9729" width="2.85546875" style="2" customWidth="1"/>
    <col min="9730" max="9730" width="37.5703125" style="2" customWidth="1"/>
    <col min="9731" max="9731" width="2.85546875" style="2" customWidth="1"/>
    <col min="9732" max="9734" width="15.7109375" style="2" customWidth="1"/>
    <col min="9735" max="9735" width="2.85546875" style="2" customWidth="1"/>
    <col min="9736" max="9738" width="15.7109375" style="2" customWidth="1"/>
    <col min="9739" max="9739" width="2.85546875" style="2" customWidth="1"/>
    <col min="9740" max="9742" width="15.7109375" style="2" customWidth="1"/>
    <col min="9743" max="9743" width="2.85546875" style="2" customWidth="1"/>
    <col min="9744" max="9746" width="15.7109375" style="2" customWidth="1"/>
    <col min="9747" max="9984" width="11.42578125" style="2"/>
    <col min="9985" max="9985" width="2.85546875" style="2" customWidth="1"/>
    <col min="9986" max="9986" width="37.5703125" style="2" customWidth="1"/>
    <col min="9987" max="9987" width="2.85546875" style="2" customWidth="1"/>
    <col min="9988" max="9990" width="15.7109375" style="2" customWidth="1"/>
    <col min="9991" max="9991" width="2.85546875" style="2" customWidth="1"/>
    <col min="9992" max="9994" width="15.7109375" style="2" customWidth="1"/>
    <col min="9995" max="9995" width="2.85546875" style="2" customWidth="1"/>
    <col min="9996" max="9998" width="15.7109375" style="2" customWidth="1"/>
    <col min="9999" max="9999" width="2.85546875" style="2" customWidth="1"/>
    <col min="10000" max="10002" width="15.7109375" style="2" customWidth="1"/>
    <col min="10003" max="10240" width="11.42578125" style="2"/>
    <col min="10241" max="10241" width="2.85546875" style="2" customWidth="1"/>
    <col min="10242" max="10242" width="37.5703125" style="2" customWidth="1"/>
    <col min="10243" max="10243" width="2.85546875" style="2" customWidth="1"/>
    <col min="10244" max="10246" width="15.7109375" style="2" customWidth="1"/>
    <col min="10247" max="10247" width="2.85546875" style="2" customWidth="1"/>
    <col min="10248" max="10250" width="15.7109375" style="2" customWidth="1"/>
    <col min="10251" max="10251" width="2.85546875" style="2" customWidth="1"/>
    <col min="10252" max="10254" width="15.7109375" style="2" customWidth="1"/>
    <col min="10255" max="10255" width="2.85546875" style="2" customWidth="1"/>
    <col min="10256" max="10258" width="15.7109375" style="2" customWidth="1"/>
    <col min="10259" max="10496" width="11.42578125" style="2"/>
    <col min="10497" max="10497" width="2.85546875" style="2" customWidth="1"/>
    <col min="10498" max="10498" width="37.5703125" style="2" customWidth="1"/>
    <col min="10499" max="10499" width="2.85546875" style="2" customWidth="1"/>
    <col min="10500" max="10502" width="15.7109375" style="2" customWidth="1"/>
    <col min="10503" max="10503" width="2.85546875" style="2" customWidth="1"/>
    <col min="10504" max="10506" width="15.7109375" style="2" customWidth="1"/>
    <col min="10507" max="10507" width="2.85546875" style="2" customWidth="1"/>
    <col min="10508" max="10510" width="15.7109375" style="2" customWidth="1"/>
    <col min="10511" max="10511" width="2.85546875" style="2" customWidth="1"/>
    <col min="10512" max="10514" width="15.7109375" style="2" customWidth="1"/>
    <col min="10515" max="10752" width="11.42578125" style="2"/>
    <col min="10753" max="10753" width="2.85546875" style="2" customWidth="1"/>
    <col min="10754" max="10754" width="37.5703125" style="2" customWidth="1"/>
    <col min="10755" max="10755" width="2.85546875" style="2" customWidth="1"/>
    <col min="10756" max="10758" width="15.7109375" style="2" customWidth="1"/>
    <col min="10759" max="10759" width="2.85546875" style="2" customWidth="1"/>
    <col min="10760" max="10762" width="15.7109375" style="2" customWidth="1"/>
    <col min="10763" max="10763" width="2.85546875" style="2" customWidth="1"/>
    <col min="10764" max="10766" width="15.7109375" style="2" customWidth="1"/>
    <col min="10767" max="10767" width="2.85546875" style="2" customWidth="1"/>
    <col min="10768" max="10770" width="15.7109375" style="2" customWidth="1"/>
    <col min="10771" max="11008" width="11.42578125" style="2"/>
    <col min="11009" max="11009" width="2.85546875" style="2" customWidth="1"/>
    <col min="11010" max="11010" width="37.5703125" style="2" customWidth="1"/>
    <col min="11011" max="11011" width="2.85546875" style="2" customWidth="1"/>
    <col min="11012" max="11014" width="15.7109375" style="2" customWidth="1"/>
    <col min="11015" max="11015" width="2.85546875" style="2" customWidth="1"/>
    <col min="11016" max="11018" width="15.7109375" style="2" customWidth="1"/>
    <col min="11019" max="11019" width="2.85546875" style="2" customWidth="1"/>
    <col min="11020" max="11022" width="15.7109375" style="2" customWidth="1"/>
    <col min="11023" max="11023" width="2.85546875" style="2" customWidth="1"/>
    <col min="11024" max="11026" width="15.7109375" style="2" customWidth="1"/>
    <col min="11027" max="11264" width="11.42578125" style="2"/>
    <col min="11265" max="11265" width="2.85546875" style="2" customWidth="1"/>
    <col min="11266" max="11266" width="37.5703125" style="2" customWidth="1"/>
    <col min="11267" max="11267" width="2.85546875" style="2" customWidth="1"/>
    <col min="11268" max="11270" width="15.7109375" style="2" customWidth="1"/>
    <col min="11271" max="11271" width="2.85546875" style="2" customWidth="1"/>
    <col min="11272" max="11274" width="15.7109375" style="2" customWidth="1"/>
    <col min="11275" max="11275" width="2.85546875" style="2" customWidth="1"/>
    <col min="11276" max="11278" width="15.7109375" style="2" customWidth="1"/>
    <col min="11279" max="11279" width="2.85546875" style="2" customWidth="1"/>
    <col min="11280" max="11282" width="15.7109375" style="2" customWidth="1"/>
    <col min="11283" max="11520" width="11.42578125" style="2"/>
    <col min="11521" max="11521" width="2.85546875" style="2" customWidth="1"/>
    <col min="11522" max="11522" width="37.5703125" style="2" customWidth="1"/>
    <col min="11523" max="11523" width="2.85546875" style="2" customWidth="1"/>
    <col min="11524" max="11526" width="15.7109375" style="2" customWidth="1"/>
    <col min="11527" max="11527" width="2.85546875" style="2" customWidth="1"/>
    <col min="11528" max="11530" width="15.7109375" style="2" customWidth="1"/>
    <col min="11531" max="11531" width="2.85546875" style="2" customWidth="1"/>
    <col min="11532" max="11534" width="15.7109375" style="2" customWidth="1"/>
    <col min="11535" max="11535" width="2.85546875" style="2" customWidth="1"/>
    <col min="11536" max="11538" width="15.7109375" style="2" customWidth="1"/>
    <col min="11539" max="11776" width="11.42578125" style="2"/>
    <col min="11777" max="11777" width="2.85546875" style="2" customWidth="1"/>
    <col min="11778" max="11778" width="37.5703125" style="2" customWidth="1"/>
    <col min="11779" max="11779" width="2.85546875" style="2" customWidth="1"/>
    <col min="11780" max="11782" width="15.7109375" style="2" customWidth="1"/>
    <col min="11783" max="11783" width="2.85546875" style="2" customWidth="1"/>
    <col min="11784" max="11786" width="15.7109375" style="2" customWidth="1"/>
    <col min="11787" max="11787" width="2.85546875" style="2" customWidth="1"/>
    <col min="11788" max="11790" width="15.7109375" style="2" customWidth="1"/>
    <col min="11791" max="11791" width="2.85546875" style="2" customWidth="1"/>
    <col min="11792" max="11794" width="15.7109375" style="2" customWidth="1"/>
    <col min="11795" max="12032" width="11.42578125" style="2"/>
    <col min="12033" max="12033" width="2.85546875" style="2" customWidth="1"/>
    <col min="12034" max="12034" width="37.5703125" style="2" customWidth="1"/>
    <col min="12035" max="12035" width="2.85546875" style="2" customWidth="1"/>
    <col min="12036" max="12038" width="15.7109375" style="2" customWidth="1"/>
    <col min="12039" max="12039" width="2.85546875" style="2" customWidth="1"/>
    <col min="12040" max="12042" width="15.7109375" style="2" customWidth="1"/>
    <col min="12043" max="12043" width="2.85546875" style="2" customWidth="1"/>
    <col min="12044" max="12046" width="15.7109375" style="2" customWidth="1"/>
    <col min="12047" max="12047" width="2.85546875" style="2" customWidth="1"/>
    <col min="12048" max="12050" width="15.7109375" style="2" customWidth="1"/>
    <col min="12051" max="12288" width="11.42578125" style="2"/>
    <col min="12289" max="12289" width="2.85546875" style="2" customWidth="1"/>
    <col min="12290" max="12290" width="37.5703125" style="2" customWidth="1"/>
    <col min="12291" max="12291" width="2.85546875" style="2" customWidth="1"/>
    <col min="12292" max="12294" width="15.7109375" style="2" customWidth="1"/>
    <col min="12295" max="12295" width="2.85546875" style="2" customWidth="1"/>
    <col min="12296" max="12298" width="15.7109375" style="2" customWidth="1"/>
    <col min="12299" max="12299" width="2.85546875" style="2" customWidth="1"/>
    <col min="12300" max="12302" width="15.7109375" style="2" customWidth="1"/>
    <col min="12303" max="12303" width="2.85546875" style="2" customWidth="1"/>
    <col min="12304" max="12306" width="15.7109375" style="2" customWidth="1"/>
    <col min="12307" max="12544" width="11.42578125" style="2"/>
    <col min="12545" max="12545" width="2.85546875" style="2" customWidth="1"/>
    <col min="12546" max="12546" width="37.5703125" style="2" customWidth="1"/>
    <col min="12547" max="12547" width="2.85546875" style="2" customWidth="1"/>
    <col min="12548" max="12550" width="15.7109375" style="2" customWidth="1"/>
    <col min="12551" max="12551" width="2.85546875" style="2" customWidth="1"/>
    <col min="12552" max="12554" width="15.7109375" style="2" customWidth="1"/>
    <col min="12555" max="12555" width="2.85546875" style="2" customWidth="1"/>
    <col min="12556" max="12558" width="15.7109375" style="2" customWidth="1"/>
    <col min="12559" max="12559" width="2.85546875" style="2" customWidth="1"/>
    <col min="12560" max="12562" width="15.7109375" style="2" customWidth="1"/>
    <col min="12563" max="12800" width="11.42578125" style="2"/>
    <col min="12801" max="12801" width="2.85546875" style="2" customWidth="1"/>
    <col min="12802" max="12802" width="37.5703125" style="2" customWidth="1"/>
    <col min="12803" max="12803" width="2.85546875" style="2" customWidth="1"/>
    <col min="12804" max="12806" width="15.7109375" style="2" customWidth="1"/>
    <col min="12807" max="12807" width="2.85546875" style="2" customWidth="1"/>
    <col min="12808" max="12810" width="15.7109375" style="2" customWidth="1"/>
    <col min="12811" max="12811" width="2.85546875" style="2" customWidth="1"/>
    <col min="12812" max="12814" width="15.7109375" style="2" customWidth="1"/>
    <col min="12815" max="12815" width="2.85546875" style="2" customWidth="1"/>
    <col min="12816" max="12818" width="15.7109375" style="2" customWidth="1"/>
    <col min="12819" max="13056" width="11.42578125" style="2"/>
    <col min="13057" max="13057" width="2.85546875" style="2" customWidth="1"/>
    <col min="13058" max="13058" width="37.5703125" style="2" customWidth="1"/>
    <col min="13059" max="13059" width="2.85546875" style="2" customWidth="1"/>
    <col min="13060" max="13062" width="15.7109375" style="2" customWidth="1"/>
    <col min="13063" max="13063" width="2.85546875" style="2" customWidth="1"/>
    <col min="13064" max="13066" width="15.7109375" style="2" customWidth="1"/>
    <col min="13067" max="13067" width="2.85546875" style="2" customWidth="1"/>
    <col min="13068" max="13070" width="15.7109375" style="2" customWidth="1"/>
    <col min="13071" max="13071" width="2.85546875" style="2" customWidth="1"/>
    <col min="13072" max="13074" width="15.7109375" style="2" customWidth="1"/>
    <col min="13075" max="13312" width="11.42578125" style="2"/>
    <col min="13313" max="13313" width="2.85546875" style="2" customWidth="1"/>
    <col min="13314" max="13314" width="37.5703125" style="2" customWidth="1"/>
    <col min="13315" max="13315" width="2.85546875" style="2" customWidth="1"/>
    <col min="13316" max="13318" width="15.7109375" style="2" customWidth="1"/>
    <col min="13319" max="13319" width="2.85546875" style="2" customWidth="1"/>
    <col min="13320" max="13322" width="15.7109375" style="2" customWidth="1"/>
    <col min="13323" max="13323" width="2.85546875" style="2" customWidth="1"/>
    <col min="13324" max="13326" width="15.7109375" style="2" customWidth="1"/>
    <col min="13327" max="13327" width="2.85546875" style="2" customWidth="1"/>
    <col min="13328" max="13330" width="15.7109375" style="2" customWidth="1"/>
    <col min="13331" max="13568" width="11.42578125" style="2"/>
    <col min="13569" max="13569" width="2.85546875" style="2" customWidth="1"/>
    <col min="13570" max="13570" width="37.5703125" style="2" customWidth="1"/>
    <col min="13571" max="13571" width="2.85546875" style="2" customWidth="1"/>
    <col min="13572" max="13574" width="15.7109375" style="2" customWidth="1"/>
    <col min="13575" max="13575" width="2.85546875" style="2" customWidth="1"/>
    <col min="13576" max="13578" width="15.7109375" style="2" customWidth="1"/>
    <col min="13579" max="13579" width="2.85546875" style="2" customWidth="1"/>
    <col min="13580" max="13582" width="15.7109375" style="2" customWidth="1"/>
    <col min="13583" max="13583" width="2.85546875" style="2" customWidth="1"/>
    <col min="13584" max="13586" width="15.7109375" style="2" customWidth="1"/>
    <col min="13587" max="13824" width="11.42578125" style="2"/>
    <col min="13825" max="13825" width="2.85546875" style="2" customWidth="1"/>
    <col min="13826" max="13826" width="37.5703125" style="2" customWidth="1"/>
    <col min="13827" max="13827" width="2.85546875" style="2" customWidth="1"/>
    <col min="13828" max="13830" width="15.7109375" style="2" customWidth="1"/>
    <col min="13831" max="13831" width="2.85546875" style="2" customWidth="1"/>
    <col min="13832" max="13834" width="15.7109375" style="2" customWidth="1"/>
    <col min="13835" max="13835" width="2.85546875" style="2" customWidth="1"/>
    <col min="13836" max="13838" width="15.7109375" style="2" customWidth="1"/>
    <col min="13839" max="13839" width="2.85546875" style="2" customWidth="1"/>
    <col min="13840" max="13842" width="15.7109375" style="2" customWidth="1"/>
    <col min="13843" max="14080" width="11.42578125" style="2"/>
    <col min="14081" max="14081" width="2.85546875" style="2" customWidth="1"/>
    <col min="14082" max="14082" width="37.5703125" style="2" customWidth="1"/>
    <col min="14083" max="14083" width="2.85546875" style="2" customWidth="1"/>
    <col min="14084" max="14086" width="15.7109375" style="2" customWidth="1"/>
    <col min="14087" max="14087" width="2.85546875" style="2" customWidth="1"/>
    <col min="14088" max="14090" width="15.7109375" style="2" customWidth="1"/>
    <col min="14091" max="14091" width="2.85546875" style="2" customWidth="1"/>
    <col min="14092" max="14094" width="15.7109375" style="2" customWidth="1"/>
    <col min="14095" max="14095" width="2.85546875" style="2" customWidth="1"/>
    <col min="14096" max="14098" width="15.7109375" style="2" customWidth="1"/>
    <col min="14099" max="14336" width="11.42578125" style="2"/>
    <col min="14337" max="14337" width="2.85546875" style="2" customWidth="1"/>
    <col min="14338" max="14338" width="37.5703125" style="2" customWidth="1"/>
    <col min="14339" max="14339" width="2.85546875" style="2" customWidth="1"/>
    <col min="14340" max="14342" width="15.7109375" style="2" customWidth="1"/>
    <col min="14343" max="14343" width="2.85546875" style="2" customWidth="1"/>
    <col min="14344" max="14346" width="15.7109375" style="2" customWidth="1"/>
    <col min="14347" max="14347" width="2.85546875" style="2" customWidth="1"/>
    <col min="14348" max="14350" width="15.7109375" style="2" customWidth="1"/>
    <col min="14351" max="14351" width="2.85546875" style="2" customWidth="1"/>
    <col min="14352" max="14354" width="15.7109375" style="2" customWidth="1"/>
    <col min="14355" max="14592" width="11.42578125" style="2"/>
    <col min="14593" max="14593" width="2.85546875" style="2" customWidth="1"/>
    <col min="14594" max="14594" width="37.5703125" style="2" customWidth="1"/>
    <col min="14595" max="14595" width="2.85546875" style="2" customWidth="1"/>
    <col min="14596" max="14598" width="15.7109375" style="2" customWidth="1"/>
    <col min="14599" max="14599" width="2.85546875" style="2" customWidth="1"/>
    <col min="14600" max="14602" width="15.7109375" style="2" customWidth="1"/>
    <col min="14603" max="14603" width="2.85546875" style="2" customWidth="1"/>
    <col min="14604" max="14606" width="15.7109375" style="2" customWidth="1"/>
    <col min="14607" max="14607" width="2.85546875" style="2" customWidth="1"/>
    <col min="14608" max="14610" width="15.7109375" style="2" customWidth="1"/>
    <col min="14611" max="14848" width="11.42578125" style="2"/>
    <col min="14849" max="14849" width="2.85546875" style="2" customWidth="1"/>
    <col min="14850" max="14850" width="37.5703125" style="2" customWidth="1"/>
    <col min="14851" max="14851" width="2.85546875" style="2" customWidth="1"/>
    <col min="14852" max="14854" width="15.7109375" style="2" customWidth="1"/>
    <col min="14855" max="14855" width="2.85546875" style="2" customWidth="1"/>
    <col min="14856" max="14858" width="15.7109375" style="2" customWidth="1"/>
    <col min="14859" max="14859" width="2.85546875" style="2" customWidth="1"/>
    <col min="14860" max="14862" width="15.7109375" style="2" customWidth="1"/>
    <col min="14863" max="14863" width="2.85546875" style="2" customWidth="1"/>
    <col min="14864" max="14866" width="15.7109375" style="2" customWidth="1"/>
    <col min="14867" max="15104" width="11.42578125" style="2"/>
    <col min="15105" max="15105" width="2.85546875" style="2" customWidth="1"/>
    <col min="15106" max="15106" width="37.5703125" style="2" customWidth="1"/>
    <col min="15107" max="15107" width="2.85546875" style="2" customWidth="1"/>
    <col min="15108" max="15110" width="15.7109375" style="2" customWidth="1"/>
    <col min="15111" max="15111" width="2.85546875" style="2" customWidth="1"/>
    <col min="15112" max="15114" width="15.7109375" style="2" customWidth="1"/>
    <col min="15115" max="15115" width="2.85546875" style="2" customWidth="1"/>
    <col min="15116" max="15118" width="15.7109375" style="2" customWidth="1"/>
    <col min="15119" max="15119" width="2.85546875" style="2" customWidth="1"/>
    <col min="15120" max="15122" width="15.7109375" style="2" customWidth="1"/>
    <col min="15123" max="15360" width="11.42578125" style="2"/>
    <col min="15361" max="15361" width="2.85546875" style="2" customWidth="1"/>
    <col min="15362" max="15362" width="37.5703125" style="2" customWidth="1"/>
    <col min="15363" max="15363" width="2.85546875" style="2" customWidth="1"/>
    <col min="15364" max="15366" width="15.7109375" style="2" customWidth="1"/>
    <col min="15367" max="15367" width="2.85546875" style="2" customWidth="1"/>
    <col min="15368" max="15370" width="15.7109375" style="2" customWidth="1"/>
    <col min="15371" max="15371" width="2.85546875" style="2" customWidth="1"/>
    <col min="15372" max="15374" width="15.7109375" style="2" customWidth="1"/>
    <col min="15375" max="15375" width="2.85546875" style="2" customWidth="1"/>
    <col min="15376" max="15378" width="15.7109375" style="2" customWidth="1"/>
    <col min="15379" max="15616" width="11.42578125" style="2"/>
    <col min="15617" max="15617" width="2.85546875" style="2" customWidth="1"/>
    <col min="15618" max="15618" width="37.5703125" style="2" customWidth="1"/>
    <col min="15619" max="15619" width="2.85546875" style="2" customWidth="1"/>
    <col min="15620" max="15622" width="15.7109375" style="2" customWidth="1"/>
    <col min="15623" max="15623" width="2.85546875" style="2" customWidth="1"/>
    <col min="15624" max="15626" width="15.7109375" style="2" customWidth="1"/>
    <col min="15627" max="15627" width="2.85546875" style="2" customWidth="1"/>
    <col min="15628" max="15630" width="15.7109375" style="2" customWidth="1"/>
    <col min="15631" max="15631" width="2.85546875" style="2" customWidth="1"/>
    <col min="15632" max="15634" width="15.7109375" style="2" customWidth="1"/>
    <col min="15635" max="15872" width="11.42578125" style="2"/>
    <col min="15873" max="15873" width="2.85546875" style="2" customWidth="1"/>
    <col min="15874" max="15874" width="37.5703125" style="2" customWidth="1"/>
    <col min="15875" max="15875" width="2.85546875" style="2" customWidth="1"/>
    <col min="15876" max="15878" width="15.7109375" style="2" customWidth="1"/>
    <col min="15879" max="15879" width="2.85546875" style="2" customWidth="1"/>
    <col min="15880" max="15882" width="15.7109375" style="2" customWidth="1"/>
    <col min="15883" max="15883" width="2.85546875" style="2" customWidth="1"/>
    <col min="15884" max="15886" width="15.7109375" style="2" customWidth="1"/>
    <col min="15887" max="15887" width="2.85546875" style="2" customWidth="1"/>
    <col min="15888" max="15890" width="15.7109375" style="2" customWidth="1"/>
    <col min="15891" max="16128" width="11.42578125" style="2"/>
    <col min="16129" max="16129" width="2.85546875" style="2" customWidth="1"/>
    <col min="16130" max="16130" width="37.5703125" style="2" customWidth="1"/>
    <col min="16131" max="16131" width="2.85546875" style="2" customWidth="1"/>
    <col min="16132" max="16134" width="15.7109375" style="2" customWidth="1"/>
    <col min="16135" max="16135" width="2.85546875" style="2" customWidth="1"/>
    <col min="16136" max="16138" width="15.7109375" style="2" customWidth="1"/>
    <col min="16139" max="16139" width="2.85546875" style="2" customWidth="1"/>
    <col min="16140" max="16142" width="15.7109375" style="2" customWidth="1"/>
    <col min="16143" max="16143" width="2.85546875" style="2" customWidth="1"/>
    <col min="16144" max="16146" width="15.7109375" style="2" customWidth="1"/>
    <col min="16147" max="16384" width="11.42578125" style="2"/>
  </cols>
  <sheetData>
    <row r="1" spans="1:19" ht="12" customHeight="1" x14ac:dyDescent="0.25">
      <c r="A1" s="1"/>
      <c r="B1" s="1"/>
      <c r="C1" s="21"/>
      <c r="D1" s="1"/>
      <c r="E1" s="1"/>
      <c r="F1" s="1"/>
      <c r="H1" s="1"/>
      <c r="I1" s="1"/>
      <c r="J1" s="1"/>
      <c r="L1" s="1"/>
      <c r="M1" s="1"/>
      <c r="N1" s="1"/>
      <c r="P1" s="1"/>
      <c r="Q1" s="1"/>
      <c r="R1" s="1"/>
    </row>
    <row r="2" spans="1:19" ht="12" customHeight="1" x14ac:dyDescent="0.25">
      <c r="A2" s="1"/>
      <c r="B2" s="240" t="s">
        <v>243</v>
      </c>
      <c r="C2" s="255"/>
      <c r="D2" s="5"/>
      <c r="E2" s="5"/>
      <c r="F2" s="5"/>
      <c r="H2" s="5"/>
      <c r="I2" s="5"/>
      <c r="J2" s="5"/>
      <c r="L2" s="5"/>
      <c r="M2" s="5"/>
      <c r="N2" s="5"/>
      <c r="P2" s="5"/>
      <c r="Q2" s="5"/>
      <c r="R2" s="5"/>
    </row>
    <row r="3" spans="1:19" ht="12" customHeight="1" x14ac:dyDescent="0.25">
      <c r="A3" s="10"/>
      <c r="B3" s="240" t="s">
        <v>244</v>
      </c>
      <c r="C3" s="187"/>
      <c r="D3" s="8"/>
      <c r="E3" s="92"/>
      <c r="F3" s="8"/>
      <c r="H3" s="92"/>
      <c r="I3" s="92"/>
      <c r="J3" s="8"/>
      <c r="L3" s="92"/>
      <c r="M3" s="92"/>
      <c r="N3" s="8"/>
      <c r="P3" s="92"/>
      <c r="Q3" s="92"/>
      <c r="R3" s="8"/>
    </row>
    <row r="4" spans="1:19" ht="12" customHeight="1" x14ac:dyDescent="0.25">
      <c r="A4" s="12"/>
      <c r="B4" s="1999" t="s">
        <v>4</v>
      </c>
      <c r="C4" s="256"/>
      <c r="D4" s="1999">
        <v>2016</v>
      </c>
      <c r="E4" s="1999"/>
      <c r="F4" s="1999"/>
      <c r="H4" s="1999">
        <v>2016</v>
      </c>
      <c r="I4" s="1999"/>
      <c r="J4" s="1999"/>
      <c r="L4" s="1999">
        <v>2015</v>
      </c>
      <c r="M4" s="1999"/>
      <c r="N4" s="1999"/>
      <c r="P4" s="1999">
        <v>2015</v>
      </c>
      <c r="Q4" s="1999"/>
      <c r="R4" s="1999"/>
    </row>
    <row r="5" spans="1:19" ht="12" customHeight="1" x14ac:dyDescent="0.25">
      <c r="A5" s="12"/>
      <c r="B5" s="2000"/>
      <c r="C5" s="256"/>
      <c r="D5" s="2001" t="s">
        <v>245</v>
      </c>
      <c r="E5" s="2001"/>
      <c r="F5" s="2001"/>
      <c r="G5" s="17"/>
      <c r="H5" s="2001" t="s">
        <v>246</v>
      </c>
      <c r="I5" s="2001"/>
      <c r="J5" s="2001"/>
      <c r="K5" s="257"/>
      <c r="L5" s="2001" t="s">
        <v>245</v>
      </c>
      <c r="M5" s="2001"/>
      <c r="N5" s="2001"/>
      <c r="O5" s="17"/>
      <c r="P5" s="2001" t="s">
        <v>246</v>
      </c>
      <c r="Q5" s="2001"/>
      <c r="R5" s="2001"/>
    </row>
    <row r="6" spans="1:19" ht="12" customHeight="1" x14ac:dyDescent="0.25">
      <c r="A6" s="12"/>
      <c r="B6" s="2000"/>
      <c r="C6" s="256"/>
      <c r="D6" s="1999" t="s">
        <v>201</v>
      </c>
      <c r="E6" s="212" t="s">
        <v>202</v>
      </c>
      <c r="F6" s="212" t="s">
        <v>203</v>
      </c>
      <c r="G6" s="111"/>
      <c r="H6" s="1999" t="s">
        <v>201</v>
      </c>
      <c r="I6" s="212" t="s">
        <v>202</v>
      </c>
      <c r="J6" s="212" t="s">
        <v>203</v>
      </c>
      <c r="L6" s="1999" t="s">
        <v>201</v>
      </c>
      <c r="M6" s="212" t="s">
        <v>202</v>
      </c>
      <c r="N6" s="212" t="s">
        <v>203</v>
      </c>
      <c r="O6" s="111"/>
      <c r="P6" s="1999" t="s">
        <v>201</v>
      </c>
      <c r="Q6" s="212" t="s">
        <v>202</v>
      </c>
      <c r="R6" s="212" t="s">
        <v>203</v>
      </c>
    </row>
    <row r="7" spans="1:19" ht="12" customHeight="1" x14ac:dyDescent="0.25">
      <c r="A7" s="12"/>
      <c r="B7" s="2001"/>
      <c r="C7" s="256"/>
      <c r="D7" s="2001"/>
      <c r="E7" s="151" t="s">
        <v>204</v>
      </c>
      <c r="F7" s="151" t="s">
        <v>204</v>
      </c>
      <c r="G7" s="111"/>
      <c r="H7" s="2001"/>
      <c r="I7" s="151" t="s">
        <v>204</v>
      </c>
      <c r="J7" s="151" t="s">
        <v>204</v>
      </c>
      <c r="L7" s="2001"/>
      <c r="M7" s="151" t="s">
        <v>204</v>
      </c>
      <c r="N7" s="151" t="s">
        <v>204</v>
      </c>
      <c r="O7" s="111"/>
      <c r="P7" s="2001"/>
      <c r="Q7" s="151" t="s">
        <v>204</v>
      </c>
      <c r="R7" s="151" t="s">
        <v>204</v>
      </c>
    </row>
    <row r="8" spans="1:19" ht="12" customHeight="1" x14ac:dyDescent="0.25">
      <c r="A8" s="16"/>
      <c r="B8" s="16"/>
      <c r="C8" s="16"/>
      <c r="D8" s="16"/>
      <c r="E8" s="16"/>
      <c r="F8" s="16"/>
      <c r="H8" s="16"/>
      <c r="I8" s="16"/>
      <c r="J8" s="16"/>
      <c r="L8" s="16"/>
      <c r="M8" s="16"/>
      <c r="N8" s="16"/>
      <c r="P8" s="16"/>
      <c r="Q8" s="16"/>
      <c r="R8" s="16"/>
    </row>
    <row r="9" spans="1:19" ht="12" customHeight="1" x14ac:dyDescent="0.25">
      <c r="A9" s="1"/>
      <c r="B9" s="258" t="s">
        <v>11</v>
      </c>
      <c r="C9" s="259"/>
      <c r="D9" s="21"/>
      <c r="E9" s="21"/>
      <c r="F9" s="21"/>
      <c r="H9" s="21"/>
      <c r="I9" s="21"/>
      <c r="J9" s="21"/>
      <c r="L9" s="21"/>
      <c r="M9" s="21"/>
      <c r="N9" s="21"/>
      <c r="P9" s="21"/>
      <c r="Q9" s="21"/>
      <c r="R9" s="21"/>
    </row>
    <row r="10" spans="1:19" ht="12" customHeight="1" x14ac:dyDescent="0.25">
      <c r="A10" s="25"/>
      <c r="B10" s="260" t="s">
        <v>14</v>
      </c>
      <c r="C10" s="282"/>
      <c r="D10" s="1208">
        <f>SUM(E10:F10)</f>
        <v>0</v>
      </c>
      <c r="E10" s="652">
        <v>0</v>
      </c>
      <c r="F10" s="634">
        <v>0</v>
      </c>
      <c r="G10" s="262"/>
      <c r="H10" s="1208">
        <f>SUM(I10:J10)</f>
        <v>0</v>
      </c>
      <c r="I10" s="1747">
        <v>0</v>
      </c>
      <c r="J10" s="1748">
        <v>0</v>
      </c>
      <c r="K10" s="336"/>
      <c r="L10" s="152">
        <f t="shared" ref="L10:L18" si="0">SUM(M10:N10)</f>
        <v>1</v>
      </c>
      <c r="M10" s="153">
        <v>1</v>
      </c>
      <c r="N10" s="153">
        <v>0</v>
      </c>
      <c r="O10" s="262"/>
      <c r="P10" s="152">
        <f t="shared" ref="P10:P18" si="1">SUM(Q10:R10)</f>
        <v>0</v>
      </c>
      <c r="Q10" s="153">
        <v>0</v>
      </c>
      <c r="R10" s="153">
        <v>0</v>
      </c>
      <c r="S10" s="336"/>
    </row>
    <row r="11" spans="1:19" ht="12" customHeight="1" x14ac:dyDescent="0.25">
      <c r="A11" s="25"/>
      <c r="B11" s="32" t="s">
        <v>16</v>
      </c>
      <c r="C11" s="282"/>
      <c r="D11" s="1749">
        <f>SUM(E11:F11)</f>
        <v>2</v>
      </c>
      <c r="E11" s="653">
        <v>0</v>
      </c>
      <c r="F11" s="635">
        <v>2</v>
      </c>
      <c r="G11" s="262"/>
      <c r="H11" s="1749">
        <f t="shared" ref="H11:H18" si="2">SUM(I11:J11)</f>
        <v>0</v>
      </c>
      <c r="I11" s="160">
        <v>0</v>
      </c>
      <c r="J11" s="635">
        <v>0</v>
      </c>
      <c r="K11" s="336"/>
      <c r="L11" s="263">
        <f t="shared" si="0"/>
        <v>0</v>
      </c>
      <c r="M11" s="160">
        <v>0</v>
      </c>
      <c r="N11" s="160">
        <v>0</v>
      </c>
      <c r="O11" s="262"/>
      <c r="P11" s="263">
        <f t="shared" si="1"/>
        <v>1</v>
      </c>
      <c r="Q11" s="160">
        <v>1</v>
      </c>
      <c r="R11" s="160">
        <v>0</v>
      </c>
      <c r="S11" s="336"/>
    </row>
    <row r="12" spans="1:19" ht="12" customHeight="1" x14ac:dyDescent="0.25">
      <c r="A12" s="25"/>
      <c r="B12" s="32" t="s">
        <v>18</v>
      </c>
      <c r="C12" s="282"/>
      <c r="D12" s="1749">
        <f t="shared" ref="D12:D13" si="3">SUM(E12:F12)</f>
        <v>0</v>
      </c>
      <c r="E12" s="653">
        <v>0</v>
      </c>
      <c r="F12" s="635">
        <v>0</v>
      </c>
      <c r="G12" s="262"/>
      <c r="H12" s="1749">
        <f t="shared" si="2"/>
        <v>0</v>
      </c>
      <c r="I12" s="653">
        <v>0</v>
      </c>
      <c r="J12" s="1219">
        <v>0</v>
      </c>
      <c r="K12" s="336"/>
      <c r="L12" s="263">
        <f t="shared" si="0"/>
        <v>0</v>
      </c>
      <c r="M12" s="160">
        <v>0</v>
      </c>
      <c r="N12" s="160">
        <v>0</v>
      </c>
      <c r="O12" s="262"/>
      <c r="P12" s="263">
        <f t="shared" si="1"/>
        <v>1</v>
      </c>
      <c r="Q12" s="160">
        <v>1</v>
      </c>
      <c r="R12" s="160">
        <v>0</v>
      </c>
      <c r="S12" s="336"/>
    </row>
    <row r="13" spans="1:19" ht="12" customHeight="1" x14ac:dyDescent="0.25">
      <c r="A13" s="25"/>
      <c r="B13" s="32" t="s">
        <v>20</v>
      </c>
      <c r="C13" s="282"/>
      <c r="D13" s="1749">
        <f t="shared" si="3"/>
        <v>0</v>
      </c>
      <c r="E13" s="653">
        <v>0</v>
      </c>
      <c r="F13" s="635">
        <v>0</v>
      </c>
      <c r="G13" s="262"/>
      <c r="H13" s="1749">
        <f t="shared" si="2"/>
        <v>1</v>
      </c>
      <c r="I13" s="653">
        <v>0</v>
      </c>
      <c r="J13" s="1219">
        <v>1</v>
      </c>
      <c r="K13" s="336"/>
      <c r="L13" s="263">
        <f t="shared" si="0"/>
        <v>0</v>
      </c>
      <c r="M13" s="160">
        <v>0</v>
      </c>
      <c r="N13" s="160">
        <v>0</v>
      </c>
      <c r="O13" s="262"/>
      <c r="P13" s="263">
        <f t="shared" si="1"/>
        <v>0</v>
      </c>
      <c r="Q13" s="160">
        <v>0</v>
      </c>
      <c r="R13" s="160">
        <v>0</v>
      </c>
      <c r="S13" s="336"/>
    </row>
    <row r="14" spans="1:19" ht="12" customHeight="1" x14ac:dyDescent="0.25">
      <c r="A14" s="25"/>
      <c r="B14" s="32" t="s">
        <v>22</v>
      </c>
      <c r="C14" s="282"/>
      <c r="D14" s="1749">
        <f t="shared" ref="D14:D18" si="4">SUM(E14:F14)</f>
        <v>0</v>
      </c>
      <c r="E14" s="653">
        <v>0</v>
      </c>
      <c r="F14" s="635">
        <v>0</v>
      </c>
      <c r="G14" s="262"/>
      <c r="H14" s="1749">
        <f t="shared" si="2"/>
        <v>49</v>
      </c>
      <c r="I14" s="653">
        <v>9</v>
      </c>
      <c r="J14" s="1219">
        <v>40</v>
      </c>
      <c r="K14" s="336"/>
      <c r="L14" s="263">
        <f t="shared" si="0"/>
        <v>0</v>
      </c>
      <c r="M14" s="160">
        <v>0</v>
      </c>
      <c r="N14" s="160">
        <v>0</v>
      </c>
      <c r="O14" s="262"/>
      <c r="P14" s="263">
        <f t="shared" si="1"/>
        <v>9</v>
      </c>
      <c r="Q14" s="160">
        <v>5</v>
      </c>
      <c r="R14" s="160">
        <v>4</v>
      </c>
      <c r="S14" s="336"/>
    </row>
    <row r="15" spans="1:19" ht="12" customHeight="1" x14ac:dyDescent="0.25">
      <c r="A15" s="25"/>
      <c r="B15" s="32" t="s">
        <v>24</v>
      </c>
      <c r="C15" s="282"/>
      <c r="D15" s="1749">
        <f t="shared" si="4"/>
        <v>3</v>
      </c>
      <c r="E15" s="653">
        <v>0</v>
      </c>
      <c r="F15" s="635">
        <v>3</v>
      </c>
      <c r="G15" s="262"/>
      <c r="H15" s="1749">
        <f t="shared" si="2"/>
        <v>16</v>
      </c>
      <c r="I15" s="653">
        <v>8</v>
      </c>
      <c r="J15" s="1219">
        <v>8</v>
      </c>
      <c r="K15" s="336"/>
      <c r="L15" s="263">
        <f t="shared" si="0"/>
        <v>6</v>
      </c>
      <c r="M15" s="160">
        <v>6</v>
      </c>
      <c r="N15" s="160">
        <v>0</v>
      </c>
      <c r="O15" s="262"/>
      <c r="P15" s="263">
        <f t="shared" si="1"/>
        <v>1</v>
      </c>
      <c r="Q15" s="160">
        <v>1</v>
      </c>
      <c r="R15" s="160">
        <v>0</v>
      </c>
      <c r="S15" s="336"/>
    </row>
    <row r="16" spans="1:19" ht="12" customHeight="1" x14ac:dyDescent="0.25">
      <c r="A16" s="25"/>
      <c r="B16" s="32" t="s">
        <v>630</v>
      </c>
      <c r="C16" s="282"/>
      <c r="D16" s="1749">
        <f t="shared" si="4"/>
        <v>30</v>
      </c>
      <c r="E16" s="653">
        <v>22</v>
      </c>
      <c r="F16" s="635">
        <v>8</v>
      </c>
      <c r="G16" s="262"/>
      <c r="H16" s="1749">
        <f t="shared" si="2"/>
        <v>46</v>
      </c>
      <c r="I16" s="653">
        <v>32</v>
      </c>
      <c r="J16" s="1219">
        <v>14</v>
      </c>
      <c r="K16" s="336"/>
      <c r="L16" s="263">
        <f t="shared" si="0"/>
        <v>55</v>
      </c>
      <c r="M16" s="160">
        <v>49</v>
      </c>
      <c r="N16" s="160">
        <v>6</v>
      </c>
      <c r="O16" s="262"/>
      <c r="P16" s="263">
        <f t="shared" si="1"/>
        <v>56</v>
      </c>
      <c r="Q16" s="160">
        <v>52</v>
      </c>
      <c r="R16" s="160">
        <v>4</v>
      </c>
      <c r="S16" s="336"/>
    </row>
    <row r="17" spans="1:19" ht="12" customHeight="1" x14ac:dyDescent="0.25">
      <c r="A17" s="25"/>
      <c r="B17" s="32" t="s">
        <v>27</v>
      </c>
      <c r="C17" s="282"/>
      <c r="D17" s="1749">
        <f t="shared" si="4"/>
        <v>71</v>
      </c>
      <c r="E17" s="653">
        <v>71</v>
      </c>
      <c r="F17" s="635">
        <v>0</v>
      </c>
      <c r="G17" s="262"/>
      <c r="H17" s="1749">
        <f t="shared" si="2"/>
        <v>46</v>
      </c>
      <c r="I17" s="653">
        <v>32</v>
      </c>
      <c r="J17" s="1219">
        <v>14</v>
      </c>
      <c r="K17" s="336"/>
      <c r="L17" s="263">
        <f t="shared" si="0"/>
        <v>123</v>
      </c>
      <c r="M17" s="160">
        <v>107</v>
      </c>
      <c r="N17" s="160">
        <v>16</v>
      </c>
      <c r="O17" s="262"/>
      <c r="P17" s="263">
        <f t="shared" si="1"/>
        <v>442</v>
      </c>
      <c r="Q17" s="160">
        <v>439</v>
      </c>
      <c r="R17" s="160">
        <v>3</v>
      </c>
      <c r="S17" s="336"/>
    </row>
    <row r="18" spans="1:19" ht="12" customHeight="1" x14ac:dyDescent="0.25">
      <c r="A18" s="25"/>
      <c r="B18" s="42" t="s">
        <v>28</v>
      </c>
      <c r="C18" s="282"/>
      <c r="D18" s="1750">
        <f t="shared" si="4"/>
        <v>26</v>
      </c>
      <c r="E18" s="654">
        <v>26</v>
      </c>
      <c r="F18" s="656">
        <v>0</v>
      </c>
      <c r="G18" s="262"/>
      <c r="H18" s="1750">
        <f t="shared" si="2"/>
        <v>4</v>
      </c>
      <c r="I18" s="654">
        <v>4</v>
      </c>
      <c r="J18" s="1293">
        <v>0</v>
      </c>
      <c r="K18" s="336"/>
      <c r="L18" s="264">
        <f t="shared" si="0"/>
        <v>57</v>
      </c>
      <c r="M18" s="265">
        <v>54</v>
      </c>
      <c r="N18" s="265">
        <v>3</v>
      </c>
      <c r="O18" s="262"/>
      <c r="P18" s="264">
        <f t="shared" si="1"/>
        <v>59</v>
      </c>
      <c r="Q18" s="265">
        <v>47</v>
      </c>
      <c r="R18" s="265">
        <v>12</v>
      </c>
      <c r="S18" s="336"/>
    </row>
    <row r="19" spans="1:19" ht="12" customHeight="1" x14ac:dyDescent="0.25">
      <c r="A19" s="25"/>
      <c r="B19" s="157" t="s">
        <v>30</v>
      </c>
      <c r="C19" s="48"/>
      <c r="D19" s="266">
        <f>SUM(D10:D18)</f>
        <v>132</v>
      </c>
      <c r="E19" s="266"/>
      <c r="F19" s="266"/>
      <c r="G19" s="262"/>
      <c r="H19" s="266">
        <f>SUM(H10:H18)</f>
        <v>162</v>
      </c>
      <c r="I19" s="266"/>
      <c r="J19" s="266"/>
      <c r="K19" s="336"/>
      <c r="L19" s="266">
        <f>SUM(L10:L18)</f>
        <v>242</v>
      </c>
      <c r="M19" s="266"/>
      <c r="N19" s="266"/>
      <c r="O19" s="262"/>
      <c r="P19" s="266">
        <f>SUM(P10:P18)</f>
        <v>569</v>
      </c>
      <c r="Q19" s="266"/>
      <c r="R19" s="266"/>
      <c r="S19" s="336"/>
    </row>
    <row r="20" spans="1:19" ht="12" customHeight="1" x14ac:dyDescent="0.25">
      <c r="A20" s="1"/>
      <c r="B20" s="48"/>
      <c r="C20" s="48"/>
      <c r="D20" s="266"/>
      <c r="E20" s="267"/>
      <c r="F20" s="267"/>
      <c r="G20" s="262"/>
      <c r="H20" s="266"/>
      <c r="I20" s="267"/>
      <c r="J20" s="267"/>
      <c r="K20" s="336"/>
      <c r="L20" s="266"/>
      <c r="M20" s="267"/>
      <c r="N20" s="267"/>
      <c r="O20" s="262"/>
      <c r="P20" s="266"/>
      <c r="Q20" s="267"/>
      <c r="R20" s="267"/>
      <c r="S20" s="336"/>
    </row>
    <row r="21" spans="1:19" ht="12" customHeight="1" x14ac:dyDescent="0.25">
      <c r="A21" s="1"/>
      <c r="B21" s="258" t="s">
        <v>31</v>
      </c>
      <c r="C21" s="259"/>
      <c r="D21" s="266"/>
      <c r="E21" s="267"/>
      <c r="F21" s="267"/>
      <c r="G21" s="262"/>
      <c r="H21" s="266"/>
      <c r="I21" s="267"/>
      <c r="J21" s="267"/>
      <c r="K21" s="336"/>
      <c r="L21" s="266"/>
      <c r="M21" s="267"/>
      <c r="N21" s="267"/>
      <c r="O21" s="262"/>
      <c r="P21" s="266"/>
      <c r="Q21" s="267"/>
      <c r="R21" s="267"/>
      <c r="S21" s="336"/>
    </row>
    <row r="22" spans="1:19" ht="12" customHeight="1" x14ac:dyDescent="0.25">
      <c r="A22" s="25"/>
      <c r="B22" s="260" t="s">
        <v>32</v>
      </c>
      <c r="C22" s="261"/>
      <c r="D22" s="1208">
        <f>SUM(E22:F22)</f>
        <v>101</v>
      </c>
      <c r="E22" s="633">
        <v>92</v>
      </c>
      <c r="F22" s="634">
        <v>9</v>
      </c>
      <c r="G22" s="262"/>
      <c r="H22" s="1208">
        <f>SUM(I22:J22)</f>
        <v>10</v>
      </c>
      <c r="I22" s="633">
        <v>3</v>
      </c>
      <c r="J22" s="634">
        <v>7</v>
      </c>
      <c r="K22" s="336"/>
      <c r="L22" s="152">
        <f>SUM(M22:N22)</f>
        <v>102</v>
      </c>
      <c r="M22" s="153">
        <v>90</v>
      </c>
      <c r="N22" s="153">
        <v>12</v>
      </c>
      <c r="O22" s="262"/>
      <c r="P22" s="152">
        <f>SUM(Q22:R22)</f>
        <v>7</v>
      </c>
      <c r="Q22" s="153">
        <v>3</v>
      </c>
      <c r="R22" s="153">
        <v>4</v>
      </c>
      <c r="S22" s="336"/>
    </row>
    <row r="23" spans="1:19" ht="12" customHeight="1" x14ac:dyDescent="0.25">
      <c r="A23" s="25"/>
      <c r="B23" s="32" t="s">
        <v>700</v>
      </c>
      <c r="C23" s="261"/>
      <c r="D23" s="1749">
        <f t="shared" ref="D23:D39" si="5">SUM(E23:F23)</f>
        <v>70</v>
      </c>
      <c r="E23" s="160">
        <v>70</v>
      </c>
      <c r="F23" s="635">
        <v>0</v>
      </c>
      <c r="G23" s="262"/>
      <c r="H23" s="1749">
        <f t="shared" ref="H23:H39" si="6">SUM(I23:J23)</f>
        <v>0</v>
      </c>
      <c r="I23" s="160">
        <v>0</v>
      </c>
      <c r="J23" s="635">
        <v>0</v>
      </c>
      <c r="K23" s="336"/>
      <c r="L23" s="263">
        <f>SUM(M23:N23)</f>
        <v>57</v>
      </c>
      <c r="M23" s="160">
        <v>57</v>
      </c>
      <c r="N23" s="160">
        <v>0</v>
      </c>
      <c r="O23" s="262"/>
      <c r="P23" s="263">
        <f>SUM(Q23:R23)</f>
        <v>21</v>
      </c>
      <c r="Q23" s="160">
        <v>21</v>
      </c>
      <c r="R23" s="160">
        <v>0</v>
      </c>
      <c r="S23" s="336"/>
    </row>
    <row r="24" spans="1:19" ht="12" customHeight="1" x14ac:dyDescent="0.25">
      <c r="A24" s="25"/>
      <c r="B24" s="32" t="s">
        <v>35</v>
      </c>
      <c r="C24" s="261"/>
      <c r="D24" s="1749">
        <f t="shared" si="5"/>
        <v>11</v>
      </c>
      <c r="E24" s="160">
        <v>11</v>
      </c>
      <c r="F24" s="635">
        <v>0</v>
      </c>
      <c r="G24" s="262"/>
      <c r="H24" s="1749">
        <f t="shared" si="6"/>
        <v>0</v>
      </c>
      <c r="I24" s="160">
        <v>0</v>
      </c>
      <c r="J24" s="635">
        <v>0</v>
      </c>
      <c r="K24" s="336"/>
      <c r="L24" s="263">
        <f t="shared" ref="L24:L38" si="7">SUM(M24:N24)</f>
        <v>11</v>
      </c>
      <c r="M24" s="160">
        <v>11</v>
      </c>
      <c r="N24" s="160">
        <v>0</v>
      </c>
      <c r="O24" s="262"/>
      <c r="P24" s="263">
        <f t="shared" ref="P24:P38" si="8">SUM(Q24:R24)</f>
        <v>0</v>
      </c>
      <c r="Q24" s="160">
        <v>0</v>
      </c>
      <c r="R24" s="160">
        <v>0</v>
      </c>
      <c r="S24" s="336"/>
    </row>
    <row r="25" spans="1:19" ht="12" customHeight="1" x14ac:dyDescent="0.25">
      <c r="A25" s="25"/>
      <c r="B25" s="32" t="s">
        <v>37</v>
      </c>
      <c r="C25" s="261"/>
      <c r="D25" s="1749">
        <f t="shared" si="5"/>
        <v>3</v>
      </c>
      <c r="E25" s="160">
        <v>3</v>
      </c>
      <c r="F25" s="635">
        <v>0</v>
      </c>
      <c r="G25" s="262"/>
      <c r="H25" s="1749">
        <f t="shared" si="6"/>
        <v>0</v>
      </c>
      <c r="I25" s="160">
        <v>0</v>
      </c>
      <c r="J25" s="635">
        <v>0</v>
      </c>
      <c r="K25" s="336"/>
      <c r="L25" s="263">
        <f t="shared" si="7"/>
        <v>2</v>
      </c>
      <c r="M25" s="160">
        <v>2</v>
      </c>
      <c r="N25" s="160">
        <v>0</v>
      </c>
      <c r="O25" s="262"/>
      <c r="P25" s="263">
        <f t="shared" si="8"/>
        <v>0</v>
      </c>
      <c r="Q25" s="160">
        <v>0</v>
      </c>
      <c r="R25" s="160">
        <v>0</v>
      </c>
      <c r="S25" s="336"/>
    </row>
    <row r="26" spans="1:19" ht="12" customHeight="1" x14ac:dyDescent="0.25">
      <c r="A26" s="25"/>
      <c r="B26" s="32" t="s">
        <v>39</v>
      </c>
      <c r="C26" s="261"/>
      <c r="D26" s="1749">
        <f t="shared" si="5"/>
        <v>0</v>
      </c>
      <c r="E26" s="160">
        <v>0</v>
      </c>
      <c r="F26" s="635">
        <v>0</v>
      </c>
      <c r="G26" s="262"/>
      <c r="H26" s="1749">
        <f t="shared" si="6"/>
        <v>19</v>
      </c>
      <c r="I26" s="160">
        <v>19</v>
      </c>
      <c r="J26" s="635">
        <v>0</v>
      </c>
      <c r="K26" s="336"/>
      <c r="L26" s="263">
        <f t="shared" si="7"/>
        <v>0</v>
      </c>
      <c r="M26" s="160">
        <v>0</v>
      </c>
      <c r="N26" s="160">
        <v>0</v>
      </c>
      <c r="O26" s="262"/>
      <c r="P26" s="263">
        <f t="shared" si="8"/>
        <v>18</v>
      </c>
      <c r="Q26" s="160">
        <v>18</v>
      </c>
      <c r="R26" s="160">
        <v>0</v>
      </c>
      <c r="S26" s="336"/>
    </row>
    <row r="27" spans="1:19" ht="12" customHeight="1" x14ac:dyDescent="0.25">
      <c r="A27" s="25"/>
      <c r="B27" s="32" t="s">
        <v>41</v>
      </c>
      <c r="C27" s="261"/>
      <c r="D27" s="1749">
        <f t="shared" si="5"/>
        <v>117</v>
      </c>
      <c r="E27" s="160">
        <v>106</v>
      </c>
      <c r="F27" s="635">
        <v>11</v>
      </c>
      <c r="G27" s="262"/>
      <c r="H27" s="1749">
        <f t="shared" si="6"/>
        <v>9</v>
      </c>
      <c r="I27" s="160">
        <v>9</v>
      </c>
      <c r="J27" s="635">
        <v>0</v>
      </c>
      <c r="K27" s="336"/>
      <c r="L27" s="263">
        <f t="shared" si="7"/>
        <v>121</v>
      </c>
      <c r="M27" s="160">
        <v>116</v>
      </c>
      <c r="N27" s="160">
        <v>5</v>
      </c>
      <c r="O27" s="262"/>
      <c r="P27" s="263">
        <f t="shared" si="8"/>
        <v>17</v>
      </c>
      <c r="Q27" s="160">
        <v>17</v>
      </c>
      <c r="R27" s="160">
        <v>0</v>
      </c>
      <c r="S27" s="336"/>
    </row>
    <row r="28" spans="1:19" ht="12" customHeight="1" x14ac:dyDescent="0.25">
      <c r="A28" s="25"/>
      <c r="B28" s="32" t="s">
        <v>43</v>
      </c>
      <c r="C28" s="261"/>
      <c r="D28" s="1749">
        <f t="shared" si="5"/>
        <v>16</v>
      </c>
      <c r="E28" s="160">
        <v>16</v>
      </c>
      <c r="F28" s="635">
        <v>0</v>
      </c>
      <c r="G28" s="262"/>
      <c r="H28" s="1749">
        <f t="shared" si="6"/>
        <v>0</v>
      </c>
      <c r="I28" s="160">
        <v>0</v>
      </c>
      <c r="J28" s="635">
        <v>0</v>
      </c>
      <c r="K28" s="336"/>
      <c r="L28" s="263">
        <f t="shared" si="7"/>
        <v>18</v>
      </c>
      <c r="M28" s="160">
        <v>18</v>
      </c>
      <c r="N28" s="160">
        <v>0</v>
      </c>
      <c r="O28" s="262"/>
      <c r="P28" s="263">
        <f t="shared" si="8"/>
        <v>0</v>
      </c>
      <c r="Q28" s="160">
        <v>0</v>
      </c>
      <c r="R28" s="160">
        <v>0</v>
      </c>
      <c r="S28" s="336"/>
    </row>
    <row r="29" spans="1:19" ht="12" customHeight="1" x14ac:dyDescent="0.25">
      <c r="A29" s="25"/>
      <c r="B29" s="32" t="s">
        <v>45</v>
      </c>
      <c r="C29" s="261"/>
      <c r="D29" s="1749">
        <f t="shared" si="5"/>
        <v>81</v>
      </c>
      <c r="E29" s="160">
        <v>81</v>
      </c>
      <c r="F29" s="635">
        <v>0</v>
      </c>
      <c r="G29" s="262"/>
      <c r="H29" s="1749">
        <f t="shared" si="6"/>
        <v>15</v>
      </c>
      <c r="I29" s="160">
        <v>15</v>
      </c>
      <c r="J29" s="635">
        <v>0</v>
      </c>
      <c r="K29" s="336"/>
      <c r="L29" s="263">
        <f t="shared" si="7"/>
        <v>89</v>
      </c>
      <c r="M29" s="160">
        <v>89</v>
      </c>
      <c r="N29" s="160">
        <v>0</v>
      </c>
      <c r="O29" s="262"/>
      <c r="P29" s="263">
        <f t="shared" si="8"/>
        <v>21</v>
      </c>
      <c r="Q29" s="160">
        <v>21</v>
      </c>
      <c r="R29" s="160">
        <v>0</v>
      </c>
      <c r="S29" s="336"/>
    </row>
    <row r="30" spans="1:19" ht="12" customHeight="1" x14ac:dyDescent="0.25">
      <c r="A30" s="25"/>
      <c r="B30" s="32" t="s">
        <v>47</v>
      </c>
      <c r="C30" s="261"/>
      <c r="D30" s="1749">
        <f t="shared" si="5"/>
        <v>83</v>
      </c>
      <c r="E30" s="160">
        <v>78</v>
      </c>
      <c r="F30" s="635">
        <v>5</v>
      </c>
      <c r="G30" s="262"/>
      <c r="H30" s="1749">
        <f t="shared" si="6"/>
        <v>0</v>
      </c>
      <c r="I30" s="160">
        <v>0</v>
      </c>
      <c r="J30" s="635">
        <v>0</v>
      </c>
      <c r="K30" s="336"/>
      <c r="L30" s="263">
        <f t="shared" si="7"/>
        <v>159</v>
      </c>
      <c r="M30" s="160">
        <v>159</v>
      </c>
      <c r="N30" s="160">
        <v>0</v>
      </c>
      <c r="O30" s="262"/>
      <c r="P30" s="263">
        <f t="shared" si="8"/>
        <v>0</v>
      </c>
      <c r="Q30" s="160">
        <v>0</v>
      </c>
      <c r="R30" s="160">
        <v>0</v>
      </c>
      <c r="S30" s="336"/>
    </row>
    <row r="31" spans="1:19" ht="12" customHeight="1" x14ac:dyDescent="0.25">
      <c r="A31" s="25"/>
      <c r="B31" s="32" t="s">
        <v>49</v>
      </c>
      <c r="C31" s="261"/>
      <c r="D31" s="1749">
        <f t="shared" si="5"/>
        <v>49</v>
      </c>
      <c r="E31" s="160">
        <v>49</v>
      </c>
      <c r="F31" s="635">
        <v>0</v>
      </c>
      <c r="G31" s="262"/>
      <c r="H31" s="1749">
        <f t="shared" si="6"/>
        <v>0</v>
      </c>
      <c r="I31" s="160">
        <v>0</v>
      </c>
      <c r="J31" s="635">
        <v>0</v>
      </c>
      <c r="K31" s="336"/>
      <c r="L31" s="263">
        <f t="shared" si="7"/>
        <v>25</v>
      </c>
      <c r="M31" s="160">
        <v>25</v>
      </c>
      <c r="N31" s="160">
        <v>0</v>
      </c>
      <c r="O31" s="262"/>
      <c r="P31" s="263">
        <f t="shared" si="8"/>
        <v>70</v>
      </c>
      <c r="Q31" s="160">
        <v>70</v>
      </c>
      <c r="R31" s="160">
        <v>0</v>
      </c>
      <c r="S31" s="336"/>
    </row>
    <row r="32" spans="1:19" ht="12" customHeight="1" x14ac:dyDescent="0.25">
      <c r="A32" s="25"/>
      <c r="B32" s="32" t="s">
        <v>50</v>
      </c>
      <c r="C32" s="261"/>
      <c r="D32" s="1749">
        <f t="shared" si="5"/>
        <v>3</v>
      </c>
      <c r="E32" s="160">
        <v>3</v>
      </c>
      <c r="F32" s="635">
        <v>0</v>
      </c>
      <c r="G32" s="262"/>
      <c r="H32" s="1749">
        <f t="shared" si="6"/>
        <v>7</v>
      </c>
      <c r="I32" s="160">
        <v>7</v>
      </c>
      <c r="J32" s="635">
        <v>0</v>
      </c>
      <c r="K32" s="336"/>
      <c r="L32" s="263">
        <f t="shared" si="7"/>
        <v>19</v>
      </c>
      <c r="M32" s="160">
        <v>19</v>
      </c>
      <c r="N32" s="160">
        <v>0</v>
      </c>
      <c r="O32" s="262"/>
      <c r="P32" s="263">
        <f t="shared" si="8"/>
        <v>2</v>
      </c>
      <c r="Q32" s="160">
        <v>1</v>
      </c>
      <c r="R32" s="160">
        <v>1</v>
      </c>
      <c r="S32" s="336"/>
    </row>
    <row r="33" spans="1:19" ht="12" customHeight="1" x14ac:dyDescent="0.25">
      <c r="A33" s="25"/>
      <c r="B33" s="32" t="s">
        <v>719</v>
      </c>
      <c r="C33" s="261"/>
      <c r="D33" s="1749">
        <f t="shared" si="5"/>
        <v>4</v>
      </c>
      <c r="E33" s="160">
        <v>4</v>
      </c>
      <c r="F33" s="635">
        <v>0</v>
      </c>
      <c r="G33" s="262"/>
      <c r="H33" s="1749">
        <f t="shared" si="6"/>
        <v>0</v>
      </c>
      <c r="I33" s="160">
        <v>0</v>
      </c>
      <c r="J33" s="635">
        <v>0</v>
      </c>
      <c r="K33" s="336"/>
      <c r="L33" s="263">
        <f t="shared" si="7"/>
        <v>4</v>
      </c>
      <c r="M33" s="160">
        <v>4</v>
      </c>
      <c r="N33" s="160">
        <v>0</v>
      </c>
      <c r="O33" s="262"/>
      <c r="P33" s="263">
        <f t="shared" si="8"/>
        <v>0</v>
      </c>
      <c r="Q33" s="160">
        <v>0</v>
      </c>
      <c r="R33" s="160">
        <v>0</v>
      </c>
      <c r="S33" s="336"/>
    </row>
    <row r="34" spans="1:19" ht="12" customHeight="1" x14ac:dyDescent="0.25">
      <c r="A34" s="25"/>
      <c r="B34" s="32" t="s">
        <v>53</v>
      </c>
      <c r="C34" s="261"/>
      <c r="D34" s="1749">
        <f t="shared" si="5"/>
        <v>113</v>
      </c>
      <c r="E34" s="160">
        <v>113</v>
      </c>
      <c r="F34" s="635">
        <v>0</v>
      </c>
      <c r="G34" s="262"/>
      <c r="H34" s="1749">
        <f t="shared" si="6"/>
        <v>338</v>
      </c>
      <c r="I34" s="160">
        <v>338</v>
      </c>
      <c r="J34" s="635">
        <v>0</v>
      </c>
      <c r="K34" s="336"/>
      <c r="L34" s="263">
        <f t="shared" si="7"/>
        <v>89</v>
      </c>
      <c r="M34" s="160">
        <v>89</v>
      </c>
      <c r="N34" s="160">
        <v>0</v>
      </c>
      <c r="O34" s="262"/>
      <c r="P34" s="263">
        <f t="shared" si="8"/>
        <v>341</v>
      </c>
      <c r="Q34" s="160">
        <v>341</v>
      </c>
      <c r="R34" s="160">
        <v>0</v>
      </c>
      <c r="S34" s="336"/>
    </row>
    <row r="35" spans="1:19" ht="12" customHeight="1" x14ac:dyDescent="0.25">
      <c r="A35" s="25"/>
      <c r="B35" s="32" t="s">
        <v>55</v>
      </c>
      <c r="C35" s="261"/>
      <c r="D35" s="1749">
        <f t="shared" si="5"/>
        <v>124</v>
      </c>
      <c r="E35" s="160">
        <v>124</v>
      </c>
      <c r="F35" s="635">
        <v>0</v>
      </c>
      <c r="G35" s="262"/>
      <c r="H35" s="1749">
        <f t="shared" si="6"/>
        <v>0</v>
      </c>
      <c r="I35" s="160">
        <v>0</v>
      </c>
      <c r="J35" s="635">
        <v>0</v>
      </c>
      <c r="K35" s="336"/>
      <c r="L35" s="263">
        <f t="shared" si="7"/>
        <v>133</v>
      </c>
      <c r="M35" s="160">
        <v>133</v>
      </c>
      <c r="N35" s="160">
        <v>0</v>
      </c>
      <c r="O35" s="262"/>
      <c r="P35" s="263">
        <f t="shared" si="8"/>
        <v>0</v>
      </c>
      <c r="Q35" s="160">
        <v>0</v>
      </c>
      <c r="R35" s="160">
        <v>0</v>
      </c>
      <c r="S35" s="336"/>
    </row>
    <row r="36" spans="1:19" ht="12" customHeight="1" x14ac:dyDescent="0.25">
      <c r="A36" s="25"/>
      <c r="B36" s="32" t="s">
        <v>56</v>
      </c>
      <c r="C36" s="261"/>
      <c r="D36" s="1749">
        <f t="shared" si="5"/>
        <v>18</v>
      </c>
      <c r="E36" s="160">
        <v>11</v>
      </c>
      <c r="F36" s="635">
        <v>7</v>
      </c>
      <c r="G36" s="262"/>
      <c r="H36" s="1749">
        <f t="shared" si="6"/>
        <v>1</v>
      </c>
      <c r="I36" s="160">
        <v>0</v>
      </c>
      <c r="J36" s="635">
        <v>1</v>
      </c>
      <c r="K36" s="336"/>
      <c r="L36" s="263">
        <f t="shared" si="7"/>
        <v>15</v>
      </c>
      <c r="M36" s="160">
        <v>8</v>
      </c>
      <c r="N36" s="160">
        <v>7</v>
      </c>
      <c r="O36" s="262"/>
      <c r="P36" s="263">
        <f t="shared" si="8"/>
        <v>0</v>
      </c>
      <c r="Q36" s="160">
        <v>0</v>
      </c>
      <c r="R36" s="160">
        <v>0</v>
      </c>
      <c r="S36" s="336"/>
    </row>
    <row r="37" spans="1:19" ht="12" customHeight="1" x14ac:dyDescent="0.25">
      <c r="A37" s="25"/>
      <c r="B37" s="40" t="s">
        <v>631</v>
      </c>
      <c r="C37" s="261"/>
      <c r="D37" s="1749">
        <f t="shared" si="5"/>
        <v>23</v>
      </c>
      <c r="E37" s="160">
        <v>23</v>
      </c>
      <c r="F37" s="635">
        <v>0</v>
      </c>
      <c r="G37" s="262"/>
      <c r="H37" s="1749">
        <f t="shared" si="6"/>
        <v>2</v>
      </c>
      <c r="I37" s="160">
        <v>2</v>
      </c>
      <c r="J37" s="635">
        <v>0</v>
      </c>
      <c r="K37" s="336"/>
      <c r="L37" s="263">
        <f t="shared" si="7"/>
        <v>33</v>
      </c>
      <c r="M37" s="160">
        <v>33</v>
      </c>
      <c r="N37" s="160">
        <v>0</v>
      </c>
      <c r="O37" s="262"/>
      <c r="P37" s="263">
        <f t="shared" si="8"/>
        <v>2</v>
      </c>
      <c r="Q37" s="160">
        <v>2</v>
      </c>
      <c r="R37" s="160">
        <v>0</v>
      </c>
      <c r="S37" s="336"/>
    </row>
    <row r="38" spans="1:19" ht="12" customHeight="1" x14ac:dyDescent="0.25">
      <c r="A38" s="25"/>
      <c r="B38" s="32" t="s">
        <v>60</v>
      </c>
      <c r="C38" s="261"/>
      <c r="D38" s="1749">
        <f t="shared" si="5"/>
        <v>36</v>
      </c>
      <c r="E38" s="160">
        <v>31</v>
      </c>
      <c r="F38" s="635">
        <v>5</v>
      </c>
      <c r="G38" s="262"/>
      <c r="H38" s="1749">
        <f t="shared" si="6"/>
        <v>0</v>
      </c>
      <c r="I38" s="160">
        <v>0</v>
      </c>
      <c r="J38" s="635">
        <v>0</v>
      </c>
      <c r="K38" s="336"/>
      <c r="L38" s="263">
        <f t="shared" si="7"/>
        <v>34</v>
      </c>
      <c r="M38" s="160">
        <v>28</v>
      </c>
      <c r="N38" s="160">
        <v>6</v>
      </c>
      <c r="O38" s="262"/>
      <c r="P38" s="263">
        <f t="shared" si="8"/>
        <v>0</v>
      </c>
      <c r="Q38" s="160">
        <v>0</v>
      </c>
      <c r="R38" s="160">
        <v>0</v>
      </c>
      <c r="S38" s="336"/>
    </row>
    <row r="39" spans="1:19" ht="12" customHeight="1" x14ac:dyDescent="0.25">
      <c r="A39" s="1"/>
      <c r="B39" s="42" t="s">
        <v>62</v>
      </c>
      <c r="C39" s="261"/>
      <c r="D39" s="1750">
        <f t="shared" si="5"/>
        <v>21</v>
      </c>
      <c r="E39" s="655">
        <v>13</v>
      </c>
      <c r="F39" s="656">
        <v>8</v>
      </c>
      <c r="G39" s="262"/>
      <c r="H39" s="1750">
        <f t="shared" si="6"/>
        <v>0</v>
      </c>
      <c r="I39" s="655">
        <v>0</v>
      </c>
      <c r="J39" s="656">
        <v>0</v>
      </c>
      <c r="K39" s="336"/>
      <c r="L39" s="264">
        <f>SUM(M39:N39)</f>
        <v>18</v>
      </c>
      <c r="M39" s="265">
        <v>11</v>
      </c>
      <c r="N39" s="265">
        <v>7</v>
      </c>
      <c r="O39" s="262"/>
      <c r="P39" s="264">
        <f>SUM(Q39:R39)</f>
        <v>0</v>
      </c>
      <c r="Q39" s="265">
        <v>0</v>
      </c>
      <c r="R39" s="265">
        <v>0</v>
      </c>
      <c r="S39" s="336"/>
    </row>
    <row r="40" spans="1:19" ht="12" customHeight="1" x14ac:dyDescent="0.25">
      <c r="A40" s="1"/>
      <c r="B40" s="53" t="s">
        <v>30</v>
      </c>
      <c r="C40" s="72"/>
      <c r="D40" s="266">
        <f>SUM(D22:D39)</f>
        <v>873</v>
      </c>
      <c r="E40" s="266"/>
      <c r="F40" s="266"/>
      <c r="G40" s="262"/>
      <c r="H40" s="266">
        <f>SUM(I22:I39)</f>
        <v>393</v>
      </c>
      <c r="I40" s="266"/>
      <c r="J40" s="266"/>
      <c r="K40" s="336"/>
      <c r="L40" s="266">
        <f>SUM(L22:L39)</f>
        <v>929</v>
      </c>
      <c r="M40" s="266"/>
      <c r="N40" s="266"/>
      <c r="O40" s="262"/>
      <c r="P40" s="266">
        <f>SUM(P22:P39)</f>
        <v>499</v>
      </c>
      <c r="Q40" s="266"/>
      <c r="R40" s="266"/>
      <c r="S40" s="336"/>
    </row>
    <row r="41" spans="1:19" ht="12" customHeight="1" x14ac:dyDescent="0.25">
      <c r="A41" s="1"/>
      <c r="B41" s="48"/>
      <c r="C41" s="48"/>
      <c r="D41" s="266"/>
      <c r="E41" s="267"/>
      <c r="F41" s="267"/>
      <c r="G41" s="262"/>
      <c r="H41" s="266"/>
      <c r="I41" s="267"/>
      <c r="J41" s="267"/>
      <c r="K41" s="336"/>
      <c r="L41" s="266"/>
      <c r="M41" s="267"/>
      <c r="N41" s="267"/>
      <c r="O41" s="262"/>
      <c r="P41" s="266"/>
      <c r="Q41" s="267"/>
      <c r="R41" s="267"/>
      <c r="S41" s="336"/>
    </row>
    <row r="42" spans="1:19" ht="12" customHeight="1" x14ac:dyDescent="0.25">
      <c r="A42" s="25"/>
      <c r="B42" s="1113" t="s">
        <v>64</v>
      </c>
      <c r="C42" s="259"/>
      <c r="D42" s="266"/>
      <c r="E42" s="267"/>
      <c r="F42" s="267"/>
      <c r="G42" s="262"/>
      <c r="H42" s="266"/>
      <c r="I42" s="267"/>
      <c r="J42" s="267"/>
      <c r="K42" s="336"/>
      <c r="L42" s="266"/>
      <c r="M42" s="267"/>
      <c r="N42" s="267"/>
      <c r="O42" s="262"/>
      <c r="P42" s="266"/>
      <c r="Q42" s="267"/>
      <c r="R42" s="267"/>
      <c r="S42" s="336"/>
    </row>
    <row r="43" spans="1:19" ht="12" customHeight="1" x14ac:dyDescent="0.25">
      <c r="A43" s="25"/>
      <c r="B43" s="1261" t="s">
        <v>166</v>
      </c>
      <c r="C43" s="21"/>
      <c r="D43" s="1208">
        <f>SUM(E43:F43)</f>
        <v>2</v>
      </c>
      <c r="E43" s="633">
        <v>1</v>
      </c>
      <c r="F43" s="634">
        <v>1</v>
      </c>
      <c r="G43" s="336"/>
      <c r="H43" s="1320">
        <v>0</v>
      </c>
      <c r="I43" s="633">
        <v>0</v>
      </c>
      <c r="J43" s="634">
        <v>0</v>
      </c>
      <c r="K43" s="336"/>
      <c r="L43" s="1320">
        <v>0</v>
      </c>
      <c r="M43" s="633">
        <v>0</v>
      </c>
      <c r="N43" s="634">
        <v>0</v>
      </c>
      <c r="O43" s="849"/>
      <c r="P43" s="1320">
        <v>0</v>
      </c>
      <c r="Q43" s="633">
        <v>0</v>
      </c>
      <c r="R43" s="634">
        <v>0</v>
      </c>
      <c r="S43" s="336"/>
    </row>
    <row r="44" spans="1:19" ht="12" customHeight="1" x14ac:dyDescent="0.25">
      <c r="A44" s="25"/>
      <c r="B44" s="1261" t="s">
        <v>73</v>
      </c>
      <c r="C44" s="157"/>
      <c r="D44" s="1749">
        <f t="shared" ref="D44:D61" si="9">SUM(E44:F44)</f>
        <v>12</v>
      </c>
      <c r="E44" s="160">
        <v>11</v>
      </c>
      <c r="F44" s="635">
        <v>1</v>
      </c>
      <c r="G44" s="262"/>
      <c r="H44" s="1498">
        <v>34</v>
      </c>
      <c r="I44" s="160">
        <v>0</v>
      </c>
      <c r="J44" s="635">
        <v>34</v>
      </c>
      <c r="K44" s="336"/>
      <c r="L44" s="1498">
        <f>SUM(M44:N44)</f>
        <v>16</v>
      </c>
      <c r="M44" s="160">
        <v>16</v>
      </c>
      <c r="N44" s="635">
        <v>0</v>
      </c>
      <c r="O44" s="849"/>
      <c r="P44" s="1498">
        <f>SUM(Q44:R44)</f>
        <v>169</v>
      </c>
      <c r="Q44" s="160">
        <v>169</v>
      </c>
      <c r="R44" s="635">
        <v>0</v>
      </c>
      <c r="S44" s="336"/>
    </row>
    <row r="45" spans="1:19" ht="12" customHeight="1" x14ac:dyDescent="0.25">
      <c r="A45" s="25"/>
      <c r="B45" s="1261" t="s">
        <v>74</v>
      </c>
      <c r="C45" s="157"/>
      <c r="D45" s="1749">
        <f t="shared" si="9"/>
        <v>2</v>
      </c>
      <c r="E45" s="160">
        <v>2</v>
      </c>
      <c r="F45" s="635">
        <v>0</v>
      </c>
      <c r="G45" s="262"/>
      <c r="H45" s="1498">
        <v>1</v>
      </c>
      <c r="I45" s="160">
        <v>0</v>
      </c>
      <c r="J45" s="635">
        <v>1</v>
      </c>
      <c r="K45" s="336"/>
      <c r="L45" s="1498">
        <f>SUM(M45:N45)</f>
        <v>2</v>
      </c>
      <c r="M45" s="160">
        <v>2</v>
      </c>
      <c r="N45" s="635">
        <v>0</v>
      </c>
      <c r="O45" s="849"/>
      <c r="P45" s="1498">
        <f>SUM(Q45:R45)</f>
        <v>6</v>
      </c>
      <c r="Q45" s="160">
        <v>6</v>
      </c>
      <c r="R45" s="635">
        <v>0</v>
      </c>
      <c r="S45" s="336"/>
    </row>
    <row r="46" spans="1:19" ht="12" customHeight="1" x14ac:dyDescent="0.25">
      <c r="A46" s="25"/>
      <c r="B46" s="1261" t="s">
        <v>76</v>
      </c>
      <c r="C46" s="157"/>
      <c r="D46" s="1749">
        <f t="shared" si="9"/>
        <v>1</v>
      </c>
      <c r="E46" s="160">
        <v>1</v>
      </c>
      <c r="F46" s="635">
        <v>0</v>
      </c>
      <c r="G46" s="374"/>
      <c r="H46" s="1498">
        <v>0</v>
      </c>
      <c r="I46" s="160">
        <v>0</v>
      </c>
      <c r="J46" s="635">
        <v>0</v>
      </c>
      <c r="K46" s="336"/>
      <c r="L46" s="1498">
        <f t="shared" ref="L46:L60" si="10">SUM(M46:N46)</f>
        <v>2</v>
      </c>
      <c r="M46" s="160">
        <v>2</v>
      </c>
      <c r="N46" s="635">
        <v>0</v>
      </c>
      <c r="O46" s="849"/>
      <c r="P46" s="1498">
        <f t="shared" ref="P46:P60" si="11">SUM(Q46:R46)</f>
        <v>0</v>
      </c>
      <c r="Q46" s="160">
        <v>0</v>
      </c>
      <c r="R46" s="635">
        <v>0</v>
      </c>
      <c r="S46" s="336"/>
    </row>
    <row r="47" spans="1:19" ht="12" customHeight="1" x14ac:dyDescent="0.25">
      <c r="A47" s="25"/>
      <c r="B47" s="1261" t="s">
        <v>78</v>
      </c>
      <c r="C47" s="157"/>
      <c r="D47" s="1749">
        <f t="shared" si="9"/>
        <v>0</v>
      </c>
      <c r="E47" s="160">
        <v>0</v>
      </c>
      <c r="F47" s="635">
        <v>0</v>
      </c>
      <c r="G47" s="374"/>
      <c r="H47" s="1498">
        <v>0</v>
      </c>
      <c r="I47" s="160">
        <v>0</v>
      </c>
      <c r="J47" s="635">
        <v>0</v>
      </c>
      <c r="K47" s="336"/>
      <c r="L47" s="1498">
        <f t="shared" si="10"/>
        <v>2</v>
      </c>
      <c r="M47" s="160">
        <v>2</v>
      </c>
      <c r="N47" s="635">
        <v>0</v>
      </c>
      <c r="O47" s="849"/>
      <c r="P47" s="1498">
        <f t="shared" si="11"/>
        <v>0</v>
      </c>
      <c r="Q47" s="160">
        <v>0</v>
      </c>
      <c r="R47" s="635">
        <v>0</v>
      </c>
      <c r="S47" s="336"/>
    </row>
    <row r="48" spans="1:19" ht="12" customHeight="1" x14ac:dyDescent="0.25">
      <c r="A48" s="25"/>
      <c r="B48" s="1261" t="s">
        <v>79</v>
      </c>
      <c r="C48" s="157"/>
      <c r="D48" s="1749">
        <f t="shared" si="9"/>
        <v>9</v>
      </c>
      <c r="E48" s="160">
        <v>5</v>
      </c>
      <c r="F48" s="635">
        <v>4</v>
      </c>
      <c r="G48" s="374"/>
      <c r="H48" s="1498">
        <v>8</v>
      </c>
      <c r="I48" s="160">
        <v>2</v>
      </c>
      <c r="J48" s="635">
        <v>10</v>
      </c>
      <c r="K48" s="336"/>
      <c r="L48" s="1498">
        <f t="shared" si="10"/>
        <v>14</v>
      </c>
      <c r="M48" s="160">
        <v>11</v>
      </c>
      <c r="N48" s="635">
        <v>3</v>
      </c>
      <c r="O48" s="849"/>
      <c r="P48" s="1498">
        <f t="shared" si="11"/>
        <v>11</v>
      </c>
      <c r="Q48" s="160">
        <v>6</v>
      </c>
      <c r="R48" s="635">
        <v>5</v>
      </c>
      <c r="S48" s="336"/>
    </row>
    <row r="49" spans="1:19" ht="12" customHeight="1" x14ac:dyDescent="0.25">
      <c r="A49" s="25"/>
      <c r="B49" s="1261" t="s">
        <v>601</v>
      </c>
      <c r="C49" s="157"/>
      <c r="D49" s="1749">
        <f t="shared" si="9"/>
        <v>6</v>
      </c>
      <c r="E49" s="160">
        <v>6</v>
      </c>
      <c r="F49" s="635">
        <v>0</v>
      </c>
      <c r="G49" s="374"/>
      <c r="H49" s="1498">
        <v>5</v>
      </c>
      <c r="I49" s="160">
        <v>1</v>
      </c>
      <c r="J49" s="635">
        <v>6</v>
      </c>
      <c r="K49" s="336"/>
      <c r="L49" s="1498">
        <f t="shared" si="10"/>
        <v>2</v>
      </c>
      <c r="M49" s="160">
        <v>2</v>
      </c>
      <c r="N49" s="635">
        <v>0</v>
      </c>
      <c r="O49" s="849"/>
      <c r="P49" s="1498">
        <f t="shared" si="11"/>
        <v>13</v>
      </c>
      <c r="Q49" s="160">
        <v>13</v>
      </c>
      <c r="R49" s="635">
        <v>0</v>
      </c>
      <c r="S49" s="336"/>
    </row>
    <row r="50" spans="1:19" ht="12" customHeight="1" x14ac:dyDescent="0.25">
      <c r="A50" s="25"/>
      <c r="B50" s="1261" t="s">
        <v>82</v>
      </c>
      <c r="C50" s="157"/>
      <c r="D50" s="1749">
        <f t="shared" si="9"/>
        <v>25</v>
      </c>
      <c r="E50" s="160">
        <v>24</v>
      </c>
      <c r="F50" s="635">
        <v>1</v>
      </c>
      <c r="G50" s="262"/>
      <c r="H50" s="1498">
        <v>3</v>
      </c>
      <c r="I50" s="160">
        <v>3</v>
      </c>
      <c r="J50" s="635">
        <v>6</v>
      </c>
      <c r="K50" s="336"/>
      <c r="L50" s="1498">
        <f t="shared" si="10"/>
        <v>52</v>
      </c>
      <c r="M50" s="160">
        <v>45</v>
      </c>
      <c r="N50" s="635">
        <v>7</v>
      </c>
      <c r="O50" s="849"/>
      <c r="P50" s="1498">
        <f t="shared" si="11"/>
        <v>6</v>
      </c>
      <c r="Q50" s="160">
        <v>3</v>
      </c>
      <c r="R50" s="635">
        <v>3</v>
      </c>
      <c r="S50" s="336"/>
    </row>
    <row r="51" spans="1:19" ht="12" customHeight="1" x14ac:dyDescent="0.25">
      <c r="A51" s="25"/>
      <c r="B51" s="1261" t="s">
        <v>83</v>
      </c>
      <c r="C51" s="157"/>
      <c r="D51" s="1749">
        <f t="shared" si="9"/>
        <v>1</v>
      </c>
      <c r="E51" s="160">
        <v>0</v>
      </c>
      <c r="F51" s="635">
        <v>1</v>
      </c>
      <c r="G51" s="262"/>
      <c r="H51" s="1498">
        <v>0</v>
      </c>
      <c r="I51" s="160">
        <v>1</v>
      </c>
      <c r="J51" s="635">
        <v>1</v>
      </c>
      <c r="K51" s="336"/>
      <c r="L51" s="1498">
        <f t="shared" si="10"/>
        <v>0</v>
      </c>
      <c r="M51" s="160">
        <v>0</v>
      </c>
      <c r="N51" s="635">
        <v>0</v>
      </c>
      <c r="O51" s="849"/>
      <c r="P51" s="1498">
        <f t="shared" si="11"/>
        <v>3</v>
      </c>
      <c r="Q51" s="160">
        <v>2</v>
      </c>
      <c r="R51" s="635">
        <v>1</v>
      </c>
      <c r="S51" s="336"/>
    </row>
    <row r="52" spans="1:19" ht="12" customHeight="1" x14ac:dyDescent="0.25">
      <c r="A52" s="25"/>
      <c r="B52" s="1261" t="s">
        <v>84</v>
      </c>
      <c r="C52" s="157"/>
      <c r="D52" s="1749">
        <f t="shared" si="9"/>
        <v>0</v>
      </c>
      <c r="E52" s="160">
        <v>0</v>
      </c>
      <c r="F52" s="635">
        <v>0</v>
      </c>
      <c r="G52" s="262"/>
      <c r="H52" s="1498">
        <v>9</v>
      </c>
      <c r="I52" s="160">
        <v>9</v>
      </c>
      <c r="J52" s="635">
        <v>18</v>
      </c>
      <c r="K52" s="336"/>
      <c r="L52" s="1498">
        <f t="shared" si="10"/>
        <v>0</v>
      </c>
      <c r="M52" s="160">
        <v>0</v>
      </c>
      <c r="N52" s="635">
        <v>0</v>
      </c>
      <c r="O52" s="849"/>
      <c r="P52" s="1498">
        <f t="shared" si="11"/>
        <v>23</v>
      </c>
      <c r="Q52" s="160">
        <v>15</v>
      </c>
      <c r="R52" s="635">
        <v>8</v>
      </c>
      <c r="S52" s="336"/>
    </row>
    <row r="53" spans="1:19" ht="12" customHeight="1" x14ac:dyDescent="0.25">
      <c r="A53" s="25"/>
      <c r="B53" s="1261" t="s">
        <v>88</v>
      </c>
      <c r="C53" s="157"/>
      <c r="D53" s="1749">
        <f t="shared" si="9"/>
        <v>6</v>
      </c>
      <c r="E53" s="160">
        <v>4</v>
      </c>
      <c r="F53" s="635">
        <v>2</v>
      </c>
      <c r="G53" s="374"/>
      <c r="H53" s="1498">
        <v>0</v>
      </c>
      <c r="I53" s="160">
        <v>2</v>
      </c>
      <c r="J53" s="635">
        <v>2</v>
      </c>
      <c r="K53" s="336"/>
      <c r="L53" s="1498">
        <f t="shared" si="10"/>
        <v>4</v>
      </c>
      <c r="M53" s="160">
        <v>2</v>
      </c>
      <c r="N53" s="635">
        <v>2</v>
      </c>
      <c r="O53" s="849"/>
      <c r="P53" s="1498">
        <f t="shared" si="11"/>
        <v>2</v>
      </c>
      <c r="Q53" s="160">
        <v>0</v>
      </c>
      <c r="R53" s="635">
        <v>2</v>
      </c>
      <c r="S53" s="336"/>
    </row>
    <row r="54" spans="1:19" ht="12" customHeight="1" x14ac:dyDescent="0.25">
      <c r="A54" s="25"/>
      <c r="B54" s="1261" t="s">
        <v>90</v>
      </c>
      <c r="C54" s="157"/>
      <c r="D54" s="1749">
        <f t="shared" si="9"/>
        <v>3</v>
      </c>
      <c r="E54" s="160">
        <v>3</v>
      </c>
      <c r="F54" s="635">
        <v>0</v>
      </c>
      <c r="G54" s="374"/>
      <c r="H54" s="1498">
        <v>1</v>
      </c>
      <c r="I54" s="160">
        <v>0</v>
      </c>
      <c r="J54" s="635">
        <v>1</v>
      </c>
      <c r="K54" s="336"/>
      <c r="L54" s="1498">
        <f t="shared" si="10"/>
        <v>4</v>
      </c>
      <c r="M54" s="160">
        <v>4</v>
      </c>
      <c r="N54" s="635">
        <v>0</v>
      </c>
      <c r="O54" s="849"/>
      <c r="P54" s="1498">
        <f t="shared" si="11"/>
        <v>0</v>
      </c>
      <c r="Q54" s="160">
        <v>0</v>
      </c>
      <c r="R54" s="635">
        <v>0</v>
      </c>
      <c r="S54" s="336"/>
    </row>
    <row r="55" spans="1:19" ht="12" customHeight="1" x14ac:dyDescent="0.25">
      <c r="A55" s="25"/>
      <c r="B55" s="1261" t="s">
        <v>92</v>
      </c>
      <c r="C55" s="157"/>
      <c r="D55" s="1749">
        <f t="shared" si="9"/>
        <v>0</v>
      </c>
      <c r="E55" s="160">
        <f>SUM(F55:F55)</f>
        <v>0</v>
      </c>
      <c r="F55" s="635">
        <v>0</v>
      </c>
      <c r="G55" s="374"/>
      <c r="H55" s="1498">
        <f t="shared" ref="H55" si="12">SUM(I55:J55)</f>
        <v>0</v>
      </c>
      <c r="I55" s="160">
        <v>0</v>
      </c>
      <c r="J55" s="635">
        <v>0</v>
      </c>
      <c r="K55" s="336"/>
      <c r="L55" s="1498">
        <f t="shared" si="10"/>
        <v>1</v>
      </c>
      <c r="M55" s="160">
        <v>1</v>
      </c>
      <c r="N55" s="635">
        <v>0</v>
      </c>
      <c r="O55" s="849"/>
      <c r="P55" s="1498">
        <f t="shared" si="11"/>
        <v>0</v>
      </c>
      <c r="Q55" s="160">
        <v>0</v>
      </c>
      <c r="R55" s="635">
        <v>0</v>
      </c>
      <c r="S55" s="336"/>
    </row>
    <row r="56" spans="1:19" ht="12" customHeight="1" x14ac:dyDescent="0.25">
      <c r="A56" s="25"/>
      <c r="B56" s="1261" t="s">
        <v>94</v>
      </c>
      <c r="C56" s="157"/>
      <c r="D56" s="1749">
        <f t="shared" si="9"/>
        <v>62</v>
      </c>
      <c r="E56" s="160">
        <v>60</v>
      </c>
      <c r="F56" s="635">
        <v>2</v>
      </c>
      <c r="G56" s="374"/>
      <c r="H56" s="1498">
        <v>18</v>
      </c>
      <c r="I56" s="160">
        <v>5</v>
      </c>
      <c r="J56" s="635">
        <v>23</v>
      </c>
      <c r="K56" s="336"/>
      <c r="L56" s="1498">
        <f t="shared" si="10"/>
        <v>76</v>
      </c>
      <c r="M56" s="160">
        <v>76</v>
      </c>
      <c r="N56" s="635">
        <v>0</v>
      </c>
      <c r="O56" s="849"/>
      <c r="P56" s="1498">
        <f t="shared" si="11"/>
        <v>14</v>
      </c>
      <c r="Q56" s="160">
        <v>12</v>
      </c>
      <c r="R56" s="635">
        <v>2</v>
      </c>
      <c r="S56" s="336"/>
    </row>
    <row r="57" spans="1:19" ht="12" customHeight="1" x14ac:dyDescent="0.25">
      <c r="A57" s="25"/>
      <c r="B57" s="1261" t="s">
        <v>95</v>
      </c>
      <c r="C57" s="157"/>
      <c r="D57" s="1749">
        <f t="shared" si="9"/>
        <v>0</v>
      </c>
      <c r="E57" s="160">
        <v>0</v>
      </c>
      <c r="F57" s="635">
        <v>0</v>
      </c>
      <c r="G57" s="374"/>
      <c r="H57" s="1498">
        <v>0</v>
      </c>
      <c r="I57" s="160">
        <v>0</v>
      </c>
      <c r="J57" s="635">
        <v>0</v>
      </c>
      <c r="K57" s="336"/>
      <c r="L57" s="1498">
        <f t="shared" si="10"/>
        <v>1</v>
      </c>
      <c r="M57" s="160">
        <v>1</v>
      </c>
      <c r="N57" s="635">
        <v>0</v>
      </c>
      <c r="O57" s="849"/>
      <c r="P57" s="1498">
        <f t="shared" si="11"/>
        <v>1</v>
      </c>
      <c r="Q57" s="160">
        <v>1</v>
      </c>
      <c r="R57" s="635">
        <v>0</v>
      </c>
      <c r="S57" s="336"/>
    </row>
    <row r="58" spans="1:19" ht="12" customHeight="1" x14ac:dyDescent="0.25">
      <c r="A58" s="25"/>
      <c r="B58" s="1261" t="s">
        <v>97</v>
      </c>
      <c r="C58" s="157"/>
      <c r="D58" s="1749">
        <f t="shared" si="9"/>
        <v>3</v>
      </c>
      <c r="E58" s="160">
        <v>3</v>
      </c>
      <c r="F58" s="635">
        <v>0</v>
      </c>
      <c r="G58" s="374"/>
      <c r="H58" s="1498">
        <v>4</v>
      </c>
      <c r="I58" s="160">
        <v>0</v>
      </c>
      <c r="J58" s="635">
        <v>4</v>
      </c>
      <c r="K58" s="336"/>
      <c r="L58" s="1498">
        <f t="shared" si="10"/>
        <v>7</v>
      </c>
      <c r="M58" s="160">
        <v>6</v>
      </c>
      <c r="N58" s="635">
        <v>1</v>
      </c>
      <c r="O58" s="849"/>
      <c r="P58" s="1498">
        <f t="shared" si="11"/>
        <v>4</v>
      </c>
      <c r="Q58" s="160">
        <v>3</v>
      </c>
      <c r="R58" s="635">
        <v>1</v>
      </c>
      <c r="S58" s="336"/>
    </row>
    <row r="59" spans="1:19" ht="12" customHeight="1" x14ac:dyDescent="0.25">
      <c r="A59" s="25"/>
      <c r="B59" s="1261" t="s">
        <v>103</v>
      </c>
      <c r="C59" s="157"/>
      <c r="D59" s="1749">
        <f t="shared" si="9"/>
        <v>0</v>
      </c>
      <c r="E59" s="160">
        <f>SUM(F59:F59)</f>
        <v>0</v>
      </c>
      <c r="F59" s="635">
        <v>0</v>
      </c>
      <c r="G59" s="374"/>
      <c r="H59" s="1498">
        <f t="shared" ref="H59" si="13">SUM(I59:J59)</f>
        <v>0</v>
      </c>
      <c r="I59" s="160">
        <v>0</v>
      </c>
      <c r="J59" s="635">
        <v>0</v>
      </c>
      <c r="K59" s="336"/>
      <c r="L59" s="1498">
        <f t="shared" si="10"/>
        <v>3</v>
      </c>
      <c r="M59" s="160">
        <v>2</v>
      </c>
      <c r="N59" s="635">
        <v>1</v>
      </c>
      <c r="O59" s="849"/>
      <c r="P59" s="1498">
        <f t="shared" si="11"/>
        <v>0</v>
      </c>
      <c r="Q59" s="160">
        <v>0</v>
      </c>
      <c r="R59" s="635">
        <v>0</v>
      </c>
      <c r="S59" s="336"/>
    </row>
    <row r="60" spans="1:19" ht="12" customHeight="1" x14ac:dyDescent="0.25">
      <c r="A60" s="25"/>
      <c r="B60" s="1261" t="s">
        <v>105</v>
      </c>
      <c r="C60" s="157"/>
      <c r="D60" s="1749">
        <f t="shared" si="9"/>
        <v>0</v>
      </c>
      <c r="E60" s="160">
        <v>0</v>
      </c>
      <c r="F60" s="635">
        <v>0</v>
      </c>
      <c r="G60" s="374"/>
      <c r="H60" s="1498">
        <v>5</v>
      </c>
      <c r="I60" s="160">
        <v>0</v>
      </c>
      <c r="J60" s="635">
        <v>5</v>
      </c>
      <c r="K60" s="336"/>
      <c r="L60" s="1498">
        <f t="shared" si="10"/>
        <v>1</v>
      </c>
      <c r="M60" s="160">
        <v>1</v>
      </c>
      <c r="N60" s="635">
        <v>0</v>
      </c>
      <c r="O60" s="849"/>
      <c r="P60" s="1498">
        <f t="shared" si="11"/>
        <v>5</v>
      </c>
      <c r="Q60" s="160">
        <v>5</v>
      </c>
      <c r="R60" s="635">
        <v>0</v>
      </c>
      <c r="S60" s="336"/>
    </row>
    <row r="61" spans="1:19" ht="12" customHeight="1" x14ac:dyDescent="0.25">
      <c r="A61" s="25"/>
      <c r="B61" s="1263" t="s">
        <v>107</v>
      </c>
      <c r="C61" s="157"/>
      <c r="D61" s="1750">
        <f t="shared" si="9"/>
        <v>3</v>
      </c>
      <c r="E61" s="655">
        <v>2</v>
      </c>
      <c r="F61" s="656">
        <v>1</v>
      </c>
      <c r="G61" s="262"/>
      <c r="H61" s="1499">
        <v>3</v>
      </c>
      <c r="I61" s="655">
        <v>2</v>
      </c>
      <c r="J61" s="656">
        <v>5</v>
      </c>
      <c r="K61" s="336"/>
      <c r="L61" s="1499">
        <f>SUM(M61:N61)</f>
        <v>2</v>
      </c>
      <c r="M61" s="655">
        <v>2</v>
      </c>
      <c r="N61" s="656">
        <v>0</v>
      </c>
      <c r="O61" s="849"/>
      <c r="P61" s="1499">
        <f>SUM(Q61:R61)</f>
        <v>9</v>
      </c>
      <c r="Q61" s="655">
        <v>2</v>
      </c>
      <c r="R61" s="656">
        <v>7</v>
      </c>
      <c r="S61" s="336"/>
    </row>
    <row r="62" spans="1:19" ht="12" customHeight="1" x14ac:dyDescent="0.25">
      <c r="A62" s="1"/>
      <c r="B62" s="53" t="s">
        <v>30</v>
      </c>
      <c r="C62" s="72"/>
      <c r="D62" s="266">
        <f>SUM(D43:D61)</f>
        <v>135</v>
      </c>
      <c r="E62" s="266"/>
      <c r="F62" s="266"/>
      <c r="G62" s="266"/>
      <c r="H62" s="266">
        <f t="shared" ref="H62:P62" si="14">SUM(H43:H61)</f>
        <v>91</v>
      </c>
      <c r="I62" s="266"/>
      <c r="J62" s="266"/>
      <c r="K62" s="266"/>
      <c r="L62" s="266">
        <f t="shared" si="14"/>
        <v>189</v>
      </c>
      <c r="M62" s="266"/>
      <c r="N62" s="266"/>
      <c r="O62" s="266"/>
      <c r="P62" s="266">
        <f t="shared" si="14"/>
        <v>266</v>
      </c>
      <c r="Q62" s="266"/>
      <c r="R62" s="266"/>
      <c r="S62" s="336"/>
    </row>
    <row r="63" spans="1:19" ht="12" customHeight="1" x14ac:dyDescent="0.25">
      <c r="A63" s="1"/>
      <c r="B63" s="53"/>
      <c r="C63" s="72"/>
      <c r="D63" s="266"/>
      <c r="E63" s="266"/>
      <c r="F63" s="266"/>
      <c r="G63" s="262"/>
      <c r="H63" s="266"/>
      <c r="I63" s="266"/>
      <c r="J63" s="266"/>
      <c r="K63" s="336"/>
      <c r="L63" s="266"/>
      <c r="M63" s="266"/>
      <c r="N63" s="266"/>
      <c r="O63" s="262"/>
      <c r="P63" s="266"/>
      <c r="Q63" s="266"/>
      <c r="R63" s="266"/>
      <c r="S63" s="336"/>
    </row>
    <row r="64" spans="1:19" ht="12" customHeight="1" x14ac:dyDescent="0.25">
      <c r="A64" s="1"/>
      <c r="B64" s="2"/>
      <c r="C64" s="2"/>
      <c r="D64" s="336"/>
      <c r="E64" s="336"/>
      <c r="F64" s="336"/>
      <c r="G64" s="336"/>
      <c r="H64" s="336"/>
      <c r="I64" s="336"/>
      <c r="J64" s="336"/>
      <c r="K64" s="336"/>
      <c r="L64" s="483"/>
      <c r="M64" s="162"/>
      <c r="N64" s="162"/>
      <c r="O64" s="336"/>
      <c r="P64" s="483"/>
      <c r="Q64" s="162"/>
      <c r="R64" s="162"/>
      <c r="S64" s="336"/>
    </row>
    <row r="65" spans="1:19" ht="12" customHeight="1" x14ac:dyDescent="0.25">
      <c r="A65" s="1"/>
      <c r="B65" s="235" t="s">
        <v>132</v>
      </c>
      <c r="C65" s="269"/>
      <c r="D65" s="270">
        <f>SUM(D19,D40,D62)</f>
        <v>1140</v>
      </c>
      <c r="E65" s="165"/>
      <c r="F65" s="165"/>
      <c r="G65" s="346"/>
      <c r="H65" s="270">
        <f>SUM(H19,H40,H62)</f>
        <v>646</v>
      </c>
      <c r="I65" s="165"/>
      <c r="J65" s="165"/>
      <c r="K65" s="346"/>
      <c r="L65" s="270">
        <f>SUM(L19,L40,L62)</f>
        <v>1360</v>
      </c>
      <c r="M65" s="165"/>
      <c r="N65" s="165"/>
      <c r="O65" s="346"/>
      <c r="P65" s="270">
        <f>SUM(P19,P40,P62)</f>
        <v>1334</v>
      </c>
      <c r="Q65" s="165"/>
      <c r="R65" s="165"/>
      <c r="S65" s="336"/>
    </row>
    <row r="66" spans="1:19" ht="12" customHeight="1" x14ac:dyDescent="0.25">
      <c r="A66" s="1"/>
      <c r="B66" s="1"/>
      <c r="C66" s="21"/>
      <c r="D66" s="162"/>
      <c r="E66" s="162"/>
      <c r="F66" s="162"/>
      <c r="G66" s="336"/>
      <c r="H66" s="162"/>
      <c r="I66" s="162"/>
      <c r="J66" s="162"/>
      <c r="K66" s="336"/>
      <c r="L66" s="162"/>
      <c r="M66" s="162"/>
      <c r="N66" s="162"/>
      <c r="O66" s="336"/>
      <c r="P66" s="483"/>
      <c r="Q66" s="162"/>
      <c r="R66" s="162"/>
      <c r="S66" s="336"/>
    </row>
    <row r="67" spans="1:19" ht="12" customHeight="1" x14ac:dyDescent="0.25">
      <c r="B67" s="87" t="s">
        <v>110</v>
      </c>
    </row>
    <row r="68" spans="1:19" ht="12" customHeight="1" x14ac:dyDescent="0.25">
      <c r="B68" s="87" t="s">
        <v>111</v>
      </c>
    </row>
    <row r="69" spans="1:19" ht="12" customHeight="1" x14ac:dyDescent="0.25">
      <c r="B69" s="87" t="s">
        <v>112</v>
      </c>
    </row>
    <row r="70" spans="1:19" ht="12" customHeight="1" x14ac:dyDescent="0.25">
      <c r="B70" s="94" t="s">
        <v>113</v>
      </c>
      <c r="M70" s="273"/>
      <c r="N70" s="273"/>
      <c r="O70" s="273"/>
    </row>
    <row r="71" spans="1:19" ht="12" customHeight="1" x14ac:dyDescent="0.25">
      <c r="B71" s="87" t="s">
        <v>133</v>
      </c>
    </row>
    <row r="72" spans="1:19" ht="12" customHeight="1" x14ac:dyDescent="0.25">
      <c r="B72" s="87" t="s">
        <v>134</v>
      </c>
    </row>
    <row r="73" spans="1:19" ht="12" customHeight="1" x14ac:dyDescent="0.25">
      <c r="B73" s="2"/>
    </row>
    <row r="74" spans="1:19" ht="12" customHeight="1" x14ac:dyDescent="0.25">
      <c r="B74" s="79" t="s">
        <v>116</v>
      </c>
    </row>
    <row r="75" spans="1:19" ht="12" customHeight="1" x14ac:dyDescent="0.25">
      <c r="B75" s="79" t="s">
        <v>117</v>
      </c>
    </row>
    <row r="76" spans="1:19" ht="12" customHeight="1" x14ac:dyDescent="0.25">
      <c r="B76" s="79" t="s">
        <v>121</v>
      </c>
    </row>
    <row r="77" spans="1:19" ht="12" customHeight="1" x14ac:dyDescent="0.25">
      <c r="B77" s="79" t="s">
        <v>805</v>
      </c>
    </row>
    <row r="78" spans="1:19" ht="12" customHeight="1" x14ac:dyDescent="0.25">
      <c r="B78" s="79" t="s">
        <v>118</v>
      </c>
    </row>
    <row r="79" spans="1:19" ht="12" customHeight="1" x14ac:dyDescent="0.25">
      <c r="B79" s="79" t="s">
        <v>119</v>
      </c>
    </row>
    <row r="80" spans="1:19" ht="12" customHeight="1" x14ac:dyDescent="0.25">
      <c r="B80" s="79" t="s">
        <v>120</v>
      </c>
    </row>
    <row r="81" spans="1:18" ht="12" customHeight="1" x14ac:dyDescent="0.25">
      <c r="B81" s="3" t="s">
        <v>807</v>
      </c>
    </row>
    <row r="82" spans="1:18" ht="12" customHeight="1" x14ac:dyDescent="0.25">
      <c r="B82" s="79" t="s">
        <v>123</v>
      </c>
    </row>
    <row r="83" spans="1:18" ht="12" customHeight="1" x14ac:dyDescent="0.25">
      <c r="B83" s="79" t="s">
        <v>124</v>
      </c>
    </row>
    <row r="84" spans="1:18" ht="12" customHeight="1" x14ac:dyDescent="0.25">
      <c r="B84" s="79" t="s">
        <v>125</v>
      </c>
    </row>
    <row r="85" spans="1:18" ht="12" customHeight="1" x14ac:dyDescent="0.25">
      <c r="B85" s="79" t="s">
        <v>122</v>
      </c>
    </row>
    <row r="86" spans="1:18" ht="12" customHeight="1" x14ac:dyDescent="0.25">
      <c r="B86" s="79" t="s">
        <v>126</v>
      </c>
    </row>
    <row r="87" spans="1:18" ht="12" customHeight="1" x14ac:dyDescent="0.25"/>
    <row r="88" spans="1:18" ht="12" customHeight="1" x14ac:dyDescent="0.25"/>
    <row r="89" spans="1:18" ht="12" customHeight="1" x14ac:dyDescent="0.25"/>
    <row r="90" spans="1:18" ht="12" customHeight="1" x14ac:dyDescent="0.25"/>
    <row r="91" spans="1:18" ht="12" customHeight="1" x14ac:dyDescent="0.25"/>
    <row r="92" spans="1:18" ht="12" customHeight="1" x14ac:dyDescent="0.25"/>
    <row r="93" spans="1:18" ht="12" customHeight="1" x14ac:dyDescent="0.25"/>
    <row r="94" spans="1:18" ht="12" customHeight="1" x14ac:dyDescent="0.25"/>
    <row r="95" spans="1:18" ht="12" customHeight="1" x14ac:dyDescent="0.25">
      <c r="A95" s="92"/>
      <c r="B95" s="92"/>
      <c r="C95" s="187"/>
      <c r="D95" s="92"/>
      <c r="E95" s="92"/>
      <c r="F95" s="92"/>
      <c r="H95" s="92"/>
      <c r="I95" s="92"/>
      <c r="J95" s="92"/>
      <c r="L95" s="92"/>
      <c r="M95" s="92"/>
      <c r="N95" s="92"/>
      <c r="P95" s="92"/>
      <c r="Q95" s="92"/>
      <c r="R95" s="92"/>
    </row>
  </sheetData>
  <mergeCells count="13">
    <mergeCell ref="H6:H7"/>
    <mergeCell ref="L6:L7"/>
    <mergeCell ref="P6:P7"/>
    <mergeCell ref="B4:B7"/>
    <mergeCell ref="D4:F4"/>
    <mergeCell ref="H4:J4"/>
    <mergeCell ref="L4:N4"/>
    <mergeCell ref="P4:R4"/>
    <mergeCell ref="D5:F5"/>
    <mergeCell ref="H5:J5"/>
    <mergeCell ref="L5:N5"/>
    <mergeCell ref="P5:R5"/>
    <mergeCell ref="D6:D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97"/>
  <sheetViews>
    <sheetView showGridLines="0" topLeftCell="S1" zoomScale="90" zoomScaleNormal="90" workbookViewId="0">
      <selection activeCell="AK67" sqref="AK67"/>
    </sheetView>
  </sheetViews>
  <sheetFormatPr defaultColWidth="11.42578125" defaultRowHeight="15" x14ac:dyDescent="0.25"/>
  <cols>
    <col min="1" max="1" width="2.85546875" style="112" customWidth="1"/>
    <col min="2" max="2" width="37.28515625" style="112" customWidth="1"/>
    <col min="3" max="3" width="3.140625" style="149" customWidth="1"/>
    <col min="4" max="6" width="15.7109375" style="112" customWidth="1"/>
    <col min="7" max="7" width="2.85546875" style="2" customWidth="1"/>
    <col min="8" max="10" width="15.7109375" style="112" customWidth="1"/>
    <col min="11" max="11" width="2.85546875" style="2" customWidth="1"/>
    <col min="12" max="14" width="15.7109375" style="112" customWidth="1"/>
    <col min="15" max="15" width="2.85546875" style="2" customWidth="1"/>
    <col min="16" max="18" width="15.7109375" style="112" customWidth="1"/>
    <col min="19" max="19" width="2.85546875" style="2" customWidth="1"/>
    <col min="20" max="21" width="15.7109375" style="2" customWidth="1"/>
    <col min="22" max="22" width="2.85546875" style="2" customWidth="1"/>
    <col min="23" max="23" width="37.5703125" style="112" customWidth="1"/>
    <col min="24" max="24" width="2.85546875" style="149" customWidth="1"/>
    <col min="25" max="27" width="15.7109375" style="112" customWidth="1"/>
    <col min="28" max="28" width="2.85546875" style="2" customWidth="1"/>
    <col min="29" max="31" width="15.7109375" style="112" customWidth="1"/>
    <col min="32" max="32" width="2.85546875" style="2" customWidth="1"/>
    <col min="33" max="35" width="15.7109375" style="112" customWidth="1"/>
    <col min="36" max="36" width="2.85546875" style="2" customWidth="1"/>
    <col min="37" max="39" width="15.7109375" style="112" customWidth="1"/>
    <col min="40" max="40" width="2.85546875" style="2" customWidth="1"/>
    <col min="41" max="256" width="11.42578125" style="2"/>
    <col min="257" max="257" width="2.85546875" style="2" customWidth="1"/>
    <col min="258" max="258" width="37.5703125" style="2" customWidth="1"/>
    <col min="259" max="259" width="2.85546875" style="2" customWidth="1"/>
    <col min="260" max="262" width="15.7109375" style="2" customWidth="1"/>
    <col min="263" max="263" width="2.85546875" style="2" customWidth="1"/>
    <col min="264" max="266" width="15.7109375" style="2" customWidth="1"/>
    <col min="267" max="267" width="2.85546875" style="2" customWidth="1"/>
    <col min="268" max="270" width="15.7109375" style="2" customWidth="1"/>
    <col min="271" max="271" width="2.85546875" style="2" customWidth="1"/>
    <col min="272" max="274" width="15.7109375" style="2" customWidth="1"/>
    <col min="275" max="275" width="2.85546875" style="2" customWidth="1"/>
    <col min="276" max="277" width="15.7109375" style="2" customWidth="1"/>
    <col min="278" max="278" width="2.85546875" style="2" customWidth="1"/>
    <col min="279" max="279" width="37.5703125" style="2" customWidth="1"/>
    <col min="280" max="280" width="2.85546875" style="2" customWidth="1"/>
    <col min="281" max="283" width="15.7109375" style="2" customWidth="1"/>
    <col min="284" max="284" width="2.85546875" style="2" customWidth="1"/>
    <col min="285" max="287" width="15.7109375" style="2" customWidth="1"/>
    <col min="288" max="288" width="2.85546875" style="2" customWidth="1"/>
    <col min="289" max="291" width="15.7109375" style="2" customWidth="1"/>
    <col min="292" max="292" width="2.85546875" style="2" customWidth="1"/>
    <col min="293" max="295" width="15.7109375" style="2" customWidth="1"/>
    <col min="296" max="296" width="2.85546875" style="2" customWidth="1"/>
    <col min="297" max="512" width="11.42578125" style="2"/>
    <col min="513" max="513" width="2.85546875" style="2" customWidth="1"/>
    <col min="514" max="514" width="37.5703125" style="2" customWidth="1"/>
    <col min="515" max="515" width="2.85546875" style="2" customWidth="1"/>
    <col min="516" max="518" width="15.7109375" style="2" customWidth="1"/>
    <col min="519" max="519" width="2.85546875" style="2" customWidth="1"/>
    <col min="520" max="522" width="15.7109375" style="2" customWidth="1"/>
    <col min="523" max="523" width="2.85546875" style="2" customWidth="1"/>
    <col min="524" max="526" width="15.7109375" style="2" customWidth="1"/>
    <col min="527" max="527" width="2.85546875" style="2" customWidth="1"/>
    <col min="528" max="530" width="15.7109375" style="2" customWidth="1"/>
    <col min="531" max="531" width="2.85546875" style="2" customWidth="1"/>
    <col min="532" max="533" width="15.7109375" style="2" customWidth="1"/>
    <col min="534" max="534" width="2.85546875" style="2" customWidth="1"/>
    <col min="535" max="535" width="37.5703125" style="2" customWidth="1"/>
    <col min="536" max="536" width="2.85546875" style="2" customWidth="1"/>
    <col min="537" max="539" width="15.7109375" style="2" customWidth="1"/>
    <col min="540" max="540" width="2.85546875" style="2" customWidth="1"/>
    <col min="541" max="543" width="15.7109375" style="2" customWidth="1"/>
    <col min="544" max="544" width="2.85546875" style="2" customWidth="1"/>
    <col min="545" max="547" width="15.7109375" style="2" customWidth="1"/>
    <col min="548" max="548" width="2.85546875" style="2" customWidth="1"/>
    <col min="549" max="551" width="15.7109375" style="2" customWidth="1"/>
    <col min="552" max="552" width="2.85546875" style="2" customWidth="1"/>
    <col min="553" max="768" width="11.42578125" style="2"/>
    <col min="769" max="769" width="2.85546875" style="2" customWidth="1"/>
    <col min="770" max="770" width="37.5703125" style="2" customWidth="1"/>
    <col min="771" max="771" width="2.85546875" style="2" customWidth="1"/>
    <col min="772" max="774" width="15.7109375" style="2" customWidth="1"/>
    <col min="775" max="775" width="2.85546875" style="2" customWidth="1"/>
    <col min="776" max="778" width="15.7109375" style="2" customWidth="1"/>
    <col min="779" max="779" width="2.85546875" style="2" customWidth="1"/>
    <col min="780" max="782" width="15.7109375" style="2" customWidth="1"/>
    <col min="783" max="783" width="2.85546875" style="2" customWidth="1"/>
    <col min="784" max="786" width="15.7109375" style="2" customWidth="1"/>
    <col min="787" max="787" width="2.85546875" style="2" customWidth="1"/>
    <col min="788" max="789" width="15.7109375" style="2" customWidth="1"/>
    <col min="790" max="790" width="2.85546875" style="2" customWidth="1"/>
    <col min="791" max="791" width="37.5703125" style="2" customWidth="1"/>
    <col min="792" max="792" width="2.85546875" style="2" customWidth="1"/>
    <col min="793" max="795" width="15.7109375" style="2" customWidth="1"/>
    <col min="796" max="796" width="2.85546875" style="2" customWidth="1"/>
    <col min="797" max="799" width="15.7109375" style="2" customWidth="1"/>
    <col min="800" max="800" width="2.85546875" style="2" customWidth="1"/>
    <col min="801" max="803" width="15.7109375" style="2" customWidth="1"/>
    <col min="804" max="804" width="2.85546875" style="2" customWidth="1"/>
    <col min="805" max="807" width="15.7109375" style="2" customWidth="1"/>
    <col min="808" max="808" width="2.85546875" style="2" customWidth="1"/>
    <col min="809" max="1024" width="11.42578125" style="2"/>
    <col min="1025" max="1025" width="2.85546875" style="2" customWidth="1"/>
    <col min="1026" max="1026" width="37.5703125" style="2" customWidth="1"/>
    <col min="1027" max="1027" width="2.85546875" style="2" customWidth="1"/>
    <col min="1028" max="1030" width="15.7109375" style="2" customWidth="1"/>
    <col min="1031" max="1031" width="2.85546875" style="2" customWidth="1"/>
    <col min="1032" max="1034" width="15.7109375" style="2" customWidth="1"/>
    <col min="1035" max="1035" width="2.85546875" style="2" customWidth="1"/>
    <col min="1036" max="1038" width="15.7109375" style="2" customWidth="1"/>
    <col min="1039" max="1039" width="2.85546875" style="2" customWidth="1"/>
    <col min="1040" max="1042" width="15.7109375" style="2" customWidth="1"/>
    <col min="1043" max="1043" width="2.85546875" style="2" customWidth="1"/>
    <col min="1044" max="1045" width="15.7109375" style="2" customWidth="1"/>
    <col min="1046" max="1046" width="2.85546875" style="2" customWidth="1"/>
    <col min="1047" max="1047" width="37.5703125" style="2" customWidth="1"/>
    <col min="1048" max="1048" width="2.85546875" style="2" customWidth="1"/>
    <col min="1049" max="1051" width="15.7109375" style="2" customWidth="1"/>
    <col min="1052" max="1052" width="2.85546875" style="2" customWidth="1"/>
    <col min="1053" max="1055" width="15.7109375" style="2" customWidth="1"/>
    <col min="1056" max="1056" width="2.85546875" style="2" customWidth="1"/>
    <col min="1057" max="1059" width="15.7109375" style="2" customWidth="1"/>
    <col min="1060" max="1060" width="2.85546875" style="2" customWidth="1"/>
    <col min="1061" max="1063" width="15.7109375" style="2" customWidth="1"/>
    <col min="1064" max="1064" width="2.85546875" style="2" customWidth="1"/>
    <col min="1065" max="1280" width="11.42578125" style="2"/>
    <col min="1281" max="1281" width="2.85546875" style="2" customWidth="1"/>
    <col min="1282" max="1282" width="37.5703125" style="2" customWidth="1"/>
    <col min="1283" max="1283" width="2.85546875" style="2" customWidth="1"/>
    <col min="1284" max="1286" width="15.7109375" style="2" customWidth="1"/>
    <col min="1287" max="1287" width="2.85546875" style="2" customWidth="1"/>
    <col min="1288" max="1290" width="15.7109375" style="2" customWidth="1"/>
    <col min="1291" max="1291" width="2.85546875" style="2" customWidth="1"/>
    <col min="1292" max="1294" width="15.7109375" style="2" customWidth="1"/>
    <col min="1295" max="1295" width="2.85546875" style="2" customWidth="1"/>
    <col min="1296" max="1298" width="15.7109375" style="2" customWidth="1"/>
    <col min="1299" max="1299" width="2.85546875" style="2" customWidth="1"/>
    <col min="1300" max="1301" width="15.7109375" style="2" customWidth="1"/>
    <col min="1302" max="1302" width="2.85546875" style="2" customWidth="1"/>
    <col min="1303" max="1303" width="37.5703125" style="2" customWidth="1"/>
    <col min="1304" max="1304" width="2.85546875" style="2" customWidth="1"/>
    <col min="1305" max="1307" width="15.7109375" style="2" customWidth="1"/>
    <col min="1308" max="1308" width="2.85546875" style="2" customWidth="1"/>
    <col min="1309" max="1311" width="15.7109375" style="2" customWidth="1"/>
    <col min="1312" max="1312" width="2.85546875" style="2" customWidth="1"/>
    <col min="1313" max="1315" width="15.7109375" style="2" customWidth="1"/>
    <col min="1316" max="1316" width="2.85546875" style="2" customWidth="1"/>
    <col min="1317" max="1319" width="15.7109375" style="2" customWidth="1"/>
    <col min="1320" max="1320" width="2.85546875" style="2" customWidth="1"/>
    <col min="1321" max="1536" width="11.42578125" style="2"/>
    <col min="1537" max="1537" width="2.85546875" style="2" customWidth="1"/>
    <col min="1538" max="1538" width="37.5703125" style="2" customWidth="1"/>
    <col min="1539" max="1539" width="2.85546875" style="2" customWidth="1"/>
    <col min="1540" max="1542" width="15.7109375" style="2" customWidth="1"/>
    <col min="1543" max="1543" width="2.85546875" style="2" customWidth="1"/>
    <col min="1544" max="1546" width="15.7109375" style="2" customWidth="1"/>
    <col min="1547" max="1547" width="2.85546875" style="2" customWidth="1"/>
    <col min="1548" max="1550" width="15.7109375" style="2" customWidth="1"/>
    <col min="1551" max="1551" width="2.85546875" style="2" customWidth="1"/>
    <col min="1552" max="1554" width="15.7109375" style="2" customWidth="1"/>
    <col min="1555" max="1555" width="2.85546875" style="2" customWidth="1"/>
    <col min="1556" max="1557" width="15.7109375" style="2" customWidth="1"/>
    <col min="1558" max="1558" width="2.85546875" style="2" customWidth="1"/>
    <col min="1559" max="1559" width="37.5703125" style="2" customWidth="1"/>
    <col min="1560" max="1560" width="2.85546875" style="2" customWidth="1"/>
    <col min="1561" max="1563" width="15.7109375" style="2" customWidth="1"/>
    <col min="1564" max="1564" width="2.85546875" style="2" customWidth="1"/>
    <col min="1565" max="1567" width="15.7109375" style="2" customWidth="1"/>
    <col min="1568" max="1568" width="2.85546875" style="2" customWidth="1"/>
    <col min="1569" max="1571" width="15.7109375" style="2" customWidth="1"/>
    <col min="1572" max="1572" width="2.85546875" style="2" customWidth="1"/>
    <col min="1573" max="1575" width="15.7109375" style="2" customWidth="1"/>
    <col min="1576" max="1576" width="2.85546875" style="2" customWidth="1"/>
    <col min="1577" max="1792" width="11.42578125" style="2"/>
    <col min="1793" max="1793" width="2.85546875" style="2" customWidth="1"/>
    <col min="1794" max="1794" width="37.5703125" style="2" customWidth="1"/>
    <col min="1795" max="1795" width="2.85546875" style="2" customWidth="1"/>
    <col min="1796" max="1798" width="15.7109375" style="2" customWidth="1"/>
    <col min="1799" max="1799" width="2.85546875" style="2" customWidth="1"/>
    <col min="1800" max="1802" width="15.7109375" style="2" customWidth="1"/>
    <col min="1803" max="1803" width="2.85546875" style="2" customWidth="1"/>
    <col min="1804" max="1806" width="15.7109375" style="2" customWidth="1"/>
    <col min="1807" max="1807" width="2.85546875" style="2" customWidth="1"/>
    <col min="1808" max="1810" width="15.7109375" style="2" customWidth="1"/>
    <col min="1811" max="1811" width="2.85546875" style="2" customWidth="1"/>
    <col min="1812" max="1813" width="15.7109375" style="2" customWidth="1"/>
    <col min="1814" max="1814" width="2.85546875" style="2" customWidth="1"/>
    <col min="1815" max="1815" width="37.5703125" style="2" customWidth="1"/>
    <col min="1816" max="1816" width="2.85546875" style="2" customWidth="1"/>
    <col min="1817" max="1819" width="15.7109375" style="2" customWidth="1"/>
    <col min="1820" max="1820" width="2.85546875" style="2" customWidth="1"/>
    <col min="1821" max="1823" width="15.7109375" style="2" customWidth="1"/>
    <col min="1824" max="1824" width="2.85546875" style="2" customWidth="1"/>
    <col min="1825" max="1827" width="15.7109375" style="2" customWidth="1"/>
    <col min="1828" max="1828" width="2.85546875" style="2" customWidth="1"/>
    <col min="1829" max="1831" width="15.7109375" style="2" customWidth="1"/>
    <col min="1832" max="1832" width="2.85546875" style="2" customWidth="1"/>
    <col min="1833" max="2048" width="11.42578125" style="2"/>
    <col min="2049" max="2049" width="2.85546875" style="2" customWidth="1"/>
    <col min="2050" max="2050" width="37.5703125" style="2" customWidth="1"/>
    <col min="2051" max="2051" width="2.85546875" style="2" customWidth="1"/>
    <col min="2052" max="2054" width="15.7109375" style="2" customWidth="1"/>
    <col min="2055" max="2055" width="2.85546875" style="2" customWidth="1"/>
    <col min="2056" max="2058" width="15.7109375" style="2" customWidth="1"/>
    <col min="2059" max="2059" width="2.85546875" style="2" customWidth="1"/>
    <col min="2060" max="2062" width="15.7109375" style="2" customWidth="1"/>
    <col min="2063" max="2063" width="2.85546875" style="2" customWidth="1"/>
    <col min="2064" max="2066" width="15.7109375" style="2" customWidth="1"/>
    <col min="2067" max="2067" width="2.85546875" style="2" customWidth="1"/>
    <col min="2068" max="2069" width="15.7109375" style="2" customWidth="1"/>
    <col min="2070" max="2070" width="2.85546875" style="2" customWidth="1"/>
    <col min="2071" max="2071" width="37.5703125" style="2" customWidth="1"/>
    <col min="2072" max="2072" width="2.85546875" style="2" customWidth="1"/>
    <col min="2073" max="2075" width="15.7109375" style="2" customWidth="1"/>
    <col min="2076" max="2076" width="2.85546875" style="2" customWidth="1"/>
    <col min="2077" max="2079" width="15.7109375" style="2" customWidth="1"/>
    <col min="2080" max="2080" width="2.85546875" style="2" customWidth="1"/>
    <col min="2081" max="2083" width="15.7109375" style="2" customWidth="1"/>
    <col min="2084" max="2084" width="2.85546875" style="2" customWidth="1"/>
    <col min="2085" max="2087" width="15.7109375" style="2" customWidth="1"/>
    <col min="2088" max="2088" width="2.85546875" style="2" customWidth="1"/>
    <col min="2089" max="2304" width="11.42578125" style="2"/>
    <col min="2305" max="2305" width="2.85546875" style="2" customWidth="1"/>
    <col min="2306" max="2306" width="37.5703125" style="2" customWidth="1"/>
    <col min="2307" max="2307" width="2.85546875" style="2" customWidth="1"/>
    <col min="2308" max="2310" width="15.7109375" style="2" customWidth="1"/>
    <col min="2311" max="2311" width="2.85546875" style="2" customWidth="1"/>
    <col min="2312" max="2314" width="15.7109375" style="2" customWidth="1"/>
    <col min="2315" max="2315" width="2.85546875" style="2" customWidth="1"/>
    <col min="2316" max="2318" width="15.7109375" style="2" customWidth="1"/>
    <col min="2319" max="2319" width="2.85546875" style="2" customWidth="1"/>
    <col min="2320" max="2322" width="15.7109375" style="2" customWidth="1"/>
    <col min="2323" max="2323" width="2.85546875" style="2" customWidth="1"/>
    <col min="2324" max="2325" width="15.7109375" style="2" customWidth="1"/>
    <col min="2326" max="2326" width="2.85546875" style="2" customWidth="1"/>
    <col min="2327" max="2327" width="37.5703125" style="2" customWidth="1"/>
    <col min="2328" max="2328" width="2.85546875" style="2" customWidth="1"/>
    <col min="2329" max="2331" width="15.7109375" style="2" customWidth="1"/>
    <col min="2332" max="2332" width="2.85546875" style="2" customWidth="1"/>
    <col min="2333" max="2335" width="15.7109375" style="2" customWidth="1"/>
    <col min="2336" max="2336" width="2.85546875" style="2" customWidth="1"/>
    <col min="2337" max="2339" width="15.7109375" style="2" customWidth="1"/>
    <col min="2340" max="2340" width="2.85546875" style="2" customWidth="1"/>
    <col min="2341" max="2343" width="15.7109375" style="2" customWidth="1"/>
    <col min="2344" max="2344" width="2.85546875" style="2" customWidth="1"/>
    <col min="2345" max="2560" width="11.42578125" style="2"/>
    <col min="2561" max="2561" width="2.85546875" style="2" customWidth="1"/>
    <col min="2562" max="2562" width="37.5703125" style="2" customWidth="1"/>
    <col min="2563" max="2563" width="2.85546875" style="2" customWidth="1"/>
    <col min="2564" max="2566" width="15.7109375" style="2" customWidth="1"/>
    <col min="2567" max="2567" width="2.85546875" style="2" customWidth="1"/>
    <col min="2568" max="2570" width="15.7109375" style="2" customWidth="1"/>
    <col min="2571" max="2571" width="2.85546875" style="2" customWidth="1"/>
    <col min="2572" max="2574" width="15.7109375" style="2" customWidth="1"/>
    <col min="2575" max="2575" width="2.85546875" style="2" customWidth="1"/>
    <col min="2576" max="2578" width="15.7109375" style="2" customWidth="1"/>
    <col min="2579" max="2579" width="2.85546875" style="2" customWidth="1"/>
    <col min="2580" max="2581" width="15.7109375" style="2" customWidth="1"/>
    <col min="2582" max="2582" width="2.85546875" style="2" customWidth="1"/>
    <col min="2583" max="2583" width="37.5703125" style="2" customWidth="1"/>
    <col min="2584" max="2584" width="2.85546875" style="2" customWidth="1"/>
    <col min="2585" max="2587" width="15.7109375" style="2" customWidth="1"/>
    <col min="2588" max="2588" width="2.85546875" style="2" customWidth="1"/>
    <col min="2589" max="2591" width="15.7109375" style="2" customWidth="1"/>
    <col min="2592" max="2592" width="2.85546875" style="2" customWidth="1"/>
    <col min="2593" max="2595" width="15.7109375" style="2" customWidth="1"/>
    <col min="2596" max="2596" width="2.85546875" style="2" customWidth="1"/>
    <col min="2597" max="2599" width="15.7109375" style="2" customWidth="1"/>
    <col min="2600" max="2600" width="2.85546875" style="2" customWidth="1"/>
    <col min="2601" max="2816" width="11.42578125" style="2"/>
    <col min="2817" max="2817" width="2.85546875" style="2" customWidth="1"/>
    <col min="2818" max="2818" width="37.5703125" style="2" customWidth="1"/>
    <col min="2819" max="2819" width="2.85546875" style="2" customWidth="1"/>
    <col min="2820" max="2822" width="15.7109375" style="2" customWidth="1"/>
    <col min="2823" max="2823" width="2.85546875" style="2" customWidth="1"/>
    <col min="2824" max="2826" width="15.7109375" style="2" customWidth="1"/>
    <col min="2827" max="2827" width="2.85546875" style="2" customWidth="1"/>
    <col min="2828" max="2830" width="15.7109375" style="2" customWidth="1"/>
    <col min="2831" max="2831" width="2.85546875" style="2" customWidth="1"/>
    <col min="2832" max="2834" width="15.7109375" style="2" customWidth="1"/>
    <col min="2835" max="2835" width="2.85546875" style="2" customWidth="1"/>
    <col min="2836" max="2837" width="15.7109375" style="2" customWidth="1"/>
    <col min="2838" max="2838" width="2.85546875" style="2" customWidth="1"/>
    <col min="2839" max="2839" width="37.5703125" style="2" customWidth="1"/>
    <col min="2840" max="2840" width="2.85546875" style="2" customWidth="1"/>
    <col min="2841" max="2843" width="15.7109375" style="2" customWidth="1"/>
    <col min="2844" max="2844" width="2.85546875" style="2" customWidth="1"/>
    <col min="2845" max="2847" width="15.7109375" style="2" customWidth="1"/>
    <col min="2848" max="2848" width="2.85546875" style="2" customWidth="1"/>
    <col min="2849" max="2851" width="15.7109375" style="2" customWidth="1"/>
    <col min="2852" max="2852" width="2.85546875" style="2" customWidth="1"/>
    <col min="2853" max="2855" width="15.7109375" style="2" customWidth="1"/>
    <col min="2856" max="2856" width="2.85546875" style="2" customWidth="1"/>
    <col min="2857" max="3072" width="11.42578125" style="2"/>
    <col min="3073" max="3073" width="2.85546875" style="2" customWidth="1"/>
    <col min="3074" max="3074" width="37.5703125" style="2" customWidth="1"/>
    <col min="3075" max="3075" width="2.85546875" style="2" customWidth="1"/>
    <col min="3076" max="3078" width="15.7109375" style="2" customWidth="1"/>
    <col min="3079" max="3079" width="2.85546875" style="2" customWidth="1"/>
    <col min="3080" max="3082" width="15.7109375" style="2" customWidth="1"/>
    <col min="3083" max="3083" width="2.85546875" style="2" customWidth="1"/>
    <col min="3084" max="3086" width="15.7109375" style="2" customWidth="1"/>
    <col min="3087" max="3087" width="2.85546875" style="2" customWidth="1"/>
    <col min="3088" max="3090" width="15.7109375" style="2" customWidth="1"/>
    <col min="3091" max="3091" width="2.85546875" style="2" customWidth="1"/>
    <col min="3092" max="3093" width="15.7109375" style="2" customWidth="1"/>
    <col min="3094" max="3094" width="2.85546875" style="2" customWidth="1"/>
    <col min="3095" max="3095" width="37.5703125" style="2" customWidth="1"/>
    <col min="3096" max="3096" width="2.85546875" style="2" customWidth="1"/>
    <col min="3097" max="3099" width="15.7109375" style="2" customWidth="1"/>
    <col min="3100" max="3100" width="2.85546875" style="2" customWidth="1"/>
    <col min="3101" max="3103" width="15.7109375" style="2" customWidth="1"/>
    <col min="3104" max="3104" width="2.85546875" style="2" customWidth="1"/>
    <col min="3105" max="3107" width="15.7109375" style="2" customWidth="1"/>
    <col min="3108" max="3108" width="2.85546875" style="2" customWidth="1"/>
    <col min="3109" max="3111" width="15.7109375" style="2" customWidth="1"/>
    <col min="3112" max="3112" width="2.85546875" style="2" customWidth="1"/>
    <col min="3113" max="3328" width="11.42578125" style="2"/>
    <col min="3329" max="3329" width="2.85546875" style="2" customWidth="1"/>
    <col min="3330" max="3330" width="37.5703125" style="2" customWidth="1"/>
    <col min="3331" max="3331" width="2.85546875" style="2" customWidth="1"/>
    <col min="3332" max="3334" width="15.7109375" style="2" customWidth="1"/>
    <col min="3335" max="3335" width="2.85546875" style="2" customWidth="1"/>
    <col min="3336" max="3338" width="15.7109375" style="2" customWidth="1"/>
    <col min="3339" max="3339" width="2.85546875" style="2" customWidth="1"/>
    <col min="3340" max="3342" width="15.7109375" style="2" customWidth="1"/>
    <col min="3343" max="3343" width="2.85546875" style="2" customWidth="1"/>
    <col min="3344" max="3346" width="15.7109375" style="2" customWidth="1"/>
    <col min="3347" max="3347" width="2.85546875" style="2" customWidth="1"/>
    <col min="3348" max="3349" width="15.7109375" style="2" customWidth="1"/>
    <col min="3350" max="3350" width="2.85546875" style="2" customWidth="1"/>
    <col min="3351" max="3351" width="37.5703125" style="2" customWidth="1"/>
    <col min="3352" max="3352" width="2.85546875" style="2" customWidth="1"/>
    <col min="3353" max="3355" width="15.7109375" style="2" customWidth="1"/>
    <col min="3356" max="3356" width="2.85546875" style="2" customWidth="1"/>
    <col min="3357" max="3359" width="15.7109375" style="2" customWidth="1"/>
    <col min="3360" max="3360" width="2.85546875" style="2" customWidth="1"/>
    <col min="3361" max="3363" width="15.7109375" style="2" customWidth="1"/>
    <col min="3364" max="3364" width="2.85546875" style="2" customWidth="1"/>
    <col min="3365" max="3367" width="15.7109375" style="2" customWidth="1"/>
    <col min="3368" max="3368" width="2.85546875" style="2" customWidth="1"/>
    <col min="3369" max="3584" width="11.42578125" style="2"/>
    <col min="3585" max="3585" width="2.85546875" style="2" customWidth="1"/>
    <col min="3586" max="3586" width="37.5703125" style="2" customWidth="1"/>
    <col min="3587" max="3587" width="2.85546875" style="2" customWidth="1"/>
    <col min="3588" max="3590" width="15.7109375" style="2" customWidth="1"/>
    <col min="3591" max="3591" width="2.85546875" style="2" customWidth="1"/>
    <col min="3592" max="3594" width="15.7109375" style="2" customWidth="1"/>
    <col min="3595" max="3595" width="2.85546875" style="2" customWidth="1"/>
    <col min="3596" max="3598" width="15.7109375" style="2" customWidth="1"/>
    <col min="3599" max="3599" width="2.85546875" style="2" customWidth="1"/>
    <col min="3600" max="3602" width="15.7109375" style="2" customWidth="1"/>
    <col min="3603" max="3603" width="2.85546875" style="2" customWidth="1"/>
    <col min="3604" max="3605" width="15.7109375" style="2" customWidth="1"/>
    <col min="3606" max="3606" width="2.85546875" style="2" customWidth="1"/>
    <col min="3607" max="3607" width="37.5703125" style="2" customWidth="1"/>
    <col min="3608" max="3608" width="2.85546875" style="2" customWidth="1"/>
    <col min="3609" max="3611" width="15.7109375" style="2" customWidth="1"/>
    <col min="3612" max="3612" width="2.85546875" style="2" customWidth="1"/>
    <col min="3613" max="3615" width="15.7109375" style="2" customWidth="1"/>
    <col min="3616" max="3616" width="2.85546875" style="2" customWidth="1"/>
    <col min="3617" max="3619" width="15.7109375" style="2" customWidth="1"/>
    <col min="3620" max="3620" width="2.85546875" style="2" customWidth="1"/>
    <col min="3621" max="3623" width="15.7109375" style="2" customWidth="1"/>
    <col min="3624" max="3624" width="2.85546875" style="2" customWidth="1"/>
    <col min="3625" max="3840" width="11.42578125" style="2"/>
    <col min="3841" max="3841" width="2.85546875" style="2" customWidth="1"/>
    <col min="3842" max="3842" width="37.5703125" style="2" customWidth="1"/>
    <col min="3843" max="3843" width="2.85546875" style="2" customWidth="1"/>
    <col min="3844" max="3846" width="15.7109375" style="2" customWidth="1"/>
    <col min="3847" max="3847" width="2.85546875" style="2" customWidth="1"/>
    <col min="3848" max="3850" width="15.7109375" style="2" customWidth="1"/>
    <col min="3851" max="3851" width="2.85546875" style="2" customWidth="1"/>
    <col min="3852" max="3854" width="15.7109375" style="2" customWidth="1"/>
    <col min="3855" max="3855" width="2.85546875" style="2" customWidth="1"/>
    <col min="3856" max="3858" width="15.7109375" style="2" customWidth="1"/>
    <col min="3859" max="3859" width="2.85546875" style="2" customWidth="1"/>
    <col min="3860" max="3861" width="15.7109375" style="2" customWidth="1"/>
    <col min="3862" max="3862" width="2.85546875" style="2" customWidth="1"/>
    <col min="3863" max="3863" width="37.5703125" style="2" customWidth="1"/>
    <col min="3864" max="3864" width="2.85546875" style="2" customWidth="1"/>
    <col min="3865" max="3867" width="15.7109375" style="2" customWidth="1"/>
    <col min="3868" max="3868" width="2.85546875" style="2" customWidth="1"/>
    <col min="3869" max="3871" width="15.7109375" style="2" customWidth="1"/>
    <col min="3872" max="3872" width="2.85546875" style="2" customWidth="1"/>
    <col min="3873" max="3875" width="15.7109375" style="2" customWidth="1"/>
    <col min="3876" max="3876" width="2.85546875" style="2" customWidth="1"/>
    <col min="3877" max="3879" width="15.7109375" style="2" customWidth="1"/>
    <col min="3880" max="3880" width="2.85546875" style="2" customWidth="1"/>
    <col min="3881" max="4096" width="11.42578125" style="2"/>
    <col min="4097" max="4097" width="2.85546875" style="2" customWidth="1"/>
    <col min="4098" max="4098" width="37.5703125" style="2" customWidth="1"/>
    <col min="4099" max="4099" width="2.85546875" style="2" customWidth="1"/>
    <col min="4100" max="4102" width="15.7109375" style="2" customWidth="1"/>
    <col min="4103" max="4103" width="2.85546875" style="2" customWidth="1"/>
    <col min="4104" max="4106" width="15.7109375" style="2" customWidth="1"/>
    <col min="4107" max="4107" width="2.85546875" style="2" customWidth="1"/>
    <col min="4108" max="4110" width="15.7109375" style="2" customWidth="1"/>
    <col min="4111" max="4111" width="2.85546875" style="2" customWidth="1"/>
    <col min="4112" max="4114" width="15.7109375" style="2" customWidth="1"/>
    <col min="4115" max="4115" width="2.85546875" style="2" customWidth="1"/>
    <col min="4116" max="4117" width="15.7109375" style="2" customWidth="1"/>
    <col min="4118" max="4118" width="2.85546875" style="2" customWidth="1"/>
    <col min="4119" max="4119" width="37.5703125" style="2" customWidth="1"/>
    <col min="4120" max="4120" width="2.85546875" style="2" customWidth="1"/>
    <col min="4121" max="4123" width="15.7109375" style="2" customWidth="1"/>
    <col min="4124" max="4124" width="2.85546875" style="2" customWidth="1"/>
    <col min="4125" max="4127" width="15.7109375" style="2" customWidth="1"/>
    <col min="4128" max="4128" width="2.85546875" style="2" customWidth="1"/>
    <col min="4129" max="4131" width="15.7109375" style="2" customWidth="1"/>
    <col min="4132" max="4132" width="2.85546875" style="2" customWidth="1"/>
    <col min="4133" max="4135" width="15.7109375" style="2" customWidth="1"/>
    <col min="4136" max="4136" width="2.85546875" style="2" customWidth="1"/>
    <col min="4137" max="4352" width="11.42578125" style="2"/>
    <col min="4353" max="4353" width="2.85546875" style="2" customWidth="1"/>
    <col min="4354" max="4354" width="37.5703125" style="2" customWidth="1"/>
    <col min="4355" max="4355" width="2.85546875" style="2" customWidth="1"/>
    <col min="4356" max="4358" width="15.7109375" style="2" customWidth="1"/>
    <col min="4359" max="4359" width="2.85546875" style="2" customWidth="1"/>
    <col min="4360" max="4362" width="15.7109375" style="2" customWidth="1"/>
    <col min="4363" max="4363" width="2.85546875" style="2" customWidth="1"/>
    <col min="4364" max="4366" width="15.7109375" style="2" customWidth="1"/>
    <col min="4367" max="4367" width="2.85546875" style="2" customWidth="1"/>
    <col min="4368" max="4370" width="15.7109375" style="2" customWidth="1"/>
    <col min="4371" max="4371" width="2.85546875" style="2" customWidth="1"/>
    <col min="4372" max="4373" width="15.7109375" style="2" customWidth="1"/>
    <col min="4374" max="4374" width="2.85546875" style="2" customWidth="1"/>
    <col min="4375" max="4375" width="37.5703125" style="2" customWidth="1"/>
    <col min="4376" max="4376" width="2.85546875" style="2" customWidth="1"/>
    <col min="4377" max="4379" width="15.7109375" style="2" customWidth="1"/>
    <col min="4380" max="4380" width="2.85546875" style="2" customWidth="1"/>
    <col min="4381" max="4383" width="15.7109375" style="2" customWidth="1"/>
    <col min="4384" max="4384" width="2.85546875" style="2" customWidth="1"/>
    <col min="4385" max="4387" width="15.7109375" style="2" customWidth="1"/>
    <col min="4388" max="4388" width="2.85546875" style="2" customWidth="1"/>
    <col min="4389" max="4391" width="15.7109375" style="2" customWidth="1"/>
    <col min="4392" max="4392" width="2.85546875" style="2" customWidth="1"/>
    <col min="4393" max="4608" width="11.42578125" style="2"/>
    <col min="4609" max="4609" width="2.85546875" style="2" customWidth="1"/>
    <col min="4610" max="4610" width="37.5703125" style="2" customWidth="1"/>
    <col min="4611" max="4611" width="2.85546875" style="2" customWidth="1"/>
    <col min="4612" max="4614" width="15.7109375" style="2" customWidth="1"/>
    <col min="4615" max="4615" width="2.85546875" style="2" customWidth="1"/>
    <col min="4616" max="4618" width="15.7109375" style="2" customWidth="1"/>
    <col min="4619" max="4619" width="2.85546875" style="2" customWidth="1"/>
    <col min="4620" max="4622" width="15.7109375" style="2" customWidth="1"/>
    <col min="4623" max="4623" width="2.85546875" style="2" customWidth="1"/>
    <col min="4624" max="4626" width="15.7109375" style="2" customWidth="1"/>
    <col min="4627" max="4627" width="2.85546875" style="2" customWidth="1"/>
    <col min="4628" max="4629" width="15.7109375" style="2" customWidth="1"/>
    <col min="4630" max="4630" width="2.85546875" style="2" customWidth="1"/>
    <col min="4631" max="4631" width="37.5703125" style="2" customWidth="1"/>
    <col min="4632" max="4632" width="2.85546875" style="2" customWidth="1"/>
    <col min="4633" max="4635" width="15.7109375" style="2" customWidth="1"/>
    <col min="4636" max="4636" width="2.85546875" style="2" customWidth="1"/>
    <col min="4637" max="4639" width="15.7109375" style="2" customWidth="1"/>
    <col min="4640" max="4640" width="2.85546875" style="2" customWidth="1"/>
    <col min="4641" max="4643" width="15.7109375" style="2" customWidth="1"/>
    <col min="4644" max="4644" width="2.85546875" style="2" customWidth="1"/>
    <col min="4645" max="4647" width="15.7109375" style="2" customWidth="1"/>
    <col min="4648" max="4648" width="2.85546875" style="2" customWidth="1"/>
    <col min="4649" max="4864" width="11.42578125" style="2"/>
    <col min="4865" max="4865" width="2.85546875" style="2" customWidth="1"/>
    <col min="4866" max="4866" width="37.5703125" style="2" customWidth="1"/>
    <col min="4867" max="4867" width="2.85546875" style="2" customWidth="1"/>
    <col min="4868" max="4870" width="15.7109375" style="2" customWidth="1"/>
    <col min="4871" max="4871" width="2.85546875" style="2" customWidth="1"/>
    <col min="4872" max="4874" width="15.7109375" style="2" customWidth="1"/>
    <col min="4875" max="4875" width="2.85546875" style="2" customWidth="1"/>
    <col min="4876" max="4878" width="15.7109375" style="2" customWidth="1"/>
    <col min="4879" max="4879" width="2.85546875" style="2" customWidth="1"/>
    <col min="4880" max="4882" width="15.7109375" style="2" customWidth="1"/>
    <col min="4883" max="4883" width="2.85546875" style="2" customWidth="1"/>
    <col min="4884" max="4885" width="15.7109375" style="2" customWidth="1"/>
    <col min="4886" max="4886" width="2.85546875" style="2" customWidth="1"/>
    <col min="4887" max="4887" width="37.5703125" style="2" customWidth="1"/>
    <col min="4888" max="4888" width="2.85546875" style="2" customWidth="1"/>
    <col min="4889" max="4891" width="15.7109375" style="2" customWidth="1"/>
    <col min="4892" max="4892" width="2.85546875" style="2" customWidth="1"/>
    <col min="4893" max="4895" width="15.7109375" style="2" customWidth="1"/>
    <col min="4896" max="4896" width="2.85546875" style="2" customWidth="1"/>
    <col min="4897" max="4899" width="15.7109375" style="2" customWidth="1"/>
    <col min="4900" max="4900" width="2.85546875" style="2" customWidth="1"/>
    <col min="4901" max="4903" width="15.7109375" style="2" customWidth="1"/>
    <col min="4904" max="4904" width="2.85546875" style="2" customWidth="1"/>
    <col min="4905" max="5120" width="11.42578125" style="2"/>
    <col min="5121" max="5121" width="2.85546875" style="2" customWidth="1"/>
    <col min="5122" max="5122" width="37.5703125" style="2" customWidth="1"/>
    <col min="5123" max="5123" width="2.85546875" style="2" customWidth="1"/>
    <col min="5124" max="5126" width="15.7109375" style="2" customWidth="1"/>
    <col min="5127" max="5127" width="2.85546875" style="2" customWidth="1"/>
    <col min="5128" max="5130" width="15.7109375" style="2" customWidth="1"/>
    <col min="5131" max="5131" width="2.85546875" style="2" customWidth="1"/>
    <col min="5132" max="5134" width="15.7109375" style="2" customWidth="1"/>
    <col min="5135" max="5135" width="2.85546875" style="2" customWidth="1"/>
    <col min="5136" max="5138" width="15.7109375" style="2" customWidth="1"/>
    <col min="5139" max="5139" width="2.85546875" style="2" customWidth="1"/>
    <col min="5140" max="5141" width="15.7109375" style="2" customWidth="1"/>
    <col min="5142" max="5142" width="2.85546875" style="2" customWidth="1"/>
    <col min="5143" max="5143" width="37.5703125" style="2" customWidth="1"/>
    <col min="5144" max="5144" width="2.85546875" style="2" customWidth="1"/>
    <col min="5145" max="5147" width="15.7109375" style="2" customWidth="1"/>
    <col min="5148" max="5148" width="2.85546875" style="2" customWidth="1"/>
    <col min="5149" max="5151" width="15.7109375" style="2" customWidth="1"/>
    <col min="5152" max="5152" width="2.85546875" style="2" customWidth="1"/>
    <col min="5153" max="5155" width="15.7109375" style="2" customWidth="1"/>
    <col min="5156" max="5156" width="2.85546875" style="2" customWidth="1"/>
    <col min="5157" max="5159" width="15.7109375" style="2" customWidth="1"/>
    <col min="5160" max="5160" width="2.85546875" style="2" customWidth="1"/>
    <col min="5161" max="5376" width="11.42578125" style="2"/>
    <col min="5377" max="5377" width="2.85546875" style="2" customWidth="1"/>
    <col min="5378" max="5378" width="37.5703125" style="2" customWidth="1"/>
    <col min="5379" max="5379" width="2.85546875" style="2" customWidth="1"/>
    <col min="5380" max="5382" width="15.7109375" style="2" customWidth="1"/>
    <col min="5383" max="5383" width="2.85546875" style="2" customWidth="1"/>
    <col min="5384" max="5386" width="15.7109375" style="2" customWidth="1"/>
    <col min="5387" max="5387" width="2.85546875" style="2" customWidth="1"/>
    <col min="5388" max="5390" width="15.7109375" style="2" customWidth="1"/>
    <col min="5391" max="5391" width="2.85546875" style="2" customWidth="1"/>
    <col min="5392" max="5394" width="15.7109375" style="2" customWidth="1"/>
    <col min="5395" max="5395" width="2.85546875" style="2" customWidth="1"/>
    <col min="5396" max="5397" width="15.7109375" style="2" customWidth="1"/>
    <col min="5398" max="5398" width="2.85546875" style="2" customWidth="1"/>
    <col min="5399" max="5399" width="37.5703125" style="2" customWidth="1"/>
    <col min="5400" max="5400" width="2.85546875" style="2" customWidth="1"/>
    <col min="5401" max="5403" width="15.7109375" style="2" customWidth="1"/>
    <col min="5404" max="5404" width="2.85546875" style="2" customWidth="1"/>
    <col min="5405" max="5407" width="15.7109375" style="2" customWidth="1"/>
    <col min="5408" max="5408" width="2.85546875" style="2" customWidth="1"/>
    <col min="5409" max="5411" width="15.7109375" style="2" customWidth="1"/>
    <col min="5412" max="5412" width="2.85546875" style="2" customWidth="1"/>
    <col min="5413" max="5415" width="15.7109375" style="2" customWidth="1"/>
    <col min="5416" max="5416" width="2.85546875" style="2" customWidth="1"/>
    <col min="5417" max="5632" width="11.42578125" style="2"/>
    <col min="5633" max="5633" width="2.85546875" style="2" customWidth="1"/>
    <col min="5634" max="5634" width="37.5703125" style="2" customWidth="1"/>
    <col min="5635" max="5635" width="2.85546875" style="2" customWidth="1"/>
    <col min="5636" max="5638" width="15.7109375" style="2" customWidth="1"/>
    <col min="5639" max="5639" width="2.85546875" style="2" customWidth="1"/>
    <col min="5640" max="5642" width="15.7109375" style="2" customWidth="1"/>
    <col min="5643" max="5643" width="2.85546875" style="2" customWidth="1"/>
    <col min="5644" max="5646" width="15.7109375" style="2" customWidth="1"/>
    <col min="5647" max="5647" width="2.85546875" style="2" customWidth="1"/>
    <col min="5648" max="5650" width="15.7109375" style="2" customWidth="1"/>
    <col min="5651" max="5651" width="2.85546875" style="2" customWidth="1"/>
    <col min="5652" max="5653" width="15.7109375" style="2" customWidth="1"/>
    <col min="5654" max="5654" width="2.85546875" style="2" customWidth="1"/>
    <col min="5655" max="5655" width="37.5703125" style="2" customWidth="1"/>
    <col min="5656" max="5656" width="2.85546875" style="2" customWidth="1"/>
    <col min="5657" max="5659" width="15.7109375" style="2" customWidth="1"/>
    <col min="5660" max="5660" width="2.85546875" style="2" customWidth="1"/>
    <col min="5661" max="5663" width="15.7109375" style="2" customWidth="1"/>
    <col min="5664" max="5664" width="2.85546875" style="2" customWidth="1"/>
    <col min="5665" max="5667" width="15.7109375" style="2" customWidth="1"/>
    <col min="5668" max="5668" width="2.85546875" style="2" customWidth="1"/>
    <col min="5669" max="5671" width="15.7109375" style="2" customWidth="1"/>
    <col min="5672" max="5672" width="2.85546875" style="2" customWidth="1"/>
    <col min="5673" max="5888" width="11.42578125" style="2"/>
    <col min="5889" max="5889" width="2.85546875" style="2" customWidth="1"/>
    <col min="5890" max="5890" width="37.5703125" style="2" customWidth="1"/>
    <col min="5891" max="5891" width="2.85546875" style="2" customWidth="1"/>
    <col min="5892" max="5894" width="15.7109375" style="2" customWidth="1"/>
    <col min="5895" max="5895" width="2.85546875" style="2" customWidth="1"/>
    <col min="5896" max="5898" width="15.7109375" style="2" customWidth="1"/>
    <col min="5899" max="5899" width="2.85546875" style="2" customWidth="1"/>
    <col min="5900" max="5902" width="15.7109375" style="2" customWidth="1"/>
    <col min="5903" max="5903" width="2.85546875" style="2" customWidth="1"/>
    <col min="5904" max="5906" width="15.7109375" style="2" customWidth="1"/>
    <col min="5907" max="5907" width="2.85546875" style="2" customWidth="1"/>
    <col min="5908" max="5909" width="15.7109375" style="2" customWidth="1"/>
    <col min="5910" max="5910" width="2.85546875" style="2" customWidth="1"/>
    <col min="5911" max="5911" width="37.5703125" style="2" customWidth="1"/>
    <col min="5912" max="5912" width="2.85546875" style="2" customWidth="1"/>
    <col min="5913" max="5915" width="15.7109375" style="2" customWidth="1"/>
    <col min="5916" max="5916" width="2.85546875" style="2" customWidth="1"/>
    <col min="5917" max="5919" width="15.7109375" style="2" customWidth="1"/>
    <col min="5920" max="5920" width="2.85546875" style="2" customWidth="1"/>
    <col min="5921" max="5923" width="15.7109375" style="2" customWidth="1"/>
    <col min="5924" max="5924" width="2.85546875" style="2" customWidth="1"/>
    <col min="5925" max="5927" width="15.7109375" style="2" customWidth="1"/>
    <col min="5928" max="5928" width="2.85546875" style="2" customWidth="1"/>
    <col min="5929" max="6144" width="11.42578125" style="2"/>
    <col min="6145" max="6145" width="2.85546875" style="2" customWidth="1"/>
    <col min="6146" max="6146" width="37.5703125" style="2" customWidth="1"/>
    <col min="6147" max="6147" width="2.85546875" style="2" customWidth="1"/>
    <col min="6148" max="6150" width="15.7109375" style="2" customWidth="1"/>
    <col min="6151" max="6151" width="2.85546875" style="2" customWidth="1"/>
    <col min="6152" max="6154" width="15.7109375" style="2" customWidth="1"/>
    <col min="6155" max="6155" width="2.85546875" style="2" customWidth="1"/>
    <col min="6156" max="6158" width="15.7109375" style="2" customWidth="1"/>
    <col min="6159" max="6159" width="2.85546875" style="2" customWidth="1"/>
    <col min="6160" max="6162" width="15.7109375" style="2" customWidth="1"/>
    <col min="6163" max="6163" width="2.85546875" style="2" customWidth="1"/>
    <col min="6164" max="6165" width="15.7109375" style="2" customWidth="1"/>
    <col min="6166" max="6166" width="2.85546875" style="2" customWidth="1"/>
    <col min="6167" max="6167" width="37.5703125" style="2" customWidth="1"/>
    <col min="6168" max="6168" width="2.85546875" style="2" customWidth="1"/>
    <col min="6169" max="6171" width="15.7109375" style="2" customWidth="1"/>
    <col min="6172" max="6172" width="2.85546875" style="2" customWidth="1"/>
    <col min="6173" max="6175" width="15.7109375" style="2" customWidth="1"/>
    <col min="6176" max="6176" width="2.85546875" style="2" customWidth="1"/>
    <col min="6177" max="6179" width="15.7109375" style="2" customWidth="1"/>
    <col min="6180" max="6180" width="2.85546875" style="2" customWidth="1"/>
    <col min="6181" max="6183" width="15.7109375" style="2" customWidth="1"/>
    <col min="6184" max="6184" width="2.85546875" style="2" customWidth="1"/>
    <col min="6185" max="6400" width="11.42578125" style="2"/>
    <col min="6401" max="6401" width="2.85546875" style="2" customWidth="1"/>
    <col min="6402" max="6402" width="37.5703125" style="2" customWidth="1"/>
    <col min="6403" max="6403" width="2.85546875" style="2" customWidth="1"/>
    <col min="6404" max="6406" width="15.7109375" style="2" customWidth="1"/>
    <col min="6407" max="6407" width="2.85546875" style="2" customWidth="1"/>
    <col min="6408" max="6410" width="15.7109375" style="2" customWidth="1"/>
    <col min="6411" max="6411" width="2.85546875" style="2" customWidth="1"/>
    <col min="6412" max="6414" width="15.7109375" style="2" customWidth="1"/>
    <col min="6415" max="6415" width="2.85546875" style="2" customWidth="1"/>
    <col min="6416" max="6418" width="15.7109375" style="2" customWidth="1"/>
    <col min="6419" max="6419" width="2.85546875" style="2" customWidth="1"/>
    <col min="6420" max="6421" width="15.7109375" style="2" customWidth="1"/>
    <col min="6422" max="6422" width="2.85546875" style="2" customWidth="1"/>
    <col min="6423" max="6423" width="37.5703125" style="2" customWidth="1"/>
    <col min="6424" max="6424" width="2.85546875" style="2" customWidth="1"/>
    <col min="6425" max="6427" width="15.7109375" style="2" customWidth="1"/>
    <col min="6428" max="6428" width="2.85546875" style="2" customWidth="1"/>
    <col min="6429" max="6431" width="15.7109375" style="2" customWidth="1"/>
    <col min="6432" max="6432" width="2.85546875" style="2" customWidth="1"/>
    <col min="6433" max="6435" width="15.7109375" style="2" customWidth="1"/>
    <col min="6436" max="6436" width="2.85546875" style="2" customWidth="1"/>
    <col min="6437" max="6439" width="15.7109375" style="2" customWidth="1"/>
    <col min="6440" max="6440" width="2.85546875" style="2" customWidth="1"/>
    <col min="6441" max="6656" width="11.42578125" style="2"/>
    <col min="6657" max="6657" width="2.85546875" style="2" customWidth="1"/>
    <col min="6658" max="6658" width="37.5703125" style="2" customWidth="1"/>
    <col min="6659" max="6659" width="2.85546875" style="2" customWidth="1"/>
    <col min="6660" max="6662" width="15.7109375" style="2" customWidth="1"/>
    <col min="6663" max="6663" width="2.85546875" style="2" customWidth="1"/>
    <col min="6664" max="6666" width="15.7109375" style="2" customWidth="1"/>
    <col min="6667" max="6667" width="2.85546875" style="2" customWidth="1"/>
    <col min="6668" max="6670" width="15.7109375" style="2" customWidth="1"/>
    <col min="6671" max="6671" width="2.85546875" style="2" customWidth="1"/>
    <col min="6672" max="6674" width="15.7109375" style="2" customWidth="1"/>
    <col min="6675" max="6675" width="2.85546875" style="2" customWidth="1"/>
    <col min="6676" max="6677" width="15.7109375" style="2" customWidth="1"/>
    <col min="6678" max="6678" width="2.85546875" style="2" customWidth="1"/>
    <col min="6679" max="6679" width="37.5703125" style="2" customWidth="1"/>
    <col min="6680" max="6680" width="2.85546875" style="2" customWidth="1"/>
    <col min="6681" max="6683" width="15.7109375" style="2" customWidth="1"/>
    <col min="6684" max="6684" width="2.85546875" style="2" customWidth="1"/>
    <col min="6685" max="6687" width="15.7109375" style="2" customWidth="1"/>
    <col min="6688" max="6688" width="2.85546875" style="2" customWidth="1"/>
    <col min="6689" max="6691" width="15.7109375" style="2" customWidth="1"/>
    <col min="6692" max="6692" width="2.85546875" style="2" customWidth="1"/>
    <col min="6693" max="6695" width="15.7109375" style="2" customWidth="1"/>
    <col min="6696" max="6696" width="2.85546875" style="2" customWidth="1"/>
    <col min="6697" max="6912" width="11.42578125" style="2"/>
    <col min="6913" max="6913" width="2.85546875" style="2" customWidth="1"/>
    <col min="6914" max="6914" width="37.5703125" style="2" customWidth="1"/>
    <col min="6915" max="6915" width="2.85546875" style="2" customWidth="1"/>
    <col min="6916" max="6918" width="15.7109375" style="2" customWidth="1"/>
    <col min="6919" max="6919" width="2.85546875" style="2" customWidth="1"/>
    <col min="6920" max="6922" width="15.7109375" style="2" customWidth="1"/>
    <col min="6923" max="6923" width="2.85546875" style="2" customWidth="1"/>
    <col min="6924" max="6926" width="15.7109375" style="2" customWidth="1"/>
    <col min="6927" max="6927" width="2.85546875" style="2" customWidth="1"/>
    <col min="6928" max="6930" width="15.7109375" style="2" customWidth="1"/>
    <col min="6931" max="6931" width="2.85546875" style="2" customWidth="1"/>
    <col min="6932" max="6933" width="15.7109375" style="2" customWidth="1"/>
    <col min="6934" max="6934" width="2.85546875" style="2" customWidth="1"/>
    <col min="6935" max="6935" width="37.5703125" style="2" customWidth="1"/>
    <col min="6936" max="6936" width="2.85546875" style="2" customWidth="1"/>
    <col min="6937" max="6939" width="15.7109375" style="2" customWidth="1"/>
    <col min="6940" max="6940" width="2.85546875" style="2" customWidth="1"/>
    <col min="6941" max="6943" width="15.7109375" style="2" customWidth="1"/>
    <col min="6944" max="6944" width="2.85546875" style="2" customWidth="1"/>
    <col min="6945" max="6947" width="15.7109375" style="2" customWidth="1"/>
    <col min="6948" max="6948" width="2.85546875" style="2" customWidth="1"/>
    <col min="6949" max="6951" width="15.7109375" style="2" customWidth="1"/>
    <col min="6952" max="6952" width="2.85546875" style="2" customWidth="1"/>
    <col min="6953" max="7168" width="11.42578125" style="2"/>
    <col min="7169" max="7169" width="2.85546875" style="2" customWidth="1"/>
    <col min="7170" max="7170" width="37.5703125" style="2" customWidth="1"/>
    <col min="7171" max="7171" width="2.85546875" style="2" customWidth="1"/>
    <col min="7172" max="7174" width="15.7109375" style="2" customWidth="1"/>
    <col min="7175" max="7175" width="2.85546875" style="2" customWidth="1"/>
    <col min="7176" max="7178" width="15.7109375" style="2" customWidth="1"/>
    <col min="7179" max="7179" width="2.85546875" style="2" customWidth="1"/>
    <col min="7180" max="7182" width="15.7109375" style="2" customWidth="1"/>
    <col min="7183" max="7183" width="2.85546875" style="2" customWidth="1"/>
    <col min="7184" max="7186" width="15.7109375" style="2" customWidth="1"/>
    <col min="7187" max="7187" width="2.85546875" style="2" customWidth="1"/>
    <col min="7188" max="7189" width="15.7109375" style="2" customWidth="1"/>
    <col min="7190" max="7190" width="2.85546875" style="2" customWidth="1"/>
    <col min="7191" max="7191" width="37.5703125" style="2" customWidth="1"/>
    <col min="7192" max="7192" width="2.85546875" style="2" customWidth="1"/>
    <col min="7193" max="7195" width="15.7109375" style="2" customWidth="1"/>
    <col min="7196" max="7196" width="2.85546875" style="2" customWidth="1"/>
    <col min="7197" max="7199" width="15.7109375" style="2" customWidth="1"/>
    <col min="7200" max="7200" width="2.85546875" style="2" customWidth="1"/>
    <col min="7201" max="7203" width="15.7109375" style="2" customWidth="1"/>
    <col min="7204" max="7204" width="2.85546875" style="2" customWidth="1"/>
    <col min="7205" max="7207" width="15.7109375" style="2" customWidth="1"/>
    <col min="7208" max="7208" width="2.85546875" style="2" customWidth="1"/>
    <col min="7209" max="7424" width="11.42578125" style="2"/>
    <col min="7425" max="7425" width="2.85546875" style="2" customWidth="1"/>
    <col min="7426" max="7426" width="37.5703125" style="2" customWidth="1"/>
    <col min="7427" max="7427" width="2.85546875" style="2" customWidth="1"/>
    <col min="7428" max="7430" width="15.7109375" style="2" customWidth="1"/>
    <col min="7431" max="7431" width="2.85546875" style="2" customWidth="1"/>
    <col min="7432" max="7434" width="15.7109375" style="2" customWidth="1"/>
    <col min="7435" max="7435" width="2.85546875" style="2" customWidth="1"/>
    <col min="7436" max="7438" width="15.7109375" style="2" customWidth="1"/>
    <col min="7439" max="7439" width="2.85546875" style="2" customWidth="1"/>
    <col min="7440" max="7442" width="15.7109375" style="2" customWidth="1"/>
    <col min="7443" max="7443" width="2.85546875" style="2" customWidth="1"/>
    <col min="7444" max="7445" width="15.7109375" style="2" customWidth="1"/>
    <col min="7446" max="7446" width="2.85546875" style="2" customWidth="1"/>
    <col min="7447" max="7447" width="37.5703125" style="2" customWidth="1"/>
    <col min="7448" max="7448" width="2.85546875" style="2" customWidth="1"/>
    <col min="7449" max="7451" width="15.7109375" style="2" customWidth="1"/>
    <col min="7452" max="7452" width="2.85546875" style="2" customWidth="1"/>
    <col min="7453" max="7455" width="15.7109375" style="2" customWidth="1"/>
    <col min="7456" max="7456" width="2.85546875" style="2" customWidth="1"/>
    <col min="7457" max="7459" width="15.7109375" style="2" customWidth="1"/>
    <col min="7460" max="7460" width="2.85546875" style="2" customWidth="1"/>
    <col min="7461" max="7463" width="15.7109375" style="2" customWidth="1"/>
    <col min="7464" max="7464" width="2.85546875" style="2" customWidth="1"/>
    <col min="7465" max="7680" width="11.42578125" style="2"/>
    <col min="7681" max="7681" width="2.85546875" style="2" customWidth="1"/>
    <col min="7682" max="7682" width="37.5703125" style="2" customWidth="1"/>
    <col min="7683" max="7683" width="2.85546875" style="2" customWidth="1"/>
    <col min="7684" max="7686" width="15.7109375" style="2" customWidth="1"/>
    <col min="7687" max="7687" width="2.85546875" style="2" customWidth="1"/>
    <col min="7688" max="7690" width="15.7109375" style="2" customWidth="1"/>
    <col min="7691" max="7691" width="2.85546875" style="2" customWidth="1"/>
    <col min="7692" max="7694" width="15.7109375" style="2" customWidth="1"/>
    <col min="7695" max="7695" width="2.85546875" style="2" customWidth="1"/>
    <col min="7696" max="7698" width="15.7109375" style="2" customWidth="1"/>
    <col min="7699" max="7699" width="2.85546875" style="2" customWidth="1"/>
    <col min="7700" max="7701" width="15.7109375" style="2" customWidth="1"/>
    <col min="7702" max="7702" width="2.85546875" style="2" customWidth="1"/>
    <col min="7703" max="7703" width="37.5703125" style="2" customWidth="1"/>
    <col min="7704" max="7704" width="2.85546875" style="2" customWidth="1"/>
    <col min="7705" max="7707" width="15.7109375" style="2" customWidth="1"/>
    <col min="7708" max="7708" width="2.85546875" style="2" customWidth="1"/>
    <col min="7709" max="7711" width="15.7109375" style="2" customWidth="1"/>
    <col min="7712" max="7712" width="2.85546875" style="2" customWidth="1"/>
    <col min="7713" max="7715" width="15.7109375" style="2" customWidth="1"/>
    <col min="7716" max="7716" width="2.85546875" style="2" customWidth="1"/>
    <col min="7717" max="7719" width="15.7109375" style="2" customWidth="1"/>
    <col min="7720" max="7720" width="2.85546875" style="2" customWidth="1"/>
    <col min="7721" max="7936" width="11.42578125" style="2"/>
    <col min="7937" max="7937" width="2.85546875" style="2" customWidth="1"/>
    <col min="7938" max="7938" width="37.5703125" style="2" customWidth="1"/>
    <col min="7939" max="7939" width="2.85546875" style="2" customWidth="1"/>
    <col min="7940" max="7942" width="15.7109375" style="2" customWidth="1"/>
    <col min="7943" max="7943" width="2.85546875" style="2" customWidth="1"/>
    <col min="7944" max="7946" width="15.7109375" style="2" customWidth="1"/>
    <col min="7947" max="7947" width="2.85546875" style="2" customWidth="1"/>
    <col min="7948" max="7950" width="15.7109375" style="2" customWidth="1"/>
    <col min="7951" max="7951" width="2.85546875" style="2" customWidth="1"/>
    <col min="7952" max="7954" width="15.7109375" style="2" customWidth="1"/>
    <col min="7955" max="7955" width="2.85546875" style="2" customWidth="1"/>
    <col min="7956" max="7957" width="15.7109375" style="2" customWidth="1"/>
    <col min="7958" max="7958" width="2.85546875" style="2" customWidth="1"/>
    <col min="7959" max="7959" width="37.5703125" style="2" customWidth="1"/>
    <col min="7960" max="7960" width="2.85546875" style="2" customWidth="1"/>
    <col min="7961" max="7963" width="15.7109375" style="2" customWidth="1"/>
    <col min="7964" max="7964" width="2.85546875" style="2" customWidth="1"/>
    <col min="7965" max="7967" width="15.7109375" style="2" customWidth="1"/>
    <col min="7968" max="7968" width="2.85546875" style="2" customWidth="1"/>
    <col min="7969" max="7971" width="15.7109375" style="2" customWidth="1"/>
    <col min="7972" max="7972" width="2.85546875" style="2" customWidth="1"/>
    <col min="7973" max="7975" width="15.7109375" style="2" customWidth="1"/>
    <col min="7976" max="7976" width="2.85546875" style="2" customWidth="1"/>
    <col min="7977" max="8192" width="11.42578125" style="2"/>
    <col min="8193" max="8193" width="2.85546875" style="2" customWidth="1"/>
    <col min="8194" max="8194" width="37.5703125" style="2" customWidth="1"/>
    <col min="8195" max="8195" width="2.85546875" style="2" customWidth="1"/>
    <col min="8196" max="8198" width="15.7109375" style="2" customWidth="1"/>
    <col min="8199" max="8199" width="2.85546875" style="2" customWidth="1"/>
    <col min="8200" max="8202" width="15.7109375" style="2" customWidth="1"/>
    <col min="8203" max="8203" width="2.85546875" style="2" customWidth="1"/>
    <col min="8204" max="8206" width="15.7109375" style="2" customWidth="1"/>
    <col min="8207" max="8207" width="2.85546875" style="2" customWidth="1"/>
    <col min="8208" max="8210" width="15.7109375" style="2" customWidth="1"/>
    <col min="8211" max="8211" width="2.85546875" style="2" customWidth="1"/>
    <col min="8212" max="8213" width="15.7109375" style="2" customWidth="1"/>
    <col min="8214" max="8214" width="2.85546875" style="2" customWidth="1"/>
    <col min="8215" max="8215" width="37.5703125" style="2" customWidth="1"/>
    <col min="8216" max="8216" width="2.85546875" style="2" customWidth="1"/>
    <col min="8217" max="8219" width="15.7109375" style="2" customWidth="1"/>
    <col min="8220" max="8220" width="2.85546875" style="2" customWidth="1"/>
    <col min="8221" max="8223" width="15.7109375" style="2" customWidth="1"/>
    <col min="8224" max="8224" width="2.85546875" style="2" customWidth="1"/>
    <col min="8225" max="8227" width="15.7109375" style="2" customWidth="1"/>
    <col min="8228" max="8228" width="2.85546875" style="2" customWidth="1"/>
    <col min="8229" max="8231" width="15.7109375" style="2" customWidth="1"/>
    <col min="8232" max="8232" width="2.85546875" style="2" customWidth="1"/>
    <col min="8233" max="8448" width="11.42578125" style="2"/>
    <col min="8449" max="8449" width="2.85546875" style="2" customWidth="1"/>
    <col min="8450" max="8450" width="37.5703125" style="2" customWidth="1"/>
    <col min="8451" max="8451" width="2.85546875" style="2" customWidth="1"/>
    <col min="8452" max="8454" width="15.7109375" style="2" customWidth="1"/>
    <col min="8455" max="8455" width="2.85546875" style="2" customWidth="1"/>
    <col min="8456" max="8458" width="15.7109375" style="2" customWidth="1"/>
    <col min="8459" max="8459" width="2.85546875" style="2" customWidth="1"/>
    <col min="8460" max="8462" width="15.7109375" style="2" customWidth="1"/>
    <col min="8463" max="8463" width="2.85546875" style="2" customWidth="1"/>
    <col min="8464" max="8466" width="15.7109375" style="2" customWidth="1"/>
    <col min="8467" max="8467" width="2.85546875" style="2" customWidth="1"/>
    <col min="8468" max="8469" width="15.7109375" style="2" customWidth="1"/>
    <col min="8470" max="8470" width="2.85546875" style="2" customWidth="1"/>
    <col min="8471" max="8471" width="37.5703125" style="2" customWidth="1"/>
    <col min="8472" max="8472" width="2.85546875" style="2" customWidth="1"/>
    <col min="8473" max="8475" width="15.7109375" style="2" customWidth="1"/>
    <col min="8476" max="8476" width="2.85546875" style="2" customWidth="1"/>
    <col min="8477" max="8479" width="15.7109375" style="2" customWidth="1"/>
    <col min="8480" max="8480" width="2.85546875" style="2" customWidth="1"/>
    <col min="8481" max="8483" width="15.7109375" style="2" customWidth="1"/>
    <col min="8484" max="8484" width="2.85546875" style="2" customWidth="1"/>
    <col min="8485" max="8487" width="15.7109375" style="2" customWidth="1"/>
    <col min="8488" max="8488" width="2.85546875" style="2" customWidth="1"/>
    <col min="8489" max="8704" width="11.42578125" style="2"/>
    <col min="8705" max="8705" width="2.85546875" style="2" customWidth="1"/>
    <col min="8706" max="8706" width="37.5703125" style="2" customWidth="1"/>
    <col min="8707" max="8707" width="2.85546875" style="2" customWidth="1"/>
    <col min="8708" max="8710" width="15.7109375" style="2" customWidth="1"/>
    <col min="8711" max="8711" width="2.85546875" style="2" customWidth="1"/>
    <col min="8712" max="8714" width="15.7109375" style="2" customWidth="1"/>
    <col min="8715" max="8715" width="2.85546875" style="2" customWidth="1"/>
    <col min="8716" max="8718" width="15.7109375" style="2" customWidth="1"/>
    <col min="8719" max="8719" width="2.85546875" style="2" customWidth="1"/>
    <col min="8720" max="8722" width="15.7109375" style="2" customWidth="1"/>
    <col min="8723" max="8723" width="2.85546875" style="2" customWidth="1"/>
    <col min="8724" max="8725" width="15.7109375" style="2" customWidth="1"/>
    <col min="8726" max="8726" width="2.85546875" style="2" customWidth="1"/>
    <col min="8727" max="8727" width="37.5703125" style="2" customWidth="1"/>
    <col min="8728" max="8728" width="2.85546875" style="2" customWidth="1"/>
    <col min="8729" max="8731" width="15.7109375" style="2" customWidth="1"/>
    <col min="8732" max="8732" width="2.85546875" style="2" customWidth="1"/>
    <col min="8733" max="8735" width="15.7109375" style="2" customWidth="1"/>
    <col min="8736" max="8736" width="2.85546875" style="2" customWidth="1"/>
    <col min="8737" max="8739" width="15.7109375" style="2" customWidth="1"/>
    <col min="8740" max="8740" width="2.85546875" style="2" customWidth="1"/>
    <col min="8741" max="8743" width="15.7109375" style="2" customWidth="1"/>
    <col min="8744" max="8744" width="2.85546875" style="2" customWidth="1"/>
    <col min="8745" max="8960" width="11.42578125" style="2"/>
    <col min="8961" max="8961" width="2.85546875" style="2" customWidth="1"/>
    <col min="8962" max="8962" width="37.5703125" style="2" customWidth="1"/>
    <col min="8963" max="8963" width="2.85546875" style="2" customWidth="1"/>
    <col min="8964" max="8966" width="15.7109375" style="2" customWidth="1"/>
    <col min="8967" max="8967" width="2.85546875" style="2" customWidth="1"/>
    <col min="8968" max="8970" width="15.7109375" style="2" customWidth="1"/>
    <col min="8971" max="8971" width="2.85546875" style="2" customWidth="1"/>
    <col min="8972" max="8974" width="15.7109375" style="2" customWidth="1"/>
    <col min="8975" max="8975" width="2.85546875" style="2" customWidth="1"/>
    <col min="8976" max="8978" width="15.7109375" style="2" customWidth="1"/>
    <col min="8979" max="8979" width="2.85546875" style="2" customWidth="1"/>
    <col min="8980" max="8981" width="15.7109375" style="2" customWidth="1"/>
    <col min="8982" max="8982" width="2.85546875" style="2" customWidth="1"/>
    <col min="8983" max="8983" width="37.5703125" style="2" customWidth="1"/>
    <col min="8984" max="8984" width="2.85546875" style="2" customWidth="1"/>
    <col min="8985" max="8987" width="15.7109375" style="2" customWidth="1"/>
    <col min="8988" max="8988" width="2.85546875" style="2" customWidth="1"/>
    <col min="8989" max="8991" width="15.7109375" style="2" customWidth="1"/>
    <col min="8992" max="8992" width="2.85546875" style="2" customWidth="1"/>
    <col min="8993" max="8995" width="15.7109375" style="2" customWidth="1"/>
    <col min="8996" max="8996" width="2.85546875" style="2" customWidth="1"/>
    <col min="8997" max="8999" width="15.7109375" style="2" customWidth="1"/>
    <col min="9000" max="9000" width="2.85546875" style="2" customWidth="1"/>
    <col min="9001" max="9216" width="11.42578125" style="2"/>
    <col min="9217" max="9217" width="2.85546875" style="2" customWidth="1"/>
    <col min="9218" max="9218" width="37.5703125" style="2" customWidth="1"/>
    <col min="9219" max="9219" width="2.85546875" style="2" customWidth="1"/>
    <col min="9220" max="9222" width="15.7109375" style="2" customWidth="1"/>
    <col min="9223" max="9223" width="2.85546875" style="2" customWidth="1"/>
    <col min="9224" max="9226" width="15.7109375" style="2" customWidth="1"/>
    <col min="9227" max="9227" width="2.85546875" style="2" customWidth="1"/>
    <col min="9228" max="9230" width="15.7109375" style="2" customWidth="1"/>
    <col min="9231" max="9231" width="2.85546875" style="2" customWidth="1"/>
    <col min="9232" max="9234" width="15.7109375" style="2" customWidth="1"/>
    <col min="9235" max="9235" width="2.85546875" style="2" customWidth="1"/>
    <col min="9236" max="9237" width="15.7109375" style="2" customWidth="1"/>
    <col min="9238" max="9238" width="2.85546875" style="2" customWidth="1"/>
    <col min="9239" max="9239" width="37.5703125" style="2" customWidth="1"/>
    <col min="9240" max="9240" width="2.85546875" style="2" customWidth="1"/>
    <col min="9241" max="9243" width="15.7109375" style="2" customWidth="1"/>
    <col min="9244" max="9244" width="2.85546875" style="2" customWidth="1"/>
    <col min="9245" max="9247" width="15.7109375" style="2" customWidth="1"/>
    <col min="9248" max="9248" width="2.85546875" style="2" customWidth="1"/>
    <col min="9249" max="9251" width="15.7109375" style="2" customWidth="1"/>
    <col min="9252" max="9252" width="2.85546875" style="2" customWidth="1"/>
    <col min="9253" max="9255" width="15.7109375" style="2" customWidth="1"/>
    <col min="9256" max="9256" width="2.85546875" style="2" customWidth="1"/>
    <col min="9257" max="9472" width="11.42578125" style="2"/>
    <col min="9473" max="9473" width="2.85546875" style="2" customWidth="1"/>
    <col min="9474" max="9474" width="37.5703125" style="2" customWidth="1"/>
    <col min="9475" max="9475" width="2.85546875" style="2" customWidth="1"/>
    <col min="9476" max="9478" width="15.7109375" style="2" customWidth="1"/>
    <col min="9479" max="9479" width="2.85546875" style="2" customWidth="1"/>
    <col min="9480" max="9482" width="15.7109375" style="2" customWidth="1"/>
    <col min="9483" max="9483" width="2.85546875" style="2" customWidth="1"/>
    <col min="9484" max="9486" width="15.7109375" style="2" customWidth="1"/>
    <col min="9487" max="9487" width="2.85546875" style="2" customWidth="1"/>
    <col min="9488" max="9490" width="15.7109375" style="2" customWidth="1"/>
    <col min="9491" max="9491" width="2.85546875" style="2" customWidth="1"/>
    <col min="9492" max="9493" width="15.7109375" style="2" customWidth="1"/>
    <col min="9494" max="9494" width="2.85546875" style="2" customWidth="1"/>
    <col min="9495" max="9495" width="37.5703125" style="2" customWidth="1"/>
    <col min="9496" max="9496" width="2.85546875" style="2" customWidth="1"/>
    <col min="9497" max="9499" width="15.7109375" style="2" customWidth="1"/>
    <col min="9500" max="9500" width="2.85546875" style="2" customWidth="1"/>
    <col min="9501" max="9503" width="15.7109375" style="2" customWidth="1"/>
    <col min="9504" max="9504" width="2.85546875" style="2" customWidth="1"/>
    <col min="9505" max="9507" width="15.7109375" style="2" customWidth="1"/>
    <col min="9508" max="9508" width="2.85546875" style="2" customWidth="1"/>
    <col min="9509" max="9511" width="15.7109375" style="2" customWidth="1"/>
    <col min="9512" max="9512" width="2.85546875" style="2" customWidth="1"/>
    <col min="9513" max="9728" width="11.42578125" style="2"/>
    <col min="9729" max="9729" width="2.85546875" style="2" customWidth="1"/>
    <col min="9730" max="9730" width="37.5703125" style="2" customWidth="1"/>
    <col min="9731" max="9731" width="2.85546875" style="2" customWidth="1"/>
    <col min="9732" max="9734" width="15.7109375" style="2" customWidth="1"/>
    <col min="9735" max="9735" width="2.85546875" style="2" customWidth="1"/>
    <col min="9736" max="9738" width="15.7109375" style="2" customWidth="1"/>
    <col min="9739" max="9739" width="2.85546875" style="2" customWidth="1"/>
    <col min="9740" max="9742" width="15.7109375" style="2" customWidth="1"/>
    <col min="9743" max="9743" width="2.85546875" style="2" customWidth="1"/>
    <col min="9744" max="9746" width="15.7109375" style="2" customWidth="1"/>
    <col min="9747" max="9747" width="2.85546875" style="2" customWidth="1"/>
    <col min="9748" max="9749" width="15.7109375" style="2" customWidth="1"/>
    <col min="9750" max="9750" width="2.85546875" style="2" customWidth="1"/>
    <col min="9751" max="9751" width="37.5703125" style="2" customWidth="1"/>
    <col min="9752" max="9752" width="2.85546875" style="2" customWidth="1"/>
    <col min="9753" max="9755" width="15.7109375" style="2" customWidth="1"/>
    <col min="9756" max="9756" width="2.85546875" style="2" customWidth="1"/>
    <col min="9757" max="9759" width="15.7109375" style="2" customWidth="1"/>
    <col min="9760" max="9760" width="2.85546875" style="2" customWidth="1"/>
    <col min="9761" max="9763" width="15.7109375" style="2" customWidth="1"/>
    <col min="9764" max="9764" width="2.85546875" style="2" customWidth="1"/>
    <col min="9765" max="9767" width="15.7109375" style="2" customWidth="1"/>
    <col min="9768" max="9768" width="2.85546875" style="2" customWidth="1"/>
    <col min="9769" max="9984" width="11.42578125" style="2"/>
    <col min="9985" max="9985" width="2.85546875" style="2" customWidth="1"/>
    <col min="9986" max="9986" width="37.5703125" style="2" customWidth="1"/>
    <col min="9987" max="9987" width="2.85546875" style="2" customWidth="1"/>
    <col min="9988" max="9990" width="15.7109375" style="2" customWidth="1"/>
    <col min="9991" max="9991" width="2.85546875" style="2" customWidth="1"/>
    <col min="9992" max="9994" width="15.7109375" style="2" customWidth="1"/>
    <col min="9995" max="9995" width="2.85546875" style="2" customWidth="1"/>
    <col min="9996" max="9998" width="15.7109375" style="2" customWidth="1"/>
    <col min="9999" max="9999" width="2.85546875" style="2" customWidth="1"/>
    <col min="10000" max="10002" width="15.7109375" style="2" customWidth="1"/>
    <col min="10003" max="10003" width="2.85546875" style="2" customWidth="1"/>
    <col min="10004" max="10005" width="15.7109375" style="2" customWidth="1"/>
    <col min="10006" max="10006" width="2.85546875" style="2" customWidth="1"/>
    <col min="10007" max="10007" width="37.5703125" style="2" customWidth="1"/>
    <col min="10008" max="10008" width="2.85546875" style="2" customWidth="1"/>
    <col min="10009" max="10011" width="15.7109375" style="2" customWidth="1"/>
    <col min="10012" max="10012" width="2.85546875" style="2" customWidth="1"/>
    <col min="10013" max="10015" width="15.7109375" style="2" customWidth="1"/>
    <col min="10016" max="10016" width="2.85546875" style="2" customWidth="1"/>
    <col min="10017" max="10019" width="15.7109375" style="2" customWidth="1"/>
    <col min="10020" max="10020" width="2.85546875" style="2" customWidth="1"/>
    <col min="10021" max="10023" width="15.7109375" style="2" customWidth="1"/>
    <col min="10024" max="10024" width="2.85546875" style="2" customWidth="1"/>
    <col min="10025" max="10240" width="11.42578125" style="2"/>
    <col min="10241" max="10241" width="2.85546875" style="2" customWidth="1"/>
    <col min="10242" max="10242" width="37.5703125" style="2" customWidth="1"/>
    <col min="10243" max="10243" width="2.85546875" style="2" customWidth="1"/>
    <col min="10244" max="10246" width="15.7109375" style="2" customWidth="1"/>
    <col min="10247" max="10247" width="2.85546875" style="2" customWidth="1"/>
    <col min="10248" max="10250" width="15.7109375" style="2" customWidth="1"/>
    <col min="10251" max="10251" width="2.85546875" style="2" customWidth="1"/>
    <col min="10252" max="10254" width="15.7109375" style="2" customWidth="1"/>
    <col min="10255" max="10255" width="2.85546875" style="2" customWidth="1"/>
    <col min="10256" max="10258" width="15.7109375" style="2" customWidth="1"/>
    <col min="10259" max="10259" width="2.85546875" style="2" customWidth="1"/>
    <col min="10260" max="10261" width="15.7109375" style="2" customWidth="1"/>
    <col min="10262" max="10262" width="2.85546875" style="2" customWidth="1"/>
    <col min="10263" max="10263" width="37.5703125" style="2" customWidth="1"/>
    <col min="10264" max="10264" width="2.85546875" style="2" customWidth="1"/>
    <col min="10265" max="10267" width="15.7109375" style="2" customWidth="1"/>
    <col min="10268" max="10268" width="2.85546875" style="2" customWidth="1"/>
    <col min="10269" max="10271" width="15.7109375" style="2" customWidth="1"/>
    <col min="10272" max="10272" width="2.85546875" style="2" customWidth="1"/>
    <col min="10273" max="10275" width="15.7109375" style="2" customWidth="1"/>
    <col min="10276" max="10276" width="2.85546875" style="2" customWidth="1"/>
    <col min="10277" max="10279" width="15.7109375" style="2" customWidth="1"/>
    <col min="10280" max="10280" width="2.85546875" style="2" customWidth="1"/>
    <col min="10281" max="10496" width="11.42578125" style="2"/>
    <col min="10497" max="10497" width="2.85546875" style="2" customWidth="1"/>
    <col min="10498" max="10498" width="37.5703125" style="2" customWidth="1"/>
    <col min="10499" max="10499" width="2.85546875" style="2" customWidth="1"/>
    <col min="10500" max="10502" width="15.7109375" style="2" customWidth="1"/>
    <col min="10503" max="10503" width="2.85546875" style="2" customWidth="1"/>
    <col min="10504" max="10506" width="15.7109375" style="2" customWidth="1"/>
    <col min="10507" max="10507" width="2.85546875" style="2" customWidth="1"/>
    <col min="10508" max="10510" width="15.7109375" style="2" customWidth="1"/>
    <col min="10511" max="10511" width="2.85546875" style="2" customWidth="1"/>
    <col min="10512" max="10514" width="15.7109375" style="2" customWidth="1"/>
    <col min="10515" max="10515" width="2.85546875" style="2" customWidth="1"/>
    <col min="10516" max="10517" width="15.7109375" style="2" customWidth="1"/>
    <col min="10518" max="10518" width="2.85546875" style="2" customWidth="1"/>
    <col min="10519" max="10519" width="37.5703125" style="2" customWidth="1"/>
    <col min="10520" max="10520" width="2.85546875" style="2" customWidth="1"/>
    <col min="10521" max="10523" width="15.7109375" style="2" customWidth="1"/>
    <col min="10524" max="10524" width="2.85546875" style="2" customWidth="1"/>
    <col min="10525" max="10527" width="15.7109375" style="2" customWidth="1"/>
    <col min="10528" max="10528" width="2.85546875" style="2" customWidth="1"/>
    <col min="10529" max="10531" width="15.7109375" style="2" customWidth="1"/>
    <col min="10532" max="10532" width="2.85546875" style="2" customWidth="1"/>
    <col min="10533" max="10535" width="15.7109375" style="2" customWidth="1"/>
    <col min="10536" max="10536" width="2.85546875" style="2" customWidth="1"/>
    <col min="10537" max="10752" width="11.42578125" style="2"/>
    <col min="10753" max="10753" width="2.85546875" style="2" customWidth="1"/>
    <col min="10754" max="10754" width="37.5703125" style="2" customWidth="1"/>
    <col min="10755" max="10755" width="2.85546875" style="2" customWidth="1"/>
    <col min="10756" max="10758" width="15.7109375" style="2" customWidth="1"/>
    <col min="10759" max="10759" width="2.85546875" style="2" customWidth="1"/>
    <col min="10760" max="10762" width="15.7109375" style="2" customWidth="1"/>
    <col min="10763" max="10763" width="2.85546875" style="2" customWidth="1"/>
    <col min="10764" max="10766" width="15.7109375" style="2" customWidth="1"/>
    <col min="10767" max="10767" width="2.85546875" style="2" customWidth="1"/>
    <col min="10768" max="10770" width="15.7109375" style="2" customWidth="1"/>
    <col min="10771" max="10771" width="2.85546875" style="2" customWidth="1"/>
    <col min="10772" max="10773" width="15.7109375" style="2" customWidth="1"/>
    <col min="10774" max="10774" width="2.85546875" style="2" customWidth="1"/>
    <col min="10775" max="10775" width="37.5703125" style="2" customWidth="1"/>
    <col min="10776" max="10776" width="2.85546875" style="2" customWidth="1"/>
    <col min="10777" max="10779" width="15.7109375" style="2" customWidth="1"/>
    <col min="10780" max="10780" width="2.85546875" style="2" customWidth="1"/>
    <col min="10781" max="10783" width="15.7109375" style="2" customWidth="1"/>
    <col min="10784" max="10784" width="2.85546875" style="2" customWidth="1"/>
    <col min="10785" max="10787" width="15.7109375" style="2" customWidth="1"/>
    <col min="10788" max="10788" width="2.85546875" style="2" customWidth="1"/>
    <col min="10789" max="10791" width="15.7109375" style="2" customWidth="1"/>
    <col min="10792" max="10792" width="2.85546875" style="2" customWidth="1"/>
    <col min="10793" max="11008" width="11.42578125" style="2"/>
    <col min="11009" max="11009" width="2.85546875" style="2" customWidth="1"/>
    <col min="11010" max="11010" width="37.5703125" style="2" customWidth="1"/>
    <col min="11011" max="11011" width="2.85546875" style="2" customWidth="1"/>
    <col min="11012" max="11014" width="15.7109375" style="2" customWidth="1"/>
    <col min="11015" max="11015" width="2.85546875" style="2" customWidth="1"/>
    <col min="11016" max="11018" width="15.7109375" style="2" customWidth="1"/>
    <col min="11019" max="11019" width="2.85546875" style="2" customWidth="1"/>
    <col min="11020" max="11022" width="15.7109375" style="2" customWidth="1"/>
    <col min="11023" max="11023" width="2.85546875" style="2" customWidth="1"/>
    <col min="11024" max="11026" width="15.7109375" style="2" customWidth="1"/>
    <col min="11027" max="11027" width="2.85546875" style="2" customWidth="1"/>
    <col min="11028" max="11029" width="15.7109375" style="2" customWidth="1"/>
    <col min="11030" max="11030" width="2.85546875" style="2" customWidth="1"/>
    <col min="11031" max="11031" width="37.5703125" style="2" customWidth="1"/>
    <col min="11032" max="11032" width="2.85546875" style="2" customWidth="1"/>
    <col min="11033" max="11035" width="15.7109375" style="2" customWidth="1"/>
    <col min="11036" max="11036" width="2.85546875" style="2" customWidth="1"/>
    <col min="11037" max="11039" width="15.7109375" style="2" customWidth="1"/>
    <col min="11040" max="11040" width="2.85546875" style="2" customWidth="1"/>
    <col min="11041" max="11043" width="15.7109375" style="2" customWidth="1"/>
    <col min="11044" max="11044" width="2.85546875" style="2" customWidth="1"/>
    <col min="11045" max="11047" width="15.7109375" style="2" customWidth="1"/>
    <col min="11048" max="11048" width="2.85546875" style="2" customWidth="1"/>
    <col min="11049" max="11264" width="11.42578125" style="2"/>
    <col min="11265" max="11265" width="2.85546875" style="2" customWidth="1"/>
    <col min="11266" max="11266" width="37.5703125" style="2" customWidth="1"/>
    <col min="11267" max="11267" width="2.85546875" style="2" customWidth="1"/>
    <col min="11268" max="11270" width="15.7109375" style="2" customWidth="1"/>
    <col min="11271" max="11271" width="2.85546875" style="2" customWidth="1"/>
    <col min="11272" max="11274" width="15.7109375" style="2" customWidth="1"/>
    <col min="11275" max="11275" width="2.85546875" style="2" customWidth="1"/>
    <col min="11276" max="11278" width="15.7109375" style="2" customWidth="1"/>
    <col min="11279" max="11279" width="2.85546875" style="2" customWidth="1"/>
    <col min="11280" max="11282" width="15.7109375" style="2" customWidth="1"/>
    <col min="11283" max="11283" width="2.85546875" style="2" customWidth="1"/>
    <col min="11284" max="11285" width="15.7109375" style="2" customWidth="1"/>
    <col min="11286" max="11286" width="2.85546875" style="2" customWidth="1"/>
    <col min="11287" max="11287" width="37.5703125" style="2" customWidth="1"/>
    <col min="11288" max="11288" width="2.85546875" style="2" customWidth="1"/>
    <col min="11289" max="11291" width="15.7109375" style="2" customWidth="1"/>
    <col min="11292" max="11292" width="2.85546875" style="2" customWidth="1"/>
    <col min="11293" max="11295" width="15.7109375" style="2" customWidth="1"/>
    <col min="11296" max="11296" width="2.85546875" style="2" customWidth="1"/>
    <col min="11297" max="11299" width="15.7109375" style="2" customWidth="1"/>
    <col min="11300" max="11300" width="2.85546875" style="2" customWidth="1"/>
    <col min="11301" max="11303" width="15.7109375" style="2" customWidth="1"/>
    <col min="11304" max="11304" width="2.85546875" style="2" customWidth="1"/>
    <col min="11305" max="11520" width="11.42578125" style="2"/>
    <col min="11521" max="11521" width="2.85546875" style="2" customWidth="1"/>
    <col min="11522" max="11522" width="37.5703125" style="2" customWidth="1"/>
    <col min="11523" max="11523" width="2.85546875" style="2" customWidth="1"/>
    <col min="11524" max="11526" width="15.7109375" style="2" customWidth="1"/>
    <col min="11527" max="11527" width="2.85546875" style="2" customWidth="1"/>
    <col min="11528" max="11530" width="15.7109375" style="2" customWidth="1"/>
    <col min="11531" max="11531" width="2.85546875" style="2" customWidth="1"/>
    <col min="11532" max="11534" width="15.7109375" style="2" customWidth="1"/>
    <col min="11535" max="11535" width="2.85546875" style="2" customWidth="1"/>
    <col min="11536" max="11538" width="15.7109375" style="2" customWidth="1"/>
    <col min="11539" max="11539" width="2.85546875" style="2" customWidth="1"/>
    <col min="11540" max="11541" width="15.7109375" style="2" customWidth="1"/>
    <col min="11542" max="11542" width="2.85546875" style="2" customWidth="1"/>
    <col min="11543" max="11543" width="37.5703125" style="2" customWidth="1"/>
    <col min="11544" max="11544" width="2.85546875" style="2" customWidth="1"/>
    <col min="11545" max="11547" width="15.7109375" style="2" customWidth="1"/>
    <col min="11548" max="11548" width="2.85546875" style="2" customWidth="1"/>
    <col min="11549" max="11551" width="15.7109375" style="2" customWidth="1"/>
    <col min="11552" max="11552" width="2.85546875" style="2" customWidth="1"/>
    <col min="11553" max="11555" width="15.7109375" style="2" customWidth="1"/>
    <col min="11556" max="11556" width="2.85546875" style="2" customWidth="1"/>
    <col min="11557" max="11559" width="15.7109375" style="2" customWidth="1"/>
    <col min="11560" max="11560" width="2.85546875" style="2" customWidth="1"/>
    <col min="11561" max="11776" width="11.42578125" style="2"/>
    <col min="11777" max="11777" width="2.85546875" style="2" customWidth="1"/>
    <col min="11778" max="11778" width="37.5703125" style="2" customWidth="1"/>
    <col min="11779" max="11779" width="2.85546875" style="2" customWidth="1"/>
    <col min="11780" max="11782" width="15.7109375" style="2" customWidth="1"/>
    <col min="11783" max="11783" width="2.85546875" style="2" customWidth="1"/>
    <col min="11784" max="11786" width="15.7109375" style="2" customWidth="1"/>
    <col min="11787" max="11787" width="2.85546875" style="2" customWidth="1"/>
    <col min="11788" max="11790" width="15.7109375" style="2" customWidth="1"/>
    <col min="11791" max="11791" width="2.85546875" style="2" customWidth="1"/>
    <col min="11792" max="11794" width="15.7109375" style="2" customWidth="1"/>
    <col min="11795" max="11795" width="2.85546875" style="2" customWidth="1"/>
    <col min="11796" max="11797" width="15.7109375" style="2" customWidth="1"/>
    <col min="11798" max="11798" width="2.85546875" style="2" customWidth="1"/>
    <col min="11799" max="11799" width="37.5703125" style="2" customWidth="1"/>
    <col min="11800" max="11800" width="2.85546875" style="2" customWidth="1"/>
    <col min="11801" max="11803" width="15.7109375" style="2" customWidth="1"/>
    <col min="11804" max="11804" width="2.85546875" style="2" customWidth="1"/>
    <col min="11805" max="11807" width="15.7109375" style="2" customWidth="1"/>
    <col min="11808" max="11808" width="2.85546875" style="2" customWidth="1"/>
    <col min="11809" max="11811" width="15.7109375" style="2" customWidth="1"/>
    <col min="11812" max="11812" width="2.85546875" style="2" customWidth="1"/>
    <col min="11813" max="11815" width="15.7109375" style="2" customWidth="1"/>
    <col min="11816" max="11816" width="2.85546875" style="2" customWidth="1"/>
    <col min="11817" max="12032" width="11.42578125" style="2"/>
    <col min="12033" max="12033" width="2.85546875" style="2" customWidth="1"/>
    <col min="12034" max="12034" width="37.5703125" style="2" customWidth="1"/>
    <col min="12035" max="12035" width="2.85546875" style="2" customWidth="1"/>
    <col min="12036" max="12038" width="15.7109375" style="2" customWidth="1"/>
    <col min="12039" max="12039" width="2.85546875" style="2" customWidth="1"/>
    <col min="12040" max="12042" width="15.7109375" style="2" customWidth="1"/>
    <col min="12043" max="12043" width="2.85546875" style="2" customWidth="1"/>
    <col min="12044" max="12046" width="15.7109375" style="2" customWidth="1"/>
    <col min="12047" max="12047" width="2.85546875" style="2" customWidth="1"/>
    <col min="12048" max="12050" width="15.7109375" style="2" customWidth="1"/>
    <col min="12051" max="12051" width="2.85546875" style="2" customWidth="1"/>
    <col min="12052" max="12053" width="15.7109375" style="2" customWidth="1"/>
    <col min="12054" max="12054" width="2.85546875" style="2" customWidth="1"/>
    <col min="12055" max="12055" width="37.5703125" style="2" customWidth="1"/>
    <col min="12056" max="12056" width="2.85546875" style="2" customWidth="1"/>
    <col min="12057" max="12059" width="15.7109375" style="2" customWidth="1"/>
    <col min="12060" max="12060" width="2.85546875" style="2" customWidth="1"/>
    <col min="12061" max="12063" width="15.7109375" style="2" customWidth="1"/>
    <col min="12064" max="12064" width="2.85546875" style="2" customWidth="1"/>
    <col min="12065" max="12067" width="15.7109375" style="2" customWidth="1"/>
    <col min="12068" max="12068" width="2.85546875" style="2" customWidth="1"/>
    <col min="12069" max="12071" width="15.7109375" style="2" customWidth="1"/>
    <col min="12072" max="12072" width="2.85546875" style="2" customWidth="1"/>
    <col min="12073" max="12288" width="11.42578125" style="2"/>
    <col min="12289" max="12289" width="2.85546875" style="2" customWidth="1"/>
    <col min="12290" max="12290" width="37.5703125" style="2" customWidth="1"/>
    <col min="12291" max="12291" width="2.85546875" style="2" customWidth="1"/>
    <col min="12292" max="12294" width="15.7109375" style="2" customWidth="1"/>
    <col min="12295" max="12295" width="2.85546875" style="2" customWidth="1"/>
    <col min="12296" max="12298" width="15.7109375" style="2" customWidth="1"/>
    <col min="12299" max="12299" width="2.85546875" style="2" customWidth="1"/>
    <col min="12300" max="12302" width="15.7109375" style="2" customWidth="1"/>
    <col min="12303" max="12303" width="2.85546875" style="2" customWidth="1"/>
    <col min="12304" max="12306" width="15.7109375" style="2" customWidth="1"/>
    <col min="12307" max="12307" width="2.85546875" style="2" customWidth="1"/>
    <col min="12308" max="12309" width="15.7109375" style="2" customWidth="1"/>
    <col min="12310" max="12310" width="2.85546875" style="2" customWidth="1"/>
    <col min="12311" max="12311" width="37.5703125" style="2" customWidth="1"/>
    <col min="12312" max="12312" width="2.85546875" style="2" customWidth="1"/>
    <col min="12313" max="12315" width="15.7109375" style="2" customWidth="1"/>
    <col min="12316" max="12316" width="2.85546875" style="2" customWidth="1"/>
    <col min="12317" max="12319" width="15.7109375" style="2" customWidth="1"/>
    <col min="12320" max="12320" width="2.85546875" style="2" customWidth="1"/>
    <col min="12321" max="12323" width="15.7109375" style="2" customWidth="1"/>
    <col min="12324" max="12324" width="2.85546875" style="2" customWidth="1"/>
    <col min="12325" max="12327" width="15.7109375" style="2" customWidth="1"/>
    <col min="12328" max="12328" width="2.85546875" style="2" customWidth="1"/>
    <col min="12329" max="12544" width="11.42578125" style="2"/>
    <col min="12545" max="12545" width="2.85546875" style="2" customWidth="1"/>
    <col min="12546" max="12546" width="37.5703125" style="2" customWidth="1"/>
    <col min="12547" max="12547" width="2.85546875" style="2" customWidth="1"/>
    <col min="12548" max="12550" width="15.7109375" style="2" customWidth="1"/>
    <col min="12551" max="12551" width="2.85546875" style="2" customWidth="1"/>
    <col min="12552" max="12554" width="15.7109375" style="2" customWidth="1"/>
    <col min="12555" max="12555" width="2.85546875" style="2" customWidth="1"/>
    <col min="12556" max="12558" width="15.7109375" style="2" customWidth="1"/>
    <col min="12559" max="12559" width="2.85546875" style="2" customWidth="1"/>
    <col min="12560" max="12562" width="15.7109375" style="2" customWidth="1"/>
    <col min="12563" max="12563" width="2.85546875" style="2" customWidth="1"/>
    <col min="12564" max="12565" width="15.7109375" style="2" customWidth="1"/>
    <col min="12566" max="12566" width="2.85546875" style="2" customWidth="1"/>
    <col min="12567" max="12567" width="37.5703125" style="2" customWidth="1"/>
    <col min="12568" max="12568" width="2.85546875" style="2" customWidth="1"/>
    <col min="12569" max="12571" width="15.7109375" style="2" customWidth="1"/>
    <col min="12572" max="12572" width="2.85546875" style="2" customWidth="1"/>
    <col min="12573" max="12575" width="15.7109375" style="2" customWidth="1"/>
    <col min="12576" max="12576" width="2.85546875" style="2" customWidth="1"/>
    <col min="12577" max="12579" width="15.7109375" style="2" customWidth="1"/>
    <col min="12580" max="12580" width="2.85546875" style="2" customWidth="1"/>
    <col min="12581" max="12583" width="15.7109375" style="2" customWidth="1"/>
    <col min="12584" max="12584" width="2.85546875" style="2" customWidth="1"/>
    <col min="12585" max="12800" width="11.42578125" style="2"/>
    <col min="12801" max="12801" width="2.85546875" style="2" customWidth="1"/>
    <col min="12802" max="12802" width="37.5703125" style="2" customWidth="1"/>
    <col min="12803" max="12803" width="2.85546875" style="2" customWidth="1"/>
    <col min="12804" max="12806" width="15.7109375" style="2" customWidth="1"/>
    <col min="12807" max="12807" width="2.85546875" style="2" customWidth="1"/>
    <col min="12808" max="12810" width="15.7109375" style="2" customWidth="1"/>
    <col min="12811" max="12811" width="2.85546875" style="2" customWidth="1"/>
    <col min="12812" max="12814" width="15.7109375" style="2" customWidth="1"/>
    <col min="12815" max="12815" width="2.85546875" style="2" customWidth="1"/>
    <col min="12816" max="12818" width="15.7109375" style="2" customWidth="1"/>
    <col min="12819" max="12819" width="2.85546875" style="2" customWidth="1"/>
    <col min="12820" max="12821" width="15.7109375" style="2" customWidth="1"/>
    <col min="12822" max="12822" width="2.85546875" style="2" customWidth="1"/>
    <col min="12823" max="12823" width="37.5703125" style="2" customWidth="1"/>
    <col min="12824" max="12824" width="2.85546875" style="2" customWidth="1"/>
    <col min="12825" max="12827" width="15.7109375" style="2" customWidth="1"/>
    <col min="12828" max="12828" width="2.85546875" style="2" customWidth="1"/>
    <col min="12829" max="12831" width="15.7109375" style="2" customWidth="1"/>
    <col min="12832" max="12832" width="2.85546875" style="2" customWidth="1"/>
    <col min="12833" max="12835" width="15.7109375" style="2" customWidth="1"/>
    <col min="12836" max="12836" width="2.85546875" style="2" customWidth="1"/>
    <col min="12837" max="12839" width="15.7109375" style="2" customWidth="1"/>
    <col min="12840" max="12840" width="2.85546875" style="2" customWidth="1"/>
    <col min="12841" max="13056" width="11.42578125" style="2"/>
    <col min="13057" max="13057" width="2.85546875" style="2" customWidth="1"/>
    <col min="13058" max="13058" width="37.5703125" style="2" customWidth="1"/>
    <col min="13059" max="13059" width="2.85546875" style="2" customWidth="1"/>
    <col min="13060" max="13062" width="15.7109375" style="2" customWidth="1"/>
    <col min="13063" max="13063" width="2.85546875" style="2" customWidth="1"/>
    <col min="13064" max="13066" width="15.7109375" style="2" customWidth="1"/>
    <col min="13067" max="13067" width="2.85546875" style="2" customWidth="1"/>
    <col min="13068" max="13070" width="15.7109375" style="2" customWidth="1"/>
    <col min="13071" max="13071" width="2.85546875" style="2" customWidth="1"/>
    <col min="13072" max="13074" width="15.7109375" style="2" customWidth="1"/>
    <col min="13075" max="13075" width="2.85546875" style="2" customWidth="1"/>
    <col min="13076" max="13077" width="15.7109375" style="2" customWidth="1"/>
    <col min="13078" max="13078" width="2.85546875" style="2" customWidth="1"/>
    <col min="13079" max="13079" width="37.5703125" style="2" customWidth="1"/>
    <col min="13080" max="13080" width="2.85546875" style="2" customWidth="1"/>
    <col min="13081" max="13083" width="15.7109375" style="2" customWidth="1"/>
    <col min="13084" max="13084" width="2.85546875" style="2" customWidth="1"/>
    <col min="13085" max="13087" width="15.7109375" style="2" customWidth="1"/>
    <col min="13088" max="13088" width="2.85546875" style="2" customWidth="1"/>
    <col min="13089" max="13091" width="15.7109375" style="2" customWidth="1"/>
    <col min="13092" max="13092" width="2.85546875" style="2" customWidth="1"/>
    <col min="13093" max="13095" width="15.7109375" style="2" customWidth="1"/>
    <col min="13096" max="13096" width="2.85546875" style="2" customWidth="1"/>
    <col min="13097" max="13312" width="11.42578125" style="2"/>
    <col min="13313" max="13313" width="2.85546875" style="2" customWidth="1"/>
    <col min="13314" max="13314" width="37.5703125" style="2" customWidth="1"/>
    <col min="13315" max="13315" width="2.85546875" style="2" customWidth="1"/>
    <col min="13316" max="13318" width="15.7109375" style="2" customWidth="1"/>
    <col min="13319" max="13319" width="2.85546875" style="2" customWidth="1"/>
    <col min="13320" max="13322" width="15.7109375" style="2" customWidth="1"/>
    <col min="13323" max="13323" width="2.85546875" style="2" customWidth="1"/>
    <col min="13324" max="13326" width="15.7109375" style="2" customWidth="1"/>
    <col min="13327" max="13327" width="2.85546875" style="2" customWidth="1"/>
    <col min="13328" max="13330" width="15.7109375" style="2" customWidth="1"/>
    <col min="13331" max="13331" width="2.85546875" style="2" customWidth="1"/>
    <col min="13332" max="13333" width="15.7109375" style="2" customWidth="1"/>
    <col min="13334" max="13334" width="2.85546875" style="2" customWidth="1"/>
    <col min="13335" max="13335" width="37.5703125" style="2" customWidth="1"/>
    <col min="13336" max="13336" width="2.85546875" style="2" customWidth="1"/>
    <col min="13337" max="13339" width="15.7109375" style="2" customWidth="1"/>
    <col min="13340" max="13340" width="2.85546875" style="2" customWidth="1"/>
    <col min="13341" max="13343" width="15.7109375" style="2" customWidth="1"/>
    <col min="13344" max="13344" width="2.85546875" style="2" customWidth="1"/>
    <col min="13345" max="13347" width="15.7109375" style="2" customWidth="1"/>
    <col min="13348" max="13348" width="2.85546875" style="2" customWidth="1"/>
    <col min="13349" max="13351" width="15.7109375" style="2" customWidth="1"/>
    <col min="13352" max="13352" width="2.85546875" style="2" customWidth="1"/>
    <col min="13353" max="13568" width="11.42578125" style="2"/>
    <col min="13569" max="13569" width="2.85546875" style="2" customWidth="1"/>
    <col min="13570" max="13570" width="37.5703125" style="2" customWidth="1"/>
    <col min="13571" max="13571" width="2.85546875" style="2" customWidth="1"/>
    <col min="13572" max="13574" width="15.7109375" style="2" customWidth="1"/>
    <col min="13575" max="13575" width="2.85546875" style="2" customWidth="1"/>
    <col min="13576" max="13578" width="15.7109375" style="2" customWidth="1"/>
    <col min="13579" max="13579" width="2.85546875" style="2" customWidth="1"/>
    <col min="13580" max="13582" width="15.7109375" style="2" customWidth="1"/>
    <col min="13583" max="13583" width="2.85546875" style="2" customWidth="1"/>
    <col min="13584" max="13586" width="15.7109375" style="2" customWidth="1"/>
    <col min="13587" max="13587" width="2.85546875" style="2" customWidth="1"/>
    <col min="13588" max="13589" width="15.7109375" style="2" customWidth="1"/>
    <col min="13590" max="13590" width="2.85546875" style="2" customWidth="1"/>
    <col min="13591" max="13591" width="37.5703125" style="2" customWidth="1"/>
    <col min="13592" max="13592" width="2.85546875" style="2" customWidth="1"/>
    <col min="13593" max="13595" width="15.7109375" style="2" customWidth="1"/>
    <col min="13596" max="13596" width="2.85546875" style="2" customWidth="1"/>
    <col min="13597" max="13599" width="15.7109375" style="2" customWidth="1"/>
    <col min="13600" max="13600" width="2.85546875" style="2" customWidth="1"/>
    <col min="13601" max="13603" width="15.7109375" style="2" customWidth="1"/>
    <col min="13604" max="13604" width="2.85546875" style="2" customWidth="1"/>
    <col min="13605" max="13607" width="15.7109375" style="2" customWidth="1"/>
    <col min="13608" max="13608" width="2.85546875" style="2" customWidth="1"/>
    <col min="13609" max="13824" width="11.42578125" style="2"/>
    <col min="13825" max="13825" width="2.85546875" style="2" customWidth="1"/>
    <col min="13826" max="13826" width="37.5703125" style="2" customWidth="1"/>
    <col min="13827" max="13827" width="2.85546875" style="2" customWidth="1"/>
    <col min="13828" max="13830" width="15.7109375" style="2" customWidth="1"/>
    <col min="13831" max="13831" width="2.85546875" style="2" customWidth="1"/>
    <col min="13832" max="13834" width="15.7109375" style="2" customWidth="1"/>
    <col min="13835" max="13835" width="2.85546875" style="2" customWidth="1"/>
    <col min="13836" max="13838" width="15.7109375" style="2" customWidth="1"/>
    <col min="13839" max="13839" width="2.85546875" style="2" customWidth="1"/>
    <col min="13840" max="13842" width="15.7109375" style="2" customWidth="1"/>
    <col min="13843" max="13843" width="2.85546875" style="2" customWidth="1"/>
    <col min="13844" max="13845" width="15.7109375" style="2" customWidth="1"/>
    <col min="13846" max="13846" width="2.85546875" style="2" customWidth="1"/>
    <col min="13847" max="13847" width="37.5703125" style="2" customWidth="1"/>
    <col min="13848" max="13848" width="2.85546875" style="2" customWidth="1"/>
    <col min="13849" max="13851" width="15.7109375" style="2" customWidth="1"/>
    <col min="13852" max="13852" width="2.85546875" style="2" customWidth="1"/>
    <col min="13853" max="13855" width="15.7109375" style="2" customWidth="1"/>
    <col min="13856" max="13856" width="2.85546875" style="2" customWidth="1"/>
    <col min="13857" max="13859" width="15.7109375" style="2" customWidth="1"/>
    <col min="13860" max="13860" width="2.85546875" style="2" customWidth="1"/>
    <col min="13861" max="13863" width="15.7109375" style="2" customWidth="1"/>
    <col min="13864" max="13864" width="2.85546875" style="2" customWidth="1"/>
    <col min="13865" max="14080" width="11.42578125" style="2"/>
    <col min="14081" max="14081" width="2.85546875" style="2" customWidth="1"/>
    <col min="14082" max="14082" width="37.5703125" style="2" customWidth="1"/>
    <col min="14083" max="14083" width="2.85546875" style="2" customWidth="1"/>
    <col min="14084" max="14086" width="15.7109375" style="2" customWidth="1"/>
    <col min="14087" max="14087" width="2.85546875" style="2" customWidth="1"/>
    <col min="14088" max="14090" width="15.7109375" style="2" customWidth="1"/>
    <col min="14091" max="14091" width="2.85546875" style="2" customWidth="1"/>
    <col min="14092" max="14094" width="15.7109375" style="2" customWidth="1"/>
    <col min="14095" max="14095" width="2.85546875" style="2" customWidth="1"/>
    <col min="14096" max="14098" width="15.7109375" style="2" customWidth="1"/>
    <col min="14099" max="14099" width="2.85546875" style="2" customWidth="1"/>
    <col min="14100" max="14101" width="15.7109375" style="2" customWidth="1"/>
    <col min="14102" max="14102" width="2.85546875" style="2" customWidth="1"/>
    <col min="14103" max="14103" width="37.5703125" style="2" customWidth="1"/>
    <col min="14104" max="14104" width="2.85546875" style="2" customWidth="1"/>
    <col min="14105" max="14107" width="15.7109375" style="2" customWidth="1"/>
    <col min="14108" max="14108" width="2.85546875" style="2" customWidth="1"/>
    <col min="14109" max="14111" width="15.7109375" style="2" customWidth="1"/>
    <col min="14112" max="14112" width="2.85546875" style="2" customWidth="1"/>
    <col min="14113" max="14115" width="15.7109375" style="2" customWidth="1"/>
    <col min="14116" max="14116" width="2.85546875" style="2" customWidth="1"/>
    <col min="14117" max="14119" width="15.7109375" style="2" customWidth="1"/>
    <col min="14120" max="14120" width="2.85546875" style="2" customWidth="1"/>
    <col min="14121" max="14336" width="11.42578125" style="2"/>
    <col min="14337" max="14337" width="2.85546875" style="2" customWidth="1"/>
    <col min="14338" max="14338" width="37.5703125" style="2" customWidth="1"/>
    <col min="14339" max="14339" width="2.85546875" style="2" customWidth="1"/>
    <col min="14340" max="14342" width="15.7109375" style="2" customWidth="1"/>
    <col min="14343" max="14343" width="2.85546875" style="2" customWidth="1"/>
    <col min="14344" max="14346" width="15.7109375" style="2" customWidth="1"/>
    <col min="14347" max="14347" width="2.85546875" style="2" customWidth="1"/>
    <col min="14348" max="14350" width="15.7109375" style="2" customWidth="1"/>
    <col min="14351" max="14351" width="2.85546875" style="2" customWidth="1"/>
    <col min="14352" max="14354" width="15.7109375" style="2" customWidth="1"/>
    <col min="14355" max="14355" width="2.85546875" style="2" customWidth="1"/>
    <col min="14356" max="14357" width="15.7109375" style="2" customWidth="1"/>
    <col min="14358" max="14358" width="2.85546875" style="2" customWidth="1"/>
    <col min="14359" max="14359" width="37.5703125" style="2" customWidth="1"/>
    <col min="14360" max="14360" width="2.85546875" style="2" customWidth="1"/>
    <col min="14361" max="14363" width="15.7109375" style="2" customWidth="1"/>
    <col min="14364" max="14364" width="2.85546875" style="2" customWidth="1"/>
    <col min="14365" max="14367" width="15.7109375" style="2" customWidth="1"/>
    <col min="14368" max="14368" width="2.85546875" style="2" customWidth="1"/>
    <col min="14369" max="14371" width="15.7109375" style="2" customWidth="1"/>
    <col min="14372" max="14372" width="2.85546875" style="2" customWidth="1"/>
    <col min="14373" max="14375" width="15.7109375" style="2" customWidth="1"/>
    <col min="14376" max="14376" width="2.85546875" style="2" customWidth="1"/>
    <col min="14377" max="14592" width="11.42578125" style="2"/>
    <col min="14593" max="14593" width="2.85546875" style="2" customWidth="1"/>
    <col min="14594" max="14594" width="37.5703125" style="2" customWidth="1"/>
    <col min="14595" max="14595" width="2.85546875" style="2" customWidth="1"/>
    <col min="14596" max="14598" width="15.7109375" style="2" customWidth="1"/>
    <col min="14599" max="14599" width="2.85546875" style="2" customWidth="1"/>
    <col min="14600" max="14602" width="15.7109375" style="2" customWidth="1"/>
    <col min="14603" max="14603" width="2.85546875" style="2" customWidth="1"/>
    <col min="14604" max="14606" width="15.7109375" style="2" customWidth="1"/>
    <col min="14607" max="14607" width="2.85546875" style="2" customWidth="1"/>
    <col min="14608" max="14610" width="15.7109375" style="2" customWidth="1"/>
    <col min="14611" max="14611" width="2.85546875" style="2" customWidth="1"/>
    <col min="14612" max="14613" width="15.7109375" style="2" customWidth="1"/>
    <col min="14614" max="14614" width="2.85546875" style="2" customWidth="1"/>
    <col min="14615" max="14615" width="37.5703125" style="2" customWidth="1"/>
    <col min="14616" max="14616" width="2.85546875" style="2" customWidth="1"/>
    <col min="14617" max="14619" width="15.7109375" style="2" customWidth="1"/>
    <col min="14620" max="14620" width="2.85546875" style="2" customWidth="1"/>
    <col min="14621" max="14623" width="15.7109375" style="2" customWidth="1"/>
    <col min="14624" max="14624" width="2.85546875" style="2" customWidth="1"/>
    <col min="14625" max="14627" width="15.7109375" style="2" customWidth="1"/>
    <col min="14628" max="14628" width="2.85546875" style="2" customWidth="1"/>
    <col min="14629" max="14631" width="15.7109375" style="2" customWidth="1"/>
    <col min="14632" max="14632" width="2.85546875" style="2" customWidth="1"/>
    <col min="14633" max="14848" width="11.42578125" style="2"/>
    <col min="14849" max="14849" width="2.85546875" style="2" customWidth="1"/>
    <col min="14850" max="14850" width="37.5703125" style="2" customWidth="1"/>
    <col min="14851" max="14851" width="2.85546875" style="2" customWidth="1"/>
    <col min="14852" max="14854" width="15.7109375" style="2" customWidth="1"/>
    <col min="14855" max="14855" width="2.85546875" style="2" customWidth="1"/>
    <col min="14856" max="14858" width="15.7109375" style="2" customWidth="1"/>
    <col min="14859" max="14859" width="2.85546875" style="2" customWidth="1"/>
    <col min="14860" max="14862" width="15.7109375" style="2" customWidth="1"/>
    <col min="14863" max="14863" width="2.85546875" style="2" customWidth="1"/>
    <col min="14864" max="14866" width="15.7109375" style="2" customWidth="1"/>
    <col min="14867" max="14867" width="2.85546875" style="2" customWidth="1"/>
    <col min="14868" max="14869" width="15.7109375" style="2" customWidth="1"/>
    <col min="14870" max="14870" width="2.85546875" style="2" customWidth="1"/>
    <col min="14871" max="14871" width="37.5703125" style="2" customWidth="1"/>
    <col min="14872" max="14872" width="2.85546875" style="2" customWidth="1"/>
    <col min="14873" max="14875" width="15.7109375" style="2" customWidth="1"/>
    <col min="14876" max="14876" width="2.85546875" style="2" customWidth="1"/>
    <col min="14877" max="14879" width="15.7109375" style="2" customWidth="1"/>
    <col min="14880" max="14880" width="2.85546875" style="2" customWidth="1"/>
    <col min="14881" max="14883" width="15.7109375" style="2" customWidth="1"/>
    <col min="14884" max="14884" width="2.85546875" style="2" customWidth="1"/>
    <col min="14885" max="14887" width="15.7109375" style="2" customWidth="1"/>
    <col min="14888" max="14888" width="2.85546875" style="2" customWidth="1"/>
    <col min="14889" max="15104" width="11.42578125" style="2"/>
    <col min="15105" max="15105" width="2.85546875" style="2" customWidth="1"/>
    <col min="15106" max="15106" width="37.5703125" style="2" customWidth="1"/>
    <col min="15107" max="15107" width="2.85546875" style="2" customWidth="1"/>
    <col min="15108" max="15110" width="15.7109375" style="2" customWidth="1"/>
    <col min="15111" max="15111" width="2.85546875" style="2" customWidth="1"/>
    <col min="15112" max="15114" width="15.7109375" style="2" customWidth="1"/>
    <col min="15115" max="15115" width="2.85546875" style="2" customWidth="1"/>
    <col min="15116" max="15118" width="15.7109375" style="2" customWidth="1"/>
    <col min="15119" max="15119" width="2.85546875" style="2" customWidth="1"/>
    <col min="15120" max="15122" width="15.7109375" style="2" customWidth="1"/>
    <col min="15123" max="15123" width="2.85546875" style="2" customWidth="1"/>
    <col min="15124" max="15125" width="15.7109375" style="2" customWidth="1"/>
    <col min="15126" max="15126" width="2.85546875" style="2" customWidth="1"/>
    <col min="15127" max="15127" width="37.5703125" style="2" customWidth="1"/>
    <col min="15128" max="15128" width="2.85546875" style="2" customWidth="1"/>
    <col min="15129" max="15131" width="15.7109375" style="2" customWidth="1"/>
    <col min="15132" max="15132" width="2.85546875" style="2" customWidth="1"/>
    <col min="15133" max="15135" width="15.7109375" style="2" customWidth="1"/>
    <col min="15136" max="15136" width="2.85546875" style="2" customWidth="1"/>
    <col min="15137" max="15139" width="15.7109375" style="2" customWidth="1"/>
    <col min="15140" max="15140" width="2.85546875" style="2" customWidth="1"/>
    <col min="15141" max="15143" width="15.7109375" style="2" customWidth="1"/>
    <col min="15144" max="15144" width="2.85546875" style="2" customWidth="1"/>
    <col min="15145" max="15360" width="11.42578125" style="2"/>
    <col min="15361" max="15361" width="2.85546875" style="2" customWidth="1"/>
    <col min="15362" max="15362" width="37.5703125" style="2" customWidth="1"/>
    <col min="15363" max="15363" width="2.85546875" style="2" customWidth="1"/>
    <col min="15364" max="15366" width="15.7109375" style="2" customWidth="1"/>
    <col min="15367" max="15367" width="2.85546875" style="2" customWidth="1"/>
    <col min="15368" max="15370" width="15.7109375" style="2" customWidth="1"/>
    <col min="15371" max="15371" width="2.85546875" style="2" customWidth="1"/>
    <col min="15372" max="15374" width="15.7109375" style="2" customWidth="1"/>
    <col min="15375" max="15375" width="2.85546875" style="2" customWidth="1"/>
    <col min="15376" max="15378" width="15.7109375" style="2" customWidth="1"/>
    <col min="15379" max="15379" width="2.85546875" style="2" customWidth="1"/>
    <col min="15380" max="15381" width="15.7109375" style="2" customWidth="1"/>
    <col min="15382" max="15382" width="2.85546875" style="2" customWidth="1"/>
    <col min="15383" max="15383" width="37.5703125" style="2" customWidth="1"/>
    <col min="15384" max="15384" width="2.85546875" style="2" customWidth="1"/>
    <col min="15385" max="15387" width="15.7109375" style="2" customWidth="1"/>
    <col min="15388" max="15388" width="2.85546875" style="2" customWidth="1"/>
    <col min="15389" max="15391" width="15.7109375" style="2" customWidth="1"/>
    <col min="15392" max="15392" width="2.85546875" style="2" customWidth="1"/>
    <col min="15393" max="15395" width="15.7109375" style="2" customWidth="1"/>
    <col min="15396" max="15396" width="2.85546875" style="2" customWidth="1"/>
    <col min="15397" max="15399" width="15.7109375" style="2" customWidth="1"/>
    <col min="15400" max="15400" width="2.85546875" style="2" customWidth="1"/>
    <col min="15401" max="15616" width="11.42578125" style="2"/>
    <col min="15617" max="15617" width="2.85546875" style="2" customWidth="1"/>
    <col min="15618" max="15618" width="37.5703125" style="2" customWidth="1"/>
    <col min="15619" max="15619" width="2.85546875" style="2" customWidth="1"/>
    <col min="15620" max="15622" width="15.7109375" style="2" customWidth="1"/>
    <col min="15623" max="15623" width="2.85546875" style="2" customWidth="1"/>
    <col min="15624" max="15626" width="15.7109375" style="2" customWidth="1"/>
    <col min="15627" max="15627" width="2.85546875" style="2" customWidth="1"/>
    <col min="15628" max="15630" width="15.7109375" style="2" customWidth="1"/>
    <col min="15631" max="15631" width="2.85546875" style="2" customWidth="1"/>
    <col min="15632" max="15634" width="15.7109375" style="2" customWidth="1"/>
    <col min="15635" max="15635" width="2.85546875" style="2" customWidth="1"/>
    <col min="15636" max="15637" width="15.7109375" style="2" customWidth="1"/>
    <col min="15638" max="15638" width="2.85546875" style="2" customWidth="1"/>
    <col min="15639" max="15639" width="37.5703125" style="2" customWidth="1"/>
    <col min="15640" max="15640" width="2.85546875" style="2" customWidth="1"/>
    <col min="15641" max="15643" width="15.7109375" style="2" customWidth="1"/>
    <col min="15644" max="15644" width="2.85546875" style="2" customWidth="1"/>
    <col min="15645" max="15647" width="15.7109375" style="2" customWidth="1"/>
    <col min="15648" max="15648" width="2.85546875" style="2" customWidth="1"/>
    <col min="15649" max="15651" width="15.7109375" style="2" customWidth="1"/>
    <col min="15652" max="15652" width="2.85546875" style="2" customWidth="1"/>
    <col min="15653" max="15655" width="15.7109375" style="2" customWidth="1"/>
    <col min="15656" max="15656" width="2.85546875" style="2" customWidth="1"/>
    <col min="15657" max="15872" width="11.42578125" style="2"/>
    <col min="15873" max="15873" width="2.85546875" style="2" customWidth="1"/>
    <col min="15874" max="15874" width="37.5703125" style="2" customWidth="1"/>
    <col min="15875" max="15875" width="2.85546875" style="2" customWidth="1"/>
    <col min="15876" max="15878" width="15.7109375" style="2" customWidth="1"/>
    <col min="15879" max="15879" width="2.85546875" style="2" customWidth="1"/>
    <col min="15880" max="15882" width="15.7109375" style="2" customWidth="1"/>
    <col min="15883" max="15883" width="2.85546875" style="2" customWidth="1"/>
    <col min="15884" max="15886" width="15.7109375" style="2" customWidth="1"/>
    <col min="15887" max="15887" width="2.85546875" style="2" customWidth="1"/>
    <col min="15888" max="15890" width="15.7109375" style="2" customWidth="1"/>
    <col min="15891" max="15891" width="2.85546875" style="2" customWidth="1"/>
    <col min="15892" max="15893" width="15.7109375" style="2" customWidth="1"/>
    <col min="15894" max="15894" width="2.85546875" style="2" customWidth="1"/>
    <col min="15895" max="15895" width="37.5703125" style="2" customWidth="1"/>
    <col min="15896" max="15896" width="2.85546875" style="2" customWidth="1"/>
    <col min="15897" max="15899" width="15.7109375" style="2" customWidth="1"/>
    <col min="15900" max="15900" width="2.85546875" style="2" customWidth="1"/>
    <col min="15901" max="15903" width="15.7109375" style="2" customWidth="1"/>
    <col min="15904" max="15904" width="2.85546875" style="2" customWidth="1"/>
    <col min="15905" max="15907" width="15.7109375" style="2" customWidth="1"/>
    <col min="15908" max="15908" width="2.85546875" style="2" customWidth="1"/>
    <col min="15909" max="15911" width="15.7109375" style="2" customWidth="1"/>
    <col min="15912" max="15912" width="2.85546875" style="2" customWidth="1"/>
    <col min="15913" max="16128" width="11.42578125" style="2"/>
    <col min="16129" max="16129" width="2.85546875" style="2" customWidth="1"/>
    <col min="16130" max="16130" width="37.5703125" style="2" customWidth="1"/>
    <col min="16131" max="16131" width="2.85546875" style="2" customWidth="1"/>
    <col min="16132" max="16134" width="15.7109375" style="2" customWidth="1"/>
    <col min="16135" max="16135" width="2.85546875" style="2" customWidth="1"/>
    <col min="16136" max="16138" width="15.7109375" style="2" customWidth="1"/>
    <col min="16139" max="16139" width="2.85546875" style="2" customWidth="1"/>
    <col min="16140" max="16142" width="15.7109375" style="2" customWidth="1"/>
    <col min="16143" max="16143" width="2.85546875" style="2" customWidth="1"/>
    <col min="16144" max="16146" width="15.7109375" style="2" customWidth="1"/>
    <col min="16147" max="16147" width="2.85546875" style="2" customWidth="1"/>
    <col min="16148" max="16149" width="15.7109375" style="2" customWidth="1"/>
    <col min="16150" max="16150" width="2.85546875" style="2" customWidth="1"/>
    <col min="16151" max="16151" width="37.5703125" style="2" customWidth="1"/>
    <col min="16152" max="16152" width="2.85546875" style="2" customWidth="1"/>
    <col min="16153" max="16155" width="15.7109375" style="2" customWidth="1"/>
    <col min="16156" max="16156" width="2.85546875" style="2" customWidth="1"/>
    <col min="16157" max="16159" width="15.7109375" style="2" customWidth="1"/>
    <col min="16160" max="16160" width="2.85546875" style="2" customWidth="1"/>
    <col min="16161" max="16163" width="15.7109375" style="2" customWidth="1"/>
    <col min="16164" max="16164" width="2.85546875" style="2" customWidth="1"/>
    <col min="16165" max="16167" width="15.7109375" style="2" customWidth="1"/>
    <col min="16168" max="16168" width="2.85546875" style="2" customWidth="1"/>
    <col min="16169" max="16384" width="11.42578125" style="2"/>
  </cols>
  <sheetData>
    <row r="1" spans="1:39" ht="12" customHeight="1" x14ac:dyDescent="0.25">
      <c r="A1" s="1"/>
      <c r="B1" s="1"/>
      <c r="C1" s="21"/>
      <c r="D1" s="1"/>
      <c r="E1" s="1"/>
      <c r="F1" s="1"/>
      <c r="H1" s="1"/>
      <c r="I1" s="1"/>
      <c r="J1" s="1"/>
      <c r="L1" s="1"/>
      <c r="M1" s="1"/>
      <c r="N1" s="1"/>
      <c r="P1" s="1"/>
      <c r="Q1" s="1"/>
      <c r="R1" s="1"/>
      <c r="T1" s="112"/>
      <c r="U1" s="112"/>
      <c r="W1" s="1"/>
      <c r="X1" s="21"/>
      <c r="Y1" s="1"/>
      <c r="Z1" s="1"/>
      <c r="AA1" s="1"/>
      <c r="AC1" s="1"/>
      <c r="AD1" s="1"/>
      <c r="AE1" s="1"/>
      <c r="AG1" s="1"/>
      <c r="AH1" s="1"/>
      <c r="AI1" s="1"/>
      <c r="AK1" s="1"/>
      <c r="AL1" s="1"/>
      <c r="AM1" s="1"/>
    </row>
    <row r="2" spans="1:39" ht="12" customHeight="1" x14ac:dyDescent="0.25">
      <c r="A2" s="1"/>
      <c r="B2" s="240" t="s">
        <v>247</v>
      </c>
      <c r="C2" s="255"/>
      <c r="D2" s="5"/>
      <c r="E2" s="5"/>
      <c r="F2" s="5"/>
      <c r="H2" s="5"/>
      <c r="I2" s="5"/>
      <c r="J2" s="5"/>
      <c r="L2" s="5"/>
      <c r="M2" s="5"/>
      <c r="N2" s="5"/>
      <c r="P2" s="5"/>
      <c r="Q2" s="5"/>
      <c r="R2" s="5"/>
      <c r="T2" s="112"/>
      <c r="U2" s="112"/>
      <c r="W2" s="240"/>
      <c r="X2" s="255"/>
      <c r="Y2" s="5"/>
      <c r="Z2" s="5"/>
      <c r="AA2" s="5"/>
      <c r="AC2" s="5"/>
      <c r="AD2" s="5"/>
      <c r="AE2" s="5"/>
      <c r="AG2" s="5"/>
      <c r="AH2" s="5"/>
      <c r="AI2" s="5"/>
      <c r="AK2" s="5"/>
      <c r="AL2" s="5"/>
      <c r="AM2" s="5"/>
    </row>
    <row r="3" spans="1:39" ht="12" customHeight="1" x14ac:dyDescent="0.25">
      <c r="A3" s="1"/>
      <c r="B3" s="240" t="s">
        <v>248</v>
      </c>
      <c r="C3" s="255"/>
      <c r="D3" s="5"/>
      <c r="E3" s="5"/>
      <c r="F3" s="5"/>
      <c r="H3" s="5"/>
      <c r="I3" s="5"/>
      <c r="J3" s="5"/>
      <c r="L3" s="5"/>
      <c r="M3" s="5"/>
      <c r="N3" s="5"/>
      <c r="P3" s="5"/>
      <c r="Q3" s="5"/>
      <c r="R3" s="5"/>
      <c r="T3" s="112"/>
      <c r="U3" s="112"/>
      <c r="W3" s="240" t="s">
        <v>248</v>
      </c>
      <c r="X3" s="255"/>
      <c r="Y3" s="5"/>
      <c r="Z3" s="5"/>
      <c r="AA3" s="5"/>
      <c r="AC3" s="5"/>
      <c r="AD3" s="5"/>
      <c r="AE3" s="5"/>
      <c r="AG3" s="5"/>
      <c r="AH3" s="5"/>
      <c r="AI3" s="5"/>
      <c r="AK3" s="5"/>
      <c r="AL3" s="5"/>
      <c r="AM3" s="5"/>
    </row>
    <row r="4" spans="1:39" ht="12" customHeight="1" x14ac:dyDescent="0.25">
      <c r="A4" s="10"/>
      <c r="B4" s="92" t="s">
        <v>249</v>
      </c>
      <c r="C4" s="187"/>
      <c r="D4" s="92"/>
      <c r="E4" s="92"/>
      <c r="F4" s="8"/>
      <c r="H4" s="92"/>
      <c r="I4" s="92"/>
      <c r="J4" s="8"/>
      <c r="L4" s="92"/>
      <c r="M4" s="92"/>
      <c r="N4" s="8"/>
      <c r="P4" s="92"/>
      <c r="Q4" s="92"/>
      <c r="R4" s="8"/>
      <c r="T4" s="112"/>
      <c r="U4" s="112"/>
      <c r="W4" s="92" t="s">
        <v>250</v>
      </c>
      <c r="X4" s="187"/>
      <c r="Y4" s="92"/>
      <c r="Z4" s="8"/>
      <c r="AA4" s="8"/>
      <c r="AC4" s="92"/>
      <c r="AD4" s="8"/>
      <c r="AE4" s="8"/>
      <c r="AG4" s="92"/>
      <c r="AH4" s="8"/>
      <c r="AI4" s="8"/>
      <c r="AK4" s="92"/>
      <c r="AL4" s="8"/>
      <c r="AM4" s="8"/>
    </row>
    <row r="5" spans="1:39" ht="12" customHeight="1" x14ac:dyDescent="0.25">
      <c r="A5" s="12"/>
      <c r="B5" s="1999" t="s">
        <v>4</v>
      </c>
      <c r="C5" s="256"/>
      <c r="D5" s="2006">
        <v>2016</v>
      </c>
      <c r="E5" s="2006"/>
      <c r="F5" s="2006"/>
      <c r="H5" s="2006">
        <v>2016</v>
      </c>
      <c r="I5" s="2006"/>
      <c r="J5" s="2006"/>
      <c r="L5" s="2006">
        <v>2015</v>
      </c>
      <c r="M5" s="2006"/>
      <c r="N5" s="2006"/>
      <c r="P5" s="2006">
        <v>2015</v>
      </c>
      <c r="Q5" s="2006"/>
      <c r="R5" s="2006"/>
      <c r="T5" s="1996" t="s">
        <v>208</v>
      </c>
      <c r="U5" s="1996" t="s">
        <v>209</v>
      </c>
      <c r="W5" s="1999" t="s">
        <v>4</v>
      </c>
      <c r="X5" s="256"/>
      <c r="Y5" s="2006">
        <v>2016</v>
      </c>
      <c r="Z5" s="2006"/>
      <c r="AA5" s="2006"/>
      <c r="AC5" s="2006">
        <v>2016</v>
      </c>
      <c r="AD5" s="2006"/>
      <c r="AE5" s="2006"/>
      <c r="AG5" s="2006">
        <v>2015</v>
      </c>
      <c r="AH5" s="2006"/>
      <c r="AI5" s="2006"/>
      <c r="AK5" s="2006">
        <v>2015</v>
      </c>
      <c r="AL5" s="2006"/>
      <c r="AM5" s="2006"/>
    </row>
    <row r="6" spans="1:39" ht="12" customHeight="1" x14ac:dyDescent="0.25">
      <c r="A6" s="12"/>
      <c r="B6" s="2000"/>
      <c r="C6" s="256"/>
      <c r="D6" s="2006" t="s">
        <v>251</v>
      </c>
      <c r="E6" s="2006"/>
      <c r="F6" s="2006"/>
      <c r="G6" s="17"/>
      <c r="H6" s="2006" t="s">
        <v>252</v>
      </c>
      <c r="I6" s="2006"/>
      <c r="J6" s="2006"/>
      <c r="K6" s="257"/>
      <c r="L6" s="2006" t="s">
        <v>251</v>
      </c>
      <c r="M6" s="2006"/>
      <c r="N6" s="2006"/>
      <c r="O6" s="17"/>
      <c r="P6" s="2006" t="s">
        <v>252</v>
      </c>
      <c r="Q6" s="2006"/>
      <c r="R6" s="2006"/>
      <c r="T6" s="1997"/>
      <c r="U6" s="1997"/>
      <c r="W6" s="2000"/>
      <c r="X6" s="256"/>
      <c r="Y6" s="2006" t="s">
        <v>251</v>
      </c>
      <c r="Z6" s="2006"/>
      <c r="AA6" s="2006"/>
      <c r="AB6" s="17"/>
      <c r="AC6" s="2006" t="s">
        <v>252</v>
      </c>
      <c r="AD6" s="2006"/>
      <c r="AE6" s="2006"/>
      <c r="AF6" s="257"/>
      <c r="AG6" s="2006" t="s">
        <v>251</v>
      </c>
      <c r="AH6" s="2006"/>
      <c r="AI6" s="2006"/>
      <c r="AJ6" s="17"/>
      <c r="AK6" s="2006" t="s">
        <v>252</v>
      </c>
      <c r="AL6" s="2006"/>
      <c r="AM6" s="2006"/>
    </row>
    <row r="7" spans="1:39" ht="12" customHeight="1" x14ac:dyDescent="0.25">
      <c r="A7" s="12"/>
      <c r="B7" s="2000"/>
      <c r="C7" s="256"/>
      <c r="D7" s="1999" t="s">
        <v>201</v>
      </c>
      <c r="E7" s="1996" t="s">
        <v>253</v>
      </c>
      <c r="F7" s="1996" t="s">
        <v>254</v>
      </c>
      <c r="G7" s="111"/>
      <c r="H7" s="1999" t="s">
        <v>201</v>
      </c>
      <c r="I7" s="1996" t="s">
        <v>253</v>
      </c>
      <c r="J7" s="1996" t="s">
        <v>254</v>
      </c>
      <c r="L7" s="1999" t="s">
        <v>201</v>
      </c>
      <c r="M7" s="1996" t="s">
        <v>253</v>
      </c>
      <c r="N7" s="1996" t="s">
        <v>254</v>
      </c>
      <c r="O7" s="111"/>
      <c r="P7" s="1999" t="s">
        <v>201</v>
      </c>
      <c r="Q7" s="1996" t="s">
        <v>253</v>
      </c>
      <c r="R7" s="1996" t="s">
        <v>254</v>
      </c>
      <c r="T7" s="1997"/>
      <c r="U7" s="1997"/>
      <c r="W7" s="2000"/>
      <c r="X7" s="256"/>
      <c r="Y7" s="1999" t="s">
        <v>201</v>
      </c>
      <c r="Z7" s="1996" t="s">
        <v>253</v>
      </c>
      <c r="AA7" s="1996" t="s">
        <v>254</v>
      </c>
      <c r="AB7" s="111"/>
      <c r="AC7" s="1999" t="s">
        <v>201</v>
      </c>
      <c r="AD7" s="1996" t="s">
        <v>253</v>
      </c>
      <c r="AE7" s="1996" t="s">
        <v>254</v>
      </c>
      <c r="AG7" s="1999" t="s">
        <v>201</v>
      </c>
      <c r="AH7" s="1996" t="s">
        <v>253</v>
      </c>
      <c r="AI7" s="1996" t="s">
        <v>254</v>
      </c>
      <c r="AJ7" s="111"/>
      <c r="AK7" s="1999" t="s">
        <v>201</v>
      </c>
      <c r="AL7" s="1996" t="s">
        <v>253</v>
      </c>
      <c r="AM7" s="1996" t="s">
        <v>254</v>
      </c>
    </row>
    <row r="8" spans="1:39" ht="12" customHeight="1" x14ac:dyDescent="0.25">
      <c r="A8" s="12"/>
      <c r="B8" s="2001"/>
      <c r="C8" s="256"/>
      <c r="D8" s="2001"/>
      <c r="E8" s="1998"/>
      <c r="F8" s="1998"/>
      <c r="G8" s="111"/>
      <c r="H8" s="2001"/>
      <c r="I8" s="1998"/>
      <c r="J8" s="1998"/>
      <c r="L8" s="2001"/>
      <c r="M8" s="1998"/>
      <c r="N8" s="1998"/>
      <c r="O8" s="111"/>
      <c r="P8" s="2001"/>
      <c r="Q8" s="1998"/>
      <c r="R8" s="1998"/>
      <c r="T8" s="1998"/>
      <c r="U8" s="1998"/>
      <c r="W8" s="2001"/>
      <c r="X8" s="256"/>
      <c r="Y8" s="2001"/>
      <c r="Z8" s="1998"/>
      <c r="AA8" s="1998"/>
      <c r="AB8" s="111"/>
      <c r="AC8" s="2001"/>
      <c r="AD8" s="1998"/>
      <c r="AE8" s="1998"/>
      <c r="AG8" s="2001"/>
      <c r="AH8" s="1998"/>
      <c r="AI8" s="1998"/>
      <c r="AJ8" s="111"/>
      <c r="AK8" s="2001"/>
      <c r="AL8" s="1998"/>
      <c r="AM8" s="1998"/>
    </row>
    <row r="9" spans="1:39" ht="12" customHeight="1" x14ac:dyDescent="0.25">
      <c r="A9" s="16"/>
      <c r="B9" s="16"/>
      <c r="C9" s="16"/>
      <c r="D9" s="16"/>
      <c r="E9" s="16"/>
      <c r="F9" s="16"/>
      <c r="H9" s="16"/>
      <c r="I9" s="16"/>
      <c r="J9" s="21"/>
      <c r="K9" s="21"/>
      <c r="L9" s="21"/>
      <c r="M9" s="21"/>
      <c r="N9" s="16"/>
      <c r="P9" s="16"/>
      <c r="Q9" s="16"/>
      <c r="R9" s="16"/>
      <c r="T9" s="19"/>
      <c r="U9" s="16"/>
      <c r="W9" s="16"/>
      <c r="X9" s="16"/>
      <c r="Y9" s="16"/>
      <c r="Z9" s="16"/>
      <c r="AA9" s="16"/>
      <c r="AC9" s="16"/>
      <c r="AD9" s="16"/>
      <c r="AE9" s="16"/>
      <c r="AG9" s="16"/>
      <c r="AH9" s="16"/>
      <c r="AI9" s="16"/>
      <c r="AK9" s="16"/>
      <c r="AL9" s="16"/>
      <c r="AM9" s="16"/>
    </row>
    <row r="10" spans="1:39" ht="12" customHeight="1" x14ac:dyDescent="0.25">
      <c r="A10" s="1"/>
      <c r="B10" s="258" t="s">
        <v>11</v>
      </c>
      <c r="C10" s="259"/>
      <c r="D10" s="21"/>
      <c r="E10" s="21"/>
      <c r="F10" s="21"/>
      <c r="H10" s="21"/>
      <c r="I10" s="21"/>
      <c r="J10" s="21"/>
      <c r="K10" s="21"/>
      <c r="L10" s="21"/>
      <c r="M10" s="21"/>
      <c r="N10" s="21"/>
      <c r="O10" s="21"/>
      <c r="P10" s="21"/>
      <c r="Q10" s="21"/>
      <c r="R10" s="21"/>
      <c r="T10" s="23"/>
      <c r="W10" s="20" t="s">
        <v>11</v>
      </c>
      <c r="X10" s="259"/>
      <c r="Y10" s="21"/>
      <c r="Z10" s="21"/>
      <c r="AA10" s="21"/>
      <c r="AC10" s="21"/>
      <c r="AD10" s="21"/>
      <c r="AE10" s="21"/>
      <c r="AG10" s="21"/>
      <c r="AH10" s="21"/>
      <c r="AI10" s="21"/>
      <c r="AK10" s="21"/>
      <c r="AL10" s="21"/>
      <c r="AM10" s="21"/>
    </row>
    <row r="11" spans="1:39" ht="12" customHeight="1" x14ac:dyDescent="0.25">
      <c r="A11" s="25"/>
      <c r="B11" s="260" t="s">
        <v>14</v>
      </c>
      <c r="C11" s="282"/>
      <c r="D11" s="661">
        <f>SUM(E11:F11)</f>
        <v>674.2</v>
      </c>
      <c r="E11" s="662">
        <v>0</v>
      </c>
      <c r="F11" s="658">
        <v>674.2</v>
      </c>
      <c r="G11" s="275"/>
      <c r="H11" s="661">
        <f>SUM(I11:J11)</f>
        <v>26506.1</v>
      </c>
      <c r="I11" s="662">
        <v>0</v>
      </c>
      <c r="J11" s="658">
        <v>26506.1</v>
      </c>
      <c r="K11" s="224"/>
      <c r="L11" s="1459">
        <f>SUM(M11:N11)</f>
        <v>48.9</v>
      </c>
      <c r="M11" s="1330">
        <v>48.9</v>
      </c>
      <c r="N11" s="63">
        <v>0</v>
      </c>
      <c r="O11" s="275"/>
      <c r="P11" s="1459">
        <f>SUM(Q11:R11)</f>
        <v>24953.7</v>
      </c>
      <c r="Q11" s="1330">
        <v>598</v>
      </c>
      <c r="R11" s="63">
        <v>24355.7</v>
      </c>
      <c r="T11" s="1334">
        <f>VLOOKUP(B11,'FX rates'!$B$9:$K$116,9,FALSE)</f>
        <v>3.4843799999999998</v>
      </c>
      <c r="U11" s="1334">
        <f>VLOOKUP(B11,'FX rates'!$B$9:$K$116,10,FALSE)</f>
        <v>3.3795333333333333</v>
      </c>
      <c r="W11" s="26" t="s">
        <v>14</v>
      </c>
      <c r="X11" s="282"/>
      <c r="Y11" s="1459">
        <f>SUM(Z11:AA11)</f>
        <v>193.49209902479066</v>
      </c>
      <c r="Z11" s="1330">
        <f>E11/T11</f>
        <v>0</v>
      </c>
      <c r="AA11" s="63">
        <f>F11/T11</f>
        <v>193.49209902479066</v>
      </c>
      <c r="AB11" s="275"/>
      <c r="AC11" s="1459">
        <f>SUM(AD11:AE11)</f>
        <v>7607.1209225170614</v>
      </c>
      <c r="AD11" s="1330">
        <f>I11/T11</f>
        <v>0</v>
      </c>
      <c r="AE11" s="63">
        <f>J11/T11</f>
        <v>7607.1209225170614</v>
      </c>
      <c r="AF11" s="224"/>
      <c r="AG11" s="1459">
        <f>L11/U11</f>
        <v>14.469453376205788</v>
      </c>
      <c r="AH11" s="1330">
        <f>M11/U11</f>
        <v>14.469453376205788</v>
      </c>
      <c r="AI11" s="63">
        <f>N11/U11</f>
        <v>0</v>
      </c>
      <c r="AJ11" s="275"/>
      <c r="AK11" s="1459">
        <f>P11/U11</f>
        <v>7383.7709348430753</v>
      </c>
      <c r="AL11" s="1330">
        <f>Q11/U11</f>
        <v>176.94750754542048</v>
      </c>
      <c r="AM11" s="63">
        <f>R11/U11</f>
        <v>7206.8234272976551</v>
      </c>
    </row>
    <row r="12" spans="1:39" ht="12" customHeight="1" x14ac:dyDescent="0.25">
      <c r="A12" s="25"/>
      <c r="B12" s="32" t="s">
        <v>16</v>
      </c>
      <c r="C12" s="282"/>
      <c r="D12" s="663">
        <f t="shared" ref="D12:D16" si="0">SUM(E12:F12)</f>
        <v>119.08</v>
      </c>
      <c r="E12" s="210">
        <v>119.08</v>
      </c>
      <c r="F12" s="659">
        <v>0</v>
      </c>
      <c r="G12" s="275"/>
      <c r="H12" s="663">
        <f t="shared" ref="H12:H16" si="1">SUM(I12:J12)</f>
        <v>109.36</v>
      </c>
      <c r="I12" s="210">
        <v>109.36</v>
      </c>
      <c r="J12" s="659">
        <v>0</v>
      </c>
      <c r="K12" s="224"/>
      <c r="L12" s="1460">
        <f t="shared" ref="L12:L15" si="2">SUM(M12:N12)</f>
        <v>0</v>
      </c>
      <c r="M12" s="210">
        <v>0</v>
      </c>
      <c r="N12" s="68">
        <v>0</v>
      </c>
      <c r="O12" s="275"/>
      <c r="P12" s="1460">
        <f t="shared" ref="P12:P15" si="3">SUM(Q12:R12)</f>
        <v>126.94</v>
      </c>
      <c r="Q12" s="210">
        <v>126.94</v>
      </c>
      <c r="R12" s="68">
        <v>0</v>
      </c>
      <c r="T12" s="1335">
        <f>VLOOKUP(B12,'FX rates'!$B$9:$K$116,9,FALSE)</f>
        <v>14.741</v>
      </c>
      <c r="U12" s="1335">
        <f>VLOOKUP(B12,'FX rates'!$B$9:$K$116,10,FALSE)</f>
        <v>9.4215833333333325</v>
      </c>
      <c r="W12" s="32" t="s">
        <v>16</v>
      </c>
      <c r="X12" s="282"/>
      <c r="Y12" s="1460">
        <f>SUM(Z12:AA12)</f>
        <v>8.0781493792822747</v>
      </c>
      <c r="Z12" s="210">
        <f t="shared" ref="Z12:Z19" si="4">E12/T12</f>
        <v>8.0781493792822747</v>
      </c>
      <c r="AA12" s="68">
        <f t="shared" ref="AA12:AA19" si="5">F12/T12</f>
        <v>0</v>
      </c>
      <c r="AB12" s="275"/>
      <c r="AC12" s="1460">
        <f>SUM(AD12:AE12)</f>
        <v>7.4187639915880874</v>
      </c>
      <c r="AD12" s="210">
        <f t="shared" ref="AD12:AD16" si="6">I12/T12</f>
        <v>7.4187639915880874</v>
      </c>
      <c r="AE12" s="68">
        <f t="shared" ref="AE12:AE19" si="7">J12/T12</f>
        <v>0</v>
      </c>
      <c r="AF12" s="224"/>
      <c r="AG12" s="1460">
        <f>L12/U12</f>
        <v>0</v>
      </c>
      <c r="AH12" s="210">
        <f t="shared" ref="AH12:AH64" si="8">M12/U12</f>
        <v>0</v>
      </c>
      <c r="AI12" s="68">
        <f t="shared" ref="AI12:AI64" si="9">N12/U12</f>
        <v>0</v>
      </c>
      <c r="AJ12" s="275"/>
      <c r="AK12" s="1460">
        <f>P12/U12</f>
        <v>13.473319240396608</v>
      </c>
      <c r="AL12" s="210">
        <f t="shared" ref="AL12:AL64" si="10">Q12/U12</f>
        <v>13.473319240396608</v>
      </c>
      <c r="AM12" s="68">
        <f t="shared" ref="AM12:AM64" si="11">R12/U12</f>
        <v>0</v>
      </c>
    </row>
    <row r="13" spans="1:39" ht="12" customHeight="1" x14ac:dyDescent="0.25">
      <c r="A13" s="25"/>
      <c r="B13" s="32" t="s">
        <v>18</v>
      </c>
      <c r="C13" s="282"/>
      <c r="D13" s="663">
        <v>0</v>
      </c>
      <c r="E13" s="210">
        <v>0</v>
      </c>
      <c r="F13" s="659">
        <v>0</v>
      </c>
      <c r="G13" s="275"/>
      <c r="H13" s="663">
        <f t="shared" si="1"/>
        <v>2242830</v>
      </c>
      <c r="I13" s="210">
        <v>2242830</v>
      </c>
      <c r="J13" s="210" t="s">
        <v>131</v>
      </c>
      <c r="K13" s="224"/>
      <c r="L13" s="1460">
        <f t="shared" si="2"/>
        <v>0</v>
      </c>
      <c r="M13" s="210">
        <v>0</v>
      </c>
      <c r="N13" s="68">
        <v>0</v>
      </c>
      <c r="O13" s="275"/>
      <c r="P13" s="1460">
        <f t="shared" si="3"/>
        <v>597170</v>
      </c>
      <c r="Q13" s="210">
        <v>597170</v>
      </c>
      <c r="R13" s="68">
        <v>0</v>
      </c>
      <c r="T13" s="1335">
        <f>VLOOKUP(B13,'FX rates'!$B$9:$K$116,9,FALSE)</f>
        <v>671.35199999999998</v>
      </c>
      <c r="U13" s="1335">
        <f>VLOOKUP(B13,'FX rates'!$B$9:$K$116,10,FALSE)</f>
        <v>659.42424999999992</v>
      </c>
      <c r="W13" s="32" t="s">
        <v>18</v>
      </c>
      <c r="X13" s="282"/>
      <c r="Y13" s="1460">
        <f t="shared" ref="Y13:Y19" si="12">SUM(Z13:AA13)</f>
        <v>0</v>
      </c>
      <c r="Z13" s="210">
        <f t="shared" si="4"/>
        <v>0</v>
      </c>
      <c r="AA13" s="68">
        <f t="shared" si="5"/>
        <v>0</v>
      </c>
      <c r="AB13" s="275"/>
      <c r="AC13" s="1460">
        <f t="shared" ref="AC13:AC19" si="13">SUM(AD13:AE13)</f>
        <v>3340.7660958781685</v>
      </c>
      <c r="AD13" s="210">
        <f t="shared" si="6"/>
        <v>3340.7660958781685</v>
      </c>
      <c r="AE13" s="68" t="s">
        <v>131</v>
      </c>
      <c r="AF13" s="224"/>
      <c r="AG13" s="1460">
        <f t="shared" ref="AG13:AG19" si="14">L13/U13</f>
        <v>0</v>
      </c>
      <c r="AH13" s="210">
        <f t="shared" si="8"/>
        <v>0</v>
      </c>
      <c r="AI13" s="68">
        <f t="shared" si="9"/>
        <v>0</v>
      </c>
      <c r="AJ13" s="275"/>
      <c r="AK13" s="1460">
        <f t="shared" ref="AK13:AK19" si="15">P13/U13</f>
        <v>905.59302300453783</v>
      </c>
      <c r="AL13" s="210">
        <f t="shared" si="10"/>
        <v>905.59302300453783</v>
      </c>
      <c r="AM13" s="68">
        <f t="shared" si="11"/>
        <v>0</v>
      </c>
    </row>
    <row r="14" spans="1:39" ht="12" customHeight="1" x14ac:dyDescent="0.25">
      <c r="A14" s="25"/>
      <c r="B14" s="32" t="s">
        <v>20</v>
      </c>
      <c r="C14" s="282"/>
      <c r="D14" s="663">
        <v>0</v>
      </c>
      <c r="E14" s="210">
        <v>0</v>
      </c>
      <c r="F14" s="659">
        <v>0</v>
      </c>
      <c r="G14" s="275"/>
      <c r="H14" s="663">
        <f t="shared" si="1"/>
        <v>680423.21000000008</v>
      </c>
      <c r="I14" s="210">
        <v>3458.81</v>
      </c>
      <c r="J14" s="210">
        <v>676964.4</v>
      </c>
      <c r="K14" s="224"/>
      <c r="L14" s="1460">
        <f t="shared" si="2"/>
        <v>0</v>
      </c>
      <c r="M14" s="210">
        <v>0</v>
      </c>
      <c r="N14" s="68">
        <v>0</v>
      </c>
      <c r="O14" s="275"/>
      <c r="P14" s="1460">
        <f t="shared" si="3"/>
        <v>0</v>
      </c>
      <c r="Q14" s="210">
        <v>0</v>
      </c>
      <c r="R14" s="68">
        <v>0</v>
      </c>
      <c r="T14" s="1335">
        <f>VLOOKUP(B14,'FX rates'!$B$9:$K$116,9,FALSE)</f>
        <v>3029.62</v>
      </c>
      <c r="U14" s="1335">
        <f>VLOOKUP(B14,'FX rates'!$B$9:$K$116,10,FALSE)</f>
        <v>2757.9729166666662</v>
      </c>
      <c r="W14" s="32" t="s">
        <v>20</v>
      </c>
      <c r="X14" s="282"/>
      <c r="Y14" s="1460">
        <f t="shared" si="12"/>
        <v>0</v>
      </c>
      <c r="Z14" s="210">
        <f t="shared" si="4"/>
        <v>0</v>
      </c>
      <c r="AA14" s="68">
        <f t="shared" si="5"/>
        <v>0</v>
      </c>
      <c r="AB14" s="275"/>
      <c r="AC14" s="1460">
        <f t="shared" si="13"/>
        <v>224.59028194955144</v>
      </c>
      <c r="AD14" s="210">
        <f t="shared" si="6"/>
        <v>1.1416646312078742</v>
      </c>
      <c r="AE14" s="68">
        <f t="shared" si="7"/>
        <v>223.44861731834357</v>
      </c>
      <c r="AF14" s="224"/>
      <c r="AG14" s="1460">
        <f t="shared" si="14"/>
        <v>0</v>
      </c>
      <c r="AH14" s="210">
        <f t="shared" si="8"/>
        <v>0</v>
      </c>
      <c r="AI14" s="68">
        <f t="shared" si="9"/>
        <v>0</v>
      </c>
      <c r="AJ14" s="275"/>
      <c r="AK14" s="1460">
        <f t="shared" si="15"/>
        <v>0</v>
      </c>
      <c r="AL14" s="210">
        <f t="shared" si="10"/>
        <v>0</v>
      </c>
      <c r="AM14" s="68">
        <f t="shared" si="11"/>
        <v>0</v>
      </c>
    </row>
    <row r="15" spans="1:39" ht="12" customHeight="1" x14ac:dyDescent="0.25">
      <c r="A15" s="25"/>
      <c r="B15" s="32" t="s">
        <v>22</v>
      </c>
      <c r="C15" s="282"/>
      <c r="D15" s="663">
        <f>SUM(E15:F15)</f>
        <v>0</v>
      </c>
      <c r="E15" s="210">
        <v>0</v>
      </c>
      <c r="F15" s="659">
        <v>0</v>
      </c>
      <c r="G15" s="275"/>
      <c r="H15" s="663">
        <f t="shared" si="1"/>
        <v>659.63</v>
      </c>
      <c r="I15" s="210">
        <v>659.63</v>
      </c>
      <c r="J15" s="210">
        <v>0</v>
      </c>
      <c r="K15" s="224"/>
      <c r="L15" s="1460">
        <f t="shared" si="2"/>
        <v>0</v>
      </c>
      <c r="M15" s="210">
        <v>0</v>
      </c>
      <c r="N15" s="68">
        <v>0</v>
      </c>
      <c r="O15" s="275"/>
      <c r="P15" s="1460">
        <f t="shared" si="3"/>
        <v>3140.31</v>
      </c>
      <c r="Q15" s="210">
        <v>3140.31</v>
      </c>
      <c r="R15" s="68">
        <v>0</v>
      </c>
      <c r="T15" s="1335">
        <f>VLOOKUP(B15,'FX rates'!$B$9:$K$116,9,FALSE)</f>
        <v>3.3264800000000001</v>
      </c>
      <c r="U15" s="1335">
        <f>VLOOKUP(B15,'FX rates'!$B$9:$K$116,10,FALSE)</f>
        <v>3.1724916666666672</v>
      </c>
      <c r="W15" s="32" t="s">
        <v>22</v>
      </c>
      <c r="X15" s="282"/>
      <c r="Y15" s="1460">
        <f t="shared" si="12"/>
        <v>0</v>
      </c>
      <c r="Z15" s="210">
        <f t="shared" si="4"/>
        <v>0</v>
      </c>
      <c r="AA15" s="68">
        <f t="shared" si="5"/>
        <v>0</v>
      </c>
      <c r="AB15" s="275"/>
      <c r="AC15" s="1460">
        <f t="shared" si="13"/>
        <v>198.29669801111083</v>
      </c>
      <c r="AD15" s="210">
        <f t="shared" si="6"/>
        <v>198.29669801111083</v>
      </c>
      <c r="AE15" s="68">
        <f t="shared" si="7"/>
        <v>0</v>
      </c>
      <c r="AF15" s="224"/>
      <c r="AG15" s="1460">
        <f t="shared" si="14"/>
        <v>0</v>
      </c>
      <c r="AH15" s="210">
        <f t="shared" si="8"/>
        <v>0</v>
      </c>
      <c r="AI15" s="68">
        <f t="shared" si="9"/>
        <v>0</v>
      </c>
      <c r="AJ15" s="275"/>
      <c r="AK15" s="1460">
        <f t="shared" si="15"/>
        <v>989.85602799061712</v>
      </c>
      <c r="AL15" s="210">
        <f t="shared" si="10"/>
        <v>989.85602799061712</v>
      </c>
      <c r="AM15" s="68">
        <f t="shared" si="11"/>
        <v>0</v>
      </c>
    </row>
    <row r="16" spans="1:39" ht="12" customHeight="1" x14ac:dyDescent="0.25">
      <c r="A16" s="25"/>
      <c r="B16" s="32" t="s">
        <v>24</v>
      </c>
      <c r="C16" s="282"/>
      <c r="D16" s="663">
        <f t="shared" si="0"/>
        <v>3053.35</v>
      </c>
      <c r="E16" s="210">
        <v>3053.35</v>
      </c>
      <c r="F16" s="659">
        <v>0</v>
      </c>
      <c r="G16" s="275"/>
      <c r="H16" s="663">
        <f t="shared" si="1"/>
        <v>66689.100000000006</v>
      </c>
      <c r="I16" s="210">
        <v>0</v>
      </c>
      <c r="J16" s="210">
        <v>66689.100000000006</v>
      </c>
      <c r="K16" s="224"/>
      <c r="L16" s="1460">
        <v>27607.200000000001</v>
      </c>
      <c r="M16" s="210">
        <v>27607.200000000001</v>
      </c>
      <c r="N16" s="68">
        <v>0</v>
      </c>
      <c r="O16" s="275"/>
      <c r="P16" s="1460">
        <v>16833.8</v>
      </c>
      <c r="Q16" s="210">
        <v>0</v>
      </c>
      <c r="R16" s="68">
        <v>16833.8</v>
      </c>
      <c r="T16" s="1335">
        <f>VLOOKUP(B16,'FX rates'!$B$9:$K$116,9,FALSE)</f>
        <v>18.677600000000002</v>
      </c>
      <c r="U16" s="1335">
        <f>VLOOKUP(B16,'FX rates'!$B$9:$K$116,10,FALSE)</f>
        <v>16.005741666666665</v>
      </c>
      <c r="W16" s="32" t="s">
        <v>24</v>
      </c>
      <c r="X16" s="282"/>
      <c r="Y16" s="1460">
        <f t="shared" si="12"/>
        <v>163.47657086563584</v>
      </c>
      <c r="Z16" s="210">
        <f t="shared" si="4"/>
        <v>163.47657086563584</v>
      </c>
      <c r="AA16" s="68">
        <f t="shared" si="5"/>
        <v>0</v>
      </c>
      <c r="AB16" s="275"/>
      <c r="AC16" s="1460">
        <f t="shared" si="13"/>
        <v>3570.5390414185977</v>
      </c>
      <c r="AD16" s="210">
        <f t="shared" si="6"/>
        <v>0</v>
      </c>
      <c r="AE16" s="68">
        <f t="shared" si="7"/>
        <v>3570.5390414185977</v>
      </c>
      <c r="AF16" s="224"/>
      <c r="AG16" s="1460">
        <f t="shared" si="14"/>
        <v>1724.8310371955065</v>
      </c>
      <c r="AH16" s="210">
        <f t="shared" si="8"/>
        <v>1724.8310371955065</v>
      </c>
      <c r="AI16" s="68">
        <f t="shared" si="9"/>
        <v>0</v>
      </c>
      <c r="AJ16" s="275"/>
      <c r="AK16" s="1460">
        <f t="shared" si="15"/>
        <v>1051.7350804841387</v>
      </c>
      <c r="AL16" s="210">
        <f t="shared" si="10"/>
        <v>0</v>
      </c>
      <c r="AM16" s="68">
        <f t="shared" si="11"/>
        <v>1051.7350804841387</v>
      </c>
    </row>
    <row r="17" spans="1:39" ht="12" customHeight="1" x14ac:dyDescent="0.25">
      <c r="A17" s="25"/>
      <c r="B17" s="32" t="s">
        <v>630</v>
      </c>
      <c r="C17" s="282"/>
      <c r="D17" s="663" t="s">
        <v>131</v>
      </c>
      <c r="E17" s="210" t="s">
        <v>131</v>
      </c>
      <c r="F17" s="659" t="s">
        <v>131</v>
      </c>
      <c r="G17" s="275"/>
      <c r="H17" s="663">
        <v>101986</v>
      </c>
      <c r="I17" s="210" t="s">
        <v>131</v>
      </c>
      <c r="J17" s="210" t="s">
        <v>131</v>
      </c>
      <c r="K17" s="224"/>
      <c r="L17" s="1460">
        <v>18047.439999999999</v>
      </c>
      <c r="M17" s="210" t="s">
        <v>131</v>
      </c>
      <c r="N17" s="68" t="s">
        <v>131</v>
      </c>
      <c r="O17" s="275"/>
      <c r="P17" s="1460">
        <v>117353.62</v>
      </c>
      <c r="Q17" s="210" t="s">
        <v>131</v>
      </c>
      <c r="R17" s="68" t="s">
        <v>131</v>
      </c>
      <c r="T17" s="1335">
        <f>VLOOKUP(B17,'FX rates'!$B$9:$K$116,9,FALSE)</f>
        <v>1</v>
      </c>
      <c r="U17" s="1335">
        <f>VLOOKUP(B17,'FX rates'!$B$9:$K$116,10,FALSE)</f>
        <v>1</v>
      </c>
      <c r="W17" s="32" t="s">
        <v>630</v>
      </c>
      <c r="X17" s="282"/>
      <c r="Y17" s="1460">
        <v>11403.5</v>
      </c>
      <c r="Z17" s="210" t="s">
        <v>131</v>
      </c>
      <c r="AA17" s="68" t="s">
        <v>131</v>
      </c>
      <c r="AB17" s="275"/>
      <c r="AC17" s="1460">
        <v>101986</v>
      </c>
      <c r="AD17" s="210" t="s">
        <v>131</v>
      </c>
      <c r="AE17" s="68" t="s">
        <v>131</v>
      </c>
      <c r="AF17" s="224"/>
      <c r="AG17" s="1460">
        <f t="shared" si="14"/>
        <v>18047.439999999999</v>
      </c>
      <c r="AH17" s="210" t="s">
        <v>131</v>
      </c>
      <c r="AI17" s="68" t="s">
        <v>131</v>
      </c>
      <c r="AJ17" s="275"/>
      <c r="AK17" s="1460">
        <f t="shared" si="15"/>
        <v>117353.62</v>
      </c>
      <c r="AL17" s="210" t="s">
        <v>131</v>
      </c>
      <c r="AM17" s="68" t="s">
        <v>131</v>
      </c>
    </row>
    <row r="18" spans="1:39" ht="12" customHeight="1" x14ac:dyDescent="0.25">
      <c r="A18" s="25"/>
      <c r="B18" s="32" t="s">
        <v>27</v>
      </c>
      <c r="C18" s="282"/>
      <c r="D18" s="663">
        <v>7471.78</v>
      </c>
      <c r="E18" s="210">
        <v>0</v>
      </c>
      <c r="F18" s="659" t="s">
        <v>131</v>
      </c>
      <c r="G18" s="275"/>
      <c r="H18" s="663" t="s">
        <v>131</v>
      </c>
      <c r="I18" s="210">
        <v>0</v>
      </c>
      <c r="J18" s="659">
        <v>0</v>
      </c>
      <c r="K18" s="224"/>
      <c r="L18" s="1460">
        <v>13033.1</v>
      </c>
      <c r="M18" s="210" t="s">
        <v>131</v>
      </c>
      <c r="N18" s="68" t="s">
        <v>131</v>
      </c>
      <c r="O18" s="275"/>
      <c r="P18" s="1460">
        <v>63981.8</v>
      </c>
      <c r="Q18" s="210" t="s">
        <v>131</v>
      </c>
      <c r="R18" s="68" t="s">
        <v>131</v>
      </c>
      <c r="T18" s="1335">
        <f>VLOOKUP(B18,'FX rates'!$B$9:$K$116,9,FALSE)</f>
        <v>1</v>
      </c>
      <c r="U18" s="1335">
        <f>VLOOKUP(B18,'FX rates'!$B$9:$K$116,10,FALSE)</f>
        <v>1</v>
      </c>
      <c r="W18" s="32" t="s">
        <v>27</v>
      </c>
      <c r="X18" s="282"/>
      <c r="Y18" s="1460">
        <v>7471.78</v>
      </c>
      <c r="Z18" s="210">
        <f t="shared" si="4"/>
        <v>0</v>
      </c>
      <c r="AA18" s="68" t="s">
        <v>131</v>
      </c>
      <c r="AB18" s="275"/>
      <c r="AC18" s="1460" t="s">
        <v>131</v>
      </c>
      <c r="AD18" s="210" t="s">
        <v>131</v>
      </c>
      <c r="AE18" s="68" t="s">
        <v>131</v>
      </c>
      <c r="AF18" s="224"/>
      <c r="AG18" s="1460">
        <f t="shared" si="14"/>
        <v>13033.1</v>
      </c>
      <c r="AH18" s="210" t="s">
        <v>131</v>
      </c>
      <c r="AI18" s="68" t="s">
        <v>131</v>
      </c>
      <c r="AJ18" s="275"/>
      <c r="AK18" s="1460">
        <f t="shared" si="15"/>
        <v>63981.8</v>
      </c>
      <c r="AL18" s="210" t="s">
        <v>131</v>
      </c>
      <c r="AM18" s="68" t="s">
        <v>131</v>
      </c>
    </row>
    <row r="19" spans="1:39" ht="12" customHeight="1" x14ac:dyDescent="0.25">
      <c r="A19" s="25"/>
      <c r="B19" s="42" t="s">
        <v>28</v>
      </c>
      <c r="C19" s="282"/>
      <c r="D19" s="664">
        <v>559.29999999999995</v>
      </c>
      <c r="E19" s="665">
        <v>0</v>
      </c>
      <c r="F19" s="660">
        <v>559.29999999999995</v>
      </c>
      <c r="G19" s="275"/>
      <c r="H19" s="664">
        <f>SUM(I19:J19)</f>
        <v>60915.5</v>
      </c>
      <c r="I19" s="665">
        <v>26769.200000000001</v>
      </c>
      <c r="J19" s="660">
        <v>34146.300000000003</v>
      </c>
      <c r="K19" s="224"/>
      <c r="L19" s="1461">
        <v>6441.1</v>
      </c>
      <c r="M19" s="1331">
        <v>6441.1</v>
      </c>
      <c r="N19" s="283">
        <v>0</v>
      </c>
      <c r="O19" s="275"/>
      <c r="P19" s="1461">
        <v>49756.899999999994</v>
      </c>
      <c r="Q19" s="1331">
        <v>20633.8</v>
      </c>
      <c r="R19" s="283">
        <v>29123.1</v>
      </c>
      <c r="T19" s="1336">
        <f>VLOOKUP(B19,'FX rates'!$B$9:$K$116,9,FALSE)</f>
        <v>1.3251200000000001</v>
      </c>
      <c r="U19" s="1336">
        <f>VLOOKUP(B19,'FX rates'!$B$9:$K$116,10,FALSE)</f>
        <v>1.2901416666666667</v>
      </c>
      <c r="W19" s="42" t="s">
        <v>28</v>
      </c>
      <c r="X19" s="282"/>
      <c r="Y19" s="1461">
        <f t="shared" si="12"/>
        <v>422.07498188843266</v>
      </c>
      <c r="Z19" s="1331">
        <f t="shared" si="4"/>
        <v>0</v>
      </c>
      <c r="AA19" s="283">
        <f t="shared" si="5"/>
        <v>422.07498188843266</v>
      </c>
      <c r="AB19" s="275"/>
      <c r="AC19" s="1461">
        <f t="shared" si="13"/>
        <v>45969.798961603476</v>
      </c>
      <c r="AD19" s="1331">
        <f>I19/T19</f>
        <v>20201.340255976818</v>
      </c>
      <c r="AE19" s="283">
        <f t="shared" si="7"/>
        <v>25768.458705626661</v>
      </c>
      <c r="AF19" s="224"/>
      <c r="AG19" s="1461">
        <f t="shared" si="14"/>
        <v>4992.5524974647487</v>
      </c>
      <c r="AH19" s="1331">
        <f t="shared" si="8"/>
        <v>4992.5524974647487</v>
      </c>
      <c r="AI19" s="283">
        <f t="shared" si="9"/>
        <v>0</v>
      </c>
      <c r="AJ19" s="275"/>
      <c r="AK19" s="1461">
        <f t="shared" si="15"/>
        <v>38567.004915480851</v>
      </c>
      <c r="AL19" s="1331">
        <f t="shared" si="10"/>
        <v>15993.437413203976</v>
      </c>
      <c r="AM19" s="283">
        <f t="shared" si="11"/>
        <v>22573.567502276881</v>
      </c>
    </row>
    <row r="20" spans="1:39" ht="12" customHeight="1" x14ac:dyDescent="0.25">
      <c r="A20" s="25"/>
      <c r="B20" s="48"/>
      <c r="C20" s="48"/>
      <c r="D20" s="211"/>
      <c r="E20" s="211"/>
      <c r="F20" s="211"/>
      <c r="G20" s="275"/>
      <c r="H20" s="211"/>
      <c r="I20" s="211"/>
      <c r="J20" s="211"/>
      <c r="K20" s="224"/>
      <c r="L20" s="211"/>
      <c r="M20" s="211"/>
      <c r="N20" s="211"/>
      <c r="O20" s="275"/>
      <c r="P20" s="211"/>
      <c r="Q20" s="211"/>
      <c r="R20" s="2"/>
      <c r="W20" s="157" t="s">
        <v>30</v>
      </c>
      <c r="X20" s="48"/>
      <c r="Y20" s="211">
        <f>SUM(Y11:Y19)</f>
        <v>19662.401801158139</v>
      </c>
      <c r="Z20" s="211"/>
      <c r="AA20" s="211"/>
      <c r="AB20" s="211"/>
      <c r="AC20" s="211">
        <f t="shared" ref="AC20:AK20" si="16">SUM(AC11:AC19)</f>
        <v>162904.53076536953</v>
      </c>
      <c r="AD20" s="211"/>
      <c r="AE20" s="211"/>
      <c r="AF20" s="211"/>
      <c r="AG20" s="211">
        <f t="shared" si="16"/>
        <v>37812.392988036459</v>
      </c>
      <c r="AH20" s="211"/>
      <c r="AI20" s="211"/>
      <c r="AJ20" s="211"/>
      <c r="AK20" s="211">
        <f t="shared" si="16"/>
        <v>230246.85330104362</v>
      </c>
      <c r="AL20" s="211"/>
      <c r="AM20" s="211"/>
    </row>
    <row r="21" spans="1:39" ht="12" customHeight="1" x14ac:dyDescent="0.25">
      <c r="A21" s="1"/>
      <c r="B21" s="48"/>
      <c r="C21" s="48"/>
      <c r="D21" s="211"/>
      <c r="E21" s="29"/>
      <c r="F21" s="29"/>
      <c r="G21" s="275"/>
      <c r="H21" s="211"/>
      <c r="I21" s="29"/>
      <c r="J21" s="29"/>
      <c r="K21" s="224"/>
      <c r="L21" s="211"/>
      <c r="M21" s="29"/>
      <c r="N21" s="29"/>
      <c r="O21" s="275"/>
      <c r="P21" s="211"/>
      <c r="Q21" s="29"/>
      <c r="R21" s="2"/>
      <c r="W21" s="29"/>
      <c r="X21" s="29"/>
      <c r="Y21" s="29"/>
      <c r="Z21" s="29"/>
      <c r="AA21" s="29"/>
      <c r="AB21" s="275"/>
      <c r="AC21" s="211"/>
      <c r="AD21" s="29"/>
      <c r="AE21" s="29"/>
      <c r="AF21" s="224"/>
      <c r="AG21" s="211"/>
      <c r="AJ21" s="275"/>
      <c r="AK21" s="211"/>
      <c r="AL21" s="211"/>
      <c r="AM21" s="211"/>
    </row>
    <row r="22" spans="1:39" ht="12" customHeight="1" x14ac:dyDescent="0.25">
      <c r="A22" s="1"/>
      <c r="B22" s="258" t="s">
        <v>31</v>
      </c>
      <c r="C22" s="259"/>
      <c r="D22" s="211"/>
      <c r="E22" s="29"/>
      <c r="F22" s="29"/>
      <c r="G22" s="275"/>
      <c r="H22" s="211"/>
      <c r="I22" s="29"/>
      <c r="J22" s="29"/>
      <c r="K22" s="224"/>
      <c r="L22" s="211"/>
      <c r="M22" s="29"/>
      <c r="N22" s="29"/>
      <c r="O22" s="275"/>
      <c r="P22" s="211"/>
      <c r="Q22" s="29"/>
      <c r="R22" s="2"/>
      <c r="W22" s="20" t="s">
        <v>31</v>
      </c>
      <c r="X22" s="259"/>
      <c r="Y22" s="211"/>
      <c r="Z22" s="29"/>
      <c r="AA22" s="29"/>
      <c r="AB22" s="275"/>
      <c r="AC22" s="211"/>
      <c r="AD22" s="29"/>
      <c r="AE22" s="29"/>
      <c r="AF22" s="224"/>
      <c r="AG22" s="211"/>
      <c r="AJ22" s="275"/>
      <c r="AK22" s="211"/>
      <c r="AL22" s="211"/>
      <c r="AM22" s="211"/>
    </row>
    <row r="23" spans="1:39" ht="12" customHeight="1" x14ac:dyDescent="0.25">
      <c r="A23" s="25"/>
      <c r="B23" s="260" t="s">
        <v>32</v>
      </c>
      <c r="C23" s="282"/>
      <c r="D23" s="661">
        <f>SUM(E23:F23)</f>
        <v>8532.32</v>
      </c>
      <c r="E23" s="662">
        <v>8532.32</v>
      </c>
      <c r="F23" s="658">
        <v>0</v>
      </c>
      <c r="G23" s="275"/>
      <c r="H23" s="661">
        <v>10936.3</v>
      </c>
      <c r="I23" s="662">
        <v>22331.4</v>
      </c>
      <c r="J23" s="658">
        <v>0</v>
      </c>
      <c r="K23" s="224"/>
      <c r="L23" s="274">
        <v>10936.3</v>
      </c>
      <c r="M23" s="172">
        <v>10936.3</v>
      </c>
      <c r="N23" s="172">
        <v>0</v>
      </c>
      <c r="O23" s="275"/>
      <c r="P23" s="274">
        <v>56635.33</v>
      </c>
      <c r="Q23" s="172" t="s">
        <v>131</v>
      </c>
      <c r="R23" s="172" t="s">
        <v>131</v>
      </c>
      <c r="T23" s="1334">
        <f>VLOOKUP(B23,'FX rates'!$B$9:$K$116,9,FALSE)</f>
        <v>1.3452500000000001</v>
      </c>
      <c r="U23" s="1334">
        <f>VLOOKUP(B23,'FX rates'!$B$9:$K$116,10,FALSE)</f>
        <v>1.34195</v>
      </c>
      <c r="W23" s="26" t="s">
        <v>32</v>
      </c>
      <c r="X23" s="282"/>
      <c r="Y23" s="1459">
        <f>SUM(Z23:AA23)</f>
        <v>6342.5534287307191</v>
      </c>
      <c r="Z23" s="1330">
        <f t="shared" ref="Z23:Z64" si="17">E23/T23</f>
        <v>6342.5534287307191</v>
      </c>
      <c r="AA23" s="63">
        <f t="shared" ref="AA23:AA64" si="18">F23/T23</f>
        <v>0</v>
      </c>
      <c r="AB23" s="275"/>
      <c r="AC23" s="1459">
        <f t="shared" ref="AC23:AC64" si="19">H23/T23</f>
        <v>8129.5669949823441</v>
      </c>
      <c r="AD23" s="1330">
        <f t="shared" ref="AD23:AD64" si="20">I23/T23</f>
        <v>16600.185839063372</v>
      </c>
      <c r="AE23" s="63">
        <f t="shared" ref="AE23:AE64" si="21">J23/T23</f>
        <v>0</v>
      </c>
      <c r="AF23" s="224"/>
      <c r="AG23" s="1459">
        <f>L23/U23</f>
        <v>8149.5584783337672</v>
      </c>
      <c r="AH23" s="1330">
        <f t="shared" si="8"/>
        <v>8149.5584783337672</v>
      </c>
      <c r="AI23" s="63">
        <f t="shared" si="9"/>
        <v>0</v>
      </c>
      <c r="AJ23" s="275"/>
      <c r="AK23" s="1459">
        <f>P23/U23</f>
        <v>42203.755728603901</v>
      </c>
      <c r="AL23" s="1330" t="s">
        <v>131</v>
      </c>
      <c r="AM23" s="63" t="s">
        <v>131</v>
      </c>
    </row>
    <row r="24" spans="1:39" ht="12" customHeight="1" x14ac:dyDescent="0.25">
      <c r="A24" s="25"/>
      <c r="B24" s="32" t="s">
        <v>700</v>
      </c>
      <c r="C24" s="282"/>
      <c r="D24" s="663">
        <f t="shared" ref="D24:D40" si="22">SUM(E24:F24)</f>
        <v>27477</v>
      </c>
      <c r="E24" s="210">
        <v>27477</v>
      </c>
      <c r="F24" s="659">
        <v>0</v>
      </c>
      <c r="G24" s="275"/>
      <c r="H24" s="663">
        <v>0</v>
      </c>
      <c r="I24" s="210">
        <v>0</v>
      </c>
      <c r="J24" s="659">
        <v>0</v>
      </c>
      <c r="K24" s="224"/>
      <c r="L24" s="276">
        <v>27859.200000000001</v>
      </c>
      <c r="M24" s="210">
        <v>27859.200000000001</v>
      </c>
      <c r="N24" s="210">
        <v>0</v>
      </c>
      <c r="O24" s="275"/>
      <c r="P24" s="276">
        <v>0</v>
      </c>
      <c r="Q24" s="210">
        <v>0</v>
      </c>
      <c r="R24" s="210">
        <v>0</v>
      </c>
      <c r="T24" s="1335">
        <f>VLOOKUP(B24,'FX rates'!$B$9:$K$116,9,FALSE)</f>
        <v>67.088700000000003</v>
      </c>
      <c r="U24" s="1335">
        <f>VLOOKUP(B24,'FX rates'!$B$9:$K$116,10,FALSE)</f>
        <v>64.237116666666665</v>
      </c>
      <c r="W24" s="32" t="s">
        <v>700</v>
      </c>
      <c r="X24" s="282"/>
      <c r="Y24" s="1460">
        <f t="shared" ref="Y24:Y40" si="23">SUM(Z24:AA24)</f>
        <v>409.56226607461463</v>
      </c>
      <c r="Z24" s="210">
        <f t="shared" si="17"/>
        <v>409.56226607461463</v>
      </c>
      <c r="AA24" s="68">
        <f t="shared" si="18"/>
        <v>0</v>
      </c>
      <c r="AB24" s="275"/>
      <c r="AC24" s="1460">
        <f t="shared" si="19"/>
        <v>0</v>
      </c>
      <c r="AD24" s="210">
        <f t="shared" si="20"/>
        <v>0</v>
      </c>
      <c r="AE24" s="68">
        <f t="shared" si="21"/>
        <v>0</v>
      </c>
      <c r="AF24" s="224"/>
      <c r="AG24" s="1460">
        <f>L24/U24</f>
        <v>433.69318932174986</v>
      </c>
      <c r="AH24" s="210">
        <f t="shared" si="8"/>
        <v>433.69318932174986</v>
      </c>
      <c r="AI24" s="68">
        <f t="shared" si="9"/>
        <v>0</v>
      </c>
      <c r="AJ24" s="275"/>
      <c r="AK24" s="1460">
        <f>P24/U24</f>
        <v>0</v>
      </c>
      <c r="AL24" s="210">
        <f t="shared" si="10"/>
        <v>0</v>
      </c>
      <c r="AM24" s="68">
        <f t="shared" si="11"/>
        <v>0</v>
      </c>
    </row>
    <row r="25" spans="1:39" ht="12" customHeight="1" x14ac:dyDescent="0.25">
      <c r="A25" s="25"/>
      <c r="B25" s="32" t="s">
        <v>35</v>
      </c>
      <c r="C25" s="282"/>
      <c r="D25" s="663">
        <f t="shared" si="22"/>
        <v>646.29999999999995</v>
      </c>
      <c r="E25" s="210">
        <v>456.89</v>
      </c>
      <c r="F25" s="659">
        <v>189.41</v>
      </c>
      <c r="G25" s="275"/>
      <c r="H25" s="663">
        <f>SUM(I25:J25)</f>
        <v>12242.8</v>
      </c>
      <c r="I25" s="210">
        <v>12242.8</v>
      </c>
      <c r="J25" s="659">
        <v>0</v>
      </c>
      <c r="K25" s="224"/>
      <c r="L25" s="276">
        <v>4140.4799999999996</v>
      </c>
      <c r="M25" s="210">
        <v>2414.98</v>
      </c>
      <c r="N25" s="210">
        <v>1725.5</v>
      </c>
      <c r="O25" s="275"/>
      <c r="P25" s="276">
        <v>17094.7</v>
      </c>
      <c r="Q25" s="210">
        <v>17094.7</v>
      </c>
      <c r="R25" s="210">
        <v>0</v>
      </c>
      <c r="T25" s="1335">
        <f>VLOOKUP(B25,'FX rates'!$B$9:$K$116,9,FALSE)</f>
        <v>4.1405099999999999</v>
      </c>
      <c r="U25" s="1335">
        <f>VLOOKUP(B25,'FX rates'!$B$9:$K$116,10,FALSE)</f>
        <v>3.9326249999999994</v>
      </c>
      <c r="W25" s="32" t="s">
        <v>35</v>
      </c>
      <c r="X25" s="282"/>
      <c r="Y25" s="1460">
        <f t="shared" si="23"/>
        <v>156.09188240096026</v>
      </c>
      <c r="Z25" s="210">
        <f t="shared" si="17"/>
        <v>110.34630999562856</v>
      </c>
      <c r="AA25" s="68">
        <f t="shared" si="18"/>
        <v>45.745572405331707</v>
      </c>
      <c r="AB25" s="275"/>
      <c r="AC25" s="1460">
        <f t="shared" si="19"/>
        <v>2956.8338199883588</v>
      </c>
      <c r="AD25" s="210">
        <f t="shared" si="20"/>
        <v>2956.8338199883588</v>
      </c>
      <c r="AE25" s="68">
        <f t="shared" si="21"/>
        <v>0</v>
      </c>
      <c r="AF25" s="224"/>
      <c r="AG25" s="1460">
        <f t="shared" ref="AG25:AG40" si="24">L25/U25</f>
        <v>1052.8540097263278</v>
      </c>
      <c r="AH25" s="210">
        <f t="shared" si="8"/>
        <v>614.08855408283284</v>
      </c>
      <c r="AI25" s="68">
        <f t="shared" si="9"/>
        <v>438.76545564349522</v>
      </c>
      <c r="AJ25" s="275"/>
      <c r="AK25" s="1460">
        <f t="shared" ref="AK25:AK40" si="25">P25/U25</f>
        <v>4346.8929786084364</v>
      </c>
      <c r="AL25" s="210">
        <f t="shared" si="10"/>
        <v>4346.8929786084364</v>
      </c>
      <c r="AM25" s="68">
        <f t="shared" si="11"/>
        <v>0</v>
      </c>
    </row>
    <row r="26" spans="1:39" ht="12" customHeight="1" x14ac:dyDescent="0.25">
      <c r="A26" s="25"/>
      <c r="B26" s="32" t="s">
        <v>37</v>
      </c>
      <c r="C26" s="282"/>
      <c r="D26" s="663">
        <f t="shared" si="22"/>
        <v>1897.5</v>
      </c>
      <c r="E26" s="210">
        <v>1897.5</v>
      </c>
      <c r="F26" s="659">
        <v>0</v>
      </c>
      <c r="G26" s="275"/>
      <c r="H26" s="663">
        <f t="shared" ref="H26:H40" si="26">SUM(I26:J26)</f>
        <v>2321.1</v>
      </c>
      <c r="I26" s="210">
        <v>2321.1</v>
      </c>
      <c r="J26" s="659">
        <v>0</v>
      </c>
      <c r="K26" s="224"/>
      <c r="L26" s="276">
        <v>329.56</v>
      </c>
      <c r="M26" s="210">
        <v>329.56</v>
      </c>
      <c r="N26" s="210">
        <v>0</v>
      </c>
      <c r="O26" s="275"/>
      <c r="P26" s="276">
        <v>16104.4</v>
      </c>
      <c r="Q26" s="210">
        <v>16104.4</v>
      </c>
      <c r="R26" s="210">
        <v>0</v>
      </c>
      <c r="T26" s="1335">
        <f>VLOOKUP(B26,'FX rates'!$B$9:$K$116,9,FALSE)</f>
        <v>143.32</v>
      </c>
      <c r="U26" s="1335">
        <f>VLOOKUP(B26,'FX rates'!$B$9:$K$116,10,FALSE)</f>
        <v>134.75891666666666</v>
      </c>
      <c r="W26" s="32" t="s">
        <v>37</v>
      </c>
      <c r="X26" s="282"/>
      <c r="Y26" s="1460">
        <f t="shared" si="23"/>
        <v>13.239603684063635</v>
      </c>
      <c r="Z26" s="210">
        <f t="shared" si="17"/>
        <v>13.239603684063635</v>
      </c>
      <c r="AA26" s="68">
        <f t="shared" si="18"/>
        <v>0</v>
      </c>
      <c r="AB26" s="275"/>
      <c r="AC26" s="1460">
        <f t="shared" si="19"/>
        <v>16.195227463019815</v>
      </c>
      <c r="AD26" s="210">
        <f t="shared" si="20"/>
        <v>16.195227463019815</v>
      </c>
      <c r="AE26" s="68">
        <f t="shared" si="21"/>
        <v>0</v>
      </c>
      <c r="AF26" s="224"/>
      <c r="AG26" s="1460">
        <f t="shared" si="24"/>
        <v>2.4455524588045194</v>
      </c>
      <c r="AH26" s="210">
        <f t="shared" si="8"/>
        <v>2.4455524588045194</v>
      </c>
      <c r="AI26" s="68" t="s">
        <v>131</v>
      </c>
      <c r="AJ26" s="275"/>
      <c r="AK26" s="1460">
        <f t="shared" si="25"/>
        <v>119.50526464853593</v>
      </c>
      <c r="AL26" s="210">
        <f t="shared" si="10"/>
        <v>119.50526464853593</v>
      </c>
      <c r="AM26" s="68">
        <f t="shared" si="11"/>
        <v>0</v>
      </c>
    </row>
    <row r="27" spans="1:39" ht="12" customHeight="1" x14ac:dyDescent="0.25">
      <c r="A27" s="25"/>
      <c r="B27" s="32" t="s">
        <v>39</v>
      </c>
      <c r="C27" s="282"/>
      <c r="D27" s="663">
        <f t="shared" si="22"/>
        <v>26842900</v>
      </c>
      <c r="E27" s="210">
        <v>26842900</v>
      </c>
      <c r="F27" s="659">
        <v>0</v>
      </c>
      <c r="G27" s="275"/>
      <c r="H27" s="663">
        <f t="shared" si="26"/>
        <v>68322000</v>
      </c>
      <c r="I27" s="210">
        <v>68322000</v>
      </c>
      <c r="J27" s="659">
        <v>0</v>
      </c>
      <c r="K27" s="224"/>
      <c r="L27" s="276">
        <v>21539300</v>
      </c>
      <c r="M27" s="210">
        <v>21539300</v>
      </c>
      <c r="N27" s="210">
        <v>0</v>
      </c>
      <c r="O27" s="275"/>
      <c r="P27" s="276">
        <v>77823700</v>
      </c>
      <c r="Q27" s="210">
        <v>77823700</v>
      </c>
      <c r="R27" s="210">
        <v>0</v>
      </c>
      <c r="T27" s="1335">
        <f>VLOOKUP(B27,'FX rates'!$B$9:$K$116,9,FALSE)</f>
        <v>22126.1</v>
      </c>
      <c r="U27" s="1335">
        <f>VLOOKUP(B27,'FX rates'!$B$9:$K$116,10,FALSE)</f>
        <v>21810.383333333335</v>
      </c>
      <c r="W27" s="32" t="s">
        <v>39</v>
      </c>
      <c r="X27" s="282"/>
      <c r="Y27" s="1460">
        <f t="shared" si="23"/>
        <v>1213.1781018796805</v>
      </c>
      <c r="Z27" s="210">
        <f t="shared" si="17"/>
        <v>1213.1781018796805</v>
      </c>
      <c r="AA27" s="68">
        <f t="shared" si="18"/>
        <v>0</v>
      </c>
      <c r="AB27" s="275"/>
      <c r="AC27" s="1460">
        <f t="shared" si="19"/>
        <v>3087.8464799490198</v>
      </c>
      <c r="AD27" s="210">
        <f t="shared" si="20"/>
        <v>3087.8464799490198</v>
      </c>
      <c r="AE27" s="68">
        <f t="shared" si="21"/>
        <v>0</v>
      </c>
      <c r="AF27" s="224"/>
      <c r="AG27" s="1460">
        <f t="shared" si="24"/>
        <v>987.57090468377817</v>
      </c>
      <c r="AH27" s="210">
        <f t="shared" si="8"/>
        <v>987.57090468377817</v>
      </c>
      <c r="AI27" s="68" t="s">
        <v>131</v>
      </c>
      <c r="AJ27" s="275"/>
      <c r="AK27" s="1460">
        <f t="shared" si="25"/>
        <v>3568.1949652420899</v>
      </c>
      <c r="AL27" s="210">
        <f t="shared" si="10"/>
        <v>3568.1949652420899</v>
      </c>
      <c r="AM27" s="68">
        <f t="shared" si="11"/>
        <v>0</v>
      </c>
    </row>
    <row r="28" spans="1:39" ht="12" customHeight="1" x14ac:dyDescent="0.25">
      <c r="A28" s="25"/>
      <c r="B28" s="32" t="s">
        <v>41</v>
      </c>
      <c r="C28" s="282"/>
      <c r="D28" s="663">
        <f t="shared" si="22"/>
        <v>195315.7</v>
      </c>
      <c r="E28" s="210">
        <v>186388</v>
      </c>
      <c r="F28" s="659">
        <v>8927.7000000000007</v>
      </c>
      <c r="G28" s="275"/>
      <c r="H28" s="663">
        <f t="shared" si="26"/>
        <v>294738</v>
      </c>
      <c r="I28" s="210">
        <v>294738</v>
      </c>
      <c r="J28" s="659">
        <v>0</v>
      </c>
      <c r="K28" s="224"/>
      <c r="L28" s="276">
        <v>263089.59999999998</v>
      </c>
      <c r="M28" s="210">
        <v>246910</v>
      </c>
      <c r="N28" s="210">
        <v>16179.6</v>
      </c>
      <c r="O28" s="275"/>
      <c r="P28" s="276">
        <v>852553</v>
      </c>
      <c r="Q28" s="210">
        <v>852553</v>
      </c>
      <c r="R28" s="210">
        <v>0</v>
      </c>
      <c r="T28" s="1335">
        <f>VLOOKUP(B28,'FX rates'!$B$9:$K$116,9,FALSE)</f>
        <v>7.76173</v>
      </c>
      <c r="U28" s="1335">
        <f>VLOOKUP(B28,'FX rates'!$B$9:$K$116,10,FALSE)</f>
        <v>7.7515833333333335</v>
      </c>
      <c r="W28" s="32" t="s">
        <v>41</v>
      </c>
      <c r="X28" s="282"/>
      <c r="Y28" s="1460">
        <f t="shared" si="23"/>
        <v>25163.938967214784</v>
      </c>
      <c r="Z28" s="210">
        <f t="shared" si="17"/>
        <v>24013.718591087298</v>
      </c>
      <c r="AA28" s="68">
        <f t="shared" si="18"/>
        <v>1150.220376127487</v>
      </c>
      <c r="AB28" s="275"/>
      <c r="AC28" s="1460">
        <f t="shared" si="19"/>
        <v>37973.235348305083</v>
      </c>
      <c r="AD28" s="210">
        <f t="shared" si="20"/>
        <v>37973.235348305083</v>
      </c>
      <c r="AE28" s="68">
        <f t="shared" si="21"/>
        <v>0</v>
      </c>
      <c r="AF28" s="224"/>
      <c r="AG28" s="1460">
        <f t="shared" si="24"/>
        <v>33940.111160085573</v>
      </c>
      <c r="AH28" s="210">
        <f t="shared" si="8"/>
        <v>31852.8472677625</v>
      </c>
      <c r="AI28" s="68">
        <f t="shared" si="9"/>
        <v>2087.2638923230738</v>
      </c>
      <c r="AJ28" s="275"/>
      <c r="AK28" s="1460">
        <f t="shared" si="25"/>
        <v>109984.36878487191</v>
      </c>
      <c r="AL28" s="210">
        <f t="shared" si="10"/>
        <v>109984.36878487191</v>
      </c>
      <c r="AM28" s="68">
        <f t="shared" si="11"/>
        <v>0</v>
      </c>
    </row>
    <row r="29" spans="1:39" ht="12" customHeight="1" x14ac:dyDescent="0.25">
      <c r="A29" s="25"/>
      <c r="B29" s="32" t="s">
        <v>43</v>
      </c>
      <c r="C29" s="282"/>
      <c r="D29" s="663">
        <f t="shared" si="22"/>
        <v>12106200</v>
      </c>
      <c r="E29" s="210">
        <v>12106200</v>
      </c>
      <c r="F29" s="659">
        <v>0</v>
      </c>
      <c r="G29" s="275"/>
      <c r="H29" s="663">
        <f t="shared" si="26"/>
        <v>42400800</v>
      </c>
      <c r="I29" s="210">
        <v>42400800</v>
      </c>
      <c r="J29" s="659">
        <v>0</v>
      </c>
      <c r="K29" s="224"/>
      <c r="L29" s="276">
        <v>11308300</v>
      </c>
      <c r="M29" s="210">
        <v>11308300</v>
      </c>
      <c r="N29" s="210">
        <v>0</v>
      </c>
      <c r="O29" s="275"/>
      <c r="P29" s="276">
        <v>45369200</v>
      </c>
      <c r="Q29" s="210">
        <v>45369200</v>
      </c>
      <c r="R29" s="210">
        <v>0</v>
      </c>
      <c r="T29" s="1335">
        <f>VLOOKUP(B29,'FX rates'!$B$9:$K$116,9,FALSE)</f>
        <v>13271.8</v>
      </c>
      <c r="U29" s="1335">
        <f>VLOOKUP(B29,'FX rates'!$B$9:$K$116,10,FALSE)</f>
        <v>13413.625</v>
      </c>
      <c r="W29" s="32" t="s">
        <v>43</v>
      </c>
      <c r="X29" s="282"/>
      <c r="Y29" s="1460">
        <f t="shared" si="23"/>
        <v>912.17468617670556</v>
      </c>
      <c r="Z29" s="210">
        <f t="shared" si="17"/>
        <v>912.17468617670556</v>
      </c>
      <c r="AA29" s="68">
        <f t="shared" si="18"/>
        <v>0</v>
      </c>
      <c r="AB29" s="275"/>
      <c r="AC29" s="1460">
        <f t="shared" si="19"/>
        <v>3194.8040205548609</v>
      </c>
      <c r="AD29" s="210">
        <f t="shared" si="20"/>
        <v>3194.8040205548609</v>
      </c>
      <c r="AE29" s="68">
        <f t="shared" si="21"/>
        <v>0</v>
      </c>
      <c r="AF29" s="224"/>
      <c r="AG29" s="1460">
        <f t="shared" si="24"/>
        <v>843.04578367145348</v>
      </c>
      <c r="AH29" s="210">
        <f t="shared" si="8"/>
        <v>843.04578367145348</v>
      </c>
      <c r="AI29" s="68">
        <f t="shared" si="9"/>
        <v>0</v>
      </c>
      <c r="AJ29" s="275"/>
      <c r="AK29" s="1460">
        <f t="shared" si="25"/>
        <v>3382.3220792291422</v>
      </c>
      <c r="AL29" s="210">
        <f t="shared" si="10"/>
        <v>3382.3220792291422</v>
      </c>
      <c r="AM29" s="68">
        <f t="shared" si="11"/>
        <v>0</v>
      </c>
    </row>
    <row r="30" spans="1:39" ht="12" customHeight="1" x14ac:dyDescent="0.25">
      <c r="A30" s="25"/>
      <c r="B30" s="32" t="s">
        <v>45</v>
      </c>
      <c r="C30" s="282"/>
      <c r="D30" s="663">
        <f t="shared" si="22"/>
        <v>816878</v>
      </c>
      <c r="E30" s="210">
        <v>175786</v>
      </c>
      <c r="F30" s="659">
        <v>641092</v>
      </c>
      <c r="G30" s="275"/>
      <c r="H30" s="663">
        <f t="shared" si="26"/>
        <v>1698419</v>
      </c>
      <c r="I30" s="210">
        <v>943289</v>
      </c>
      <c r="J30" s="659">
        <v>755130</v>
      </c>
      <c r="K30" s="224"/>
      <c r="L30" s="276">
        <v>1750390.3</v>
      </c>
      <c r="M30" s="210">
        <v>83070.3</v>
      </c>
      <c r="N30" s="210">
        <v>1667320</v>
      </c>
      <c r="O30" s="275"/>
      <c r="P30" s="276">
        <v>2328827</v>
      </c>
      <c r="Q30" s="210">
        <v>1876110</v>
      </c>
      <c r="R30" s="210">
        <v>452717</v>
      </c>
      <c r="T30" s="1335">
        <f>VLOOKUP(B30,'FX rates'!$B$9:$K$116,9,FALSE)</f>
        <v>108.739</v>
      </c>
      <c r="U30" s="1335">
        <f>VLOOKUP(B30,'FX rates'!$B$9:$K$116,10,FALSE)</f>
        <v>121.12333333333335</v>
      </c>
      <c r="W30" s="32" t="s">
        <v>45</v>
      </c>
      <c r="X30" s="282"/>
      <c r="Y30" s="1460">
        <f t="shared" si="23"/>
        <v>7512.2817020572184</v>
      </c>
      <c r="Z30" s="210">
        <f t="shared" si="17"/>
        <v>1616.5865053016855</v>
      </c>
      <c r="AA30" s="68">
        <f t="shared" si="18"/>
        <v>5895.6951967555333</v>
      </c>
      <c r="AB30" s="275"/>
      <c r="AC30" s="1460">
        <f t="shared" si="19"/>
        <v>15619.225852729931</v>
      </c>
      <c r="AD30" s="210">
        <f t="shared" si="20"/>
        <v>8674.7992900431309</v>
      </c>
      <c r="AE30" s="68">
        <f t="shared" si="21"/>
        <v>6944.4265626868</v>
      </c>
      <c r="AF30" s="224"/>
      <c r="AG30" s="1460">
        <f t="shared" si="24"/>
        <v>14451.305556320003</v>
      </c>
      <c r="AH30" s="210">
        <f t="shared" si="8"/>
        <v>685.83234719431982</v>
      </c>
      <c r="AI30" s="68">
        <f t="shared" si="9"/>
        <v>13765.473209125683</v>
      </c>
      <c r="AJ30" s="275"/>
      <c r="AK30" s="1460">
        <f t="shared" si="25"/>
        <v>19226.906458981201</v>
      </c>
      <c r="AL30" s="210">
        <f t="shared" si="10"/>
        <v>15489.253378099456</v>
      </c>
      <c r="AM30" s="68">
        <f t="shared" si="11"/>
        <v>3737.6530808817456</v>
      </c>
    </row>
    <row r="31" spans="1:39" ht="12" customHeight="1" x14ac:dyDescent="0.25">
      <c r="A31" s="25"/>
      <c r="B31" s="32" t="s">
        <v>47</v>
      </c>
      <c r="C31" s="282"/>
      <c r="D31" s="663">
        <f t="shared" si="22"/>
        <v>6266230</v>
      </c>
      <c r="E31" s="210">
        <v>3952800</v>
      </c>
      <c r="F31" s="659">
        <v>2313430</v>
      </c>
      <c r="G31" s="275"/>
      <c r="H31" s="663">
        <f t="shared" si="26"/>
        <v>0</v>
      </c>
      <c r="I31" s="210">
        <v>0</v>
      </c>
      <c r="J31" s="659">
        <v>0</v>
      </c>
      <c r="K31" s="224"/>
      <c r="L31" s="276">
        <v>4428410</v>
      </c>
      <c r="M31" s="210">
        <v>4428410</v>
      </c>
      <c r="N31" s="210">
        <v>0</v>
      </c>
      <c r="O31" s="275"/>
      <c r="P31" s="276">
        <v>0</v>
      </c>
      <c r="Q31" s="210">
        <v>0</v>
      </c>
      <c r="R31" s="210">
        <v>0</v>
      </c>
      <c r="T31" s="1335">
        <f>VLOOKUP(B31,'FX rates'!$B$9:$K$116,9,FALSE)</f>
        <v>1157.23</v>
      </c>
      <c r="U31" s="1335">
        <f>VLOOKUP(B31,'FX rates'!$B$9:$K$116,10,FALSE)</f>
        <v>1134.5608333333332</v>
      </c>
      <c r="W31" s="32" t="s">
        <v>47</v>
      </c>
      <c r="X31" s="282"/>
      <c r="Y31" s="1460">
        <f t="shared" si="23"/>
        <v>5414.8527086231779</v>
      </c>
      <c r="Z31" s="210">
        <f t="shared" si="17"/>
        <v>3415.7427650510272</v>
      </c>
      <c r="AA31" s="68">
        <f t="shared" si="18"/>
        <v>1999.1099435721508</v>
      </c>
      <c r="AB31" s="275"/>
      <c r="AC31" s="1460">
        <f t="shared" si="19"/>
        <v>0</v>
      </c>
      <c r="AD31" s="210">
        <f t="shared" si="20"/>
        <v>0</v>
      </c>
      <c r="AE31" s="68">
        <f t="shared" si="21"/>
        <v>0</v>
      </c>
      <c r="AF31" s="224"/>
      <c r="AG31" s="1460">
        <f t="shared" si="24"/>
        <v>3903.1930857240654</v>
      </c>
      <c r="AH31" s="210">
        <f t="shared" si="8"/>
        <v>3903.1930857240654</v>
      </c>
      <c r="AI31" s="68">
        <f t="shared" si="9"/>
        <v>0</v>
      </c>
      <c r="AJ31" s="275"/>
      <c r="AK31" s="1460">
        <f t="shared" si="25"/>
        <v>0</v>
      </c>
      <c r="AL31" s="210">
        <f t="shared" si="10"/>
        <v>0</v>
      </c>
      <c r="AM31" s="68">
        <f t="shared" si="11"/>
        <v>0</v>
      </c>
    </row>
    <row r="32" spans="1:39" ht="12" customHeight="1" x14ac:dyDescent="0.25">
      <c r="A32" s="25"/>
      <c r="B32" s="32" t="s">
        <v>49</v>
      </c>
      <c r="C32" s="282"/>
      <c r="D32" s="663">
        <f t="shared" si="22"/>
        <v>272607</v>
      </c>
      <c r="E32" s="210">
        <v>272607</v>
      </c>
      <c r="F32" s="659">
        <v>0</v>
      </c>
      <c r="G32" s="275"/>
      <c r="H32" s="663">
        <f t="shared" si="26"/>
        <v>953122</v>
      </c>
      <c r="I32" s="210">
        <v>953122</v>
      </c>
      <c r="J32" s="659">
        <v>0</v>
      </c>
      <c r="K32" s="224"/>
      <c r="L32" s="276">
        <v>329249</v>
      </c>
      <c r="M32" s="210">
        <v>329249</v>
      </c>
      <c r="N32" s="210">
        <v>0</v>
      </c>
      <c r="O32" s="275"/>
      <c r="P32" s="276">
        <v>984911</v>
      </c>
      <c r="Q32" s="210">
        <v>984911</v>
      </c>
      <c r="R32" s="210">
        <v>0</v>
      </c>
      <c r="T32" s="1335">
        <f>VLOOKUP(B32,'FX rates'!$B$9:$K$116,9,FALSE)</f>
        <v>67.088700000000003</v>
      </c>
      <c r="U32" s="1335">
        <f>VLOOKUP(B32,'FX rates'!$B$9:$K$116,10,FALSE)</f>
        <v>64.237116666666665</v>
      </c>
      <c r="W32" s="32" t="s">
        <v>49</v>
      </c>
      <c r="X32" s="282"/>
      <c r="Y32" s="1460">
        <f t="shared" si="23"/>
        <v>4063.3817617571958</v>
      </c>
      <c r="Z32" s="210">
        <f t="shared" si="17"/>
        <v>4063.3817617571958</v>
      </c>
      <c r="AA32" s="68">
        <f t="shared" si="18"/>
        <v>0</v>
      </c>
      <c r="AB32" s="275"/>
      <c r="AC32" s="1460">
        <f t="shared" si="19"/>
        <v>14206.893262203619</v>
      </c>
      <c r="AD32" s="210">
        <f t="shared" si="20"/>
        <v>14206.893262203619</v>
      </c>
      <c r="AE32" s="68">
        <f t="shared" si="21"/>
        <v>0</v>
      </c>
      <c r="AF32" s="224"/>
      <c r="AG32" s="1460">
        <f t="shared" si="24"/>
        <v>5125.5258187958316</v>
      </c>
      <c r="AH32" s="210">
        <f t="shared" si="8"/>
        <v>5125.5258187958316</v>
      </c>
      <c r="AI32" s="68">
        <f t="shared" si="9"/>
        <v>0</v>
      </c>
      <c r="AJ32" s="275"/>
      <c r="AK32" s="1460">
        <f t="shared" si="25"/>
        <v>15332.428525875617</v>
      </c>
      <c r="AL32" s="210">
        <f t="shared" si="10"/>
        <v>15332.428525875617</v>
      </c>
      <c r="AM32" s="68">
        <f t="shared" si="11"/>
        <v>0</v>
      </c>
    </row>
    <row r="33" spans="1:39" ht="12" customHeight="1" x14ac:dyDescent="0.25">
      <c r="A33" s="25"/>
      <c r="B33" s="32" t="s">
        <v>50</v>
      </c>
      <c r="C33" s="282"/>
      <c r="D33" s="663">
        <f t="shared" si="22"/>
        <v>633.58000000000004</v>
      </c>
      <c r="E33" s="210">
        <v>633.58000000000004</v>
      </c>
      <c r="F33" s="659">
        <v>0</v>
      </c>
      <c r="G33" s="275"/>
      <c r="H33" s="663">
        <f t="shared" si="26"/>
        <v>3861.07</v>
      </c>
      <c r="I33" s="210">
        <v>3861.07</v>
      </c>
      <c r="J33" s="659">
        <v>0</v>
      </c>
      <c r="K33" s="224"/>
      <c r="L33" s="276">
        <v>1061.29</v>
      </c>
      <c r="M33" s="210">
        <v>1061.29</v>
      </c>
      <c r="N33" s="210">
        <v>0</v>
      </c>
      <c r="O33" s="275"/>
      <c r="P33" s="276">
        <v>14077.5</v>
      </c>
      <c r="Q33" s="210">
        <v>14077.5</v>
      </c>
      <c r="R33" s="210">
        <v>0</v>
      </c>
      <c r="T33" s="1335">
        <f>VLOOKUP(B33,'FX rates'!$B$9:$K$116,9,FALSE)</f>
        <v>1.43571</v>
      </c>
      <c r="U33" s="1335">
        <f>VLOOKUP(B33,'FX rates'!$B$9:$K$116,10,FALSE)</f>
        <v>1.4432166666666666</v>
      </c>
      <c r="W33" s="32" t="s">
        <v>50</v>
      </c>
      <c r="X33" s="282"/>
      <c r="Y33" s="1460">
        <f t="shared" si="23"/>
        <v>441.30081980344221</v>
      </c>
      <c r="Z33" s="210">
        <f t="shared" si="17"/>
        <v>441.30081980344221</v>
      </c>
      <c r="AA33" s="68">
        <f t="shared" si="18"/>
        <v>0</v>
      </c>
      <c r="AB33" s="275"/>
      <c r="AC33" s="1460">
        <f t="shared" si="19"/>
        <v>2689.3105153547722</v>
      </c>
      <c r="AD33" s="210">
        <f t="shared" si="20"/>
        <v>2689.3105153547722</v>
      </c>
      <c r="AE33" s="68">
        <f t="shared" si="21"/>
        <v>0</v>
      </c>
      <c r="AF33" s="224"/>
      <c r="AG33" s="1460">
        <f t="shared" si="24"/>
        <v>735.36429041608449</v>
      </c>
      <c r="AH33" s="210">
        <f t="shared" si="8"/>
        <v>735.36429041608449</v>
      </c>
      <c r="AI33" s="68">
        <f t="shared" si="9"/>
        <v>0</v>
      </c>
      <c r="AJ33" s="275"/>
      <c r="AK33" s="1460">
        <f t="shared" si="25"/>
        <v>9754.252653216774</v>
      </c>
      <c r="AL33" s="210">
        <f t="shared" si="10"/>
        <v>9754.252653216774</v>
      </c>
      <c r="AM33" s="68">
        <f t="shared" si="11"/>
        <v>0</v>
      </c>
    </row>
    <row r="34" spans="1:39" ht="12" customHeight="1" x14ac:dyDescent="0.25">
      <c r="A34" s="25"/>
      <c r="B34" s="32" t="s">
        <v>719</v>
      </c>
      <c r="C34" s="282"/>
      <c r="D34" s="663">
        <f t="shared" si="22"/>
        <v>28924.5</v>
      </c>
      <c r="E34" s="210">
        <v>28924.5</v>
      </c>
      <c r="F34" s="659">
        <v>0</v>
      </c>
      <c r="G34" s="275"/>
      <c r="H34" s="663">
        <f t="shared" si="26"/>
        <v>0</v>
      </c>
      <c r="I34" s="210">
        <v>0</v>
      </c>
      <c r="J34" s="659">
        <v>0</v>
      </c>
      <c r="K34" s="224"/>
      <c r="L34" s="276">
        <v>5197.67</v>
      </c>
      <c r="M34" s="210">
        <v>5197.67</v>
      </c>
      <c r="N34" s="210">
        <v>0</v>
      </c>
      <c r="O34" s="275"/>
      <c r="P34" s="276">
        <v>25563.7</v>
      </c>
      <c r="Q34" s="210">
        <v>0</v>
      </c>
      <c r="R34" s="210">
        <v>25563.7</v>
      </c>
      <c r="T34" s="1335">
        <f>VLOOKUP(B34,'FX rates'!$B$9:$K$116,9,FALSE)</f>
        <v>47.413499999999999</v>
      </c>
      <c r="U34" s="1335">
        <f>VLOOKUP(B34,'FX rates'!$B$9:$K$116,10,FALSE)</f>
        <v>45.567158333333339</v>
      </c>
      <c r="W34" s="32" t="s">
        <v>719</v>
      </c>
      <c r="X34" s="282"/>
      <c r="Y34" s="1460">
        <f t="shared" si="23"/>
        <v>610.04777120440383</v>
      </c>
      <c r="Z34" s="210">
        <f t="shared" si="17"/>
        <v>610.04777120440383</v>
      </c>
      <c r="AA34" s="68">
        <f t="shared" si="18"/>
        <v>0</v>
      </c>
      <c r="AB34" s="275"/>
      <c r="AC34" s="1460">
        <f t="shared" si="19"/>
        <v>0</v>
      </c>
      <c r="AD34" s="210">
        <f t="shared" si="20"/>
        <v>0</v>
      </c>
      <c r="AE34" s="68">
        <f t="shared" si="21"/>
        <v>0</v>
      </c>
      <c r="AF34" s="224"/>
      <c r="AG34" s="1460">
        <f t="shared" si="24"/>
        <v>114.06614303174123</v>
      </c>
      <c r="AH34" s="210">
        <f t="shared" si="8"/>
        <v>114.06614303174123</v>
      </c>
      <c r="AI34" s="68">
        <f t="shared" si="9"/>
        <v>0</v>
      </c>
      <c r="AJ34" s="275"/>
      <c r="AK34" s="1460">
        <f t="shared" si="25"/>
        <v>561.01150335064051</v>
      </c>
      <c r="AL34" s="210">
        <f t="shared" si="10"/>
        <v>0</v>
      </c>
      <c r="AM34" s="68">
        <f t="shared" si="11"/>
        <v>561.01150335064051</v>
      </c>
    </row>
    <row r="35" spans="1:39" ht="12" customHeight="1" x14ac:dyDescent="0.25">
      <c r="A35" s="25"/>
      <c r="B35" s="32" t="s">
        <v>53</v>
      </c>
      <c r="C35" s="282"/>
      <c r="D35" s="663">
        <f t="shared" si="22"/>
        <v>0</v>
      </c>
      <c r="E35" s="210" t="s">
        <v>131</v>
      </c>
      <c r="F35" s="659" t="s">
        <v>131</v>
      </c>
      <c r="G35" s="275"/>
      <c r="H35" s="663">
        <f t="shared" si="26"/>
        <v>0</v>
      </c>
      <c r="I35" s="210" t="s">
        <v>131</v>
      </c>
      <c r="J35" s="659" t="s">
        <v>131</v>
      </c>
      <c r="K35" s="224"/>
      <c r="L35" s="276">
        <v>108690</v>
      </c>
      <c r="M35" s="210" t="s">
        <v>131</v>
      </c>
      <c r="N35" s="210" t="s">
        <v>131</v>
      </c>
      <c r="O35" s="275"/>
      <c r="P35" s="276">
        <v>762392</v>
      </c>
      <c r="Q35" s="210" t="s">
        <v>131</v>
      </c>
      <c r="R35" s="210" t="s">
        <v>131</v>
      </c>
      <c r="T35" s="1335">
        <f>VLOOKUP(B35,'FX rates'!$B$9:$K$116,9,FALSE)</f>
        <v>6.6430100000000003</v>
      </c>
      <c r="U35" s="1335">
        <f>VLOOKUP(B35,'FX rates'!$B$9:$K$116,10,FALSE)</f>
        <v>6.2587916666666663</v>
      </c>
      <c r="W35" s="32" t="s">
        <v>53</v>
      </c>
      <c r="X35" s="282"/>
      <c r="Y35" s="1460">
        <f t="shared" si="23"/>
        <v>0</v>
      </c>
      <c r="Z35" s="210" t="s">
        <v>131</v>
      </c>
      <c r="AA35" s="68" t="s">
        <v>131</v>
      </c>
      <c r="AB35" s="275"/>
      <c r="AC35" s="1460">
        <f t="shared" si="19"/>
        <v>0</v>
      </c>
      <c r="AD35" s="210" t="s">
        <v>131</v>
      </c>
      <c r="AE35" s="68" t="s">
        <v>131</v>
      </c>
      <c r="AF35" s="224"/>
      <c r="AG35" s="1460">
        <f t="shared" si="24"/>
        <v>17365.971866241489</v>
      </c>
      <c r="AH35" s="210" t="s">
        <v>131</v>
      </c>
      <c r="AI35" s="68" t="s">
        <v>131</v>
      </c>
      <c r="AJ35" s="275"/>
      <c r="AK35" s="1460">
        <f t="shared" si="25"/>
        <v>121811.37200338191</v>
      </c>
      <c r="AL35" s="210" t="s">
        <v>131</v>
      </c>
      <c r="AM35" s="68" t="s">
        <v>131</v>
      </c>
    </row>
    <row r="36" spans="1:39" ht="12" customHeight="1" x14ac:dyDescent="0.25">
      <c r="A36" s="25"/>
      <c r="B36" s="32" t="s">
        <v>55</v>
      </c>
      <c r="C36" s="282"/>
      <c r="D36" s="663">
        <f t="shared" si="22"/>
        <v>47885.1</v>
      </c>
      <c r="E36" s="210">
        <v>47885.1</v>
      </c>
      <c r="F36" s="659">
        <v>0</v>
      </c>
      <c r="G36" s="275"/>
      <c r="H36" s="663">
        <f t="shared" si="26"/>
        <v>1023810</v>
      </c>
      <c r="I36" s="210">
        <v>1023810</v>
      </c>
      <c r="J36" s="659">
        <v>0</v>
      </c>
      <c r="K36" s="224"/>
      <c r="L36" s="276">
        <v>60968.2</v>
      </c>
      <c r="M36" s="210">
        <v>60968.2</v>
      </c>
      <c r="N36" s="210">
        <v>0</v>
      </c>
      <c r="O36" s="275"/>
      <c r="P36" s="276">
        <v>622602</v>
      </c>
      <c r="Q36" s="210">
        <v>622602</v>
      </c>
      <c r="R36" s="210">
        <v>0</v>
      </c>
      <c r="T36" s="1335">
        <f>VLOOKUP(B36,'FX rates'!$B$9:$K$116,9,FALSE)</f>
        <v>6.6430100000000003</v>
      </c>
      <c r="U36" s="1335">
        <f>VLOOKUP(B36,'FX rates'!$B$9:$K$116,10,FALSE)</f>
        <v>6.2587916666666663</v>
      </c>
      <c r="W36" s="32" t="s">
        <v>55</v>
      </c>
      <c r="X36" s="282"/>
      <c r="Y36" s="1460">
        <f t="shared" si="23"/>
        <v>7208.3438080026972</v>
      </c>
      <c r="Z36" s="210">
        <f t="shared" si="17"/>
        <v>7208.3438080026972</v>
      </c>
      <c r="AA36" s="68">
        <f t="shared" si="18"/>
        <v>0</v>
      </c>
      <c r="AB36" s="275"/>
      <c r="AC36" s="1460">
        <f t="shared" si="19"/>
        <v>154118.3891037346</v>
      </c>
      <c r="AD36" s="210">
        <f t="shared" si="20"/>
        <v>154118.3891037346</v>
      </c>
      <c r="AE36" s="68">
        <f t="shared" si="21"/>
        <v>0</v>
      </c>
      <c r="AF36" s="224"/>
      <c r="AG36" s="1460">
        <f t="shared" si="24"/>
        <v>9741.2093654925411</v>
      </c>
      <c r="AH36" s="210">
        <f t="shared" si="8"/>
        <v>9741.2093654925411</v>
      </c>
      <c r="AI36" s="68" t="s">
        <v>131</v>
      </c>
      <c r="AJ36" s="275"/>
      <c r="AK36" s="1460">
        <f t="shared" si="25"/>
        <v>99476.389878237955</v>
      </c>
      <c r="AL36" s="210">
        <f t="shared" si="10"/>
        <v>99476.389878237955</v>
      </c>
      <c r="AM36" s="68">
        <f t="shared" si="11"/>
        <v>0</v>
      </c>
    </row>
    <row r="37" spans="1:39" ht="12" customHeight="1" x14ac:dyDescent="0.25">
      <c r="A37" s="25"/>
      <c r="B37" s="32" t="s">
        <v>56</v>
      </c>
      <c r="C37" s="282"/>
      <c r="D37" s="663">
        <f t="shared" si="22"/>
        <v>2377.5100000000002</v>
      </c>
      <c r="E37" s="210">
        <v>2377.5100000000002</v>
      </c>
      <c r="F37" s="659">
        <v>0</v>
      </c>
      <c r="G37" s="275"/>
      <c r="H37" s="663">
        <f t="shared" si="26"/>
        <v>2823.37</v>
      </c>
      <c r="I37" s="210">
        <v>2823.37</v>
      </c>
      <c r="J37" s="659">
        <v>0</v>
      </c>
      <c r="K37" s="224"/>
      <c r="L37" s="276">
        <v>570.61</v>
      </c>
      <c r="M37" s="210">
        <v>570.61</v>
      </c>
      <c r="N37" s="210">
        <v>0</v>
      </c>
      <c r="O37" s="275"/>
      <c r="P37" s="276">
        <v>4326.6499999999996</v>
      </c>
      <c r="Q37" s="210">
        <v>4326.6499999999996</v>
      </c>
      <c r="R37" s="210">
        <v>0</v>
      </c>
      <c r="T37" s="1335">
        <f>VLOOKUP(B37,'FX rates'!$B$9:$K$116,9,FALSE)</f>
        <v>1.3807</v>
      </c>
      <c r="U37" s="1335">
        <f>VLOOKUP(B37,'FX rates'!$B$9:$K$116,10,FALSE)</f>
        <v>1.3789</v>
      </c>
      <c r="W37" s="32" t="s">
        <v>56</v>
      </c>
      <c r="X37" s="282"/>
      <c r="Y37" s="1460">
        <f t="shared" si="23"/>
        <v>1721.9598754255089</v>
      </c>
      <c r="Z37" s="210">
        <f t="shared" si="17"/>
        <v>1721.9598754255089</v>
      </c>
      <c r="AA37" s="68">
        <f t="shared" si="18"/>
        <v>0</v>
      </c>
      <c r="AB37" s="275"/>
      <c r="AC37" s="1460">
        <f t="shared" si="19"/>
        <v>2044.8830303469254</v>
      </c>
      <c r="AD37" s="210">
        <f t="shared" si="20"/>
        <v>2044.8830303469254</v>
      </c>
      <c r="AE37" s="68">
        <f t="shared" si="21"/>
        <v>0</v>
      </c>
      <c r="AF37" s="224"/>
      <c r="AG37" s="1460">
        <f t="shared" si="24"/>
        <v>413.81536006962074</v>
      </c>
      <c r="AH37" s="210">
        <f t="shared" si="8"/>
        <v>413.81536006962074</v>
      </c>
      <c r="AI37" s="68">
        <f t="shared" si="9"/>
        <v>0</v>
      </c>
      <c r="AJ37" s="275"/>
      <c r="AK37" s="1460">
        <f t="shared" si="25"/>
        <v>3137.7547320327794</v>
      </c>
      <c r="AL37" s="210">
        <f t="shared" si="10"/>
        <v>3137.7547320327794</v>
      </c>
      <c r="AM37" s="68">
        <f t="shared" si="11"/>
        <v>0</v>
      </c>
    </row>
    <row r="38" spans="1:39" ht="12" customHeight="1" x14ac:dyDescent="0.25">
      <c r="A38" s="25"/>
      <c r="B38" s="142" t="s">
        <v>632</v>
      </c>
      <c r="C38" s="282"/>
      <c r="D38" s="663">
        <f t="shared" si="22"/>
        <v>32329.3</v>
      </c>
      <c r="E38" s="210">
        <v>32329.3</v>
      </c>
      <c r="F38" s="659">
        <v>0</v>
      </c>
      <c r="G38" s="275"/>
      <c r="H38" s="663">
        <f t="shared" si="26"/>
        <v>178635.2</v>
      </c>
      <c r="I38" s="210">
        <v>64363.199999999997</v>
      </c>
      <c r="J38" s="659">
        <v>114272</v>
      </c>
      <c r="K38" s="224"/>
      <c r="L38" s="276">
        <v>39282.9</v>
      </c>
      <c r="M38" s="210">
        <v>39282.9</v>
      </c>
      <c r="N38" s="210">
        <v>0</v>
      </c>
      <c r="O38" s="275"/>
      <c r="P38" s="276">
        <v>108942.20000000001</v>
      </c>
      <c r="Q38" s="210">
        <v>24299.599999999999</v>
      </c>
      <c r="R38" s="210">
        <v>84642.6</v>
      </c>
      <c r="T38" s="1335">
        <f>VLOOKUP(B38,'FX rates'!$B$9:$K$116,9,FALSE)</f>
        <v>35.209800000000001</v>
      </c>
      <c r="U38" s="1335">
        <f>VLOOKUP(B38,'FX rates'!$B$9:$K$116,10,FALSE)</f>
        <v>34.372733333333329</v>
      </c>
      <c r="W38" s="32" t="s">
        <v>631</v>
      </c>
      <c r="X38" s="282"/>
      <c r="Y38" s="1460">
        <f t="shared" si="23"/>
        <v>918.19039017546243</v>
      </c>
      <c r="Z38" s="210">
        <f t="shared" si="17"/>
        <v>918.19039017546243</v>
      </c>
      <c r="AA38" s="68">
        <f t="shared" si="18"/>
        <v>0</v>
      </c>
      <c r="AB38" s="275"/>
      <c r="AC38" s="1460">
        <f t="shared" si="19"/>
        <v>5073.4511414435756</v>
      </c>
      <c r="AD38" s="210">
        <f t="shared" si="20"/>
        <v>1827.9910706678254</v>
      </c>
      <c r="AE38" s="68">
        <f t="shared" si="21"/>
        <v>3245.46007077575</v>
      </c>
      <c r="AF38" s="224"/>
      <c r="AG38" s="1460">
        <f t="shared" si="24"/>
        <v>1142.8506316052842</v>
      </c>
      <c r="AH38" s="210">
        <f t="shared" si="8"/>
        <v>1142.8506316052842</v>
      </c>
      <c r="AI38" s="68">
        <f t="shared" si="9"/>
        <v>0</v>
      </c>
      <c r="AJ38" s="275"/>
      <c r="AK38" s="1460">
        <f t="shared" si="25"/>
        <v>3169.4366270939568</v>
      </c>
      <c r="AL38" s="210">
        <f t="shared" si="10"/>
        <v>706.94407000898002</v>
      </c>
      <c r="AM38" s="68">
        <f t="shared" si="11"/>
        <v>2462.4925570849769</v>
      </c>
    </row>
    <row r="39" spans="1:39" ht="12" customHeight="1" x14ac:dyDescent="0.25">
      <c r="A39" s="25"/>
      <c r="B39" s="32" t="s">
        <v>60</v>
      </c>
      <c r="C39" s="282"/>
      <c r="D39" s="663">
        <f t="shared" si="22"/>
        <v>13174.1</v>
      </c>
      <c r="E39" s="210">
        <v>13174.1</v>
      </c>
      <c r="F39" s="659">
        <v>0</v>
      </c>
      <c r="G39" s="275"/>
      <c r="H39" s="663">
        <f t="shared" si="26"/>
        <v>6391.4</v>
      </c>
      <c r="I39" s="210">
        <v>6391.4</v>
      </c>
      <c r="J39" s="659">
        <v>0</v>
      </c>
      <c r="K39" s="224"/>
      <c r="L39" s="276">
        <v>19565.5</v>
      </c>
      <c r="M39" s="210">
        <v>19565.5</v>
      </c>
      <c r="N39" s="210">
        <v>0</v>
      </c>
      <c r="O39" s="275"/>
      <c r="P39" s="276">
        <v>16010.6</v>
      </c>
      <c r="Q39" s="210">
        <v>16010.6</v>
      </c>
      <c r="R39" s="210">
        <v>0</v>
      </c>
      <c r="T39" s="1335">
        <f>VLOOKUP(B39,'FX rates'!$B$9:$K$116,9,FALSE)</f>
        <v>32.213900000000002</v>
      </c>
      <c r="U39" s="1335">
        <f>VLOOKUP(B39,'FX rates'!$B$9:$K$116,10,FALSE)</f>
        <v>31.764266666666668</v>
      </c>
      <c r="W39" s="32" t="s">
        <v>60</v>
      </c>
      <c r="X39" s="282"/>
      <c r="Y39" s="1460">
        <f t="shared" si="23"/>
        <v>408.95700303285224</v>
      </c>
      <c r="Z39" s="210">
        <f t="shared" si="17"/>
        <v>408.95700303285224</v>
      </c>
      <c r="AA39" s="68">
        <f t="shared" si="18"/>
        <v>0</v>
      </c>
      <c r="AB39" s="275"/>
      <c r="AC39" s="1460">
        <f t="shared" si="19"/>
        <v>198.40503633524656</v>
      </c>
      <c r="AD39" s="210">
        <f t="shared" si="20"/>
        <v>198.40503633524656</v>
      </c>
      <c r="AE39" s="68">
        <f t="shared" si="21"/>
        <v>0</v>
      </c>
      <c r="AF39" s="224"/>
      <c r="AG39" s="1460">
        <f t="shared" si="24"/>
        <v>615.9594428960005</v>
      </c>
      <c r="AH39" s="210">
        <f t="shared" si="8"/>
        <v>615.9594428960005</v>
      </c>
      <c r="AI39" s="68">
        <f t="shared" si="9"/>
        <v>0</v>
      </c>
      <c r="AJ39" s="275"/>
      <c r="AK39" s="1460">
        <f t="shared" si="25"/>
        <v>504.04437690990295</v>
      </c>
      <c r="AL39" s="210">
        <f t="shared" si="10"/>
        <v>504.04437690990295</v>
      </c>
      <c r="AM39" s="68">
        <f t="shared" si="11"/>
        <v>0</v>
      </c>
    </row>
    <row r="40" spans="1:39" ht="12" customHeight="1" x14ac:dyDescent="0.25">
      <c r="A40" s="1"/>
      <c r="B40" s="42" t="s">
        <v>62</v>
      </c>
      <c r="C40" s="282"/>
      <c r="D40" s="664">
        <f t="shared" si="22"/>
        <v>12514.1</v>
      </c>
      <c r="E40" s="665">
        <v>12514.1</v>
      </c>
      <c r="F40" s="660">
        <v>0</v>
      </c>
      <c r="G40" s="275"/>
      <c r="H40" s="664">
        <f t="shared" si="26"/>
        <v>97116.2</v>
      </c>
      <c r="I40" s="665">
        <v>97116.2</v>
      </c>
      <c r="J40" s="660">
        <v>0</v>
      </c>
      <c r="K40" s="224"/>
      <c r="L40" s="277">
        <v>18064</v>
      </c>
      <c r="M40" s="232">
        <v>18064</v>
      </c>
      <c r="N40" s="232">
        <v>0</v>
      </c>
      <c r="O40" s="275"/>
      <c r="P40" s="277">
        <v>116628</v>
      </c>
      <c r="Q40" s="232">
        <v>116628</v>
      </c>
      <c r="R40" s="232">
        <v>0</v>
      </c>
      <c r="T40" s="1336">
        <f>VLOOKUP(B40,'FX rates'!$B$9:$K$116,9,FALSE)</f>
        <v>32.213900000000002</v>
      </c>
      <c r="U40" s="1336">
        <f>VLOOKUP(B40,'FX rates'!$B$9:$K$116,10,FALSE)</f>
        <v>31.764266666666668</v>
      </c>
      <c r="W40" s="42" t="s">
        <v>62</v>
      </c>
      <c r="X40" s="282"/>
      <c r="Y40" s="1461">
        <f t="shared" si="23"/>
        <v>388.46895284333777</v>
      </c>
      <c r="Z40" s="1331">
        <f t="shared" si="17"/>
        <v>388.46895284333777</v>
      </c>
      <c r="AA40" s="283">
        <f t="shared" si="18"/>
        <v>0</v>
      </c>
      <c r="AB40" s="275"/>
      <c r="AC40" s="1461">
        <f t="shared" si="19"/>
        <v>3014.7296663862489</v>
      </c>
      <c r="AD40" s="1331">
        <f t="shared" si="20"/>
        <v>3014.7296663862489</v>
      </c>
      <c r="AE40" s="283">
        <f t="shared" si="21"/>
        <v>0</v>
      </c>
      <c r="AF40" s="224"/>
      <c r="AG40" s="1461">
        <f t="shared" si="24"/>
        <v>568.68934484032366</v>
      </c>
      <c r="AH40" s="1331">
        <f t="shared" si="8"/>
        <v>568.68934484032366</v>
      </c>
      <c r="AI40" s="283">
        <f t="shared" si="9"/>
        <v>0</v>
      </c>
      <c r="AJ40" s="275"/>
      <c r="AK40" s="1461">
        <f t="shared" si="25"/>
        <v>3671.67299103395</v>
      </c>
      <c r="AL40" s="1331">
        <f t="shared" si="10"/>
        <v>3671.67299103395</v>
      </c>
      <c r="AM40" s="283">
        <f t="shared" si="11"/>
        <v>0</v>
      </c>
    </row>
    <row r="41" spans="1:39" ht="12" customHeight="1" x14ac:dyDescent="0.25">
      <c r="A41" s="1"/>
      <c r="B41" s="72"/>
      <c r="C41" s="72"/>
      <c r="D41" s="211"/>
      <c r="E41" s="211"/>
      <c r="F41" s="211"/>
      <c r="G41" s="275"/>
      <c r="H41" s="211"/>
      <c r="I41" s="211"/>
      <c r="J41" s="211"/>
      <c r="K41" s="224"/>
      <c r="L41" s="211"/>
      <c r="M41" s="211"/>
      <c r="N41" s="211"/>
      <c r="O41" s="275"/>
      <c r="P41" s="211"/>
      <c r="Q41" s="211"/>
      <c r="R41" s="2"/>
      <c r="W41" s="53" t="s">
        <v>30</v>
      </c>
      <c r="X41" s="72"/>
      <c r="Y41" s="211">
        <f>SUM(Y23:Y40)</f>
        <v>62898.523729086824</v>
      </c>
      <c r="Z41" s="29"/>
      <c r="AA41" s="29"/>
      <c r="AB41" s="275"/>
      <c r="AC41" s="211">
        <f>SUM(AC23:AC40)</f>
        <v>252323.76949977758</v>
      </c>
      <c r="AD41" s="29"/>
      <c r="AE41" s="29"/>
      <c r="AF41" s="224"/>
      <c r="AG41" s="211">
        <f>SUM(AG23:AG40)</f>
        <v>99587.229983714424</v>
      </c>
      <c r="AH41" s="211"/>
      <c r="AI41" s="211"/>
      <c r="AJ41" s="211"/>
      <c r="AK41" s="211">
        <f t="shared" ref="AK41" si="27">SUM(AK23:AK40)</f>
        <v>440250.30955131864</v>
      </c>
      <c r="AL41" s="2"/>
      <c r="AM41" s="2"/>
    </row>
    <row r="42" spans="1:39" ht="12" customHeight="1" x14ac:dyDescent="0.25">
      <c r="A42" s="1"/>
      <c r="B42" s="48"/>
      <c r="C42" s="48"/>
      <c r="D42" s="211"/>
      <c r="E42" s="29"/>
      <c r="F42" s="29"/>
      <c r="G42" s="275"/>
      <c r="H42" s="211"/>
      <c r="I42" s="29"/>
      <c r="J42" s="29"/>
      <c r="K42" s="224"/>
      <c r="L42" s="211"/>
      <c r="M42" s="29"/>
      <c r="N42" s="29"/>
      <c r="O42" s="275"/>
      <c r="P42" s="211"/>
      <c r="Q42" s="29"/>
      <c r="R42" s="2"/>
      <c r="W42" s="48"/>
      <c r="X42" s="48"/>
      <c r="Y42" s="211"/>
      <c r="Z42" s="29"/>
      <c r="AA42" s="29"/>
      <c r="AB42" s="275"/>
      <c r="AC42" s="211"/>
      <c r="AD42" s="29"/>
      <c r="AE42" s="29"/>
      <c r="AF42" s="224"/>
      <c r="AG42" s="211"/>
      <c r="AH42" s="211"/>
      <c r="AI42" s="211"/>
      <c r="AJ42" s="211"/>
      <c r="AK42" s="211"/>
      <c r="AL42" s="2"/>
      <c r="AM42" s="2"/>
    </row>
    <row r="43" spans="1:39" ht="12" customHeight="1" x14ac:dyDescent="0.25">
      <c r="A43" s="25"/>
      <c r="B43" s="258" t="s">
        <v>64</v>
      </c>
      <c r="C43" s="259"/>
      <c r="D43" s="211"/>
      <c r="E43" s="29"/>
      <c r="F43" s="29"/>
      <c r="G43" s="275"/>
      <c r="H43" s="211"/>
      <c r="I43" s="29"/>
      <c r="J43" s="29"/>
      <c r="K43" s="224"/>
      <c r="L43" s="211"/>
      <c r="M43" s="29"/>
      <c r="N43" s="29"/>
      <c r="O43" s="275"/>
      <c r="P43" s="211"/>
      <c r="Q43" s="29"/>
      <c r="R43" s="2"/>
      <c r="W43" s="20" t="s">
        <v>64</v>
      </c>
      <c r="X43" s="259"/>
      <c r="Y43" s="211"/>
      <c r="Z43" s="29"/>
      <c r="AA43" s="29"/>
      <c r="AB43" s="275"/>
      <c r="AC43" s="211"/>
      <c r="AD43" s="29"/>
      <c r="AE43" s="29"/>
      <c r="AF43" s="224"/>
      <c r="AG43" s="211"/>
      <c r="AH43" s="211"/>
      <c r="AI43" s="211"/>
      <c r="AJ43" s="211"/>
      <c r="AK43" s="211"/>
      <c r="AL43" s="2"/>
      <c r="AM43" s="2"/>
    </row>
    <row r="44" spans="1:39" ht="12" customHeight="1" x14ac:dyDescent="0.25">
      <c r="A44" s="25"/>
      <c r="B44" s="142" t="s">
        <v>165</v>
      </c>
      <c r="C44" s="282"/>
      <c r="D44" s="661">
        <v>0</v>
      </c>
      <c r="E44" s="662">
        <v>0</v>
      </c>
      <c r="F44" s="658">
        <v>0</v>
      </c>
      <c r="G44" s="275"/>
      <c r="H44" s="661" t="s">
        <v>131</v>
      </c>
      <c r="I44" s="662" t="s">
        <v>131</v>
      </c>
      <c r="J44" s="658" t="s">
        <v>131</v>
      </c>
      <c r="K44" s="224"/>
      <c r="L44" s="274" t="s">
        <v>131</v>
      </c>
      <c r="M44" s="172" t="s">
        <v>131</v>
      </c>
      <c r="N44" s="172" t="s">
        <v>131</v>
      </c>
      <c r="O44" s="275"/>
      <c r="P44" s="274">
        <v>41.87</v>
      </c>
      <c r="Q44" s="172">
        <v>41.87</v>
      </c>
      <c r="R44" s="172">
        <v>0</v>
      </c>
      <c r="T44" s="1334">
        <f>VLOOKUP(B44,'FX rates'!$B$9:$K$116,9,FALSE)</f>
        <v>0.70638299999999998</v>
      </c>
      <c r="U44" s="1334">
        <f>VLOOKUP(B44,'FX rates'!$B$9:$K$116,10,FALSE)</f>
        <v>0.70687500000000014</v>
      </c>
      <c r="W44" s="26" t="s">
        <v>67</v>
      </c>
      <c r="X44" s="282"/>
      <c r="Y44" s="274">
        <f t="shared" ref="Y44:Y64" si="28">D44/T44</f>
        <v>0</v>
      </c>
      <c r="Z44" s="172">
        <f t="shared" si="17"/>
        <v>0</v>
      </c>
      <c r="AA44" s="172">
        <f t="shared" si="18"/>
        <v>0</v>
      </c>
      <c r="AB44" s="275"/>
      <c r="AC44" s="274" t="s">
        <v>131</v>
      </c>
      <c r="AD44" s="172" t="s">
        <v>131</v>
      </c>
      <c r="AE44" s="172" t="s">
        <v>131</v>
      </c>
      <c r="AF44" s="224"/>
      <c r="AG44" s="1459" t="s">
        <v>131</v>
      </c>
      <c r="AH44" s="1330" t="s">
        <v>131</v>
      </c>
      <c r="AI44" s="63" t="s">
        <v>131</v>
      </c>
      <c r="AJ44" s="275"/>
      <c r="AK44" s="1459">
        <f>P44/U44</f>
        <v>59.23253757736515</v>
      </c>
      <c r="AL44" s="1330">
        <f t="shared" si="10"/>
        <v>59.23253757736515</v>
      </c>
      <c r="AM44" s="63">
        <f t="shared" si="11"/>
        <v>0</v>
      </c>
    </row>
    <row r="45" spans="1:39" ht="12" customHeight="1" x14ac:dyDescent="0.25">
      <c r="A45" s="25"/>
      <c r="B45" s="142" t="s">
        <v>166</v>
      </c>
      <c r="C45" s="282"/>
      <c r="D45" s="663">
        <v>14.49</v>
      </c>
      <c r="E45" s="210">
        <v>14.5</v>
      </c>
      <c r="F45" s="659">
        <v>0</v>
      </c>
      <c r="G45" s="275"/>
      <c r="H45" s="663">
        <v>56.76</v>
      </c>
      <c r="I45" s="210">
        <v>56.76</v>
      </c>
      <c r="J45" s="659">
        <v>0</v>
      </c>
      <c r="K45" s="224"/>
      <c r="L45" s="276" t="s">
        <v>131</v>
      </c>
      <c r="M45" s="210" t="s">
        <v>131</v>
      </c>
      <c r="N45" s="210" t="s">
        <v>131</v>
      </c>
      <c r="O45" s="275"/>
      <c r="P45" s="276">
        <v>10371</v>
      </c>
      <c r="Q45" s="210">
        <v>10371</v>
      </c>
      <c r="R45" s="210">
        <v>0</v>
      </c>
      <c r="T45" s="1335">
        <f>VLOOKUP(B45,'FX rates'!$B$9:$K$116,9,FALSE)</f>
        <v>0.90380700000000003</v>
      </c>
      <c r="U45" s="1335">
        <f>VLOOKUP(B45,'FX rates'!$B$9:$K$116,10,FALSE)</f>
        <v>0.90706666666666669</v>
      </c>
      <c r="W45" s="32" t="s">
        <v>166</v>
      </c>
      <c r="X45" s="282"/>
      <c r="Y45" s="276">
        <f t="shared" si="28"/>
        <v>16.032183862262627</v>
      </c>
      <c r="Z45" s="210">
        <f t="shared" si="17"/>
        <v>16.043248171346317</v>
      </c>
      <c r="AA45" s="210">
        <f t="shared" si="18"/>
        <v>0</v>
      </c>
      <c r="AB45" s="275"/>
      <c r="AC45" s="276">
        <f t="shared" si="19"/>
        <v>62.801018359008062</v>
      </c>
      <c r="AD45" s="210">
        <f t="shared" si="20"/>
        <v>62.801018359008062</v>
      </c>
      <c r="AE45" s="210">
        <f t="shared" si="21"/>
        <v>0</v>
      </c>
      <c r="AF45" s="224"/>
      <c r="AG45" s="1460" t="s">
        <v>131</v>
      </c>
      <c r="AH45" s="210" t="s">
        <v>131</v>
      </c>
      <c r="AI45" s="68" t="s">
        <v>131</v>
      </c>
      <c r="AJ45" s="275"/>
      <c r="AK45" s="1460">
        <f>P45/U45</f>
        <v>11433.558724092312</v>
      </c>
      <c r="AL45" s="210">
        <f t="shared" si="10"/>
        <v>11433.558724092312</v>
      </c>
      <c r="AM45" s="68">
        <f t="shared" si="11"/>
        <v>0</v>
      </c>
    </row>
    <row r="46" spans="1:39" ht="12" customHeight="1" x14ac:dyDescent="0.25">
      <c r="A46" s="25"/>
      <c r="B46" s="32" t="s">
        <v>71</v>
      </c>
      <c r="C46" s="282"/>
      <c r="D46" s="663" t="s">
        <v>131</v>
      </c>
      <c r="E46" s="210" t="s">
        <v>131</v>
      </c>
      <c r="F46" s="659">
        <v>0</v>
      </c>
      <c r="G46" s="601"/>
      <c r="H46" s="663">
        <v>2</v>
      </c>
      <c r="I46" s="210">
        <v>0</v>
      </c>
      <c r="J46" s="659">
        <v>2</v>
      </c>
      <c r="K46" s="224"/>
      <c r="L46" s="276" t="s">
        <v>131</v>
      </c>
      <c r="M46" s="210" t="s">
        <v>131</v>
      </c>
      <c r="N46" s="210" t="s">
        <v>131</v>
      </c>
      <c r="O46" s="275"/>
      <c r="P46" s="276">
        <v>1405.55</v>
      </c>
      <c r="Q46" s="210">
        <v>1405.55</v>
      </c>
      <c r="R46" s="210">
        <v>0</v>
      </c>
      <c r="T46" s="1335">
        <f>VLOOKUP(B46,'FX rates'!$B$9:$K$116,9,FALSE)</f>
        <v>0.37407000000000001</v>
      </c>
      <c r="U46" s="1335">
        <f>VLOOKUP(B46,'FX rates'!$B$9:$K$116,10,FALSE)</f>
        <v>0.37501666666666661</v>
      </c>
      <c r="W46" s="32" t="s">
        <v>71</v>
      </c>
      <c r="X46" s="282"/>
      <c r="Y46" s="276" t="s">
        <v>131</v>
      </c>
      <c r="Z46" s="210" t="s">
        <v>131</v>
      </c>
      <c r="AA46" s="210">
        <f t="shared" si="18"/>
        <v>0</v>
      </c>
      <c r="AB46" s="275"/>
      <c r="AC46" s="276">
        <f t="shared" si="19"/>
        <v>5.3465928836848713</v>
      </c>
      <c r="AD46" s="210">
        <f t="shared" si="20"/>
        <v>0</v>
      </c>
      <c r="AE46" s="210">
        <f t="shared" si="21"/>
        <v>5.3465928836848713</v>
      </c>
      <c r="AF46" s="224"/>
      <c r="AG46" s="1460" t="s">
        <v>131</v>
      </c>
      <c r="AH46" s="210" t="s">
        <v>131</v>
      </c>
      <c r="AI46" s="68" t="s">
        <v>131</v>
      </c>
      <c r="AJ46" s="275"/>
      <c r="AK46" s="1460">
        <f t="shared" ref="AK46:AK64" si="29">P46/U46</f>
        <v>3747.9667570330212</v>
      </c>
      <c r="AL46" s="210">
        <f t="shared" si="10"/>
        <v>3747.9667570330212</v>
      </c>
      <c r="AM46" s="68">
        <f t="shared" si="11"/>
        <v>0</v>
      </c>
    </row>
    <row r="47" spans="1:39" ht="12" customHeight="1" x14ac:dyDescent="0.25">
      <c r="A47" s="25"/>
      <c r="B47" s="32" t="s">
        <v>170</v>
      </c>
      <c r="C47" s="282"/>
      <c r="D47" s="663">
        <f t="shared" ref="D47:D64" si="30">SUM(E47:F47)</f>
        <v>1321.3200000000002</v>
      </c>
      <c r="E47" s="210">
        <v>815.32</v>
      </c>
      <c r="F47" s="659">
        <v>506</v>
      </c>
      <c r="G47" s="601"/>
      <c r="H47" s="663">
        <f t="shared" ref="H47:H64" si="31">SUM(I47:J47)</f>
        <v>25273.439999999999</v>
      </c>
      <c r="I47" s="210">
        <v>25273.439999999999</v>
      </c>
      <c r="J47" s="659">
        <v>0</v>
      </c>
      <c r="K47" s="224"/>
      <c r="L47" s="276">
        <v>8066.92</v>
      </c>
      <c r="M47" s="210">
        <v>131.16999999999999</v>
      </c>
      <c r="N47" s="210">
        <v>7935.75</v>
      </c>
      <c r="O47" s="275"/>
      <c r="P47" s="276">
        <v>33105</v>
      </c>
      <c r="Q47" s="210">
        <v>33105</v>
      </c>
      <c r="R47" s="210">
        <v>0</v>
      </c>
      <c r="T47" s="1335">
        <f>VLOOKUP(B47,'FX rates'!$B$9:$K$116,9,FALSE)</f>
        <v>0.90380700000000003</v>
      </c>
      <c r="U47" s="1335">
        <f>VLOOKUP(B47,'FX rates'!$B$9:$K$116,10,FALSE)</f>
        <v>0.90706666666666669</v>
      </c>
      <c r="W47" s="32" t="s">
        <v>73</v>
      </c>
      <c r="X47" s="282"/>
      <c r="Y47" s="276">
        <f t="shared" si="28"/>
        <v>1461.9492878457459</v>
      </c>
      <c r="Z47" s="210">
        <f t="shared" si="17"/>
        <v>902.09524821117782</v>
      </c>
      <c r="AA47" s="210">
        <f t="shared" si="18"/>
        <v>559.85403963456804</v>
      </c>
      <c r="AB47" s="275"/>
      <c r="AC47" s="276">
        <f t="shared" si="19"/>
        <v>27963.315176802123</v>
      </c>
      <c r="AD47" s="210">
        <f t="shared" si="20"/>
        <v>27963.315176802123</v>
      </c>
      <c r="AE47" s="210">
        <f t="shared" si="21"/>
        <v>0</v>
      </c>
      <c r="AF47" s="224"/>
      <c r="AG47" s="1460">
        <f t="shared" ref="AG47:AG64" si="32">L47/U47</f>
        <v>8893.4146699985304</v>
      </c>
      <c r="AH47" s="210">
        <f t="shared" si="8"/>
        <v>144.60899603116272</v>
      </c>
      <c r="AI47" s="68">
        <f t="shared" si="9"/>
        <v>8748.8056739673666</v>
      </c>
      <c r="AJ47" s="275"/>
      <c r="AK47" s="1460">
        <f t="shared" si="29"/>
        <v>36496.766132588564</v>
      </c>
      <c r="AL47" s="210">
        <f t="shared" si="10"/>
        <v>36496.766132588564</v>
      </c>
      <c r="AM47" s="68">
        <f t="shared" si="11"/>
        <v>0</v>
      </c>
    </row>
    <row r="48" spans="1:39" ht="12" customHeight="1" x14ac:dyDescent="0.25">
      <c r="A48" s="25"/>
      <c r="B48" s="32" t="s">
        <v>74</v>
      </c>
      <c r="C48" s="282"/>
      <c r="D48" s="663">
        <f t="shared" si="30"/>
        <v>102.19999999999999</v>
      </c>
      <c r="E48" s="210">
        <v>5.6</v>
      </c>
      <c r="F48" s="659">
        <v>96.6</v>
      </c>
      <c r="G48" s="275"/>
      <c r="H48" s="663">
        <f t="shared" si="31"/>
        <v>487.21</v>
      </c>
      <c r="I48" s="210">
        <v>487.21</v>
      </c>
      <c r="J48" s="659">
        <v>0</v>
      </c>
      <c r="K48" s="224"/>
      <c r="L48" s="276">
        <v>72.400000000000006</v>
      </c>
      <c r="M48" s="210">
        <v>30.77</v>
      </c>
      <c r="N48" s="210">
        <v>41.63</v>
      </c>
      <c r="O48" s="275"/>
      <c r="P48" s="276">
        <v>1670.62</v>
      </c>
      <c r="Q48" s="210">
        <v>1670.62</v>
      </c>
      <c r="R48" s="210">
        <v>0</v>
      </c>
      <c r="T48" s="1335">
        <f>VLOOKUP(B48,'FX rates'!$B$9:$K$116,9,FALSE)</f>
        <v>3.0224500000000001</v>
      </c>
      <c r="U48" s="1335">
        <f>VLOOKUP(B48,'FX rates'!$B$9:$K$116,10,FALSE)</f>
        <v>2.7519500000000003</v>
      </c>
      <c r="W48" s="32" t="s">
        <v>74</v>
      </c>
      <c r="X48" s="282"/>
      <c r="Y48" s="276">
        <f t="shared" si="28"/>
        <v>33.813628017006067</v>
      </c>
      <c r="Z48" s="210">
        <f t="shared" si="17"/>
        <v>1.8528015351784146</v>
      </c>
      <c r="AA48" s="210">
        <f t="shared" si="18"/>
        <v>31.960826481827652</v>
      </c>
      <c r="AB48" s="275"/>
      <c r="AC48" s="276">
        <f t="shared" si="19"/>
        <v>161.19704213469205</v>
      </c>
      <c r="AD48" s="210">
        <f t="shared" si="20"/>
        <v>161.19704213469205</v>
      </c>
      <c r="AE48" s="210">
        <f t="shared" si="21"/>
        <v>0</v>
      </c>
      <c r="AF48" s="224"/>
      <c r="AG48" s="1460">
        <f t="shared" si="32"/>
        <v>26.308617525754464</v>
      </c>
      <c r="AH48" s="210">
        <f t="shared" si="8"/>
        <v>11.181162448445646</v>
      </c>
      <c r="AI48" s="68">
        <f t="shared" si="9"/>
        <v>15.127455077308817</v>
      </c>
      <c r="AJ48" s="275"/>
      <c r="AK48" s="1460">
        <f t="shared" si="29"/>
        <v>607.06771561983305</v>
      </c>
      <c r="AL48" s="210">
        <f t="shared" si="10"/>
        <v>607.06771561983305</v>
      </c>
      <c r="AM48" s="68">
        <f t="shared" si="11"/>
        <v>0</v>
      </c>
    </row>
    <row r="49" spans="1:39" ht="12" customHeight="1" x14ac:dyDescent="0.25">
      <c r="A49" s="25"/>
      <c r="B49" s="32" t="s">
        <v>76</v>
      </c>
      <c r="C49" s="282"/>
      <c r="D49" s="663">
        <f t="shared" si="30"/>
        <v>1929.84</v>
      </c>
      <c r="E49" s="210">
        <v>0</v>
      </c>
      <c r="F49" s="659">
        <v>1929.84</v>
      </c>
      <c r="G49" s="275"/>
      <c r="H49" s="663">
        <f t="shared" si="31"/>
        <v>10409.26</v>
      </c>
      <c r="I49" s="210">
        <v>9772.51</v>
      </c>
      <c r="J49" s="659">
        <v>636.75</v>
      </c>
      <c r="K49" s="224"/>
      <c r="L49" s="276">
        <v>893.38000000000011</v>
      </c>
      <c r="M49" s="210">
        <v>716.2</v>
      </c>
      <c r="N49" s="210">
        <v>177.18</v>
      </c>
      <c r="O49" s="275"/>
      <c r="P49" s="276">
        <v>2023.86</v>
      </c>
      <c r="Q49" s="210">
        <v>2023.86</v>
      </c>
      <c r="R49" s="210">
        <v>0</v>
      </c>
      <c r="T49" s="1335">
        <f>VLOOKUP(B49,'FX rates'!$B$9:$K$116,9,FALSE)</f>
        <v>9.7287599999999994</v>
      </c>
      <c r="U49" s="1335">
        <f>VLOOKUP(B49,'FX rates'!$B$9:$K$116,10,FALSE)</f>
        <v>9.7567166666666676</v>
      </c>
      <c r="W49" s="32" t="s">
        <v>76</v>
      </c>
      <c r="X49" s="282"/>
      <c r="Y49" s="276">
        <f t="shared" si="28"/>
        <v>198.36443698888655</v>
      </c>
      <c r="Z49" s="210">
        <f t="shared" si="17"/>
        <v>0</v>
      </c>
      <c r="AA49" s="210">
        <f t="shared" si="18"/>
        <v>198.36443698888655</v>
      </c>
      <c r="AB49" s="275"/>
      <c r="AC49" s="276">
        <f t="shared" si="19"/>
        <v>1069.9472491869469</v>
      </c>
      <c r="AD49" s="210">
        <f t="shared" si="20"/>
        <v>1004.4969759763835</v>
      </c>
      <c r="AE49" s="210">
        <f t="shared" si="21"/>
        <v>65.450273210563324</v>
      </c>
      <c r="AF49" s="224"/>
      <c r="AG49" s="1460">
        <f t="shared" si="32"/>
        <v>91.565639397133253</v>
      </c>
      <c r="AH49" s="210">
        <f t="shared" si="8"/>
        <v>73.405841787623231</v>
      </c>
      <c r="AI49" s="68">
        <f t="shared" si="9"/>
        <v>18.159797609510029</v>
      </c>
      <c r="AJ49" s="275"/>
      <c r="AK49" s="1460">
        <f t="shared" si="29"/>
        <v>207.43248668011606</v>
      </c>
      <c r="AL49" s="210">
        <f t="shared" si="10"/>
        <v>207.43248668011606</v>
      </c>
      <c r="AM49" s="68">
        <f t="shared" si="11"/>
        <v>0</v>
      </c>
    </row>
    <row r="50" spans="1:39" ht="12" customHeight="1" x14ac:dyDescent="0.25">
      <c r="A50" s="25"/>
      <c r="B50" s="32" t="s">
        <v>78</v>
      </c>
      <c r="C50" s="282"/>
      <c r="D50" s="663">
        <f t="shared" si="30"/>
        <v>0</v>
      </c>
      <c r="E50" s="210">
        <v>0</v>
      </c>
      <c r="F50" s="659">
        <v>0</v>
      </c>
      <c r="G50" s="601"/>
      <c r="H50" s="663">
        <f t="shared" si="31"/>
        <v>0</v>
      </c>
      <c r="I50" s="210">
        <v>0</v>
      </c>
      <c r="J50" s="659">
        <v>0</v>
      </c>
      <c r="K50" s="224"/>
      <c r="L50" s="276">
        <v>152</v>
      </c>
      <c r="M50" s="210">
        <v>84.5</v>
      </c>
      <c r="N50" s="210">
        <v>67.5</v>
      </c>
      <c r="O50" s="275"/>
      <c r="P50" s="276" t="s">
        <v>131</v>
      </c>
      <c r="Q50" s="210" t="s">
        <v>131</v>
      </c>
      <c r="R50" s="210" t="s">
        <v>131</v>
      </c>
      <c r="T50" s="1335">
        <f>VLOOKUP(B50,'FX rates'!$B$9:$K$116,9,FALSE)</f>
        <v>0.90380700000000003</v>
      </c>
      <c r="U50" s="1335">
        <f>VLOOKUP(B50,'FX rates'!$B$9:$K$116,10,FALSE)</f>
        <v>0.90706666666666669</v>
      </c>
      <c r="W50" s="32" t="s">
        <v>78</v>
      </c>
      <c r="X50" s="282"/>
      <c r="Y50" s="276">
        <f t="shared" si="28"/>
        <v>0</v>
      </c>
      <c r="Z50" s="210">
        <f t="shared" si="17"/>
        <v>0</v>
      </c>
      <c r="AA50" s="210">
        <f t="shared" si="18"/>
        <v>0</v>
      </c>
      <c r="AB50" s="275"/>
      <c r="AC50" s="276">
        <f t="shared" si="19"/>
        <v>0</v>
      </c>
      <c r="AD50" s="210">
        <f t="shared" si="20"/>
        <v>0</v>
      </c>
      <c r="AE50" s="210">
        <f t="shared" si="21"/>
        <v>0</v>
      </c>
      <c r="AF50" s="224"/>
      <c r="AG50" s="1460">
        <f t="shared" si="32"/>
        <v>167.57312950169043</v>
      </c>
      <c r="AH50" s="210">
        <f t="shared" si="8"/>
        <v>93.157430545347637</v>
      </c>
      <c r="AI50" s="68">
        <f t="shared" si="9"/>
        <v>74.415698956342794</v>
      </c>
      <c r="AJ50" s="275"/>
      <c r="AK50" s="1460" t="s">
        <v>131</v>
      </c>
      <c r="AL50" s="210" t="s">
        <v>131</v>
      </c>
      <c r="AM50" s="68" t="s">
        <v>131</v>
      </c>
    </row>
    <row r="51" spans="1:39" ht="12" customHeight="1" x14ac:dyDescent="0.25">
      <c r="A51" s="25"/>
      <c r="B51" s="32" t="s">
        <v>603</v>
      </c>
      <c r="C51" s="282"/>
      <c r="D51" s="663">
        <f t="shared" si="30"/>
        <v>2397.14</v>
      </c>
      <c r="E51" s="210">
        <v>1159.8399999999999</v>
      </c>
      <c r="F51" s="659">
        <v>1237.3</v>
      </c>
      <c r="G51" s="275"/>
      <c r="H51" s="663">
        <f t="shared" si="31"/>
        <v>5062.57</v>
      </c>
      <c r="I51" s="210">
        <v>201.95</v>
      </c>
      <c r="J51" s="659">
        <v>4860.62</v>
      </c>
      <c r="K51" s="224"/>
      <c r="L51" s="276">
        <v>6810.07</v>
      </c>
      <c r="M51" s="210">
        <v>4290</v>
      </c>
      <c r="N51" s="210">
        <v>2520.0700000000002</v>
      </c>
      <c r="O51" s="275"/>
      <c r="P51" s="276">
        <v>13229.77</v>
      </c>
      <c r="Q51" s="210">
        <v>4381.53</v>
      </c>
      <c r="R51" s="210">
        <v>8848.24</v>
      </c>
      <c r="T51" s="1335">
        <f>VLOOKUP(B51,'FX rates'!$B$9:$K$116,9,FALSE)</f>
        <v>10.021100000000001</v>
      </c>
      <c r="U51" s="1335">
        <f>VLOOKUP(B51,'FX rates'!$B$9:$K$116,10,FALSE)</f>
        <v>7.720041666666666</v>
      </c>
      <c r="W51" s="32" t="s">
        <v>601</v>
      </c>
      <c r="X51" s="282"/>
      <c r="Y51" s="276">
        <f t="shared" si="28"/>
        <v>239.20926844358402</v>
      </c>
      <c r="Z51" s="210">
        <f t="shared" si="17"/>
        <v>115.73978904511479</v>
      </c>
      <c r="AA51" s="210">
        <f t="shared" si="18"/>
        <v>123.46947939846922</v>
      </c>
      <c r="AB51" s="275"/>
      <c r="AC51" s="276">
        <f t="shared" si="19"/>
        <v>505.19104689105978</v>
      </c>
      <c r="AD51" s="210">
        <f t="shared" si="20"/>
        <v>20.152478270848508</v>
      </c>
      <c r="AE51" s="210">
        <f t="shared" si="21"/>
        <v>485.03856862021132</v>
      </c>
      <c r="AF51" s="224"/>
      <c r="AG51" s="1460">
        <f t="shared" si="32"/>
        <v>882.12865863202387</v>
      </c>
      <c r="AH51" s="210">
        <f t="shared" si="8"/>
        <v>555.69648263988222</v>
      </c>
      <c r="AI51" s="68">
        <f t="shared" si="9"/>
        <v>326.43217599214171</v>
      </c>
      <c r="AJ51" s="275"/>
      <c r="AK51" s="1460">
        <f t="shared" si="29"/>
        <v>1713.6915280034111</v>
      </c>
      <c r="AL51" s="210">
        <f t="shared" si="10"/>
        <v>567.55263626599594</v>
      </c>
      <c r="AM51" s="68">
        <f t="shared" si="11"/>
        <v>1146.1388917374152</v>
      </c>
    </row>
    <row r="52" spans="1:39" ht="12" customHeight="1" x14ac:dyDescent="0.25">
      <c r="A52" s="25"/>
      <c r="B52" s="32" t="s">
        <v>82</v>
      </c>
      <c r="C52" s="282"/>
      <c r="D52" s="663">
        <v>3734.1</v>
      </c>
      <c r="E52" s="210">
        <v>0</v>
      </c>
      <c r="F52" s="659">
        <v>0</v>
      </c>
      <c r="G52" s="275"/>
      <c r="H52" s="663">
        <f t="shared" si="31"/>
        <v>126796.4</v>
      </c>
      <c r="I52" s="210">
        <v>56422</v>
      </c>
      <c r="J52" s="659">
        <v>70374.399999999994</v>
      </c>
      <c r="K52" s="224"/>
      <c r="L52" s="276">
        <v>12400</v>
      </c>
      <c r="M52" s="210">
        <v>12400</v>
      </c>
      <c r="N52" s="210">
        <v>0</v>
      </c>
      <c r="O52" s="275"/>
      <c r="P52" s="276">
        <v>79175</v>
      </c>
      <c r="Q52" s="210">
        <v>32857</v>
      </c>
      <c r="R52" s="210">
        <v>46318</v>
      </c>
      <c r="T52" s="1335">
        <f>VLOOKUP(B52,'FX rates'!$B$9:$K$116,9,FALSE)</f>
        <v>0.90380700000000003</v>
      </c>
      <c r="U52" s="1335">
        <f>VLOOKUP(B52,'FX rates'!$B$9:$K$116,10,FALSE)</f>
        <v>0.90706666666666669</v>
      </c>
      <c r="W52" s="32" t="s">
        <v>82</v>
      </c>
      <c r="X52" s="282"/>
      <c r="Y52" s="276">
        <f t="shared" si="28"/>
        <v>4131.523654939605</v>
      </c>
      <c r="Z52" s="210">
        <f t="shared" si="17"/>
        <v>0</v>
      </c>
      <c r="AA52" s="210">
        <f t="shared" si="18"/>
        <v>0</v>
      </c>
      <c r="AB52" s="275"/>
      <c r="AC52" s="276">
        <f t="shared" si="19"/>
        <v>140291.45602988248</v>
      </c>
      <c r="AD52" s="210">
        <f t="shared" si="20"/>
        <v>62427.044711979433</v>
      </c>
      <c r="AE52" s="210">
        <f t="shared" si="21"/>
        <v>77864.411317903039</v>
      </c>
      <c r="AF52" s="224"/>
      <c r="AG52" s="1460">
        <f t="shared" si="32"/>
        <v>13670.439511980008</v>
      </c>
      <c r="AH52" s="210">
        <f t="shared" si="8"/>
        <v>13670.439511980008</v>
      </c>
      <c r="AI52" s="68">
        <f t="shared" si="9"/>
        <v>0</v>
      </c>
      <c r="AJ52" s="275"/>
      <c r="AK52" s="1460">
        <f t="shared" si="29"/>
        <v>87286.858738791707</v>
      </c>
      <c r="AL52" s="210">
        <f t="shared" si="10"/>
        <v>36223.357342348965</v>
      </c>
      <c r="AM52" s="68">
        <f t="shared" si="11"/>
        <v>51063.501396442742</v>
      </c>
    </row>
    <row r="53" spans="1:39" ht="12" customHeight="1" x14ac:dyDescent="0.25">
      <c r="A53" s="25"/>
      <c r="B53" s="32" t="s">
        <v>83</v>
      </c>
      <c r="C53" s="282"/>
      <c r="D53" s="663">
        <f t="shared" si="30"/>
        <v>0</v>
      </c>
      <c r="E53" s="210">
        <v>0</v>
      </c>
      <c r="F53" s="659">
        <v>0</v>
      </c>
      <c r="G53" s="275"/>
      <c r="H53" s="663">
        <f t="shared" si="31"/>
        <v>6153.75</v>
      </c>
      <c r="I53" s="210">
        <v>651.84</v>
      </c>
      <c r="J53" s="659">
        <v>5501.91</v>
      </c>
      <c r="K53" s="224"/>
      <c r="L53" s="276" t="s">
        <v>131</v>
      </c>
      <c r="M53" s="210" t="s">
        <v>131</v>
      </c>
      <c r="N53" s="210" t="s">
        <v>131</v>
      </c>
      <c r="O53" s="275"/>
      <c r="P53" s="276">
        <v>4228.5</v>
      </c>
      <c r="Q53" s="210">
        <v>2584.5</v>
      </c>
      <c r="R53" s="210">
        <v>1644</v>
      </c>
      <c r="T53" s="1335">
        <f>VLOOKUP(B53,'FX rates'!$B$9:$K$116,9,FALSE)</f>
        <v>0.90380700000000003</v>
      </c>
      <c r="U53" s="1335">
        <f>VLOOKUP(B53,'FX rates'!$B$9:$K$116,10,FALSE)</f>
        <v>0.90706666666666669</v>
      </c>
      <c r="W53" s="32" t="s">
        <v>83</v>
      </c>
      <c r="X53" s="282"/>
      <c r="Y53" s="276">
        <f t="shared" si="28"/>
        <v>0</v>
      </c>
      <c r="Z53" s="210">
        <f t="shared" si="17"/>
        <v>0</v>
      </c>
      <c r="AA53" s="210">
        <f t="shared" si="18"/>
        <v>0</v>
      </c>
      <c r="AB53" s="275"/>
      <c r="AC53" s="276">
        <f t="shared" si="19"/>
        <v>6808.6992023739576</v>
      </c>
      <c r="AD53" s="210">
        <f t="shared" si="20"/>
        <v>721.21592331106092</v>
      </c>
      <c r="AE53" s="210">
        <f t="shared" si="21"/>
        <v>6087.4832790628971</v>
      </c>
      <c r="AF53" s="224"/>
      <c r="AG53" s="1460" t="s">
        <v>131</v>
      </c>
      <c r="AH53" s="210" t="s">
        <v>131</v>
      </c>
      <c r="AI53" s="68" t="s">
        <v>131</v>
      </c>
      <c r="AJ53" s="275"/>
      <c r="AK53" s="1460">
        <f t="shared" si="29"/>
        <v>4661.7301190651178</v>
      </c>
      <c r="AL53" s="210">
        <f t="shared" si="10"/>
        <v>2849.2944289284137</v>
      </c>
      <c r="AM53" s="68">
        <f t="shared" si="11"/>
        <v>1812.4356901367044</v>
      </c>
    </row>
    <row r="54" spans="1:39" ht="12" customHeight="1" x14ac:dyDescent="0.25">
      <c r="A54" s="25"/>
      <c r="B54" s="32" t="s">
        <v>84</v>
      </c>
      <c r="C54" s="282"/>
      <c r="D54" s="663">
        <f t="shared" si="30"/>
        <v>0</v>
      </c>
      <c r="E54" s="210">
        <v>0</v>
      </c>
      <c r="F54" s="659">
        <v>0</v>
      </c>
      <c r="G54" s="275"/>
      <c r="H54" s="663">
        <f t="shared" si="31"/>
        <v>116245.78</v>
      </c>
      <c r="I54" s="210">
        <v>106895</v>
      </c>
      <c r="J54" s="659">
        <v>9350.7800000000007</v>
      </c>
      <c r="K54" s="224"/>
      <c r="L54" s="276" t="s">
        <v>131</v>
      </c>
      <c r="M54" s="210" t="s">
        <v>131</v>
      </c>
      <c r="N54" s="210" t="s">
        <v>131</v>
      </c>
      <c r="O54" s="275"/>
      <c r="P54" s="276">
        <v>302987.3</v>
      </c>
      <c r="Q54" s="210">
        <v>242293</v>
      </c>
      <c r="R54" s="210">
        <v>60694.3</v>
      </c>
      <c r="T54" s="1335">
        <f>VLOOKUP(B54,'FX rates'!$B$9:$K$116,9,FALSE)</f>
        <v>14.6919</v>
      </c>
      <c r="U54" s="1335">
        <f>VLOOKUP(B54,'FX rates'!$B$9:$K$116,10,FALSE)</f>
        <v>12.923733333333333</v>
      </c>
      <c r="W54" s="32" t="s">
        <v>84</v>
      </c>
      <c r="X54" s="282"/>
      <c r="Y54" s="276">
        <f t="shared" si="28"/>
        <v>0</v>
      </c>
      <c r="Z54" s="210">
        <f t="shared" si="17"/>
        <v>0</v>
      </c>
      <c r="AA54" s="210">
        <f t="shared" si="18"/>
        <v>0</v>
      </c>
      <c r="AB54" s="275"/>
      <c r="AC54" s="276">
        <f t="shared" si="19"/>
        <v>7912.2359939830785</v>
      </c>
      <c r="AD54" s="210">
        <f t="shared" si="20"/>
        <v>7275.7778095413114</v>
      </c>
      <c r="AE54" s="210">
        <f t="shared" si="21"/>
        <v>636.45818444176723</v>
      </c>
      <c r="AF54" s="224"/>
      <c r="AG54" s="1460" t="s">
        <v>131</v>
      </c>
      <c r="AH54" s="210" t="s">
        <v>131</v>
      </c>
      <c r="AI54" s="68" t="s">
        <v>131</v>
      </c>
      <c r="AJ54" s="275"/>
      <c r="AK54" s="1460">
        <f t="shared" si="29"/>
        <v>23444.255014031034</v>
      </c>
      <c r="AL54" s="210">
        <f t="shared" si="10"/>
        <v>18747.910820402773</v>
      </c>
      <c r="AM54" s="68">
        <f t="shared" si="11"/>
        <v>4696.3441936282607</v>
      </c>
    </row>
    <row r="55" spans="1:39" ht="12" customHeight="1" x14ac:dyDescent="0.25">
      <c r="A55" s="25"/>
      <c r="B55" s="32" t="s">
        <v>89</v>
      </c>
      <c r="C55" s="282"/>
      <c r="D55" s="663">
        <f t="shared" si="30"/>
        <v>0</v>
      </c>
      <c r="E55" s="210">
        <v>0</v>
      </c>
      <c r="F55" s="659">
        <v>0</v>
      </c>
      <c r="G55" s="275"/>
      <c r="H55" s="663">
        <f t="shared" si="31"/>
        <v>24.91</v>
      </c>
      <c r="I55" s="210">
        <v>24.91</v>
      </c>
      <c r="J55" s="659">
        <v>0</v>
      </c>
      <c r="K55" s="224"/>
      <c r="L55" s="276" t="s">
        <v>131</v>
      </c>
      <c r="M55" s="210" t="s">
        <v>131</v>
      </c>
      <c r="N55" s="210" t="s">
        <v>131</v>
      </c>
      <c r="O55" s="275"/>
      <c r="P55" s="276">
        <v>16.190000000000001</v>
      </c>
      <c r="Q55" s="210">
        <v>16.190000000000001</v>
      </c>
      <c r="R55" s="210">
        <v>0</v>
      </c>
      <c r="T55" s="1335">
        <f>VLOOKUP(B55,'FX rates'!$B$9:$K$116,9,FALSE)</f>
        <v>0.90380700000000003</v>
      </c>
      <c r="U55" s="1335">
        <f>VLOOKUP(B55,'FX rates'!$B$9:$K$116,10,FALSE)</f>
        <v>0.90706666666666669</v>
      </c>
      <c r="W55" s="32" t="s">
        <v>89</v>
      </c>
      <c r="X55" s="282"/>
      <c r="Y55" s="276">
        <f t="shared" si="28"/>
        <v>0</v>
      </c>
      <c r="Z55" s="210">
        <f t="shared" si="17"/>
        <v>0</v>
      </c>
      <c r="AA55" s="210">
        <f t="shared" si="18"/>
        <v>0</v>
      </c>
      <c r="AB55" s="275"/>
      <c r="AC55" s="276">
        <f t="shared" si="19"/>
        <v>27.561193927464601</v>
      </c>
      <c r="AD55" s="210">
        <f t="shared" si="20"/>
        <v>27.561193927464601</v>
      </c>
      <c r="AE55" s="210">
        <f t="shared" si="21"/>
        <v>0</v>
      </c>
      <c r="AF55" s="224"/>
      <c r="AG55" s="1460" t="s">
        <v>131</v>
      </c>
      <c r="AH55" s="210" t="s">
        <v>131</v>
      </c>
      <c r="AI55" s="68" t="s">
        <v>131</v>
      </c>
      <c r="AJ55" s="275"/>
      <c r="AK55" s="1460">
        <f t="shared" si="29"/>
        <v>17.848743201528738</v>
      </c>
      <c r="AL55" s="210">
        <f t="shared" si="10"/>
        <v>17.848743201528738</v>
      </c>
      <c r="AM55" s="68">
        <f t="shared" si="11"/>
        <v>0</v>
      </c>
    </row>
    <row r="56" spans="1:39" ht="12" customHeight="1" x14ac:dyDescent="0.25">
      <c r="A56" s="25"/>
      <c r="B56" s="32" t="s">
        <v>90</v>
      </c>
      <c r="C56" s="282"/>
      <c r="D56" s="663">
        <f t="shared" si="30"/>
        <v>59055.7</v>
      </c>
      <c r="E56" s="210">
        <v>59055.7</v>
      </c>
      <c r="F56" s="659">
        <v>0</v>
      </c>
      <c r="G56" s="275"/>
      <c r="H56" s="663">
        <f t="shared" si="31"/>
        <v>7623.95</v>
      </c>
      <c r="I56" s="210">
        <v>0</v>
      </c>
      <c r="J56" s="659">
        <v>7623.95</v>
      </c>
      <c r="K56" s="224"/>
      <c r="L56" s="276">
        <v>29210.400000000001</v>
      </c>
      <c r="M56" s="210">
        <v>17064.8</v>
      </c>
      <c r="N56" s="210">
        <v>12145.6</v>
      </c>
      <c r="O56" s="275"/>
      <c r="P56" s="276">
        <v>16814.599999999999</v>
      </c>
      <c r="Q56" s="210">
        <v>16814.599999999999</v>
      </c>
      <c r="R56" s="210">
        <v>0</v>
      </c>
      <c r="T56" s="1335">
        <f>VLOOKUP(B56,'FX rates'!$B$9:$K$116,9,FALSE)</f>
        <v>66.912499999999994</v>
      </c>
      <c r="U56" s="1335">
        <f>VLOOKUP(B56,'FX rates'!$B$9:$K$116,10,FALSE)</f>
        <v>61.857875</v>
      </c>
      <c r="W56" s="32" t="s">
        <v>90</v>
      </c>
      <c r="X56" s="282"/>
      <c r="Y56" s="276">
        <f t="shared" si="28"/>
        <v>882.58098262656461</v>
      </c>
      <c r="Z56" s="210">
        <f t="shared" si="17"/>
        <v>882.58098262656461</v>
      </c>
      <c r="AA56" s="210">
        <f t="shared" si="18"/>
        <v>0</v>
      </c>
      <c r="AB56" s="275"/>
      <c r="AC56" s="276">
        <f t="shared" si="19"/>
        <v>113.93909957033439</v>
      </c>
      <c r="AD56" s="210">
        <f t="shared" si="20"/>
        <v>0</v>
      </c>
      <c r="AE56" s="210">
        <f t="shared" si="21"/>
        <v>113.93909957033439</v>
      </c>
      <c r="AF56" s="224"/>
      <c r="AG56" s="1460">
        <f t="shared" si="32"/>
        <v>472.21796739703717</v>
      </c>
      <c r="AH56" s="210">
        <f t="shared" si="8"/>
        <v>275.87109967809272</v>
      </c>
      <c r="AI56" s="68">
        <f t="shared" si="9"/>
        <v>196.34686771894445</v>
      </c>
      <c r="AJ56" s="275"/>
      <c r="AK56" s="1460">
        <f t="shared" si="29"/>
        <v>271.8263438567846</v>
      </c>
      <c r="AL56" s="210">
        <f t="shared" si="10"/>
        <v>271.8263438567846</v>
      </c>
      <c r="AM56" s="68">
        <f t="shared" si="11"/>
        <v>0</v>
      </c>
    </row>
    <row r="57" spans="1:39" ht="12" customHeight="1" x14ac:dyDescent="0.25">
      <c r="A57" s="25"/>
      <c r="B57" s="32" t="s">
        <v>92</v>
      </c>
      <c r="C57" s="282"/>
      <c r="D57" s="663">
        <f t="shared" si="30"/>
        <v>0</v>
      </c>
      <c r="E57" s="210" t="s">
        <v>131</v>
      </c>
      <c r="F57" s="659" t="s">
        <v>131</v>
      </c>
      <c r="G57" s="275"/>
      <c r="H57" s="663">
        <f t="shared" si="31"/>
        <v>298.64</v>
      </c>
      <c r="I57" s="210">
        <v>2.75</v>
      </c>
      <c r="J57" s="659">
        <v>295.89</v>
      </c>
      <c r="K57" s="224"/>
      <c r="L57" s="276">
        <v>1462.6</v>
      </c>
      <c r="M57" s="210">
        <v>1462.6</v>
      </c>
      <c r="N57" s="210">
        <v>0</v>
      </c>
      <c r="O57" s="275"/>
      <c r="P57" s="276">
        <v>43.81</v>
      </c>
      <c r="Q57" s="210">
        <v>24.71</v>
      </c>
      <c r="R57" s="210">
        <v>19.100000000000001</v>
      </c>
      <c r="T57" s="1335">
        <f>VLOOKUP(B57,'FX rates'!$B$9:$K$116,9,FALSE)</f>
        <v>0.383739</v>
      </c>
      <c r="U57" s="1335">
        <f>VLOOKUP(B57,'FX rates'!$B$9:$K$116,10,FALSE)</f>
        <v>0.38424166666666665</v>
      </c>
      <c r="W57" s="32" t="s">
        <v>92</v>
      </c>
      <c r="X57" s="282"/>
      <c r="Y57" s="276">
        <f t="shared" si="28"/>
        <v>0</v>
      </c>
      <c r="Z57" s="210" t="s">
        <v>131</v>
      </c>
      <c r="AA57" s="210" t="s">
        <v>131</v>
      </c>
      <c r="AB57" s="275"/>
      <c r="AC57" s="276">
        <f t="shared" si="19"/>
        <v>778.23729149239455</v>
      </c>
      <c r="AD57" s="210">
        <f t="shared" si="20"/>
        <v>7.166329197709902</v>
      </c>
      <c r="AE57" s="210">
        <f t="shared" si="21"/>
        <v>771.07096229468459</v>
      </c>
      <c r="AF57" s="224"/>
      <c r="AG57" s="1460">
        <f t="shared" si="32"/>
        <v>3806.4586089483614</v>
      </c>
      <c r="AH57" s="210">
        <f t="shared" si="8"/>
        <v>3806.4586089483614</v>
      </c>
      <c r="AI57" s="68">
        <f t="shared" si="9"/>
        <v>0</v>
      </c>
      <c r="AJ57" s="275"/>
      <c r="AK57" s="1460">
        <f t="shared" si="29"/>
        <v>114.01678631069858</v>
      </c>
      <c r="AL57" s="210">
        <f t="shared" si="10"/>
        <v>64.308486412630941</v>
      </c>
      <c r="AM57" s="68">
        <f t="shared" si="11"/>
        <v>49.708299898067629</v>
      </c>
    </row>
    <row r="58" spans="1:39" ht="12" customHeight="1" x14ac:dyDescent="0.25">
      <c r="A58" s="25"/>
      <c r="B58" s="32" t="s">
        <v>94</v>
      </c>
      <c r="C58" s="282"/>
      <c r="D58" s="663">
        <f t="shared" si="30"/>
        <v>7813.98</v>
      </c>
      <c r="E58" s="210">
        <v>1529.28</v>
      </c>
      <c r="F58" s="659">
        <v>6284.7</v>
      </c>
      <c r="G58" s="275"/>
      <c r="H58" s="663">
        <f t="shared" si="31"/>
        <v>5954.52</v>
      </c>
      <c r="I58" s="210">
        <v>5954.52</v>
      </c>
      <c r="J58" s="659">
        <v>0</v>
      </c>
      <c r="K58" s="224"/>
      <c r="L58" s="276">
        <v>4687.62</v>
      </c>
      <c r="M58" s="210">
        <v>4687.62</v>
      </c>
      <c r="N58" s="210">
        <v>0</v>
      </c>
      <c r="O58" s="275"/>
      <c r="P58" s="276">
        <v>0</v>
      </c>
      <c r="Q58" s="210">
        <v>0</v>
      </c>
      <c r="R58" s="210">
        <v>0</v>
      </c>
      <c r="T58" s="1335">
        <f>VLOOKUP(B58,'FX rates'!$B$9:$K$116,9,FALSE)</f>
        <v>0.90380700000000003</v>
      </c>
      <c r="U58" s="1335">
        <f>VLOOKUP(B58,'FX rates'!$B$9:$K$116,10,FALSE)</f>
        <v>0.90706666666666669</v>
      </c>
      <c r="W58" s="32" t="s">
        <v>94</v>
      </c>
      <c r="X58" s="282"/>
      <c r="Y58" s="276">
        <f t="shared" si="28"/>
        <v>8645.6289893749436</v>
      </c>
      <c r="Z58" s="210">
        <f t="shared" si="17"/>
        <v>1692.0426595501031</v>
      </c>
      <c r="AA58" s="210">
        <f t="shared" si="18"/>
        <v>6953.5863298248405</v>
      </c>
      <c r="AB58" s="275"/>
      <c r="AC58" s="276">
        <f t="shared" si="19"/>
        <v>6588.26497249966</v>
      </c>
      <c r="AD58" s="210">
        <f t="shared" si="20"/>
        <v>6588.26497249966</v>
      </c>
      <c r="AE58" s="210">
        <f t="shared" si="21"/>
        <v>0</v>
      </c>
      <c r="AF58" s="224"/>
      <c r="AG58" s="1460">
        <f t="shared" si="32"/>
        <v>5167.8891665441715</v>
      </c>
      <c r="AH58" s="210">
        <f t="shared" si="8"/>
        <v>5167.8891665441715</v>
      </c>
      <c r="AI58" s="68">
        <f t="shared" si="9"/>
        <v>0</v>
      </c>
      <c r="AJ58" s="275"/>
      <c r="AK58" s="1460">
        <f t="shared" si="29"/>
        <v>0</v>
      </c>
      <c r="AL58" s="210">
        <f t="shared" si="10"/>
        <v>0</v>
      </c>
      <c r="AM58" s="68">
        <f t="shared" si="11"/>
        <v>0</v>
      </c>
    </row>
    <row r="59" spans="1:39" ht="12" customHeight="1" x14ac:dyDescent="0.25">
      <c r="A59" s="25"/>
      <c r="B59" s="32" t="s">
        <v>95</v>
      </c>
      <c r="C59" s="282"/>
      <c r="D59" s="663">
        <f t="shared" si="30"/>
        <v>0</v>
      </c>
      <c r="E59" s="210">
        <v>0</v>
      </c>
      <c r="F59" s="659">
        <v>0</v>
      </c>
      <c r="G59" s="275"/>
      <c r="H59" s="663">
        <f t="shared" si="31"/>
        <v>4356.7</v>
      </c>
      <c r="I59" s="210">
        <v>1402</v>
      </c>
      <c r="J59" s="659">
        <v>2954.7</v>
      </c>
      <c r="K59" s="224"/>
      <c r="L59" s="276">
        <v>76004</v>
      </c>
      <c r="M59" s="210">
        <v>76004</v>
      </c>
      <c r="N59" s="210">
        <v>0</v>
      </c>
      <c r="O59" s="275"/>
      <c r="P59" s="276">
        <v>428197.79</v>
      </c>
      <c r="Q59" s="210">
        <v>420125</v>
      </c>
      <c r="R59" s="210">
        <v>8072.79</v>
      </c>
      <c r="T59" s="1335">
        <f>VLOOKUP(B59,'FX rates'!$B$9:$K$116,9,FALSE)</f>
        <v>256.06200000000001</v>
      </c>
      <c r="U59" s="1335">
        <f>VLOOKUP(B59,'FX rates'!$B$9:$K$116,10,FALSE)</f>
        <v>197.98558333333335</v>
      </c>
      <c r="W59" s="32" t="s">
        <v>95</v>
      </c>
      <c r="X59" s="282"/>
      <c r="Y59" s="276">
        <f t="shared" si="28"/>
        <v>0</v>
      </c>
      <c r="Z59" s="210">
        <f t="shared" si="17"/>
        <v>0</v>
      </c>
      <c r="AA59" s="210">
        <f t="shared" si="18"/>
        <v>0</v>
      </c>
      <c r="AB59" s="275"/>
      <c r="AC59" s="276">
        <f t="shared" si="19"/>
        <v>17.014238739055383</v>
      </c>
      <c r="AD59" s="210">
        <f t="shared" si="20"/>
        <v>5.4752364661683499</v>
      </c>
      <c r="AE59" s="210">
        <f t="shared" si="21"/>
        <v>11.539002272887034</v>
      </c>
      <c r="AF59" s="224"/>
      <c r="AG59" s="1460">
        <f t="shared" si="32"/>
        <v>383.8865371931542</v>
      </c>
      <c r="AH59" s="210">
        <f t="shared" si="8"/>
        <v>383.8865371931542</v>
      </c>
      <c r="AI59" s="68">
        <f t="shared" si="9"/>
        <v>0</v>
      </c>
      <c r="AJ59" s="275"/>
      <c r="AK59" s="1460">
        <f t="shared" si="29"/>
        <v>2162.7725756126179</v>
      </c>
      <c r="AL59" s="210">
        <f t="shared" si="10"/>
        <v>2121.9979400857046</v>
      </c>
      <c r="AM59" s="68">
        <f t="shared" si="11"/>
        <v>40.774635526913364</v>
      </c>
    </row>
    <row r="60" spans="1:39" ht="12" customHeight="1" x14ac:dyDescent="0.25">
      <c r="A60" s="25"/>
      <c r="B60" s="32" t="s">
        <v>97</v>
      </c>
      <c r="C60" s="282"/>
      <c r="D60" s="663">
        <f t="shared" si="30"/>
        <v>339.5</v>
      </c>
      <c r="E60" s="210">
        <v>167.5</v>
      </c>
      <c r="F60" s="659">
        <v>172</v>
      </c>
      <c r="G60" s="275"/>
      <c r="H60" s="663">
        <f t="shared" si="31"/>
        <v>2434.3000000000002</v>
      </c>
      <c r="I60" s="210">
        <v>2434.3000000000002</v>
      </c>
      <c r="J60" s="659">
        <v>0</v>
      </c>
      <c r="K60" s="224"/>
      <c r="L60" s="276">
        <v>10024.869999999999</v>
      </c>
      <c r="M60" s="210">
        <v>2152.41</v>
      </c>
      <c r="N60" s="210">
        <v>7872.46</v>
      </c>
      <c r="O60" s="275"/>
      <c r="P60" s="276">
        <v>16030.2</v>
      </c>
      <c r="Q60" s="210">
        <v>16030.2</v>
      </c>
      <c r="R60" s="210">
        <v>0</v>
      </c>
      <c r="T60" s="1335">
        <f>VLOOKUP(B60,'FX rates'!$B$9:$K$116,9,FALSE)</f>
        <v>8.3936399999999995</v>
      </c>
      <c r="U60" s="1335">
        <f>VLOOKUP(B60,'FX rates'!$B$9:$K$116,10,FALSE)</f>
        <v>8.1362250000000014</v>
      </c>
      <c r="W60" s="32" t="s">
        <v>97</v>
      </c>
      <c r="X60" s="282"/>
      <c r="Y60" s="276">
        <f t="shared" si="28"/>
        <v>40.447291044171543</v>
      </c>
      <c r="Z60" s="210">
        <f t="shared" si="17"/>
        <v>19.955585419436623</v>
      </c>
      <c r="AA60" s="210">
        <f t="shared" si="18"/>
        <v>20.491705624734919</v>
      </c>
      <c r="AB60" s="275"/>
      <c r="AC60" s="276">
        <f t="shared" si="19"/>
        <v>290.01720350169893</v>
      </c>
      <c r="AD60" s="210">
        <f t="shared" si="20"/>
        <v>290.01720350169893</v>
      </c>
      <c r="AE60" s="210">
        <f t="shared" si="21"/>
        <v>0</v>
      </c>
      <c r="AF60" s="224"/>
      <c r="AG60" s="1460">
        <f t="shared" si="32"/>
        <v>1232.1279217327442</v>
      </c>
      <c r="AH60" s="210">
        <f t="shared" si="8"/>
        <v>264.54651880939866</v>
      </c>
      <c r="AI60" s="68">
        <f t="shared" si="9"/>
        <v>967.58140292334576</v>
      </c>
      <c r="AJ60" s="275"/>
      <c r="AK60" s="1460">
        <f t="shared" si="29"/>
        <v>1970.2257496566281</v>
      </c>
      <c r="AL60" s="210">
        <f t="shared" si="10"/>
        <v>1970.2257496566281</v>
      </c>
      <c r="AM60" s="68">
        <f t="shared" si="11"/>
        <v>0</v>
      </c>
    </row>
    <row r="61" spans="1:39" ht="12" customHeight="1" x14ac:dyDescent="0.25">
      <c r="A61" s="25"/>
      <c r="B61" s="142" t="s">
        <v>189</v>
      </c>
      <c r="C61" s="282"/>
      <c r="D61" s="663">
        <f t="shared" si="30"/>
        <v>2793.29</v>
      </c>
      <c r="E61" s="210">
        <v>0</v>
      </c>
      <c r="F61" s="659">
        <v>2793.29</v>
      </c>
      <c r="G61" s="275"/>
      <c r="H61" s="663">
        <f t="shared" si="31"/>
        <v>875</v>
      </c>
      <c r="I61" s="210">
        <v>875</v>
      </c>
      <c r="J61" s="659">
        <v>0</v>
      </c>
      <c r="K61" s="224"/>
      <c r="L61" s="276">
        <v>4152</v>
      </c>
      <c r="M61" s="210">
        <v>0</v>
      </c>
      <c r="N61" s="210">
        <v>4152</v>
      </c>
      <c r="O61" s="275"/>
      <c r="P61" s="276">
        <v>2325</v>
      </c>
      <c r="Q61" s="210">
        <v>2325</v>
      </c>
      <c r="R61" s="210">
        <v>0</v>
      </c>
      <c r="T61" s="1335">
        <f>VLOOKUP(B61,'FX rates'!$B$9:$K$116,9,FALSE)</f>
        <v>3.7484500000000001</v>
      </c>
      <c r="U61" s="1335">
        <f>VLOOKUP(B61,'FX rates'!$B$9:$K$116,10,FALSE)</f>
        <v>3.7503250000000001</v>
      </c>
      <c r="W61" s="32" t="s">
        <v>101</v>
      </c>
      <c r="X61" s="282"/>
      <c r="Y61" s="276">
        <f t="shared" si="28"/>
        <v>745.18534327522036</v>
      </c>
      <c r="Z61" s="210">
        <f t="shared" si="17"/>
        <v>0</v>
      </c>
      <c r="AA61" s="210">
        <f t="shared" si="18"/>
        <v>745.18534327522036</v>
      </c>
      <c r="AB61" s="275"/>
      <c r="AC61" s="276">
        <f t="shared" si="19"/>
        <v>233.42981765796529</v>
      </c>
      <c r="AD61" s="210">
        <f t="shared" si="20"/>
        <v>233.42981765796529</v>
      </c>
      <c r="AE61" s="210">
        <f t="shared" si="21"/>
        <v>0</v>
      </c>
      <c r="AF61" s="224"/>
      <c r="AG61" s="1460">
        <f t="shared" si="32"/>
        <v>1107.1040509822481</v>
      </c>
      <c r="AH61" s="210">
        <f t="shared" si="8"/>
        <v>0</v>
      </c>
      <c r="AI61" s="68">
        <f t="shared" si="9"/>
        <v>1107.1040509822481</v>
      </c>
      <c r="AJ61" s="275"/>
      <c r="AK61" s="1460">
        <f t="shared" si="29"/>
        <v>619.94627132315202</v>
      </c>
      <c r="AL61" s="210">
        <f t="shared" si="10"/>
        <v>619.94627132315202</v>
      </c>
      <c r="AM61" s="68">
        <f t="shared" si="11"/>
        <v>0</v>
      </c>
    </row>
    <row r="62" spans="1:39" ht="12" customHeight="1" x14ac:dyDescent="0.25">
      <c r="A62" s="25"/>
      <c r="B62" s="32" t="s">
        <v>103</v>
      </c>
      <c r="C62" s="282"/>
      <c r="D62" s="663">
        <f t="shared" si="30"/>
        <v>835.15000000000009</v>
      </c>
      <c r="E62" s="210">
        <v>251.32</v>
      </c>
      <c r="F62" s="659">
        <v>583.83000000000004</v>
      </c>
      <c r="G62" s="275"/>
      <c r="H62" s="663">
        <f t="shared" si="31"/>
        <v>1</v>
      </c>
      <c r="I62" s="210">
        <v>0</v>
      </c>
      <c r="J62" s="659">
        <v>1</v>
      </c>
      <c r="K62" s="224"/>
      <c r="L62" s="276">
        <v>2551.56</v>
      </c>
      <c r="M62" s="210">
        <v>1360</v>
      </c>
      <c r="N62" s="210">
        <v>1191.56</v>
      </c>
      <c r="O62" s="275"/>
      <c r="P62" s="276">
        <v>50763.1</v>
      </c>
      <c r="Q62" s="210">
        <v>20082.3</v>
      </c>
      <c r="R62" s="210">
        <v>30680.799999999999</v>
      </c>
      <c r="T62" s="1335">
        <f>VLOOKUP(B62,'FX rates'!$B$9:$K$116,9,FALSE)</f>
        <v>0.98497199999999996</v>
      </c>
      <c r="U62" s="1335">
        <f>VLOOKUP(B62,'FX rates'!$B$9:$K$116,10,FALSE)</f>
        <v>0.96445833333333342</v>
      </c>
      <c r="W62" s="32" t="s">
        <v>103</v>
      </c>
      <c r="X62" s="282"/>
      <c r="Y62" s="276">
        <f t="shared" si="28"/>
        <v>847.89212282176561</v>
      </c>
      <c r="Z62" s="210">
        <f t="shared" si="17"/>
        <v>255.15446124356833</v>
      </c>
      <c r="AA62" s="210">
        <f t="shared" si="18"/>
        <v>592.73766157819716</v>
      </c>
      <c r="AB62" s="275"/>
      <c r="AC62" s="276">
        <f t="shared" si="19"/>
        <v>1.0152572865015452</v>
      </c>
      <c r="AD62" s="210">
        <f t="shared" si="20"/>
        <v>0</v>
      </c>
      <c r="AE62" s="210">
        <f t="shared" si="21"/>
        <v>1.0152572865015452</v>
      </c>
      <c r="AF62" s="224"/>
      <c r="AG62" s="1460">
        <f t="shared" si="32"/>
        <v>2645.5886291960078</v>
      </c>
      <c r="AH62" s="210">
        <f t="shared" si="8"/>
        <v>1410.1179418499157</v>
      </c>
      <c r="AI62" s="68" t="s">
        <v>131</v>
      </c>
      <c r="AJ62" s="275"/>
      <c r="AK62" s="1460">
        <f t="shared" si="29"/>
        <v>52633.792716118711</v>
      </c>
      <c r="AL62" s="210">
        <f t="shared" si="10"/>
        <v>20822.361429126882</v>
      </c>
      <c r="AM62" s="68">
        <f t="shared" si="11"/>
        <v>31811.431286991832</v>
      </c>
    </row>
    <row r="63" spans="1:39" ht="12" customHeight="1" x14ac:dyDescent="0.25">
      <c r="A63" s="25"/>
      <c r="B63" s="32" t="s">
        <v>105</v>
      </c>
      <c r="C63" s="282"/>
      <c r="D63" s="663">
        <f t="shared" si="30"/>
        <v>0</v>
      </c>
      <c r="E63" s="210">
        <v>0</v>
      </c>
      <c r="F63" s="659">
        <v>0</v>
      </c>
      <c r="G63" s="275"/>
      <c r="H63" s="663">
        <f t="shared" si="31"/>
        <v>31992</v>
      </c>
      <c r="I63" s="210">
        <v>31992</v>
      </c>
      <c r="J63" s="659">
        <v>0</v>
      </c>
      <c r="K63" s="224"/>
      <c r="L63" s="276">
        <v>820.17</v>
      </c>
      <c r="M63" s="210">
        <v>820.17</v>
      </c>
      <c r="N63" s="210">
        <v>0</v>
      </c>
      <c r="O63" s="275"/>
      <c r="P63" s="276">
        <v>44859.1</v>
      </c>
      <c r="Q63" s="210">
        <v>44859.1</v>
      </c>
      <c r="R63" s="210">
        <v>0</v>
      </c>
      <c r="T63" s="1335">
        <f>VLOOKUP(B63,'FX rates'!$B$9:$K$116,9,FALSE)</f>
        <v>34.274999999999999</v>
      </c>
      <c r="U63" s="1335">
        <f>VLOOKUP(B63,'FX rates'!$B$9:$K$116,10,FALSE)</f>
        <v>34.534508333333335</v>
      </c>
      <c r="W63" s="32" t="s">
        <v>105</v>
      </c>
      <c r="X63" s="282"/>
      <c r="Y63" s="276">
        <f t="shared" si="28"/>
        <v>0</v>
      </c>
      <c r="Z63" s="210">
        <f t="shared" si="17"/>
        <v>0</v>
      </c>
      <c r="AA63" s="210">
        <f t="shared" si="18"/>
        <v>0</v>
      </c>
      <c r="AB63" s="275"/>
      <c r="AC63" s="276">
        <f t="shared" si="19"/>
        <v>933.39168490153179</v>
      </c>
      <c r="AD63" s="210">
        <f t="shared" si="20"/>
        <v>933.39168490153179</v>
      </c>
      <c r="AE63" s="210">
        <f t="shared" si="21"/>
        <v>0</v>
      </c>
      <c r="AF63" s="224"/>
      <c r="AG63" s="1460">
        <f t="shared" si="32"/>
        <v>23.749288453264498</v>
      </c>
      <c r="AH63" s="210">
        <f t="shared" si="8"/>
        <v>23.749288453264498</v>
      </c>
      <c r="AI63" s="68" t="s">
        <v>131</v>
      </c>
      <c r="AJ63" s="275"/>
      <c r="AK63" s="1460">
        <f t="shared" si="29"/>
        <v>1298.9644898665367</v>
      </c>
      <c r="AL63" s="210">
        <f t="shared" si="10"/>
        <v>1298.9644898665367</v>
      </c>
      <c r="AM63" s="68">
        <f t="shared" si="11"/>
        <v>0</v>
      </c>
    </row>
    <row r="64" spans="1:39" ht="12" customHeight="1" x14ac:dyDescent="0.25">
      <c r="A64" s="25"/>
      <c r="B64" s="42" t="s">
        <v>107</v>
      </c>
      <c r="C64" s="282"/>
      <c r="D64" s="664">
        <f t="shared" si="30"/>
        <v>259</v>
      </c>
      <c r="E64" s="665">
        <v>77</v>
      </c>
      <c r="F64" s="660">
        <v>182</v>
      </c>
      <c r="G64" s="275"/>
      <c r="H64" s="664">
        <f t="shared" si="31"/>
        <v>5658</v>
      </c>
      <c r="I64" s="665">
        <v>5643</v>
      </c>
      <c r="J64" s="660">
        <v>15</v>
      </c>
      <c r="K64" s="224"/>
      <c r="L64" s="277">
        <v>149</v>
      </c>
      <c r="M64" s="232">
        <v>149</v>
      </c>
      <c r="N64" s="232">
        <v>0</v>
      </c>
      <c r="O64" s="275"/>
      <c r="P64" s="277">
        <v>33103</v>
      </c>
      <c r="Q64" s="232">
        <v>33103</v>
      </c>
      <c r="R64" s="232">
        <v>0</v>
      </c>
      <c r="T64" s="1336">
        <f>VLOOKUP(B64,'FX rates'!$B$9:$K$116,9,FALSE)</f>
        <v>3.8356699999999999</v>
      </c>
      <c r="U64" s="1336">
        <f>VLOOKUP(B64,'FX rates'!$B$9:$K$116,10,FALSE)</f>
        <v>3.8929499999999995</v>
      </c>
      <c r="W64" s="42" t="s">
        <v>107</v>
      </c>
      <c r="X64" s="282"/>
      <c r="Y64" s="277">
        <f t="shared" si="28"/>
        <v>67.524057074774419</v>
      </c>
      <c r="Z64" s="232">
        <f t="shared" si="17"/>
        <v>20.074719670878881</v>
      </c>
      <c r="AA64" s="232">
        <f t="shared" si="18"/>
        <v>47.449337403895541</v>
      </c>
      <c r="AB64" s="275"/>
      <c r="AC64" s="277">
        <f t="shared" si="19"/>
        <v>1475.1008298419833</v>
      </c>
      <c r="AD64" s="232">
        <f t="shared" si="20"/>
        <v>1471.190170165838</v>
      </c>
      <c r="AE64" s="232">
        <f t="shared" si="21"/>
        <v>3.9106596761452366</v>
      </c>
      <c r="AF64" s="224"/>
      <c r="AG64" s="1461">
        <f t="shared" si="32"/>
        <v>38.274316392453031</v>
      </c>
      <c r="AH64" s="1331">
        <f t="shared" si="8"/>
        <v>38.274316392453031</v>
      </c>
      <c r="AI64" s="283">
        <f t="shared" si="9"/>
        <v>0</v>
      </c>
      <c r="AJ64" s="275"/>
      <c r="AK64" s="1461">
        <f t="shared" si="29"/>
        <v>8503.3201042910914</v>
      </c>
      <c r="AL64" s="1331">
        <f t="shared" si="10"/>
        <v>8503.3201042910914</v>
      </c>
      <c r="AM64" s="283">
        <f t="shared" si="11"/>
        <v>0</v>
      </c>
    </row>
    <row r="65" spans="1:39" ht="12" customHeight="1" x14ac:dyDescent="0.25">
      <c r="A65" s="1"/>
      <c r="B65" s="6"/>
      <c r="C65" s="6"/>
      <c r="D65" s="216"/>
      <c r="E65" s="216"/>
      <c r="F65" s="216"/>
      <c r="H65" s="216"/>
      <c r="I65" s="216"/>
      <c r="J65" s="216"/>
      <c r="L65" s="278"/>
      <c r="M65" s="278"/>
      <c r="N65" s="278"/>
      <c r="P65" s="216"/>
      <c r="Q65" s="216"/>
      <c r="R65" s="216"/>
      <c r="T65" s="149"/>
      <c r="U65" s="112"/>
      <c r="W65" s="6" t="s">
        <v>30</v>
      </c>
      <c r="X65" s="6"/>
      <c r="Y65" s="211">
        <f>SUM(Y44:Y64)</f>
        <v>17310.15124631453</v>
      </c>
      <c r="Z65" s="266"/>
      <c r="AA65" s="266"/>
      <c r="AB65" s="262"/>
      <c r="AC65" s="211">
        <f>SUM(AC44:AC64)</f>
        <v>195238.16094191559</v>
      </c>
      <c r="AD65" s="211"/>
      <c r="AE65" s="211"/>
      <c r="AF65" s="211"/>
      <c r="AG65" s="211">
        <f>SUM(AG44:AG64)</f>
        <v>38608.726713874581</v>
      </c>
      <c r="AH65" s="266"/>
      <c r="AI65" s="266"/>
      <c r="AJ65" s="262"/>
      <c r="AK65" s="211">
        <f>SUM(AK44:AK64)</f>
        <v>237251.2735337202</v>
      </c>
      <c r="AL65" s="266"/>
      <c r="AM65" s="266"/>
    </row>
    <row r="66" spans="1:39" ht="12" customHeight="1" x14ac:dyDescent="0.25">
      <c r="A66" s="1"/>
      <c r="B66" s="1"/>
      <c r="C66" s="21"/>
      <c r="D66" s="1"/>
      <c r="E66" s="1"/>
      <c r="F66" s="1"/>
      <c r="H66" s="1"/>
      <c r="I66" s="1"/>
      <c r="J66" s="1"/>
      <c r="L66" s="1"/>
      <c r="M66" s="1"/>
      <c r="N66" s="1"/>
      <c r="P66" s="1"/>
      <c r="Q66" s="1"/>
      <c r="R66" s="1"/>
      <c r="T66" s="112"/>
      <c r="U66" s="112"/>
      <c r="W66" s="1"/>
      <c r="X66" s="21"/>
      <c r="Y66" s="1"/>
      <c r="Z66" s="1"/>
      <c r="AA66" s="1"/>
      <c r="AC66" s="1"/>
      <c r="AD66" s="1"/>
      <c r="AE66" s="1"/>
      <c r="AG66" s="1"/>
      <c r="AH66" s="1"/>
      <c r="AI66" s="1"/>
      <c r="AK66" s="1"/>
      <c r="AL66" s="1"/>
      <c r="AM66" s="1"/>
    </row>
    <row r="67" spans="1:39" ht="12" customHeight="1" x14ac:dyDescent="0.25">
      <c r="A67" s="1"/>
      <c r="B67" s="80"/>
      <c r="C67" s="80"/>
      <c r="D67" s="1"/>
      <c r="E67" s="1"/>
      <c r="F67" s="1"/>
      <c r="H67" s="1"/>
      <c r="I67" s="1"/>
      <c r="J67" s="1"/>
      <c r="L67" s="234"/>
      <c r="M67" s="234"/>
      <c r="N67" s="1"/>
      <c r="P67" s="1"/>
      <c r="Q67" s="1"/>
      <c r="R67" s="1"/>
      <c r="T67" s="112"/>
      <c r="U67" s="112"/>
      <c r="W67" s="235" t="s">
        <v>132</v>
      </c>
      <c r="X67" s="269"/>
      <c r="Y67" s="239">
        <f>SUM(Y20,Y41,Y65)</f>
        <v>99871.076776559494</v>
      </c>
      <c r="Z67" s="271"/>
      <c r="AA67" s="279"/>
      <c r="AB67" s="272"/>
      <c r="AC67" s="239">
        <f>SUM(AC20,AC41,AC65)</f>
        <v>610466.4612070627</v>
      </c>
      <c r="AD67" s="239"/>
      <c r="AE67" s="239"/>
      <c r="AF67" s="239"/>
      <c r="AG67" s="239">
        <f>SUM(AG20,AG41,AG65)</f>
        <v>176008.34968562546</v>
      </c>
      <c r="AH67" s="239"/>
      <c r="AI67" s="239"/>
      <c r="AJ67" s="239"/>
      <c r="AK67" s="239">
        <f>SUM(AK20,AK41,AK65)</f>
        <v>907748.43638608244</v>
      </c>
      <c r="AL67" s="239"/>
      <c r="AM67" s="239"/>
    </row>
    <row r="68" spans="1:39" ht="12" customHeight="1" x14ac:dyDescent="0.25">
      <c r="A68" s="1"/>
      <c r="B68" s="1"/>
      <c r="C68" s="21"/>
      <c r="D68" s="1"/>
      <c r="E68" s="1"/>
      <c r="F68" s="1"/>
      <c r="H68" s="1"/>
      <c r="I68" s="1"/>
      <c r="J68" s="1"/>
      <c r="L68" s="1"/>
      <c r="M68" s="1"/>
      <c r="N68" s="1"/>
      <c r="P68" s="1"/>
      <c r="Q68" s="1"/>
      <c r="R68" s="1"/>
      <c r="T68" s="187"/>
      <c r="U68" s="187"/>
      <c r="W68" s="1"/>
      <c r="X68" s="21"/>
      <c r="Y68" s="1"/>
      <c r="Z68" s="1"/>
      <c r="AA68" s="1"/>
      <c r="AC68" s="1"/>
      <c r="AD68" s="1"/>
      <c r="AE68" s="1"/>
      <c r="AG68" s="1"/>
      <c r="AH68" s="1"/>
      <c r="AI68" s="1"/>
      <c r="AK68" s="1"/>
      <c r="AL68" s="1"/>
      <c r="AM68" s="1"/>
    </row>
    <row r="69" spans="1:39" ht="12" customHeight="1" x14ac:dyDescent="0.25">
      <c r="B69" s="87" t="s">
        <v>110</v>
      </c>
      <c r="T69" s="112"/>
      <c r="U69" s="112"/>
      <c r="W69" s="87"/>
    </row>
    <row r="70" spans="1:39" ht="12" customHeight="1" x14ac:dyDescent="0.25">
      <c r="B70" s="87" t="s">
        <v>111</v>
      </c>
      <c r="T70" s="112"/>
      <c r="U70" s="112"/>
      <c r="W70" s="87"/>
    </row>
    <row r="71" spans="1:39" ht="12" customHeight="1" x14ac:dyDescent="0.25">
      <c r="B71" s="87" t="s">
        <v>112</v>
      </c>
      <c r="L71" s="148"/>
      <c r="M71" s="148"/>
      <c r="N71" s="148"/>
      <c r="O71" s="148"/>
      <c r="T71" s="112"/>
      <c r="U71" s="112"/>
      <c r="W71" s="87"/>
    </row>
    <row r="72" spans="1:39" ht="12" customHeight="1" x14ac:dyDescent="0.25">
      <c r="B72" s="94" t="s">
        <v>113</v>
      </c>
      <c r="L72" s="148"/>
      <c r="M72" s="148"/>
      <c r="N72" s="280"/>
      <c r="O72" s="148"/>
      <c r="W72" s="94"/>
    </row>
    <row r="73" spans="1:39" ht="12" customHeight="1" x14ac:dyDescent="0.25">
      <c r="B73" s="87" t="s">
        <v>133</v>
      </c>
      <c r="L73" s="148"/>
      <c r="M73" s="148"/>
      <c r="N73" s="280"/>
      <c r="O73" s="148"/>
      <c r="W73" s="87"/>
    </row>
    <row r="74" spans="1:39" ht="12" customHeight="1" x14ac:dyDescent="0.25">
      <c r="B74" s="87" t="s">
        <v>134</v>
      </c>
      <c r="L74" s="148"/>
      <c r="M74" s="148"/>
      <c r="N74" s="148"/>
      <c r="O74" s="280"/>
      <c r="W74" s="87"/>
    </row>
    <row r="75" spans="1:39" ht="12" customHeight="1" x14ac:dyDescent="0.25">
      <c r="B75" s="2"/>
      <c r="L75" s="281"/>
      <c r="M75" s="281"/>
      <c r="N75" s="148"/>
      <c r="O75" s="280"/>
      <c r="W75" s="2"/>
    </row>
    <row r="76" spans="1:39" ht="12" customHeight="1" x14ac:dyDescent="0.25">
      <c r="B76" s="79" t="s">
        <v>116</v>
      </c>
      <c r="L76" s="281"/>
      <c r="M76" s="281"/>
      <c r="N76" s="280"/>
      <c r="O76" s="148"/>
      <c r="W76" s="81"/>
    </row>
    <row r="77" spans="1:39" ht="12" customHeight="1" x14ac:dyDescent="0.25">
      <c r="B77" s="79" t="s">
        <v>117</v>
      </c>
      <c r="L77" s="214"/>
      <c r="M77" s="214"/>
      <c r="N77" s="280"/>
      <c r="O77" s="148"/>
      <c r="W77" s="81"/>
    </row>
    <row r="78" spans="1:39" ht="12" customHeight="1" x14ac:dyDescent="0.25">
      <c r="B78" s="79" t="s">
        <v>121</v>
      </c>
      <c r="L78" s="214"/>
      <c r="M78" s="214"/>
      <c r="N78" s="280"/>
      <c r="O78" s="148"/>
      <c r="W78" s="81"/>
    </row>
    <row r="79" spans="1:39" ht="12" customHeight="1" x14ac:dyDescent="0.25">
      <c r="B79" s="79" t="s">
        <v>805</v>
      </c>
      <c r="L79" s="214"/>
      <c r="M79" s="214"/>
      <c r="N79" s="280"/>
      <c r="O79" s="148"/>
      <c r="W79" s="81"/>
    </row>
    <row r="80" spans="1:39" ht="12" customHeight="1" x14ac:dyDescent="0.25">
      <c r="B80" s="79" t="s">
        <v>118</v>
      </c>
      <c r="L80" s="16"/>
      <c r="M80" s="16"/>
      <c r="N80" s="280"/>
      <c r="O80" s="148"/>
      <c r="W80" s="81"/>
    </row>
    <row r="81" spans="2:23" ht="12" customHeight="1" x14ac:dyDescent="0.25">
      <c r="B81" s="79" t="s">
        <v>119</v>
      </c>
      <c r="W81" s="81"/>
    </row>
    <row r="82" spans="2:23" ht="12" customHeight="1" x14ac:dyDescent="0.25">
      <c r="B82" s="79" t="s">
        <v>120</v>
      </c>
      <c r="W82" s="81"/>
    </row>
    <row r="83" spans="2:23" ht="12" customHeight="1" x14ac:dyDescent="0.25">
      <c r="B83" s="3" t="s">
        <v>807</v>
      </c>
      <c r="W83" s="81"/>
    </row>
    <row r="84" spans="2:23" ht="12" customHeight="1" x14ac:dyDescent="0.25">
      <c r="B84" s="79" t="s">
        <v>123</v>
      </c>
      <c r="W84" s="81"/>
    </row>
    <row r="85" spans="2:23" ht="12" customHeight="1" x14ac:dyDescent="0.25">
      <c r="B85" s="79" t="s">
        <v>124</v>
      </c>
      <c r="W85" s="81"/>
    </row>
    <row r="86" spans="2:23" ht="12" customHeight="1" x14ac:dyDescent="0.25">
      <c r="B86" s="79" t="s">
        <v>125</v>
      </c>
    </row>
    <row r="87" spans="2:23" ht="12" customHeight="1" x14ac:dyDescent="0.25">
      <c r="B87" s="79" t="s">
        <v>122</v>
      </c>
    </row>
    <row r="88" spans="2:23" ht="12" customHeight="1" x14ac:dyDescent="0.25">
      <c r="B88" s="79" t="s">
        <v>126</v>
      </c>
    </row>
    <row r="89" spans="2:23" ht="12" customHeight="1" x14ac:dyDescent="0.25"/>
    <row r="90" spans="2:23" ht="12" customHeight="1" x14ac:dyDescent="0.25"/>
    <row r="91" spans="2:23" ht="12" customHeight="1" x14ac:dyDescent="0.25"/>
    <row r="92" spans="2:23" ht="12" customHeight="1" x14ac:dyDescent="0.25"/>
    <row r="93" spans="2:23" ht="12" customHeight="1" x14ac:dyDescent="0.25"/>
    <row r="94" spans="2:23" ht="12" customHeight="1" x14ac:dyDescent="0.25"/>
    <row r="95" spans="2:23" ht="12" customHeight="1" x14ac:dyDescent="0.25"/>
    <row r="96" spans="2:23" ht="12" customHeight="1" x14ac:dyDescent="0.25"/>
    <row r="97" spans="1:39" ht="12" customHeight="1" x14ac:dyDescent="0.25">
      <c r="A97" s="92"/>
      <c r="B97" s="92"/>
      <c r="C97" s="187"/>
      <c r="D97" s="92"/>
      <c r="E97" s="92"/>
      <c r="F97" s="92"/>
      <c r="H97" s="92"/>
      <c r="I97" s="92"/>
      <c r="J97" s="92"/>
      <c r="L97" s="92"/>
      <c r="M97" s="92"/>
      <c r="N97" s="92"/>
      <c r="P97" s="92"/>
      <c r="Q97" s="92"/>
      <c r="R97" s="92"/>
      <c r="W97" s="92"/>
      <c r="X97" s="187"/>
      <c r="Y97" s="92"/>
      <c r="Z97" s="92"/>
      <c r="AA97" s="92"/>
      <c r="AC97" s="92"/>
      <c r="AD97" s="92"/>
      <c r="AE97" s="92"/>
      <c r="AG97" s="92"/>
      <c r="AH97" s="92"/>
      <c r="AI97" s="92"/>
      <c r="AK97" s="92"/>
      <c r="AL97" s="92"/>
      <c r="AM97" s="92"/>
    </row>
  </sheetData>
  <mergeCells count="44">
    <mergeCell ref="T5:T8"/>
    <mergeCell ref="D6:F6"/>
    <mergeCell ref="H6:J6"/>
    <mergeCell ref="L6:N6"/>
    <mergeCell ref="P6:R6"/>
    <mergeCell ref="Q7:Q8"/>
    <mergeCell ref="B5:B8"/>
    <mergeCell ref="D5:F5"/>
    <mergeCell ref="H5:J5"/>
    <mergeCell ref="L5:N5"/>
    <mergeCell ref="P5:R5"/>
    <mergeCell ref="R7:R8"/>
    <mergeCell ref="D7:D8"/>
    <mergeCell ref="E7:E8"/>
    <mergeCell ref="F7:F8"/>
    <mergeCell ref="H7:H8"/>
    <mergeCell ref="I7:I8"/>
    <mergeCell ref="J7:J8"/>
    <mergeCell ref="L7:L8"/>
    <mergeCell ref="M7:M8"/>
    <mergeCell ref="N7:N8"/>
    <mergeCell ref="P7:P8"/>
    <mergeCell ref="AK5:AM5"/>
    <mergeCell ref="Y6:AA6"/>
    <mergeCell ref="AC6:AE6"/>
    <mergeCell ref="AG6:AI6"/>
    <mergeCell ref="AK6:AM6"/>
    <mergeCell ref="U5:U8"/>
    <mergeCell ref="W5:W8"/>
    <mergeCell ref="Y5:AA5"/>
    <mergeCell ref="AC5:AE5"/>
    <mergeCell ref="AG5:AI5"/>
    <mergeCell ref="AM7:AM8"/>
    <mergeCell ref="Y7:Y8"/>
    <mergeCell ref="Z7:Z8"/>
    <mergeCell ref="AA7:AA8"/>
    <mergeCell ref="AC7:AC8"/>
    <mergeCell ref="AD7:AD8"/>
    <mergeCell ref="AE7:AE8"/>
    <mergeCell ref="AG7:AG8"/>
    <mergeCell ref="AH7:AH8"/>
    <mergeCell ref="AI7:AI8"/>
    <mergeCell ref="AK7:AK8"/>
    <mergeCell ref="AL7:AL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67"/>
  <sheetViews>
    <sheetView showGridLines="0" zoomScale="85" zoomScaleNormal="85" workbookViewId="0">
      <selection activeCell="AI38" sqref="AI38"/>
    </sheetView>
  </sheetViews>
  <sheetFormatPr defaultColWidth="11.42578125" defaultRowHeight="15" x14ac:dyDescent="0.25"/>
  <cols>
    <col min="1" max="1" width="2.85546875" style="112" customWidth="1"/>
    <col min="2" max="2" width="37.5703125" style="112" customWidth="1"/>
    <col min="3" max="4" width="15.7109375" style="112" customWidth="1"/>
    <col min="5" max="5" width="2.85546875" style="2" customWidth="1"/>
    <col min="6" max="7" width="15.7109375" style="112" customWidth="1"/>
    <col min="8" max="8" width="2.85546875" style="2" customWidth="1"/>
    <col min="9" max="10" width="15.7109375" style="112" customWidth="1"/>
    <col min="11" max="11" width="2.85546875" style="2" customWidth="1"/>
    <col min="12" max="13" width="15.7109375" style="112" customWidth="1"/>
    <col min="14" max="14" width="2.85546875" style="2" customWidth="1"/>
    <col min="15" max="16" width="15.7109375" style="112" customWidth="1"/>
    <col min="17" max="17" width="2.85546875" style="2" customWidth="1"/>
    <col min="18" max="19" width="15.7109375" style="112" customWidth="1"/>
    <col min="20" max="20" width="7.140625" style="2" customWidth="1"/>
    <col min="21" max="22" width="15.7109375" style="112" customWidth="1"/>
    <col min="23" max="23" width="2.85546875" style="112" customWidth="1"/>
    <col min="24" max="25" width="15.7109375" style="2" customWidth="1"/>
    <col min="26" max="27" width="2.85546875" style="2" customWidth="1"/>
    <col min="28" max="29" width="15.7109375" style="318" customWidth="1"/>
    <col min="30" max="30" width="2.85546875" style="243" customWidth="1"/>
    <col min="31" max="32" width="15.7109375" style="318" customWidth="1"/>
    <col min="33" max="33" width="2.85546875" style="243" customWidth="1"/>
    <col min="34" max="35" width="15.7109375" style="318" customWidth="1"/>
    <col min="36" max="36" width="2.85546875" style="2" customWidth="1"/>
    <col min="37"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2" width="15.7109375" style="2" customWidth="1"/>
    <col min="273" max="273" width="2.85546875" style="2" customWidth="1"/>
    <col min="274" max="275" width="15.7109375" style="2" customWidth="1"/>
    <col min="276" max="276" width="2.85546875" style="2" customWidth="1"/>
    <col min="277" max="278" width="15.7109375" style="2" customWidth="1"/>
    <col min="279" max="279" width="2.85546875" style="2" customWidth="1"/>
    <col min="280" max="281" width="15.7109375" style="2" customWidth="1"/>
    <col min="282" max="283" width="2.85546875" style="2" customWidth="1"/>
    <col min="284" max="285" width="15.7109375" style="2" customWidth="1"/>
    <col min="286" max="286" width="2.85546875" style="2" customWidth="1"/>
    <col min="287" max="288" width="15.7109375" style="2" customWidth="1"/>
    <col min="289" max="289" width="2.85546875" style="2" customWidth="1"/>
    <col min="290" max="291" width="15.7109375" style="2" customWidth="1"/>
    <col min="292" max="292" width="2.85546875" style="2" customWidth="1"/>
    <col min="293"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8" width="15.7109375" style="2" customWidth="1"/>
    <col min="529" max="529" width="2.85546875" style="2" customWidth="1"/>
    <col min="530" max="531" width="15.7109375" style="2" customWidth="1"/>
    <col min="532" max="532" width="2.85546875" style="2" customWidth="1"/>
    <col min="533" max="534" width="15.7109375" style="2" customWidth="1"/>
    <col min="535" max="535" width="2.85546875" style="2" customWidth="1"/>
    <col min="536" max="537" width="15.7109375" style="2" customWidth="1"/>
    <col min="538" max="539" width="2.85546875" style="2" customWidth="1"/>
    <col min="540" max="541" width="15.7109375" style="2" customWidth="1"/>
    <col min="542" max="542" width="2.85546875" style="2" customWidth="1"/>
    <col min="543" max="544" width="15.7109375" style="2" customWidth="1"/>
    <col min="545" max="545" width="2.85546875" style="2" customWidth="1"/>
    <col min="546" max="547" width="15.7109375" style="2" customWidth="1"/>
    <col min="548" max="548" width="2.85546875" style="2" customWidth="1"/>
    <col min="549"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4" width="15.7109375" style="2" customWidth="1"/>
    <col min="785" max="785" width="2.85546875" style="2" customWidth="1"/>
    <col min="786" max="787" width="15.7109375" style="2" customWidth="1"/>
    <col min="788" max="788" width="2.85546875" style="2" customWidth="1"/>
    <col min="789" max="790" width="15.7109375" style="2" customWidth="1"/>
    <col min="791" max="791" width="2.85546875" style="2" customWidth="1"/>
    <col min="792" max="793" width="15.7109375" style="2" customWidth="1"/>
    <col min="794" max="795" width="2.85546875" style="2" customWidth="1"/>
    <col min="796" max="797" width="15.7109375" style="2" customWidth="1"/>
    <col min="798" max="798" width="2.85546875" style="2" customWidth="1"/>
    <col min="799" max="800" width="15.7109375" style="2" customWidth="1"/>
    <col min="801" max="801" width="2.85546875" style="2" customWidth="1"/>
    <col min="802" max="803" width="15.7109375" style="2" customWidth="1"/>
    <col min="804" max="804" width="2.85546875" style="2" customWidth="1"/>
    <col min="805"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40" width="15.7109375" style="2" customWidth="1"/>
    <col min="1041" max="1041" width="2.85546875" style="2" customWidth="1"/>
    <col min="1042" max="1043" width="15.7109375" style="2" customWidth="1"/>
    <col min="1044" max="1044" width="2.85546875" style="2" customWidth="1"/>
    <col min="1045" max="1046" width="15.7109375" style="2" customWidth="1"/>
    <col min="1047" max="1047" width="2.85546875" style="2" customWidth="1"/>
    <col min="1048" max="1049" width="15.7109375" style="2" customWidth="1"/>
    <col min="1050" max="1051" width="2.85546875" style="2" customWidth="1"/>
    <col min="1052" max="1053" width="15.7109375" style="2" customWidth="1"/>
    <col min="1054" max="1054" width="2.85546875" style="2" customWidth="1"/>
    <col min="1055" max="1056" width="15.7109375" style="2" customWidth="1"/>
    <col min="1057" max="1057" width="2.85546875" style="2" customWidth="1"/>
    <col min="1058" max="1059" width="15.7109375" style="2" customWidth="1"/>
    <col min="1060" max="1060" width="2.85546875" style="2" customWidth="1"/>
    <col min="1061"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6" width="15.7109375" style="2" customWidth="1"/>
    <col min="1297" max="1297" width="2.85546875" style="2" customWidth="1"/>
    <col min="1298" max="1299" width="15.7109375" style="2" customWidth="1"/>
    <col min="1300" max="1300" width="2.85546875" style="2" customWidth="1"/>
    <col min="1301" max="1302" width="15.7109375" style="2" customWidth="1"/>
    <col min="1303" max="1303" width="2.85546875" style="2" customWidth="1"/>
    <col min="1304" max="1305" width="15.7109375" style="2" customWidth="1"/>
    <col min="1306" max="1307" width="2.85546875" style="2" customWidth="1"/>
    <col min="1308" max="1309" width="15.7109375" style="2" customWidth="1"/>
    <col min="1310" max="1310" width="2.85546875" style="2" customWidth="1"/>
    <col min="1311" max="1312" width="15.7109375" style="2" customWidth="1"/>
    <col min="1313" max="1313" width="2.85546875" style="2" customWidth="1"/>
    <col min="1314" max="1315" width="15.7109375" style="2" customWidth="1"/>
    <col min="1316" max="1316" width="2.85546875" style="2" customWidth="1"/>
    <col min="1317"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2" width="15.7109375" style="2" customWidth="1"/>
    <col min="1553" max="1553" width="2.85546875" style="2" customWidth="1"/>
    <col min="1554" max="1555" width="15.7109375" style="2" customWidth="1"/>
    <col min="1556" max="1556" width="2.85546875" style="2" customWidth="1"/>
    <col min="1557" max="1558" width="15.7109375" style="2" customWidth="1"/>
    <col min="1559" max="1559" width="2.85546875" style="2" customWidth="1"/>
    <col min="1560" max="1561" width="15.7109375" style="2" customWidth="1"/>
    <col min="1562" max="1563" width="2.85546875" style="2" customWidth="1"/>
    <col min="1564" max="1565" width="15.7109375" style="2" customWidth="1"/>
    <col min="1566" max="1566" width="2.85546875" style="2" customWidth="1"/>
    <col min="1567" max="1568" width="15.7109375" style="2" customWidth="1"/>
    <col min="1569" max="1569" width="2.85546875" style="2" customWidth="1"/>
    <col min="1570" max="1571" width="15.7109375" style="2" customWidth="1"/>
    <col min="1572" max="1572" width="2.85546875" style="2" customWidth="1"/>
    <col min="1573"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8" width="15.7109375" style="2" customWidth="1"/>
    <col min="1809" max="1809" width="2.85546875" style="2" customWidth="1"/>
    <col min="1810" max="1811" width="15.7109375" style="2" customWidth="1"/>
    <col min="1812" max="1812" width="2.85546875" style="2" customWidth="1"/>
    <col min="1813" max="1814" width="15.7109375" style="2" customWidth="1"/>
    <col min="1815" max="1815" width="2.85546875" style="2" customWidth="1"/>
    <col min="1816" max="1817" width="15.7109375" style="2" customWidth="1"/>
    <col min="1818" max="1819" width="2.85546875" style="2" customWidth="1"/>
    <col min="1820" max="1821" width="15.7109375" style="2" customWidth="1"/>
    <col min="1822" max="1822" width="2.85546875" style="2" customWidth="1"/>
    <col min="1823" max="1824" width="15.7109375" style="2" customWidth="1"/>
    <col min="1825" max="1825" width="2.85546875" style="2" customWidth="1"/>
    <col min="1826" max="1827" width="15.7109375" style="2" customWidth="1"/>
    <col min="1828" max="1828" width="2.85546875" style="2" customWidth="1"/>
    <col min="1829"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4" width="15.7109375" style="2" customWidth="1"/>
    <col min="2065" max="2065" width="2.85546875" style="2" customWidth="1"/>
    <col min="2066" max="2067" width="15.7109375" style="2" customWidth="1"/>
    <col min="2068" max="2068" width="2.85546875" style="2" customWidth="1"/>
    <col min="2069" max="2070" width="15.7109375" style="2" customWidth="1"/>
    <col min="2071" max="2071" width="2.85546875" style="2" customWidth="1"/>
    <col min="2072" max="2073" width="15.7109375" style="2" customWidth="1"/>
    <col min="2074" max="2075" width="2.85546875" style="2" customWidth="1"/>
    <col min="2076" max="2077" width="15.7109375" style="2" customWidth="1"/>
    <col min="2078" max="2078" width="2.85546875" style="2" customWidth="1"/>
    <col min="2079" max="2080" width="15.7109375" style="2" customWidth="1"/>
    <col min="2081" max="2081" width="2.85546875" style="2" customWidth="1"/>
    <col min="2082" max="2083" width="15.7109375" style="2" customWidth="1"/>
    <col min="2084" max="2084" width="2.85546875" style="2" customWidth="1"/>
    <col min="2085"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20" width="15.7109375" style="2" customWidth="1"/>
    <col min="2321" max="2321" width="2.85546875" style="2" customWidth="1"/>
    <col min="2322" max="2323" width="15.7109375" style="2" customWidth="1"/>
    <col min="2324" max="2324" width="2.85546875" style="2" customWidth="1"/>
    <col min="2325" max="2326" width="15.7109375" style="2" customWidth="1"/>
    <col min="2327" max="2327" width="2.85546875" style="2" customWidth="1"/>
    <col min="2328" max="2329" width="15.7109375" style="2" customWidth="1"/>
    <col min="2330" max="2331" width="2.85546875" style="2" customWidth="1"/>
    <col min="2332" max="2333" width="15.7109375" style="2" customWidth="1"/>
    <col min="2334" max="2334" width="2.85546875" style="2" customWidth="1"/>
    <col min="2335" max="2336" width="15.7109375" style="2" customWidth="1"/>
    <col min="2337" max="2337" width="2.85546875" style="2" customWidth="1"/>
    <col min="2338" max="2339" width="15.7109375" style="2" customWidth="1"/>
    <col min="2340" max="2340" width="2.85546875" style="2" customWidth="1"/>
    <col min="2341"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6" width="15.7109375" style="2" customWidth="1"/>
    <col min="2577" max="2577" width="2.85546875" style="2" customWidth="1"/>
    <col min="2578" max="2579" width="15.7109375" style="2" customWidth="1"/>
    <col min="2580" max="2580" width="2.85546875" style="2" customWidth="1"/>
    <col min="2581" max="2582" width="15.7109375" style="2" customWidth="1"/>
    <col min="2583" max="2583" width="2.85546875" style="2" customWidth="1"/>
    <col min="2584" max="2585" width="15.7109375" style="2" customWidth="1"/>
    <col min="2586" max="2587" width="2.85546875" style="2" customWidth="1"/>
    <col min="2588" max="2589" width="15.7109375" style="2" customWidth="1"/>
    <col min="2590" max="2590" width="2.85546875" style="2" customWidth="1"/>
    <col min="2591" max="2592" width="15.7109375" style="2" customWidth="1"/>
    <col min="2593" max="2593" width="2.85546875" style="2" customWidth="1"/>
    <col min="2594" max="2595" width="15.7109375" style="2" customWidth="1"/>
    <col min="2596" max="2596" width="2.85546875" style="2" customWidth="1"/>
    <col min="2597"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2" width="15.7109375" style="2" customWidth="1"/>
    <col min="2833" max="2833" width="2.85546875" style="2" customWidth="1"/>
    <col min="2834" max="2835" width="15.7109375" style="2" customWidth="1"/>
    <col min="2836" max="2836" width="2.85546875" style="2" customWidth="1"/>
    <col min="2837" max="2838" width="15.7109375" style="2" customWidth="1"/>
    <col min="2839" max="2839" width="2.85546875" style="2" customWidth="1"/>
    <col min="2840" max="2841" width="15.7109375" style="2" customWidth="1"/>
    <col min="2842" max="2843" width="2.85546875" style="2" customWidth="1"/>
    <col min="2844" max="2845" width="15.7109375" style="2" customWidth="1"/>
    <col min="2846" max="2846" width="2.85546875" style="2" customWidth="1"/>
    <col min="2847" max="2848" width="15.7109375" style="2" customWidth="1"/>
    <col min="2849" max="2849" width="2.85546875" style="2" customWidth="1"/>
    <col min="2850" max="2851" width="15.7109375" style="2" customWidth="1"/>
    <col min="2852" max="2852" width="2.85546875" style="2" customWidth="1"/>
    <col min="2853"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8" width="15.7109375" style="2" customWidth="1"/>
    <col min="3089" max="3089" width="2.85546875" style="2" customWidth="1"/>
    <col min="3090" max="3091" width="15.7109375" style="2" customWidth="1"/>
    <col min="3092" max="3092" width="2.85546875" style="2" customWidth="1"/>
    <col min="3093" max="3094" width="15.7109375" style="2" customWidth="1"/>
    <col min="3095" max="3095" width="2.85546875" style="2" customWidth="1"/>
    <col min="3096" max="3097" width="15.7109375" style="2" customWidth="1"/>
    <col min="3098" max="3099" width="2.85546875" style="2" customWidth="1"/>
    <col min="3100" max="3101" width="15.7109375" style="2" customWidth="1"/>
    <col min="3102" max="3102" width="2.85546875" style="2" customWidth="1"/>
    <col min="3103" max="3104" width="15.7109375" style="2" customWidth="1"/>
    <col min="3105" max="3105" width="2.85546875" style="2" customWidth="1"/>
    <col min="3106" max="3107" width="15.7109375" style="2" customWidth="1"/>
    <col min="3108" max="3108" width="2.85546875" style="2" customWidth="1"/>
    <col min="3109"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4" width="15.7109375" style="2" customWidth="1"/>
    <col min="3345" max="3345" width="2.85546875" style="2" customWidth="1"/>
    <col min="3346" max="3347" width="15.7109375" style="2" customWidth="1"/>
    <col min="3348" max="3348" width="2.85546875" style="2" customWidth="1"/>
    <col min="3349" max="3350" width="15.7109375" style="2" customWidth="1"/>
    <col min="3351" max="3351" width="2.85546875" style="2" customWidth="1"/>
    <col min="3352" max="3353" width="15.7109375" style="2" customWidth="1"/>
    <col min="3354" max="3355" width="2.85546875" style="2" customWidth="1"/>
    <col min="3356" max="3357" width="15.7109375" style="2" customWidth="1"/>
    <col min="3358" max="3358" width="2.85546875" style="2" customWidth="1"/>
    <col min="3359" max="3360" width="15.7109375" style="2" customWidth="1"/>
    <col min="3361" max="3361" width="2.85546875" style="2" customWidth="1"/>
    <col min="3362" max="3363" width="15.7109375" style="2" customWidth="1"/>
    <col min="3364" max="3364" width="2.85546875" style="2" customWidth="1"/>
    <col min="3365"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600" width="15.7109375" style="2" customWidth="1"/>
    <col min="3601" max="3601" width="2.85546875" style="2" customWidth="1"/>
    <col min="3602" max="3603" width="15.7109375" style="2" customWidth="1"/>
    <col min="3604" max="3604" width="2.85546875" style="2" customWidth="1"/>
    <col min="3605" max="3606" width="15.7109375" style="2" customWidth="1"/>
    <col min="3607" max="3607" width="2.85546875" style="2" customWidth="1"/>
    <col min="3608" max="3609" width="15.7109375" style="2" customWidth="1"/>
    <col min="3610" max="3611" width="2.85546875" style="2" customWidth="1"/>
    <col min="3612" max="3613" width="15.7109375" style="2" customWidth="1"/>
    <col min="3614" max="3614" width="2.85546875" style="2" customWidth="1"/>
    <col min="3615" max="3616" width="15.7109375" style="2" customWidth="1"/>
    <col min="3617" max="3617" width="2.85546875" style="2" customWidth="1"/>
    <col min="3618" max="3619" width="15.7109375" style="2" customWidth="1"/>
    <col min="3620" max="3620" width="2.85546875" style="2" customWidth="1"/>
    <col min="3621"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6" width="15.7109375" style="2" customWidth="1"/>
    <col min="3857" max="3857" width="2.85546875" style="2" customWidth="1"/>
    <col min="3858" max="3859" width="15.7109375" style="2" customWidth="1"/>
    <col min="3860" max="3860" width="2.85546875" style="2" customWidth="1"/>
    <col min="3861" max="3862" width="15.7109375" style="2" customWidth="1"/>
    <col min="3863" max="3863" width="2.85546875" style="2" customWidth="1"/>
    <col min="3864" max="3865" width="15.7109375" style="2" customWidth="1"/>
    <col min="3866" max="3867" width="2.85546875" style="2" customWidth="1"/>
    <col min="3868" max="3869" width="15.7109375" style="2" customWidth="1"/>
    <col min="3870" max="3870" width="2.85546875" style="2" customWidth="1"/>
    <col min="3871" max="3872" width="15.7109375" style="2" customWidth="1"/>
    <col min="3873" max="3873" width="2.85546875" style="2" customWidth="1"/>
    <col min="3874" max="3875" width="15.7109375" style="2" customWidth="1"/>
    <col min="3876" max="3876" width="2.85546875" style="2" customWidth="1"/>
    <col min="3877"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2" width="15.7109375" style="2" customWidth="1"/>
    <col min="4113" max="4113" width="2.85546875" style="2" customWidth="1"/>
    <col min="4114" max="4115" width="15.7109375" style="2" customWidth="1"/>
    <col min="4116" max="4116" width="2.85546875" style="2" customWidth="1"/>
    <col min="4117" max="4118" width="15.7109375" style="2" customWidth="1"/>
    <col min="4119" max="4119" width="2.85546875" style="2" customWidth="1"/>
    <col min="4120" max="4121" width="15.7109375" style="2" customWidth="1"/>
    <col min="4122" max="4123" width="2.85546875" style="2" customWidth="1"/>
    <col min="4124" max="4125" width="15.7109375" style="2" customWidth="1"/>
    <col min="4126" max="4126" width="2.85546875" style="2" customWidth="1"/>
    <col min="4127" max="4128" width="15.7109375" style="2" customWidth="1"/>
    <col min="4129" max="4129" width="2.85546875" style="2" customWidth="1"/>
    <col min="4130" max="4131" width="15.7109375" style="2" customWidth="1"/>
    <col min="4132" max="4132" width="2.85546875" style="2" customWidth="1"/>
    <col min="4133"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8" width="15.7109375" style="2" customWidth="1"/>
    <col min="4369" max="4369" width="2.85546875" style="2" customWidth="1"/>
    <col min="4370" max="4371" width="15.7109375" style="2" customWidth="1"/>
    <col min="4372" max="4372" width="2.85546875" style="2" customWidth="1"/>
    <col min="4373" max="4374" width="15.7109375" style="2" customWidth="1"/>
    <col min="4375" max="4375" width="2.85546875" style="2" customWidth="1"/>
    <col min="4376" max="4377" width="15.7109375" style="2" customWidth="1"/>
    <col min="4378" max="4379" width="2.85546875" style="2" customWidth="1"/>
    <col min="4380" max="4381" width="15.7109375" style="2" customWidth="1"/>
    <col min="4382" max="4382" width="2.85546875" style="2" customWidth="1"/>
    <col min="4383" max="4384" width="15.7109375" style="2" customWidth="1"/>
    <col min="4385" max="4385" width="2.85546875" style="2" customWidth="1"/>
    <col min="4386" max="4387" width="15.7109375" style="2" customWidth="1"/>
    <col min="4388" max="4388" width="2.85546875" style="2" customWidth="1"/>
    <col min="4389"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4" width="15.7109375" style="2" customWidth="1"/>
    <col min="4625" max="4625" width="2.85546875" style="2" customWidth="1"/>
    <col min="4626" max="4627" width="15.7109375" style="2" customWidth="1"/>
    <col min="4628" max="4628" width="2.85546875" style="2" customWidth="1"/>
    <col min="4629" max="4630" width="15.7109375" style="2" customWidth="1"/>
    <col min="4631" max="4631" width="2.85546875" style="2" customWidth="1"/>
    <col min="4632" max="4633" width="15.7109375" style="2" customWidth="1"/>
    <col min="4634" max="4635" width="2.85546875" style="2" customWidth="1"/>
    <col min="4636" max="4637" width="15.7109375" style="2" customWidth="1"/>
    <col min="4638" max="4638" width="2.85546875" style="2" customWidth="1"/>
    <col min="4639" max="4640" width="15.7109375" style="2" customWidth="1"/>
    <col min="4641" max="4641" width="2.85546875" style="2" customWidth="1"/>
    <col min="4642" max="4643" width="15.7109375" style="2" customWidth="1"/>
    <col min="4644" max="4644" width="2.85546875" style="2" customWidth="1"/>
    <col min="4645"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80" width="15.7109375" style="2" customWidth="1"/>
    <col min="4881" max="4881" width="2.85546875" style="2" customWidth="1"/>
    <col min="4882" max="4883" width="15.7109375" style="2" customWidth="1"/>
    <col min="4884" max="4884" width="2.85546875" style="2" customWidth="1"/>
    <col min="4885" max="4886" width="15.7109375" style="2" customWidth="1"/>
    <col min="4887" max="4887" width="2.85546875" style="2" customWidth="1"/>
    <col min="4888" max="4889" width="15.7109375" style="2" customWidth="1"/>
    <col min="4890" max="4891" width="2.85546875" style="2" customWidth="1"/>
    <col min="4892" max="4893" width="15.7109375" style="2" customWidth="1"/>
    <col min="4894" max="4894" width="2.85546875" style="2" customWidth="1"/>
    <col min="4895" max="4896" width="15.7109375" style="2" customWidth="1"/>
    <col min="4897" max="4897" width="2.85546875" style="2" customWidth="1"/>
    <col min="4898" max="4899" width="15.7109375" style="2" customWidth="1"/>
    <col min="4900" max="4900" width="2.85546875" style="2" customWidth="1"/>
    <col min="4901"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6" width="15.7109375" style="2" customWidth="1"/>
    <col min="5137" max="5137" width="2.85546875" style="2" customWidth="1"/>
    <col min="5138" max="5139" width="15.7109375" style="2" customWidth="1"/>
    <col min="5140" max="5140" width="2.85546875" style="2" customWidth="1"/>
    <col min="5141" max="5142" width="15.7109375" style="2" customWidth="1"/>
    <col min="5143" max="5143" width="2.85546875" style="2" customWidth="1"/>
    <col min="5144" max="5145" width="15.7109375" style="2" customWidth="1"/>
    <col min="5146" max="5147" width="2.85546875" style="2" customWidth="1"/>
    <col min="5148" max="5149" width="15.7109375" style="2" customWidth="1"/>
    <col min="5150" max="5150" width="2.85546875" style="2" customWidth="1"/>
    <col min="5151" max="5152" width="15.7109375" style="2" customWidth="1"/>
    <col min="5153" max="5153" width="2.85546875" style="2" customWidth="1"/>
    <col min="5154" max="5155" width="15.7109375" style="2" customWidth="1"/>
    <col min="5156" max="5156" width="2.85546875" style="2" customWidth="1"/>
    <col min="5157"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2" width="15.7109375" style="2" customWidth="1"/>
    <col min="5393" max="5393" width="2.85546875" style="2" customWidth="1"/>
    <col min="5394" max="5395" width="15.7109375" style="2" customWidth="1"/>
    <col min="5396" max="5396" width="2.85546875" style="2" customWidth="1"/>
    <col min="5397" max="5398" width="15.7109375" style="2" customWidth="1"/>
    <col min="5399" max="5399" width="2.85546875" style="2" customWidth="1"/>
    <col min="5400" max="5401" width="15.7109375" style="2" customWidth="1"/>
    <col min="5402" max="5403" width="2.85546875" style="2" customWidth="1"/>
    <col min="5404" max="5405" width="15.7109375" style="2" customWidth="1"/>
    <col min="5406" max="5406" width="2.85546875" style="2" customWidth="1"/>
    <col min="5407" max="5408" width="15.7109375" style="2" customWidth="1"/>
    <col min="5409" max="5409" width="2.85546875" style="2" customWidth="1"/>
    <col min="5410" max="5411" width="15.7109375" style="2" customWidth="1"/>
    <col min="5412" max="5412" width="2.85546875" style="2" customWidth="1"/>
    <col min="5413"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8" width="15.7109375" style="2" customWidth="1"/>
    <col min="5649" max="5649" width="2.85546875" style="2" customWidth="1"/>
    <col min="5650" max="5651" width="15.7109375" style="2" customWidth="1"/>
    <col min="5652" max="5652" width="2.85546875" style="2" customWidth="1"/>
    <col min="5653" max="5654" width="15.7109375" style="2" customWidth="1"/>
    <col min="5655" max="5655" width="2.85546875" style="2" customWidth="1"/>
    <col min="5656" max="5657" width="15.7109375" style="2" customWidth="1"/>
    <col min="5658" max="5659" width="2.85546875" style="2" customWidth="1"/>
    <col min="5660" max="5661" width="15.7109375" style="2" customWidth="1"/>
    <col min="5662" max="5662" width="2.85546875" style="2" customWidth="1"/>
    <col min="5663" max="5664" width="15.7109375" style="2" customWidth="1"/>
    <col min="5665" max="5665" width="2.85546875" style="2" customWidth="1"/>
    <col min="5666" max="5667" width="15.7109375" style="2" customWidth="1"/>
    <col min="5668" max="5668" width="2.85546875" style="2" customWidth="1"/>
    <col min="5669"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4" width="15.7109375" style="2" customWidth="1"/>
    <col min="5905" max="5905" width="2.85546875" style="2" customWidth="1"/>
    <col min="5906" max="5907" width="15.7109375" style="2" customWidth="1"/>
    <col min="5908" max="5908" width="2.85546875" style="2" customWidth="1"/>
    <col min="5909" max="5910" width="15.7109375" style="2" customWidth="1"/>
    <col min="5911" max="5911" width="2.85546875" style="2" customWidth="1"/>
    <col min="5912" max="5913" width="15.7109375" style="2" customWidth="1"/>
    <col min="5914" max="5915" width="2.85546875" style="2" customWidth="1"/>
    <col min="5916" max="5917" width="15.7109375" style="2" customWidth="1"/>
    <col min="5918" max="5918" width="2.85546875" style="2" customWidth="1"/>
    <col min="5919" max="5920" width="15.7109375" style="2" customWidth="1"/>
    <col min="5921" max="5921" width="2.85546875" style="2" customWidth="1"/>
    <col min="5922" max="5923" width="15.7109375" style="2" customWidth="1"/>
    <col min="5924" max="5924" width="2.85546875" style="2" customWidth="1"/>
    <col min="5925"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60" width="15.7109375" style="2" customWidth="1"/>
    <col min="6161" max="6161" width="2.85546875" style="2" customWidth="1"/>
    <col min="6162" max="6163" width="15.7109375" style="2" customWidth="1"/>
    <col min="6164" max="6164" width="2.85546875" style="2" customWidth="1"/>
    <col min="6165" max="6166" width="15.7109375" style="2" customWidth="1"/>
    <col min="6167" max="6167" width="2.85546875" style="2" customWidth="1"/>
    <col min="6168" max="6169" width="15.7109375" style="2" customWidth="1"/>
    <col min="6170" max="6171" width="2.85546875" style="2" customWidth="1"/>
    <col min="6172" max="6173" width="15.7109375" style="2" customWidth="1"/>
    <col min="6174" max="6174" width="2.85546875" style="2" customWidth="1"/>
    <col min="6175" max="6176" width="15.7109375" style="2" customWidth="1"/>
    <col min="6177" max="6177" width="2.85546875" style="2" customWidth="1"/>
    <col min="6178" max="6179" width="15.7109375" style="2" customWidth="1"/>
    <col min="6180" max="6180" width="2.85546875" style="2" customWidth="1"/>
    <col min="6181"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6" width="15.7109375" style="2" customWidth="1"/>
    <col min="6417" max="6417" width="2.85546875" style="2" customWidth="1"/>
    <col min="6418" max="6419" width="15.7109375" style="2" customWidth="1"/>
    <col min="6420" max="6420" width="2.85546875" style="2" customWidth="1"/>
    <col min="6421" max="6422" width="15.7109375" style="2" customWidth="1"/>
    <col min="6423" max="6423" width="2.85546875" style="2" customWidth="1"/>
    <col min="6424" max="6425" width="15.7109375" style="2" customWidth="1"/>
    <col min="6426" max="6427" width="2.85546875" style="2" customWidth="1"/>
    <col min="6428" max="6429" width="15.7109375" style="2" customWidth="1"/>
    <col min="6430" max="6430" width="2.85546875" style="2" customWidth="1"/>
    <col min="6431" max="6432" width="15.7109375" style="2" customWidth="1"/>
    <col min="6433" max="6433" width="2.85546875" style="2" customWidth="1"/>
    <col min="6434" max="6435" width="15.7109375" style="2" customWidth="1"/>
    <col min="6436" max="6436" width="2.85546875" style="2" customWidth="1"/>
    <col min="6437"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2" width="15.7109375" style="2" customWidth="1"/>
    <col min="6673" max="6673" width="2.85546875" style="2" customWidth="1"/>
    <col min="6674" max="6675" width="15.7109375" style="2" customWidth="1"/>
    <col min="6676" max="6676" width="2.85546875" style="2" customWidth="1"/>
    <col min="6677" max="6678" width="15.7109375" style="2" customWidth="1"/>
    <col min="6679" max="6679" width="2.85546875" style="2" customWidth="1"/>
    <col min="6680" max="6681" width="15.7109375" style="2" customWidth="1"/>
    <col min="6682" max="6683" width="2.85546875" style="2" customWidth="1"/>
    <col min="6684" max="6685" width="15.7109375" style="2" customWidth="1"/>
    <col min="6686" max="6686" width="2.85546875" style="2" customWidth="1"/>
    <col min="6687" max="6688" width="15.7109375" style="2" customWidth="1"/>
    <col min="6689" max="6689" width="2.85546875" style="2" customWidth="1"/>
    <col min="6690" max="6691" width="15.7109375" style="2" customWidth="1"/>
    <col min="6692" max="6692" width="2.85546875" style="2" customWidth="1"/>
    <col min="6693"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8" width="15.7109375" style="2" customWidth="1"/>
    <col min="6929" max="6929" width="2.85546875" style="2" customWidth="1"/>
    <col min="6930" max="6931" width="15.7109375" style="2" customWidth="1"/>
    <col min="6932" max="6932" width="2.85546875" style="2" customWidth="1"/>
    <col min="6933" max="6934" width="15.7109375" style="2" customWidth="1"/>
    <col min="6935" max="6935" width="2.85546875" style="2" customWidth="1"/>
    <col min="6936" max="6937" width="15.7109375" style="2" customWidth="1"/>
    <col min="6938" max="6939" width="2.85546875" style="2" customWidth="1"/>
    <col min="6940" max="6941" width="15.7109375" style="2" customWidth="1"/>
    <col min="6942" max="6942" width="2.85546875" style="2" customWidth="1"/>
    <col min="6943" max="6944" width="15.7109375" style="2" customWidth="1"/>
    <col min="6945" max="6945" width="2.85546875" style="2" customWidth="1"/>
    <col min="6946" max="6947" width="15.7109375" style="2" customWidth="1"/>
    <col min="6948" max="6948" width="2.85546875" style="2" customWidth="1"/>
    <col min="6949"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4" width="15.7109375" style="2" customWidth="1"/>
    <col min="7185" max="7185" width="2.85546875" style="2" customWidth="1"/>
    <col min="7186" max="7187" width="15.7109375" style="2" customWidth="1"/>
    <col min="7188" max="7188" width="2.85546875" style="2" customWidth="1"/>
    <col min="7189" max="7190" width="15.7109375" style="2" customWidth="1"/>
    <col min="7191" max="7191" width="2.85546875" style="2" customWidth="1"/>
    <col min="7192" max="7193" width="15.7109375" style="2" customWidth="1"/>
    <col min="7194" max="7195" width="2.85546875" style="2" customWidth="1"/>
    <col min="7196" max="7197" width="15.7109375" style="2" customWidth="1"/>
    <col min="7198" max="7198" width="2.85546875" style="2" customWidth="1"/>
    <col min="7199" max="7200" width="15.7109375" style="2" customWidth="1"/>
    <col min="7201" max="7201" width="2.85546875" style="2" customWidth="1"/>
    <col min="7202" max="7203" width="15.7109375" style="2" customWidth="1"/>
    <col min="7204" max="7204" width="2.85546875" style="2" customWidth="1"/>
    <col min="7205"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40" width="15.7109375" style="2" customWidth="1"/>
    <col min="7441" max="7441" width="2.85546875" style="2" customWidth="1"/>
    <col min="7442" max="7443" width="15.7109375" style="2" customWidth="1"/>
    <col min="7444" max="7444" width="2.85546875" style="2" customWidth="1"/>
    <col min="7445" max="7446" width="15.7109375" style="2" customWidth="1"/>
    <col min="7447" max="7447" width="2.85546875" style="2" customWidth="1"/>
    <col min="7448" max="7449" width="15.7109375" style="2" customWidth="1"/>
    <col min="7450" max="7451" width="2.85546875" style="2" customWidth="1"/>
    <col min="7452" max="7453" width="15.7109375" style="2" customWidth="1"/>
    <col min="7454" max="7454" width="2.85546875" style="2" customWidth="1"/>
    <col min="7455" max="7456" width="15.7109375" style="2" customWidth="1"/>
    <col min="7457" max="7457" width="2.85546875" style="2" customWidth="1"/>
    <col min="7458" max="7459" width="15.7109375" style="2" customWidth="1"/>
    <col min="7460" max="7460" width="2.85546875" style="2" customWidth="1"/>
    <col min="7461"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6" width="15.7109375" style="2" customWidth="1"/>
    <col min="7697" max="7697" width="2.85546875" style="2" customWidth="1"/>
    <col min="7698" max="7699" width="15.7109375" style="2" customWidth="1"/>
    <col min="7700" max="7700" width="2.85546875" style="2" customWidth="1"/>
    <col min="7701" max="7702" width="15.7109375" style="2" customWidth="1"/>
    <col min="7703" max="7703" width="2.85546875" style="2" customWidth="1"/>
    <col min="7704" max="7705" width="15.7109375" style="2" customWidth="1"/>
    <col min="7706" max="7707" width="2.85546875" style="2" customWidth="1"/>
    <col min="7708" max="7709" width="15.7109375" style="2" customWidth="1"/>
    <col min="7710" max="7710" width="2.85546875" style="2" customWidth="1"/>
    <col min="7711" max="7712" width="15.7109375" style="2" customWidth="1"/>
    <col min="7713" max="7713" width="2.85546875" style="2" customWidth="1"/>
    <col min="7714" max="7715" width="15.7109375" style="2" customWidth="1"/>
    <col min="7716" max="7716" width="2.85546875" style="2" customWidth="1"/>
    <col min="7717"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2" width="15.7109375" style="2" customWidth="1"/>
    <col min="7953" max="7953" width="2.85546875" style="2" customWidth="1"/>
    <col min="7954" max="7955" width="15.7109375" style="2" customWidth="1"/>
    <col min="7956" max="7956" width="2.85546875" style="2" customWidth="1"/>
    <col min="7957" max="7958" width="15.7109375" style="2" customWidth="1"/>
    <col min="7959" max="7959" width="2.85546875" style="2" customWidth="1"/>
    <col min="7960" max="7961" width="15.7109375" style="2" customWidth="1"/>
    <col min="7962" max="7963" width="2.85546875" style="2" customWidth="1"/>
    <col min="7964" max="7965" width="15.7109375" style="2" customWidth="1"/>
    <col min="7966" max="7966" width="2.85546875" style="2" customWidth="1"/>
    <col min="7967" max="7968" width="15.7109375" style="2" customWidth="1"/>
    <col min="7969" max="7969" width="2.85546875" style="2" customWidth="1"/>
    <col min="7970" max="7971" width="15.7109375" style="2" customWidth="1"/>
    <col min="7972" max="7972" width="2.85546875" style="2" customWidth="1"/>
    <col min="7973"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8" width="15.7109375" style="2" customWidth="1"/>
    <col min="8209" max="8209" width="2.85546875" style="2" customWidth="1"/>
    <col min="8210" max="8211" width="15.7109375" style="2" customWidth="1"/>
    <col min="8212" max="8212" width="2.85546875" style="2" customWidth="1"/>
    <col min="8213" max="8214" width="15.7109375" style="2" customWidth="1"/>
    <col min="8215" max="8215" width="2.85546875" style="2" customWidth="1"/>
    <col min="8216" max="8217" width="15.7109375" style="2" customWidth="1"/>
    <col min="8218" max="8219" width="2.85546875" style="2" customWidth="1"/>
    <col min="8220" max="8221" width="15.7109375" style="2" customWidth="1"/>
    <col min="8222" max="8222" width="2.85546875" style="2" customWidth="1"/>
    <col min="8223" max="8224" width="15.7109375" style="2" customWidth="1"/>
    <col min="8225" max="8225" width="2.85546875" style="2" customWidth="1"/>
    <col min="8226" max="8227" width="15.7109375" style="2" customWidth="1"/>
    <col min="8228" max="8228" width="2.85546875" style="2" customWidth="1"/>
    <col min="8229"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4" width="15.7109375" style="2" customWidth="1"/>
    <col min="8465" max="8465" width="2.85546875" style="2" customWidth="1"/>
    <col min="8466" max="8467" width="15.7109375" style="2" customWidth="1"/>
    <col min="8468" max="8468" width="2.85546875" style="2" customWidth="1"/>
    <col min="8469" max="8470" width="15.7109375" style="2" customWidth="1"/>
    <col min="8471" max="8471" width="2.85546875" style="2" customWidth="1"/>
    <col min="8472" max="8473" width="15.7109375" style="2" customWidth="1"/>
    <col min="8474" max="8475" width="2.85546875" style="2" customWidth="1"/>
    <col min="8476" max="8477" width="15.7109375" style="2" customWidth="1"/>
    <col min="8478" max="8478" width="2.85546875" style="2" customWidth="1"/>
    <col min="8479" max="8480" width="15.7109375" style="2" customWidth="1"/>
    <col min="8481" max="8481" width="2.85546875" style="2" customWidth="1"/>
    <col min="8482" max="8483" width="15.7109375" style="2" customWidth="1"/>
    <col min="8484" max="8484" width="2.85546875" style="2" customWidth="1"/>
    <col min="8485"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20" width="15.7109375" style="2" customWidth="1"/>
    <col min="8721" max="8721" width="2.85546875" style="2" customWidth="1"/>
    <col min="8722" max="8723" width="15.7109375" style="2" customWidth="1"/>
    <col min="8724" max="8724" width="2.85546875" style="2" customWidth="1"/>
    <col min="8725" max="8726" width="15.7109375" style="2" customWidth="1"/>
    <col min="8727" max="8727" width="2.85546875" style="2" customWidth="1"/>
    <col min="8728" max="8729" width="15.7109375" style="2" customWidth="1"/>
    <col min="8730" max="8731" width="2.85546875" style="2" customWidth="1"/>
    <col min="8732" max="8733" width="15.7109375" style="2" customWidth="1"/>
    <col min="8734" max="8734" width="2.85546875" style="2" customWidth="1"/>
    <col min="8735" max="8736" width="15.7109375" style="2" customWidth="1"/>
    <col min="8737" max="8737" width="2.85546875" style="2" customWidth="1"/>
    <col min="8738" max="8739" width="15.7109375" style="2" customWidth="1"/>
    <col min="8740" max="8740" width="2.85546875" style="2" customWidth="1"/>
    <col min="8741"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6" width="15.7109375" style="2" customWidth="1"/>
    <col min="8977" max="8977" width="2.85546875" style="2" customWidth="1"/>
    <col min="8978" max="8979" width="15.7109375" style="2" customWidth="1"/>
    <col min="8980" max="8980" width="2.85546875" style="2" customWidth="1"/>
    <col min="8981" max="8982" width="15.7109375" style="2" customWidth="1"/>
    <col min="8983" max="8983" width="2.85546875" style="2" customWidth="1"/>
    <col min="8984" max="8985" width="15.7109375" style="2" customWidth="1"/>
    <col min="8986" max="8987" width="2.85546875" style="2" customWidth="1"/>
    <col min="8988" max="8989" width="15.7109375" style="2" customWidth="1"/>
    <col min="8990" max="8990" width="2.85546875" style="2" customWidth="1"/>
    <col min="8991" max="8992" width="15.7109375" style="2" customWidth="1"/>
    <col min="8993" max="8993" width="2.85546875" style="2" customWidth="1"/>
    <col min="8994" max="8995" width="15.7109375" style="2" customWidth="1"/>
    <col min="8996" max="8996" width="2.85546875" style="2" customWidth="1"/>
    <col min="8997"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2" width="15.7109375" style="2" customWidth="1"/>
    <col min="9233" max="9233" width="2.85546875" style="2" customWidth="1"/>
    <col min="9234" max="9235" width="15.7109375" style="2" customWidth="1"/>
    <col min="9236" max="9236" width="2.85546875" style="2" customWidth="1"/>
    <col min="9237" max="9238" width="15.7109375" style="2" customWidth="1"/>
    <col min="9239" max="9239" width="2.85546875" style="2" customWidth="1"/>
    <col min="9240" max="9241" width="15.7109375" style="2" customWidth="1"/>
    <col min="9242" max="9243" width="2.85546875" style="2" customWidth="1"/>
    <col min="9244" max="9245" width="15.7109375" style="2" customWidth="1"/>
    <col min="9246" max="9246" width="2.85546875" style="2" customWidth="1"/>
    <col min="9247" max="9248" width="15.7109375" style="2" customWidth="1"/>
    <col min="9249" max="9249" width="2.85546875" style="2" customWidth="1"/>
    <col min="9250" max="9251" width="15.7109375" style="2" customWidth="1"/>
    <col min="9252" max="9252" width="2.85546875" style="2" customWidth="1"/>
    <col min="9253"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8" width="15.7109375" style="2" customWidth="1"/>
    <col min="9489" max="9489" width="2.85546875" style="2" customWidth="1"/>
    <col min="9490" max="9491" width="15.7109375" style="2" customWidth="1"/>
    <col min="9492" max="9492" width="2.85546875" style="2" customWidth="1"/>
    <col min="9493" max="9494" width="15.7109375" style="2" customWidth="1"/>
    <col min="9495" max="9495" width="2.85546875" style="2" customWidth="1"/>
    <col min="9496" max="9497" width="15.7109375" style="2" customWidth="1"/>
    <col min="9498" max="9499" width="2.85546875" style="2" customWidth="1"/>
    <col min="9500" max="9501" width="15.7109375" style="2" customWidth="1"/>
    <col min="9502" max="9502" width="2.85546875" style="2" customWidth="1"/>
    <col min="9503" max="9504" width="15.7109375" style="2" customWidth="1"/>
    <col min="9505" max="9505" width="2.85546875" style="2" customWidth="1"/>
    <col min="9506" max="9507" width="15.7109375" style="2" customWidth="1"/>
    <col min="9508" max="9508" width="2.85546875" style="2" customWidth="1"/>
    <col min="9509"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4" width="15.7109375" style="2" customWidth="1"/>
    <col min="9745" max="9745" width="2.85546875" style="2" customWidth="1"/>
    <col min="9746" max="9747" width="15.7109375" style="2" customWidth="1"/>
    <col min="9748" max="9748" width="2.85546875" style="2" customWidth="1"/>
    <col min="9749" max="9750" width="15.7109375" style="2" customWidth="1"/>
    <col min="9751" max="9751" width="2.85546875" style="2" customWidth="1"/>
    <col min="9752" max="9753" width="15.7109375" style="2" customWidth="1"/>
    <col min="9754" max="9755" width="2.85546875" style="2" customWidth="1"/>
    <col min="9756" max="9757" width="15.7109375" style="2" customWidth="1"/>
    <col min="9758" max="9758" width="2.85546875" style="2" customWidth="1"/>
    <col min="9759" max="9760" width="15.7109375" style="2" customWidth="1"/>
    <col min="9761" max="9761" width="2.85546875" style="2" customWidth="1"/>
    <col min="9762" max="9763" width="15.7109375" style="2" customWidth="1"/>
    <col min="9764" max="9764" width="2.85546875" style="2" customWidth="1"/>
    <col min="9765"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10000" width="15.7109375" style="2" customWidth="1"/>
    <col min="10001" max="10001" width="2.85546875" style="2" customWidth="1"/>
    <col min="10002" max="10003" width="15.7109375" style="2" customWidth="1"/>
    <col min="10004" max="10004" width="2.85546875" style="2" customWidth="1"/>
    <col min="10005" max="10006" width="15.7109375" style="2" customWidth="1"/>
    <col min="10007" max="10007" width="2.85546875" style="2" customWidth="1"/>
    <col min="10008" max="10009" width="15.7109375" style="2" customWidth="1"/>
    <col min="10010" max="10011" width="2.85546875" style="2" customWidth="1"/>
    <col min="10012" max="10013" width="15.7109375" style="2" customWidth="1"/>
    <col min="10014" max="10014" width="2.85546875" style="2" customWidth="1"/>
    <col min="10015" max="10016" width="15.7109375" style="2" customWidth="1"/>
    <col min="10017" max="10017" width="2.85546875" style="2" customWidth="1"/>
    <col min="10018" max="10019" width="15.7109375" style="2" customWidth="1"/>
    <col min="10020" max="10020" width="2.85546875" style="2" customWidth="1"/>
    <col min="10021"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6" width="15.7109375" style="2" customWidth="1"/>
    <col min="10257" max="10257" width="2.85546875" style="2" customWidth="1"/>
    <col min="10258" max="10259" width="15.7109375" style="2" customWidth="1"/>
    <col min="10260" max="10260" width="2.85546875" style="2" customWidth="1"/>
    <col min="10261" max="10262" width="15.7109375" style="2" customWidth="1"/>
    <col min="10263" max="10263" width="2.85546875" style="2" customWidth="1"/>
    <col min="10264" max="10265" width="15.7109375" style="2" customWidth="1"/>
    <col min="10266" max="10267" width="2.85546875" style="2" customWidth="1"/>
    <col min="10268" max="10269" width="15.7109375" style="2" customWidth="1"/>
    <col min="10270" max="10270" width="2.85546875" style="2" customWidth="1"/>
    <col min="10271" max="10272" width="15.7109375" style="2" customWidth="1"/>
    <col min="10273" max="10273" width="2.85546875" style="2" customWidth="1"/>
    <col min="10274" max="10275" width="15.7109375" style="2" customWidth="1"/>
    <col min="10276" max="10276" width="2.85546875" style="2" customWidth="1"/>
    <col min="10277"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2" width="15.7109375" style="2" customWidth="1"/>
    <col min="10513" max="10513" width="2.85546875" style="2" customWidth="1"/>
    <col min="10514" max="10515" width="15.7109375" style="2" customWidth="1"/>
    <col min="10516" max="10516" width="2.85546875" style="2" customWidth="1"/>
    <col min="10517" max="10518" width="15.7109375" style="2" customWidth="1"/>
    <col min="10519" max="10519" width="2.85546875" style="2" customWidth="1"/>
    <col min="10520" max="10521" width="15.7109375" style="2" customWidth="1"/>
    <col min="10522" max="10523" width="2.85546875" style="2" customWidth="1"/>
    <col min="10524" max="10525" width="15.7109375" style="2" customWidth="1"/>
    <col min="10526" max="10526" width="2.85546875" style="2" customWidth="1"/>
    <col min="10527" max="10528" width="15.7109375" style="2" customWidth="1"/>
    <col min="10529" max="10529" width="2.85546875" style="2" customWidth="1"/>
    <col min="10530" max="10531" width="15.7109375" style="2" customWidth="1"/>
    <col min="10532" max="10532" width="2.85546875" style="2" customWidth="1"/>
    <col min="10533"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8" width="15.7109375" style="2" customWidth="1"/>
    <col min="10769" max="10769" width="2.85546875" style="2" customWidth="1"/>
    <col min="10770" max="10771" width="15.7109375" style="2" customWidth="1"/>
    <col min="10772" max="10772" width="2.85546875" style="2" customWidth="1"/>
    <col min="10773" max="10774" width="15.7109375" style="2" customWidth="1"/>
    <col min="10775" max="10775" width="2.85546875" style="2" customWidth="1"/>
    <col min="10776" max="10777" width="15.7109375" style="2" customWidth="1"/>
    <col min="10778" max="10779" width="2.85546875" style="2" customWidth="1"/>
    <col min="10780" max="10781" width="15.7109375" style="2" customWidth="1"/>
    <col min="10782" max="10782" width="2.85546875" style="2" customWidth="1"/>
    <col min="10783" max="10784" width="15.7109375" style="2" customWidth="1"/>
    <col min="10785" max="10785" width="2.85546875" style="2" customWidth="1"/>
    <col min="10786" max="10787" width="15.7109375" style="2" customWidth="1"/>
    <col min="10788" max="10788" width="2.85546875" style="2" customWidth="1"/>
    <col min="10789"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4" width="15.7109375" style="2" customWidth="1"/>
    <col min="11025" max="11025" width="2.85546875" style="2" customWidth="1"/>
    <col min="11026" max="11027" width="15.7109375" style="2" customWidth="1"/>
    <col min="11028" max="11028" width="2.85546875" style="2" customWidth="1"/>
    <col min="11029" max="11030" width="15.7109375" style="2" customWidth="1"/>
    <col min="11031" max="11031" width="2.85546875" style="2" customWidth="1"/>
    <col min="11032" max="11033" width="15.7109375" style="2" customWidth="1"/>
    <col min="11034" max="11035" width="2.85546875" style="2" customWidth="1"/>
    <col min="11036" max="11037" width="15.7109375" style="2" customWidth="1"/>
    <col min="11038" max="11038" width="2.85546875" style="2" customWidth="1"/>
    <col min="11039" max="11040" width="15.7109375" style="2" customWidth="1"/>
    <col min="11041" max="11041" width="2.85546875" style="2" customWidth="1"/>
    <col min="11042" max="11043" width="15.7109375" style="2" customWidth="1"/>
    <col min="11044" max="11044" width="2.85546875" style="2" customWidth="1"/>
    <col min="11045"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80" width="15.7109375" style="2" customWidth="1"/>
    <col min="11281" max="11281" width="2.85546875" style="2" customWidth="1"/>
    <col min="11282" max="11283" width="15.7109375" style="2" customWidth="1"/>
    <col min="11284" max="11284" width="2.85546875" style="2" customWidth="1"/>
    <col min="11285" max="11286" width="15.7109375" style="2" customWidth="1"/>
    <col min="11287" max="11287" width="2.85546875" style="2" customWidth="1"/>
    <col min="11288" max="11289" width="15.7109375" style="2" customWidth="1"/>
    <col min="11290" max="11291" width="2.85546875" style="2" customWidth="1"/>
    <col min="11292" max="11293" width="15.7109375" style="2" customWidth="1"/>
    <col min="11294" max="11294" width="2.85546875" style="2" customWidth="1"/>
    <col min="11295" max="11296" width="15.7109375" style="2" customWidth="1"/>
    <col min="11297" max="11297" width="2.85546875" style="2" customWidth="1"/>
    <col min="11298" max="11299" width="15.7109375" style="2" customWidth="1"/>
    <col min="11300" max="11300" width="2.85546875" style="2" customWidth="1"/>
    <col min="11301"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6" width="15.7109375" style="2" customWidth="1"/>
    <col min="11537" max="11537" width="2.85546875" style="2" customWidth="1"/>
    <col min="11538" max="11539" width="15.7109375" style="2" customWidth="1"/>
    <col min="11540" max="11540" width="2.85546875" style="2" customWidth="1"/>
    <col min="11541" max="11542" width="15.7109375" style="2" customWidth="1"/>
    <col min="11543" max="11543" width="2.85546875" style="2" customWidth="1"/>
    <col min="11544" max="11545" width="15.7109375" style="2" customWidth="1"/>
    <col min="11546" max="11547" width="2.85546875" style="2" customWidth="1"/>
    <col min="11548" max="11549" width="15.7109375" style="2" customWidth="1"/>
    <col min="11550" max="11550" width="2.85546875" style="2" customWidth="1"/>
    <col min="11551" max="11552" width="15.7109375" style="2" customWidth="1"/>
    <col min="11553" max="11553" width="2.85546875" style="2" customWidth="1"/>
    <col min="11554" max="11555" width="15.7109375" style="2" customWidth="1"/>
    <col min="11556" max="11556" width="2.85546875" style="2" customWidth="1"/>
    <col min="11557"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2" width="15.7109375" style="2" customWidth="1"/>
    <col min="11793" max="11793" width="2.85546875" style="2" customWidth="1"/>
    <col min="11794" max="11795" width="15.7109375" style="2" customWidth="1"/>
    <col min="11796" max="11796" width="2.85546875" style="2" customWidth="1"/>
    <col min="11797" max="11798" width="15.7109375" style="2" customWidth="1"/>
    <col min="11799" max="11799" width="2.85546875" style="2" customWidth="1"/>
    <col min="11800" max="11801" width="15.7109375" style="2" customWidth="1"/>
    <col min="11802" max="11803" width="2.85546875" style="2" customWidth="1"/>
    <col min="11804" max="11805" width="15.7109375" style="2" customWidth="1"/>
    <col min="11806" max="11806" width="2.85546875" style="2" customWidth="1"/>
    <col min="11807" max="11808" width="15.7109375" style="2" customWidth="1"/>
    <col min="11809" max="11809" width="2.85546875" style="2" customWidth="1"/>
    <col min="11810" max="11811" width="15.7109375" style="2" customWidth="1"/>
    <col min="11812" max="11812" width="2.85546875" style="2" customWidth="1"/>
    <col min="11813"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8" width="15.7109375" style="2" customWidth="1"/>
    <col min="12049" max="12049" width="2.85546875" style="2" customWidth="1"/>
    <col min="12050" max="12051" width="15.7109375" style="2" customWidth="1"/>
    <col min="12052" max="12052" width="2.85546875" style="2" customWidth="1"/>
    <col min="12053" max="12054" width="15.7109375" style="2" customWidth="1"/>
    <col min="12055" max="12055" width="2.85546875" style="2" customWidth="1"/>
    <col min="12056" max="12057" width="15.7109375" style="2" customWidth="1"/>
    <col min="12058" max="12059" width="2.85546875" style="2" customWidth="1"/>
    <col min="12060" max="12061" width="15.7109375" style="2" customWidth="1"/>
    <col min="12062" max="12062" width="2.85546875" style="2" customWidth="1"/>
    <col min="12063" max="12064" width="15.7109375" style="2" customWidth="1"/>
    <col min="12065" max="12065" width="2.85546875" style="2" customWidth="1"/>
    <col min="12066" max="12067" width="15.7109375" style="2" customWidth="1"/>
    <col min="12068" max="12068" width="2.85546875" style="2" customWidth="1"/>
    <col min="12069"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4" width="15.7109375" style="2" customWidth="1"/>
    <col min="12305" max="12305" width="2.85546875" style="2" customWidth="1"/>
    <col min="12306" max="12307" width="15.7109375" style="2" customWidth="1"/>
    <col min="12308" max="12308" width="2.85546875" style="2" customWidth="1"/>
    <col min="12309" max="12310" width="15.7109375" style="2" customWidth="1"/>
    <col min="12311" max="12311" width="2.85546875" style="2" customWidth="1"/>
    <col min="12312" max="12313" width="15.7109375" style="2" customWidth="1"/>
    <col min="12314" max="12315" width="2.85546875" style="2" customWidth="1"/>
    <col min="12316" max="12317" width="15.7109375" style="2" customWidth="1"/>
    <col min="12318" max="12318" width="2.85546875" style="2" customWidth="1"/>
    <col min="12319" max="12320" width="15.7109375" style="2" customWidth="1"/>
    <col min="12321" max="12321" width="2.85546875" style="2" customWidth="1"/>
    <col min="12322" max="12323" width="15.7109375" style="2" customWidth="1"/>
    <col min="12324" max="12324" width="2.85546875" style="2" customWidth="1"/>
    <col min="12325"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60" width="15.7109375" style="2" customWidth="1"/>
    <col min="12561" max="12561" width="2.85546875" style="2" customWidth="1"/>
    <col min="12562" max="12563" width="15.7109375" style="2" customWidth="1"/>
    <col min="12564" max="12564" width="2.85546875" style="2" customWidth="1"/>
    <col min="12565" max="12566" width="15.7109375" style="2" customWidth="1"/>
    <col min="12567" max="12567" width="2.85546875" style="2" customWidth="1"/>
    <col min="12568" max="12569" width="15.7109375" style="2" customWidth="1"/>
    <col min="12570" max="12571" width="2.85546875" style="2" customWidth="1"/>
    <col min="12572" max="12573" width="15.7109375" style="2" customWidth="1"/>
    <col min="12574" max="12574" width="2.85546875" style="2" customWidth="1"/>
    <col min="12575" max="12576" width="15.7109375" style="2" customWidth="1"/>
    <col min="12577" max="12577" width="2.85546875" style="2" customWidth="1"/>
    <col min="12578" max="12579" width="15.7109375" style="2" customWidth="1"/>
    <col min="12580" max="12580" width="2.85546875" style="2" customWidth="1"/>
    <col min="12581"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6" width="15.7109375" style="2" customWidth="1"/>
    <col min="12817" max="12817" width="2.85546875" style="2" customWidth="1"/>
    <col min="12818" max="12819" width="15.7109375" style="2" customWidth="1"/>
    <col min="12820" max="12820" width="2.85546875" style="2" customWidth="1"/>
    <col min="12821" max="12822" width="15.7109375" style="2" customWidth="1"/>
    <col min="12823" max="12823" width="2.85546875" style="2" customWidth="1"/>
    <col min="12824" max="12825" width="15.7109375" style="2" customWidth="1"/>
    <col min="12826" max="12827" width="2.85546875" style="2" customWidth="1"/>
    <col min="12828" max="12829" width="15.7109375" style="2" customWidth="1"/>
    <col min="12830" max="12830" width="2.85546875" style="2" customWidth="1"/>
    <col min="12831" max="12832" width="15.7109375" style="2" customWidth="1"/>
    <col min="12833" max="12833" width="2.85546875" style="2" customWidth="1"/>
    <col min="12834" max="12835" width="15.7109375" style="2" customWidth="1"/>
    <col min="12836" max="12836" width="2.85546875" style="2" customWidth="1"/>
    <col min="12837"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2" width="15.7109375" style="2" customWidth="1"/>
    <col min="13073" max="13073" width="2.85546875" style="2" customWidth="1"/>
    <col min="13074" max="13075" width="15.7109375" style="2" customWidth="1"/>
    <col min="13076" max="13076" width="2.85546875" style="2" customWidth="1"/>
    <col min="13077" max="13078" width="15.7109375" style="2" customWidth="1"/>
    <col min="13079" max="13079" width="2.85546875" style="2" customWidth="1"/>
    <col min="13080" max="13081" width="15.7109375" style="2" customWidth="1"/>
    <col min="13082" max="13083" width="2.85546875" style="2" customWidth="1"/>
    <col min="13084" max="13085" width="15.7109375" style="2" customWidth="1"/>
    <col min="13086" max="13086" width="2.85546875" style="2" customWidth="1"/>
    <col min="13087" max="13088" width="15.7109375" style="2" customWidth="1"/>
    <col min="13089" max="13089" width="2.85546875" style="2" customWidth="1"/>
    <col min="13090" max="13091" width="15.7109375" style="2" customWidth="1"/>
    <col min="13092" max="13092" width="2.85546875" style="2" customWidth="1"/>
    <col min="13093"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8" width="15.7109375" style="2" customWidth="1"/>
    <col min="13329" max="13329" width="2.85546875" style="2" customWidth="1"/>
    <col min="13330" max="13331" width="15.7109375" style="2" customWidth="1"/>
    <col min="13332" max="13332" width="2.85546875" style="2" customWidth="1"/>
    <col min="13333" max="13334" width="15.7109375" style="2" customWidth="1"/>
    <col min="13335" max="13335" width="2.85546875" style="2" customWidth="1"/>
    <col min="13336" max="13337" width="15.7109375" style="2" customWidth="1"/>
    <col min="13338" max="13339" width="2.85546875" style="2" customWidth="1"/>
    <col min="13340" max="13341" width="15.7109375" style="2" customWidth="1"/>
    <col min="13342" max="13342" width="2.85546875" style="2" customWidth="1"/>
    <col min="13343" max="13344" width="15.7109375" style="2" customWidth="1"/>
    <col min="13345" max="13345" width="2.85546875" style="2" customWidth="1"/>
    <col min="13346" max="13347" width="15.7109375" style="2" customWidth="1"/>
    <col min="13348" max="13348" width="2.85546875" style="2" customWidth="1"/>
    <col min="13349"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4" width="15.7109375" style="2" customWidth="1"/>
    <col min="13585" max="13585" width="2.85546875" style="2" customWidth="1"/>
    <col min="13586" max="13587" width="15.7109375" style="2" customWidth="1"/>
    <col min="13588" max="13588" width="2.85546875" style="2" customWidth="1"/>
    <col min="13589" max="13590" width="15.7109375" style="2" customWidth="1"/>
    <col min="13591" max="13591" width="2.85546875" style="2" customWidth="1"/>
    <col min="13592" max="13593" width="15.7109375" style="2" customWidth="1"/>
    <col min="13594" max="13595" width="2.85546875" style="2" customWidth="1"/>
    <col min="13596" max="13597" width="15.7109375" style="2" customWidth="1"/>
    <col min="13598" max="13598" width="2.85546875" style="2" customWidth="1"/>
    <col min="13599" max="13600" width="15.7109375" style="2" customWidth="1"/>
    <col min="13601" max="13601" width="2.85546875" style="2" customWidth="1"/>
    <col min="13602" max="13603" width="15.7109375" style="2" customWidth="1"/>
    <col min="13604" max="13604" width="2.85546875" style="2" customWidth="1"/>
    <col min="13605"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40" width="15.7109375" style="2" customWidth="1"/>
    <col min="13841" max="13841" width="2.85546875" style="2" customWidth="1"/>
    <col min="13842" max="13843" width="15.7109375" style="2" customWidth="1"/>
    <col min="13844" max="13844" width="2.85546875" style="2" customWidth="1"/>
    <col min="13845" max="13846" width="15.7109375" style="2" customWidth="1"/>
    <col min="13847" max="13847" width="2.85546875" style="2" customWidth="1"/>
    <col min="13848" max="13849" width="15.7109375" style="2" customWidth="1"/>
    <col min="13850" max="13851" width="2.85546875" style="2" customWidth="1"/>
    <col min="13852" max="13853" width="15.7109375" style="2" customWidth="1"/>
    <col min="13854" max="13854" width="2.85546875" style="2" customWidth="1"/>
    <col min="13855" max="13856" width="15.7109375" style="2" customWidth="1"/>
    <col min="13857" max="13857" width="2.85546875" style="2" customWidth="1"/>
    <col min="13858" max="13859" width="15.7109375" style="2" customWidth="1"/>
    <col min="13860" max="13860" width="2.85546875" style="2" customWidth="1"/>
    <col min="13861"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6" width="15.7109375" style="2" customWidth="1"/>
    <col min="14097" max="14097" width="2.85546875" style="2" customWidth="1"/>
    <col min="14098" max="14099" width="15.7109375" style="2" customWidth="1"/>
    <col min="14100" max="14100" width="2.85546875" style="2" customWidth="1"/>
    <col min="14101" max="14102" width="15.7109375" style="2" customWidth="1"/>
    <col min="14103" max="14103" width="2.85546875" style="2" customWidth="1"/>
    <col min="14104" max="14105" width="15.7109375" style="2" customWidth="1"/>
    <col min="14106" max="14107" width="2.85546875" style="2" customWidth="1"/>
    <col min="14108" max="14109" width="15.7109375" style="2" customWidth="1"/>
    <col min="14110" max="14110" width="2.85546875" style="2" customWidth="1"/>
    <col min="14111" max="14112" width="15.7109375" style="2" customWidth="1"/>
    <col min="14113" max="14113" width="2.85546875" style="2" customWidth="1"/>
    <col min="14114" max="14115" width="15.7109375" style="2" customWidth="1"/>
    <col min="14116" max="14116" width="2.85546875" style="2" customWidth="1"/>
    <col min="14117"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2" width="15.7109375" style="2" customWidth="1"/>
    <col min="14353" max="14353" width="2.85546875" style="2" customWidth="1"/>
    <col min="14354" max="14355" width="15.7109375" style="2" customWidth="1"/>
    <col min="14356" max="14356" width="2.85546875" style="2" customWidth="1"/>
    <col min="14357" max="14358" width="15.7109375" style="2" customWidth="1"/>
    <col min="14359" max="14359" width="2.85546875" style="2" customWidth="1"/>
    <col min="14360" max="14361" width="15.7109375" style="2" customWidth="1"/>
    <col min="14362" max="14363" width="2.85546875" style="2" customWidth="1"/>
    <col min="14364" max="14365" width="15.7109375" style="2" customWidth="1"/>
    <col min="14366" max="14366" width="2.85546875" style="2" customWidth="1"/>
    <col min="14367" max="14368" width="15.7109375" style="2" customWidth="1"/>
    <col min="14369" max="14369" width="2.85546875" style="2" customWidth="1"/>
    <col min="14370" max="14371" width="15.7109375" style="2" customWidth="1"/>
    <col min="14372" max="14372" width="2.85546875" style="2" customWidth="1"/>
    <col min="14373"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8" width="15.7109375" style="2" customWidth="1"/>
    <col min="14609" max="14609" width="2.85546875" style="2" customWidth="1"/>
    <col min="14610" max="14611" width="15.7109375" style="2" customWidth="1"/>
    <col min="14612" max="14612" width="2.85546875" style="2" customWidth="1"/>
    <col min="14613" max="14614" width="15.7109375" style="2" customWidth="1"/>
    <col min="14615" max="14615" width="2.85546875" style="2" customWidth="1"/>
    <col min="14616" max="14617" width="15.7109375" style="2" customWidth="1"/>
    <col min="14618" max="14619" width="2.85546875" style="2" customWidth="1"/>
    <col min="14620" max="14621" width="15.7109375" style="2" customWidth="1"/>
    <col min="14622" max="14622" width="2.85546875" style="2" customWidth="1"/>
    <col min="14623" max="14624" width="15.7109375" style="2" customWidth="1"/>
    <col min="14625" max="14625" width="2.85546875" style="2" customWidth="1"/>
    <col min="14626" max="14627" width="15.7109375" style="2" customWidth="1"/>
    <col min="14628" max="14628" width="2.85546875" style="2" customWidth="1"/>
    <col min="14629"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4" width="15.7109375" style="2" customWidth="1"/>
    <col min="14865" max="14865" width="2.85546875" style="2" customWidth="1"/>
    <col min="14866" max="14867" width="15.7109375" style="2" customWidth="1"/>
    <col min="14868" max="14868" width="2.85546875" style="2" customWidth="1"/>
    <col min="14869" max="14870" width="15.7109375" style="2" customWidth="1"/>
    <col min="14871" max="14871" width="2.85546875" style="2" customWidth="1"/>
    <col min="14872" max="14873" width="15.7109375" style="2" customWidth="1"/>
    <col min="14874" max="14875" width="2.85546875" style="2" customWidth="1"/>
    <col min="14876" max="14877" width="15.7109375" style="2" customWidth="1"/>
    <col min="14878" max="14878" width="2.85546875" style="2" customWidth="1"/>
    <col min="14879" max="14880" width="15.7109375" style="2" customWidth="1"/>
    <col min="14881" max="14881" width="2.85546875" style="2" customWidth="1"/>
    <col min="14882" max="14883" width="15.7109375" style="2" customWidth="1"/>
    <col min="14884" max="14884" width="2.85546875" style="2" customWidth="1"/>
    <col min="14885"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20" width="15.7109375" style="2" customWidth="1"/>
    <col min="15121" max="15121" width="2.85546875" style="2" customWidth="1"/>
    <col min="15122" max="15123" width="15.7109375" style="2" customWidth="1"/>
    <col min="15124" max="15124" width="2.85546875" style="2" customWidth="1"/>
    <col min="15125" max="15126" width="15.7109375" style="2" customWidth="1"/>
    <col min="15127" max="15127" width="2.85546875" style="2" customWidth="1"/>
    <col min="15128" max="15129" width="15.7109375" style="2" customWidth="1"/>
    <col min="15130" max="15131" width="2.85546875" style="2" customWidth="1"/>
    <col min="15132" max="15133" width="15.7109375" style="2" customWidth="1"/>
    <col min="15134" max="15134" width="2.85546875" style="2" customWidth="1"/>
    <col min="15135" max="15136" width="15.7109375" style="2" customWidth="1"/>
    <col min="15137" max="15137" width="2.85546875" style="2" customWidth="1"/>
    <col min="15138" max="15139" width="15.7109375" style="2" customWidth="1"/>
    <col min="15140" max="15140" width="2.85546875" style="2" customWidth="1"/>
    <col min="15141"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6" width="15.7109375" style="2" customWidth="1"/>
    <col min="15377" max="15377" width="2.85546875" style="2" customWidth="1"/>
    <col min="15378" max="15379" width="15.7109375" style="2" customWidth="1"/>
    <col min="15380" max="15380" width="2.85546875" style="2" customWidth="1"/>
    <col min="15381" max="15382" width="15.7109375" style="2" customWidth="1"/>
    <col min="15383" max="15383" width="2.85546875" style="2" customWidth="1"/>
    <col min="15384" max="15385" width="15.7109375" style="2" customWidth="1"/>
    <col min="15386" max="15387" width="2.85546875" style="2" customWidth="1"/>
    <col min="15388" max="15389" width="15.7109375" style="2" customWidth="1"/>
    <col min="15390" max="15390" width="2.85546875" style="2" customWidth="1"/>
    <col min="15391" max="15392" width="15.7109375" style="2" customWidth="1"/>
    <col min="15393" max="15393" width="2.85546875" style="2" customWidth="1"/>
    <col min="15394" max="15395" width="15.7109375" style="2" customWidth="1"/>
    <col min="15396" max="15396" width="2.85546875" style="2" customWidth="1"/>
    <col min="15397"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2" width="15.7109375" style="2" customWidth="1"/>
    <col min="15633" max="15633" width="2.85546875" style="2" customWidth="1"/>
    <col min="15634" max="15635" width="15.7109375" style="2" customWidth="1"/>
    <col min="15636" max="15636" width="2.85546875" style="2" customWidth="1"/>
    <col min="15637" max="15638" width="15.7109375" style="2" customWidth="1"/>
    <col min="15639" max="15639" width="2.85546875" style="2" customWidth="1"/>
    <col min="15640" max="15641" width="15.7109375" style="2" customWidth="1"/>
    <col min="15642" max="15643" width="2.85546875" style="2" customWidth="1"/>
    <col min="15644" max="15645" width="15.7109375" style="2" customWidth="1"/>
    <col min="15646" max="15646" width="2.85546875" style="2" customWidth="1"/>
    <col min="15647" max="15648" width="15.7109375" style="2" customWidth="1"/>
    <col min="15649" max="15649" width="2.85546875" style="2" customWidth="1"/>
    <col min="15650" max="15651" width="15.7109375" style="2" customWidth="1"/>
    <col min="15652" max="15652" width="2.85546875" style="2" customWidth="1"/>
    <col min="15653"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8" width="15.7109375" style="2" customWidth="1"/>
    <col min="15889" max="15889" width="2.85546875" style="2" customWidth="1"/>
    <col min="15890" max="15891" width="15.7109375" style="2" customWidth="1"/>
    <col min="15892" max="15892" width="2.85546875" style="2" customWidth="1"/>
    <col min="15893" max="15894" width="15.7109375" style="2" customWidth="1"/>
    <col min="15895" max="15895" width="2.85546875" style="2" customWidth="1"/>
    <col min="15896" max="15897" width="15.7109375" style="2" customWidth="1"/>
    <col min="15898" max="15899" width="2.85546875" style="2" customWidth="1"/>
    <col min="15900" max="15901" width="15.7109375" style="2" customWidth="1"/>
    <col min="15902" max="15902" width="2.85546875" style="2" customWidth="1"/>
    <col min="15903" max="15904" width="15.7109375" style="2" customWidth="1"/>
    <col min="15905" max="15905" width="2.85546875" style="2" customWidth="1"/>
    <col min="15906" max="15907" width="15.7109375" style="2" customWidth="1"/>
    <col min="15908" max="15908" width="2.85546875" style="2" customWidth="1"/>
    <col min="15909"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4" width="15.7109375" style="2" customWidth="1"/>
    <col min="16145" max="16145" width="2.85546875" style="2" customWidth="1"/>
    <col min="16146" max="16147" width="15.7109375" style="2" customWidth="1"/>
    <col min="16148" max="16148" width="2.85546875" style="2" customWidth="1"/>
    <col min="16149" max="16150" width="15.7109375" style="2" customWidth="1"/>
    <col min="16151" max="16151" width="2.85546875" style="2" customWidth="1"/>
    <col min="16152" max="16153" width="15.7109375" style="2" customWidth="1"/>
    <col min="16154" max="16155" width="2.85546875" style="2" customWidth="1"/>
    <col min="16156" max="16157" width="15.7109375" style="2" customWidth="1"/>
    <col min="16158" max="16158" width="2.85546875" style="2" customWidth="1"/>
    <col min="16159" max="16160" width="15.7109375" style="2" customWidth="1"/>
    <col min="16161" max="16161" width="2.85546875" style="2" customWidth="1"/>
    <col min="16162" max="16163" width="15.7109375" style="2" customWidth="1"/>
    <col min="16164" max="16164" width="2.85546875" style="2" customWidth="1"/>
    <col min="16165" max="16384" width="11.42578125" style="2"/>
  </cols>
  <sheetData>
    <row r="1" spans="1:36" s="3" customFormat="1" ht="12" customHeight="1" x14ac:dyDescent="0.25">
      <c r="A1" s="1"/>
      <c r="B1" s="1"/>
      <c r="C1" s="1"/>
      <c r="D1" s="1"/>
      <c r="E1" s="208"/>
      <c r="F1" s="1"/>
      <c r="G1" s="1"/>
      <c r="H1" s="208"/>
      <c r="I1" s="1"/>
      <c r="J1" s="1"/>
      <c r="K1" s="208"/>
      <c r="L1" s="1"/>
      <c r="M1" s="1"/>
      <c r="N1" s="208"/>
      <c r="O1" s="1"/>
      <c r="P1" s="1"/>
      <c r="Q1" s="208"/>
      <c r="R1" s="1"/>
      <c r="S1" s="1"/>
      <c r="T1" s="208"/>
      <c r="U1" s="1"/>
      <c r="V1" s="1"/>
      <c r="W1" s="166"/>
      <c r="X1" s="112"/>
      <c r="Y1" s="112"/>
      <c r="Z1" s="208"/>
      <c r="AA1" s="208"/>
      <c r="AB1" s="284"/>
      <c r="AC1" s="284"/>
      <c r="AD1" s="285"/>
      <c r="AE1" s="284"/>
      <c r="AF1" s="284"/>
      <c r="AG1" s="285"/>
      <c r="AH1" s="284"/>
      <c r="AI1" s="284"/>
      <c r="AJ1" s="208"/>
    </row>
    <row r="2" spans="1:36" ht="12" customHeight="1" x14ac:dyDescent="0.25">
      <c r="A2" s="1"/>
      <c r="B2" s="113" t="s">
        <v>255</v>
      </c>
      <c r="C2" s="5"/>
      <c r="D2" s="5"/>
      <c r="E2" s="208"/>
      <c r="F2" s="5"/>
      <c r="G2" s="5"/>
      <c r="H2" s="208"/>
      <c r="I2" s="5"/>
      <c r="J2" s="5"/>
      <c r="K2" s="208"/>
      <c r="L2" s="5"/>
      <c r="M2" s="5"/>
      <c r="N2" s="208"/>
      <c r="O2" s="5"/>
      <c r="P2" s="5"/>
      <c r="Q2" s="208"/>
      <c r="R2" s="5"/>
      <c r="S2" s="5"/>
      <c r="T2" s="208"/>
      <c r="U2" s="5"/>
      <c r="V2" s="5"/>
      <c r="W2" s="166"/>
      <c r="X2" s="112"/>
      <c r="Y2" s="112"/>
      <c r="Z2" s="208"/>
      <c r="AA2" s="208"/>
      <c r="AB2" s="286"/>
      <c r="AC2" s="286"/>
      <c r="AD2" s="285"/>
      <c r="AE2" s="286"/>
      <c r="AF2" s="286"/>
      <c r="AG2" s="285"/>
      <c r="AH2" s="286"/>
      <c r="AI2" s="286"/>
      <c r="AJ2" s="208"/>
    </row>
    <row r="3" spans="1:36" ht="12" customHeight="1" x14ac:dyDescent="0.25">
      <c r="A3" s="1"/>
      <c r="B3" s="113" t="s">
        <v>256</v>
      </c>
      <c r="C3" s="5"/>
      <c r="D3" s="5"/>
      <c r="E3" s="208"/>
      <c r="F3" s="5"/>
      <c r="G3" s="5"/>
      <c r="H3" s="208"/>
      <c r="I3" s="5"/>
      <c r="J3" s="5"/>
      <c r="K3" s="208"/>
      <c r="L3" s="5"/>
      <c r="M3" s="5"/>
      <c r="N3" s="208"/>
      <c r="O3" s="5"/>
      <c r="P3" s="5"/>
      <c r="Q3" s="208"/>
      <c r="R3" s="5"/>
      <c r="S3" s="5"/>
      <c r="T3" s="208"/>
      <c r="U3" s="5"/>
      <c r="V3" s="5"/>
      <c r="W3" s="166"/>
      <c r="X3" s="112"/>
      <c r="Y3" s="112"/>
      <c r="Z3" s="208"/>
      <c r="AA3" s="208"/>
      <c r="AB3" s="286"/>
      <c r="AC3" s="286"/>
      <c r="AD3" s="285"/>
      <c r="AE3" s="286"/>
      <c r="AF3" s="286"/>
      <c r="AG3" s="285"/>
      <c r="AH3" s="286"/>
      <c r="AI3" s="286"/>
      <c r="AJ3" s="208"/>
    </row>
    <row r="4" spans="1:36" ht="12" customHeight="1" x14ac:dyDescent="0.25">
      <c r="A4" s="10"/>
      <c r="B4" s="92" t="s">
        <v>257</v>
      </c>
      <c r="C4" s="92"/>
      <c r="D4" s="8"/>
      <c r="E4" s="208"/>
      <c r="F4" s="92" t="s">
        <v>258</v>
      </c>
      <c r="G4" s="8"/>
      <c r="H4" s="208"/>
      <c r="I4" s="92" t="s">
        <v>259</v>
      </c>
      <c r="J4" s="8"/>
      <c r="K4" s="208"/>
      <c r="L4" s="92" t="s">
        <v>260</v>
      </c>
      <c r="M4" s="8"/>
      <c r="N4" s="208"/>
      <c r="O4" s="92" t="s">
        <v>261</v>
      </c>
      <c r="P4" s="8"/>
      <c r="Q4" s="208"/>
      <c r="R4" s="92" t="s">
        <v>262</v>
      </c>
      <c r="S4" s="8"/>
      <c r="T4" s="208"/>
      <c r="U4" s="92" t="s">
        <v>263</v>
      </c>
      <c r="V4" s="8"/>
      <c r="W4" s="166"/>
      <c r="X4" s="112"/>
      <c r="Y4" s="112"/>
      <c r="Z4" s="208"/>
      <c r="AA4" s="208"/>
      <c r="AB4" s="287" t="s">
        <v>258</v>
      </c>
      <c r="AC4" s="288"/>
      <c r="AD4" s="285"/>
      <c r="AE4" s="287" t="s">
        <v>259</v>
      </c>
      <c r="AF4" s="288"/>
      <c r="AG4" s="285"/>
      <c r="AH4" s="287" t="s">
        <v>260</v>
      </c>
      <c r="AI4" s="288"/>
      <c r="AJ4" s="208"/>
    </row>
    <row r="5" spans="1:36" ht="12" customHeight="1" x14ac:dyDescent="0.25">
      <c r="A5" s="10"/>
      <c r="B5" s="92"/>
      <c r="C5" s="92"/>
      <c r="D5" s="8"/>
      <c r="E5" s="208"/>
      <c r="F5" s="92" t="s">
        <v>249</v>
      </c>
      <c r="G5" s="8"/>
      <c r="H5" s="208"/>
      <c r="I5" s="92" t="s">
        <v>249</v>
      </c>
      <c r="J5" s="8"/>
      <c r="K5" s="208"/>
      <c r="L5" s="92" t="s">
        <v>249</v>
      </c>
      <c r="M5" s="8"/>
      <c r="N5" s="208"/>
      <c r="O5" s="92" t="s">
        <v>264</v>
      </c>
      <c r="P5" s="8"/>
      <c r="Q5" s="208"/>
      <c r="R5" s="92" t="s">
        <v>264</v>
      </c>
      <c r="S5" s="8"/>
      <c r="T5" s="208"/>
      <c r="U5" s="92" t="s">
        <v>264</v>
      </c>
      <c r="V5" s="8"/>
      <c r="W5" s="166"/>
      <c r="X5" s="112"/>
      <c r="Y5" s="112"/>
      <c r="Z5" s="208"/>
      <c r="AA5" s="208"/>
      <c r="AB5" s="287" t="s">
        <v>3</v>
      </c>
      <c r="AC5" s="288"/>
      <c r="AD5" s="285"/>
      <c r="AE5" s="287" t="s">
        <v>3</v>
      </c>
      <c r="AF5" s="288"/>
      <c r="AG5" s="285"/>
      <c r="AH5" s="287" t="s">
        <v>3</v>
      </c>
      <c r="AI5" s="288"/>
      <c r="AJ5" s="208"/>
    </row>
    <row r="6" spans="1:36" ht="12" customHeight="1" x14ac:dyDescent="0.25">
      <c r="A6" s="12"/>
      <c r="B6" s="1999" t="s">
        <v>4</v>
      </c>
      <c r="C6" s="1999" t="s">
        <v>265</v>
      </c>
      <c r="D6" s="1999" t="s">
        <v>266</v>
      </c>
      <c r="E6" s="214"/>
      <c r="F6" s="1999" t="s">
        <v>265</v>
      </c>
      <c r="G6" s="1999" t="s">
        <v>266</v>
      </c>
      <c r="H6" s="214"/>
      <c r="I6" s="1999" t="s">
        <v>265</v>
      </c>
      <c r="J6" s="1999" t="s">
        <v>266</v>
      </c>
      <c r="K6" s="214"/>
      <c r="L6" s="1999" t="s">
        <v>265</v>
      </c>
      <c r="M6" s="1999" t="s">
        <v>266</v>
      </c>
      <c r="N6" s="214"/>
      <c r="O6" s="1999" t="s">
        <v>265</v>
      </c>
      <c r="P6" s="1999" t="s">
        <v>266</v>
      </c>
      <c r="Q6" s="214"/>
      <c r="R6" s="1999" t="s">
        <v>265</v>
      </c>
      <c r="S6" s="1999" t="s">
        <v>266</v>
      </c>
      <c r="T6" s="214"/>
      <c r="U6" s="1999" t="s">
        <v>265</v>
      </c>
      <c r="V6" s="1999" t="s">
        <v>266</v>
      </c>
      <c r="W6" s="16"/>
      <c r="X6" s="1996" t="s">
        <v>9</v>
      </c>
      <c r="Y6" s="1996" t="s">
        <v>10</v>
      </c>
      <c r="Z6" s="214"/>
      <c r="AA6" s="214"/>
      <c r="AB6" s="1999" t="s">
        <v>265</v>
      </c>
      <c r="AC6" s="1999" t="s">
        <v>266</v>
      </c>
      <c r="AD6" s="289"/>
      <c r="AE6" s="1999" t="s">
        <v>265</v>
      </c>
      <c r="AF6" s="1999" t="s">
        <v>266</v>
      </c>
      <c r="AG6" s="289"/>
      <c r="AH6" s="1999" t="s">
        <v>265</v>
      </c>
      <c r="AI6" s="1999" t="s">
        <v>266</v>
      </c>
      <c r="AJ6" s="214"/>
    </row>
    <row r="7" spans="1:36" ht="12" customHeight="1" x14ac:dyDescent="0.25">
      <c r="A7" s="12"/>
      <c r="B7" s="2000"/>
      <c r="C7" s="2000"/>
      <c r="D7" s="2000"/>
      <c r="E7" s="244"/>
      <c r="F7" s="2000"/>
      <c r="G7" s="2000"/>
      <c r="H7" s="244"/>
      <c r="I7" s="2000"/>
      <c r="J7" s="2000"/>
      <c r="K7" s="244"/>
      <c r="L7" s="2000"/>
      <c r="M7" s="2000"/>
      <c r="N7" s="244"/>
      <c r="O7" s="2000"/>
      <c r="P7" s="2000"/>
      <c r="Q7" s="244"/>
      <c r="R7" s="2000"/>
      <c r="S7" s="2000"/>
      <c r="T7" s="244"/>
      <c r="U7" s="2000"/>
      <c r="V7" s="2000"/>
      <c r="W7" s="18"/>
      <c r="X7" s="1997"/>
      <c r="Y7" s="1997"/>
      <c r="Z7" s="244"/>
      <c r="AA7" s="244"/>
      <c r="AB7" s="2000"/>
      <c r="AC7" s="2000"/>
      <c r="AD7" s="290"/>
      <c r="AE7" s="2000"/>
      <c r="AF7" s="2000"/>
      <c r="AG7" s="290"/>
      <c r="AH7" s="2000"/>
      <c r="AI7" s="2000"/>
      <c r="AJ7" s="244"/>
    </row>
    <row r="8" spans="1:36" ht="12" customHeight="1" x14ac:dyDescent="0.25">
      <c r="A8" s="12"/>
      <c r="B8" s="2001"/>
      <c r="C8" s="2001"/>
      <c r="D8" s="2001"/>
      <c r="E8" s="214"/>
      <c r="F8" s="2001"/>
      <c r="G8" s="2001"/>
      <c r="H8" s="214"/>
      <c r="I8" s="2001"/>
      <c r="J8" s="2001"/>
      <c r="K8" s="214"/>
      <c r="L8" s="2001"/>
      <c r="M8" s="2001"/>
      <c r="N8" s="214"/>
      <c r="O8" s="2001"/>
      <c r="P8" s="2001"/>
      <c r="Q8" s="214"/>
      <c r="R8" s="2001"/>
      <c r="S8" s="2001"/>
      <c r="T8" s="214"/>
      <c r="U8" s="2001"/>
      <c r="V8" s="2001"/>
      <c r="W8" s="16"/>
      <c r="X8" s="1998"/>
      <c r="Y8" s="1998"/>
      <c r="Z8" s="214"/>
      <c r="AA8" s="214"/>
      <c r="AB8" s="2001"/>
      <c r="AC8" s="2001"/>
      <c r="AD8" s="289"/>
      <c r="AE8" s="2001"/>
      <c r="AF8" s="2001"/>
      <c r="AG8" s="289"/>
      <c r="AH8" s="2000"/>
      <c r="AI8" s="2001"/>
      <c r="AJ8" s="214"/>
    </row>
    <row r="9" spans="1:36" ht="12" customHeight="1" x14ac:dyDescent="0.25">
      <c r="A9" s="16"/>
      <c r="B9" s="16"/>
      <c r="C9" s="16"/>
      <c r="D9" s="16"/>
      <c r="E9" s="16"/>
      <c r="F9" s="16"/>
      <c r="G9" s="16"/>
      <c r="H9" s="16"/>
      <c r="I9" s="16"/>
      <c r="J9" s="16"/>
      <c r="K9" s="16"/>
      <c r="L9" s="16"/>
      <c r="M9" s="16"/>
      <c r="N9" s="16"/>
      <c r="O9" s="16"/>
      <c r="P9" s="16"/>
      <c r="Q9" s="16"/>
      <c r="R9" s="16"/>
      <c r="S9" s="16"/>
      <c r="T9" s="16"/>
      <c r="U9" s="16"/>
      <c r="V9" s="16"/>
      <c r="W9" s="16"/>
      <c r="X9" s="19"/>
      <c r="Y9" s="16"/>
      <c r="Z9" s="16"/>
      <c r="AA9" s="16"/>
      <c r="AB9" s="291"/>
      <c r="AC9" s="291"/>
      <c r="AD9" s="291"/>
      <c r="AE9" s="291"/>
      <c r="AF9" s="291"/>
      <c r="AG9" s="291"/>
      <c r="AH9" s="291"/>
      <c r="AI9" s="291"/>
      <c r="AJ9" s="16"/>
    </row>
    <row r="10" spans="1:36" ht="12" customHeight="1" x14ac:dyDescent="0.25">
      <c r="A10" s="1"/>
      <c r="B10" s="292" t="s">
        <v>11</v>
      </c>
      <c r="C10" s="21"/>
      <c r="D10" s="21"/>
      <c r="E10" s="98"/>
      <c r="F10" s="21"/>
      <c r="G10" s="21"/>
      <c r="H10" s="98"/>
      <c r="I10" s="21"/>
      <c r="J10" s="21"/>
      <c r="K10" s="98"/>
      <c r="L10" s="21"/>
      <c r="M10" s="21"/>
      <c r="N10" s="98"/>
      <c r="O10" s="21"/>
      <c r="P10" s="21"/>
      <c r="Q10" s="98"/>
      <c r="R10" s="21"/>
      <c r="S10" s="21"/>
      <c r="T10" s="98"/>
      <c r="U10" s="21"/>
      <c r="V10" s="21"/>
      <c r="W10" s="23"/>
      <c r="X10" s="23"/>
      <c r="Z10" s="98"/>
      <c r="AA10" s="98"/>
      <c r="AB10" s="293"/>
      <c r="AC10" s="293"/>
      <c r="AD10" s="294"/>
      <c r="AE10" s="293"/>
      <c r="AF10" s="293"/>
      <c r="AG10" s="294"/>
      <c r="AH10" s="293"/>
      <c r="AI10" s="293"/>
      <c r="AJ10" s="98"/>
    </row>
    <row r="11" spans="1:36" ht="12" customHeight="1" x14ac:dyDescent="0.25">
      <c r="A11" s="25"/>
      <c r="B11" s="884" t="s">
        <v>24</v>
      </c>
      <c r="C11" s="864">
        <v>288</v>
      </c>
      <c r="D11" s="865">
        <v>265</v>
      </c>
      <c r="E11" s="296"/>
      <c r="F11" s="856">
        <v>1016.55</v>
      </c>
      <c r="G11" s="857">
        <v>3076.35</v>
      </c>
      <c r="H11" s="298"/>
      <c r="I11" s="853" t="s">
        <v>131</v>
      </c>
      <c r="J11" s="859" t="s">
        <v>131</v>
      </c>
      <c r="K11" s="298"/>
      <c r="L11" s="1416">
        <f>SUM(F11,I11)</f>
        <v>1016.55</v>
      </c>
      <c r="M11" s="1751">
        <f>G11</f>
        <v>3076.35</v>
      </c>
      <c r="N11" s="298"/>
      <c r="O11" s="856">
        <v>1260</v>
      </c>
      <c r="P11" s="857">
        <v>2738</v>
      </c>
      <c r="Q11" s="298"/>
      <c r="R11" s="853" t="s">
        <v>131</v>
      </c>
      <c r="S11" s="859" t="s">
        <v>131</v>
      </c>
      <c r="T11" s="298"/>
      <c r="U11" s="856">
        <v>1260</v>
      </c>
      <c r="V11" s="857">
        <v>2873</v>
      </c>
      <c r="W11" s="207"/>
      <c r="X11" s="1334">
        <f>VLOOKUP(B11,'FX rates'!$B$9:$K$116,4,FALSE)</f>
        <v>20.715699999999998</v>
      </c>
      <c r="Y11" s="1334">
        <f>VLOOKUP(B11,'FX rates'!$B$9:$K$116,5,FALSE)</f>
        <v>17.287199999999999</v>
      </c>
      <c r="Z11" s="246"/>
      <c r="AA11" s="246"/>
      <c r="AB11" s="1406">
        <f>F11/X11</f>
        <v>49.071477188798838</v>
      </c>
      <c r="AC11" s="1407">
        <f>G11/Y11</f>
        <v>177.95536581979732</v>
      </c>
      <c r="AD11" s="298"/>
      <c r="AE11" s="1406" t="s">
        <v>131</v>
      </c>
      <c r="AF11" s="1407" t="s">
        <v>131</v>
      </c>
      <c r="AG11" s="298"/>
      <c r="AH11" s="1406">
        <f>L11/X11</f>
        <v>49.071477188798838</v>
      </c>
      <c r="AI11" s="1407">
        <f>M11/$X11</f>
        <v>148.50330908441424</v>
      </c>
      <c r="AJ11" s="246"/>
    </row>
    <row r="12" spans="1:36" ht="12" customHeight="1" x14ac:dyDescent="0.25">
      <c r="A12" s="1"/>
      <c r="B12" s="885" t="s">
        <v>28</v>
      </c>
      <c r="C12" s="866">
        <v>51</v>
      </c>
      <c r="D12" s="867">
        <v>39</v>
      </c>
      <c r="E12" s="296"/>
      <c r="F12" s="855" t="s">
        <v>131</v>
      </c>
      <c r="G12" s="858" t="s">
        <v>131</v>
      </c>
      <c r="H12" s="298"/>
      <c r="I12" s="855" t="s">
        <v>131</v>
      </c>
      <c r="J12" s="858" t="s">
        <v>131</v>
      </c>
      <c r="K12" s="298"/>
      <c r="L12" s="1414">
        <v>143.19999999999999</v>
      </c>
      <c r="M12" s="1752">
        <v>45.8</v>
      </c>
      <c r="N12" s="298"/>
      <c r="O12" s="855" t="s">
        <v>131</v>
      </c>
      <c r="P12" s="858" t="s">
        <v>131</v>
      </c>
      <c r="Q12" s="298"/>
      <c r="R12" s="855" t="s">
        <v>131</v>
      </c>
      <c r="S12" s="858" t="s">
        <v>131</v>
      </c>
      <c r="T12" s="298"/>
      <c r="U12" s="882">
        <v>59</v>
      </c>
      <c r="V12" s="883">
        <v>31.7</v>
      </c>
      <c r="W12" s="207"/>
      <c r="X12" s="1336">
        <f>VLOOKUP(B12,'FX rates'!$B$9:$K$116,4,FALSE)</f>
        <v>1.3436999999999999</v>
      </c>
      <c r="Y12" s="1336">
        <f>VLOOKUP(B12,'FX rates'!$B$9:$K$116,5,FALSE)</f>
        <v>1.3864000000000001</v>
      </c>
      <c r="Z12" s="246"/>
      <c r="AA12" s="246"/>
      <c r="AB12" s="1410" t="s">
        <v>131</v>
      </c>
      <c r="AC12" s="1411" t="s">
        <v>131</v>
      </c>
      <c r="AD12" s="298"/>
      <c r="AE12" s="1410" t="s">
        <v>131</v>
      </c>
      <c r="AF12" s="1411" t="s">
        <v>131</v>
      </c>
      <c r="AG12" s="298"/>
      <c r="AH12" s="1410">
        <f t="shared" ref="AH12:AH35" si="0">L12/X12</f>
        <v>106.57140730817891</v>
      </c>
      <c r="AI12" s="1411">
        <f>M12/$X12</f>
        <v>34.084989208900794</v>
      </c>
      <c r="AJ12" s="246"/>
    </row>
    <row r="13" spans="1:36" ht="12" customHeight="1" x14ac:dyDescent="0.25">
      <c r="A13" s="25"/>
      <c r="B13" s="157" t="s">
        <v>30</v>
      </c>
      <c r="C13" s="303">
        <f>SUM(C11:C12)</f>
        <v>339</v>
      </c>
      <c r="D13" s="303">
        <f>SUM(D11:D12)</f>
        <v>304</v>
      </c>
      <c r="E13" s="296"/>
      <c r="F13" s="304"/>
      <c r="G13" s="304"/>
      <c r="H13" s="298"/>
      <c r="I13" s="304"/>
      <c r="J13" s="304"/>
      <c r="K13" s="298"/>
      <c r="L13" s="305"/>
      <c r="M13" s="305"/>
      <c r="N13" s="298"/>
      <c r="O13" s="306">
        <f>SUM(O11:O12)</f>
        <v>1260</v>
      </c>
      <c r="P13" s="306">
        <f>SUM(P11:P12)</f>
        <v>2738</v>
      </c>
      <c r="Q13" s="298"/>
      <c r="R13" s="306">
        <f>SUM(R11:R12)</f>
        <v>0</v>
      </c>
      <c r="S13" s="306">
        <f>SUM(S11:S12)</f>
        <v>0</v>
      </c>
      <c r="T13" s="298"/>
      <c r="U13" s="306">
        <f>SUM(U11:U12)</f>
        <v>1319</v>
      </c>
      <c r="V13" s="306">
        <f>SUM(V11:V12)</f>
        <v>2904.7</v>
      </c>
      <c r="W13" s="246"/>
      <c r="X13" s="246"/>
      <c r="Y13" s="246"/>
      <c r="Z13" s="246"/>
      <c r="AA13" s="305"/>
      <c r="AB13" s="307">
        <f>SUM(AB11:AB12)</f>
        <v>49.071477188798838</v>
      </c>
      <c r="AC13" s="307">
        <f>SUM(AC11:AC12)</f>
        <v>177.95536581979732</v>
      </c>
      <c r="AD13" s="1754"/>
      <c r="AE13" s="307" t="s">
        <v>131</v>
      </c>
      <c r="AF13" s="307" t="s">
        <v>131</v>
      </c>
      <c r="AG13" s="298"/>
      <c r="AH13" s="307">
        <f>SUM(AH11:AH12)</f>
        <v>155.64288449697773</v>
      </c>
      <c r="AI13" s="306">
        <f>SUM(AI11:AI12)</f>
        <v>182.58829829331503</v>
      </c>
      <c r="AJ13" s="246"/>
    </row>
    <row r="14" spans="1:36" ht="12" customHeight="1" x14ac:dyDescent="0.25">
      <c r="A14" s="25"/>
      <c r="B14" s="48"/>
      <c r="C14" s="308"/>
      <c r="D14" s="308"/>
      <c r="E14" s="296"/>
      <c r="F14" s="304"/>
      <c r="G14" s="304"/>
      <c r="H14" s="298"/>
      <c r="I14" s="304"/>
      <c r="J14" s="304"/>
      <c r="K14" s="298"/>
      <c r="L14" s="305"/>
      <c r="M14" s="305"/>
      <c r="N14" s="298"/>
      <c r="O14" s="304"/>
      <c r="P14" s="304"/>
      <c r="Q14" s="298"/>
      <c r="R14" s="304"/>
      <c r="S14" s="304"/>
      <c r="T14" s="298"/>
      <c r="U14" s="304"/>
      <c r="V14" s="304"/>
      <c r="W14" s="246"/>
      <c r="X14" s="246"/>
      <c r="Y14" s="246"/>
      <c r="Z14" s="246"/>
      <c r="AA14" s="305"/>
      <c r="AB14" s="305"/>
      <c r="AC14" s="305"/>
      <c r="AD14" s="298"/>
      <c r="AE14" s="305"/>
      <c r="AF14" s="305"/>
      <c r="AG14" s="298"/>
      <c r="AH14" s="305"/>
      <c r="AI14" s="305"/>
      <c r="AJ14" s="246"/>
    </row>
    <row r="15" spans="1:36" ht="12" customHeight="1" x14ac:dyDescent="0.25">
      <c r="A15" s="25"/>
      <c r="B15" s="850" t="s">
        <v>31</v>
      </c>
      <c r="C15" s="308"/>
      <c r="D15" s="308"/>
      <c r="E15" s="296"/>
      <c r="F15" s="304"/>
      <c r="G15" s="304"/>
      <c r="H15" s="298"/>
      <c r="I15" s="304"/>
      <c r="J15" s="304"/>
      <c r="K15" s="298"/>
      <c r="L15" s="305"/>
      <c r="M15" s="305"/>
      <c r="N15" s="298"/>
      <c r="O15" s="304"/>
      <c r="P15" s="304"/>
      <c r="Q15" s="298"/>
      <c r="R15" s="304"/>
      <c r="S15" s="304"/>
      <c r="T15" s="298"/>
      <c r="U15" s="304"/>
      <c r="V15" s="304"/>
      <c r="W15" s="246"/>
      <c r="X15" s="246"/>
      <c r="Y15" s="246"/>
      <c r="Z15" s="246"/>
      <c r="AA15" s="305"/>
      <c r="AB15" s="305"/>
      <c r="AC15" s="305"/>
      <c r="AD15" s="298"/>
      <c r="AE15" s="305"/>
      <c r="AF15" s="305"/>
      <c r="AG15" s="298"/>
      <c r="AH15" s="305"/>
      <c r="AI15" s="305"/>
      <c r="AJ15" s="246"/>
    </row>
    <row r="16" spans="1:36" ht="12" customHeight="1" x14ac:dyDescent="0.25">
      <c r="A16" s="25"/>
      <c r="B16" s="31" t="s">
        <v>32</v>
      </c>
      <c r="C16" s="295">
        <v>2804</v>
      </c>
      <c r="D16" s="295">
        <v>2898</v>
      </c>
      <c r="E16" s="296"/>
      <c r="F16" s="299" t="s">
        <v>131</v>
      </c>
      <c r="G16" s="299" t="s">
        <v>131</v>
      </c>
      <c r="H16" s="298"/>
      <c r="I16" s="299" t="s">
        <v>131</v>
      </c>
      <c r="J16" s="299" t="s">
        <v>131</v>
      </c>
      <c r="K16" s="298"/>
      <c r="L16" s="666">
        <v>2091.91</v>
      </c>
      <c r="M16" s="667">
        <v>2486.1999999999998</v>
      </c>
      <c r="N16" s="298"/>
      <c r="O16" s="299" t="s">
        <v>131</v>
      </c>
      <c r="P16" s="299" t="s">
        <v>131</v>
      </c>
      <c r="Q16" s="298"/>
      <c r="R16" s="299" t="s">
        <v>131</v>
      </c>
      <c r="S16" s="299" t="s">
        <v>131</v>
      </c>
      <c r="T16" s="298"/>
      <c r="U16" s="297">
        <v>293.01</v>
      </c>
      <c r="V16" s="297">
        <v>323.25</v>
      </c>
      <c r="W16" s="207"/>
      <c r="X16" s="1334">
        <f>VLOOKUP(B16,'FX rates'!$B$9:$K$116,4,FALSE)</f>
        <v>1.3875999999999999</v>
      </c>
      <c r="Y16" s="1334">
        <f>VLOOKUP(B16,'FX rates'!$B$9:$K$116,5,FALSE)</f>
        <v>1.3718999999999999</v>
      </c>
      <c r="Z16" s="246"/>
      <c r="AA16" s="246"/>
      <c r="AB16" s="1406" t="s">
        <v>131</v>
      </c>
      <c r="AC16" s="1407" t="s">
        <v>131</v>
      </c>
      <c r="AD16" s="298"/>
      <c r="AE16" s="1403" t="s">
        <v>131</v>
      </c>
      <c r="AF16" s="1407" t="s">
        <v>131</v>
      </c>
      <c r="AG16" s="298"/>
      <c r="AH16" s="1403">
        <f t="shared" si="0"/>
        <v>1507.5742288844046</v>
      </c>
      <c r="AI16" s="1407">
        <f t="shared" ref="AI16:AI21" si="1">M16/$X16</f>
        <v>1791.7267223983856</v>
      </c>
      <c r="AJ16" s="246"/>
    </row>
    <row r="17" spans="1:36" ht="12" customHeight="1" x14ac:dyDescent="0.25">
      <c r="A17" s="25"/>
      <c r="B17" s="40" t="s">
        <v>35</v>
      </c>
      <c r="C17" s="310">
        <v>516</v>
      </c>
      <c r="D17" s="310">
        <v>503</v>
      </c>
      <c r="E17" s="296"/>
      <c r="F17" s="311">
        <v>10512.69</v>
      </c>
      <c r="G17" s="311">
        <v>14426.05</v>
      </c>
      <c r="H17" s="298"/>
      <c r="I17" s="311">
        <v>4.3600000000000003</v>
      </c>
      <c r="J17" s="311">
        <v>5.26</v>
      </c>
      <c r="K17" s="298"/>
      <c r="L17" s="668">
        <f t="shared" ref="L17:L22" si="2">SUM(F17,I17)</f>
        <v>10517.050000000001</v>
      </c>
      <c r="M17" s="669">
        <f>J17+G17</f>
        <v>14431.31</v>
      </c>
      <c r="N17" s="298"/>
      <c r="O17" s="311">
        <v>1728.91</v>
      </c>
      <c r="P17" s="311">
        <v>1710.09</v>
      </c>
      <c r="Q17" s="298"/>
      <c r="R17" s="311">
        <v>0.09</v>
      </c>
      <c r="S17" s="311">
        <v>0.08</v>
      </c>
      <c r="T17" s="298"/>
      <c r="U17" s="311">
        <v>1729</v>
      </c>
      <c r="V17" s="311">
        <v>1710.17</v>
      </c>
      <c r="W17" s="207"/>
      <c r="X17" s="1335">
        <f>VLOOKUP(B17,'FX rates'!$B$9:$K$116,4,FALSE)</f>
        <v>4.4835000000000003</v>
      </c>
      <c r="Y17" s="1335">
        <f>VLOOKUP(B17,'FX rates'!$B$9:$K$116,5,FALSE)</f>
        <v>4.2942</v>
      </c>
      <c r="Z17" s="246"/>
      <c r="AA17" s="246"/>
      <c r="AB17" s="1408">
        <f t="shared" ref="AB17:AB35" si="3">F17/X17</f>
        <v>2344.7507527601206</v>
      </c>
      <c r="AC17" s="1409">
        <f t="shared" ref="AC17:AC35" si="4">G17/Y17</f>
        <v>3359.4266685296443</v>
      </c>
      <c r="AD17" s="298"/>
      <c r="AE17" s="1404">
        <f>I17/X17</f>
        <v>0.97245455559272886</v>
      </c>
      <c r="AF17" s="1409">
        <f>J17/Y17</f>
        <v>1.224908015462717</v>
      </c>
      <c r="AG17" s="298"/>
      <c r="AH17" s="1404">
        <f t="shared" si="0"/>
        <v>2345.7232073157134</v>
      </c>
      <c r="AI17" s="1409">
        <f t="shared" si="1"/>
        <v>3218.7598974015832</v>
      </c>
      <c r="AJ17" s="246"/>
    </row>
    <row r="18" spans="1:36" ht="12" customHeight="1" x14ac:dyDescent="0.25">
      <c r="A18" s="25"/>
      <c r="B18" s="40" t="s">
        <v>41</v>
      </c>
      <c r="C18" s="310">
        <v>5549</v>
      </c>
      <c r="D18" s="310">
        <v>6220</v>
      </c>
      <c r="E18" s="296"/>
      <c r="F18" s="311">
        <v>4098552.46</v>
      </c>
      <c r="G18" s="311">
        <v>6340916.4699999997</v>
      </c>
      <c r="H18" s="298"/>
      <c r="I18" s="311">
        <v>16.05</v>
      </c>
      <c r="J18" s="311">
        <v>16.3</v>
      </c>
      <c r="K18" s="298"/>
      <c r="L18" s="668">
        <f t="shared" si="2"/>
        <v>4098568.51</v>
      </c>
      <c r="M18" s="669">
        <f>J18+G18</f>
        <v>6340932.7699999996</v>
      </c>
      <c r="N18" s="298"/>
      <c r="O18" s="311">
        <v>45495.47</v>
      </c>
      <c r="P18" s="311">
        <v>59886.79</v>
      </c>
      <c r="Q18" s="298"/>
      <c r="R18" s="311">
        <v>0.18</v>
      </c>
      <c r="S18" s="311">
        <v>0.35</v>
      </c>
      <c r="T18" s="298"/>
      <c r="U18" s="311">
        <v>45495.63</v>
      </c>
      <c r="V18" s="311">
        <v>59887.15</v>
      </c>
      <c r="W18" s="207"/>
      <c r="X18" s="1335">
        <f>VLOOKUP(B18,'FX rates'!$B$9:$K$116,4,FALSE)</f>
        <v>7.7542999999999997</v>
      </c>
      <c r="Y18" s="1335">
        <f>VLOOKUP(B18,'FX rates'!$B$9:$K$116,5,FALSE)</f>
        <v>7.7503000000000002</v>
      </c>
      <c r="Z18" s="246"/>
      <c r="AA18" s="246"/>
      <c r="AB18" s="1408">
        <f t="shared" si="3"/>
        <v>528552.2174793341</v>
      </c>
      <c r="AC18" s="1409">
        <f t="shared" si="4"/>
        <v>818151.09995742096</v>
      </c>
      <c r="AD18" s="298"/>
      <c r="AE18" s="1404">
        <f t="shared" ref="AE18:AE35" si="5">I18/X18</f>
        <v>2.0698193260513524</v>
      </c>
      <c r="AF18" s="1409">
        <f t="shared" ref="AF18:AF35" si="6">J18/Y18</f>
        <v>2.1031443944105388</v>
      </c>
      <c r="AG18" s="298"/>
      <c r="AH18" s="1404">
        <f t="shared" si="0"/>
        <v>528554.28729866014</v>
      </c>
      <c r="AI18" s="1409">
        <f t="shared" si="1"/>
        <v>817731.16464413295</v>
      </c>
      <c r="AJ18" s="246"/>
    </row>
    <row r="19" spans="1:36" ht="12" customHeight="1" x14ac:dyDescent="0.25">
      <c r="A19" s="25"/>
      <c r="B19" s="40" t="s">
        <v>47</v>
      </c>
      <c r="C19" s="310">
        <v>2573</v>
      </c>
      <c r="D19" s="310">
        <v>2284</v>
      </c>
      <c r="E19" s="296"/>
      <c r="F19" s="311">
        <v>20662088</v>
      </c>
      <c r="G19" s="311">
        <v>21025521</v>
      </c>
      <c r="H19" s="298"/>
      <c r="I19" s="312" t="s">
        <v>131</v>
      </c>
      <c r="J19" s="312" t="s">
        <v>131</v>
      </c>
      <c r="K19" s="298"/>
      <c r="L19" s="668">
        <f t="shared" si="2"/>
        <v>20662088</v>
      </c>
      <c r="M19" s="669">
        <v>21025521</v>
      </c>
      <c r="N19" s="298"/>
      <c r="O19" s="311">
        <v>17586.95</v>
      </c>
      <c r="P19" s="311">
        <v>19008.849999999999</v>
      </c>
      <c r="Q19" s="298"/>
      <c r="R19" s="312" t="s">
        <v>131</v>
      </c>
      <c r="S19" s="312" t="s">
        <v>131</v>
      </c>
      <c r="T19" s="298"/>
      <c r="U19" s="311">
        <v>17586.95</v>
      </c>
      <c r="V19" s="311">
        <v>19008.849999999999</v>
      </c>
      <c r="W19" s="207"/>
      <c r="X19" s="1335">
        <f>VLOOKUP(B19,'FX rates'!$B$9:$K$116,4,FALSE)</f>
        <v>1203.51</v>
      </c>
      <c r="Y19" s="1335">
        <f>VLOOKUP(B19,'FX rates'!$B$9:$K$116,5,FALSE)</f>
        <v>1173.02</v>
      </c>
      <c r="Z19" s="246"/>
      <c r="AA19" s="246"/>
      <c r="AB19" s="1408">
        <f t="shared" si="3"/>
        <v>17168.189711759769</v>
      </c>
      <c r="AC19" s="1409">
        <f t="shared" si="4"/>
        <v>17924.264718419123</v>
      </c>
      <c r="AD19" s="298"/>
      <c r="AE19" s="1404" t="s">
        <v>131</v>
      </c>
      <c r="AF19" s="1409" t="s">
        <v>131</v>
      </c>
      <c r="AG19" s="298"/>
      <c r="AH19" s="1404">
        <f t="shared" si="0"/>
        <v>17168.189711759769</v>
      </c>
      <c r="AI19" s="1409" t="s">
        <v>131</v>
      </c>
      <c r="AJ19" s="246"/>
    </row>
    <row r="20" spans="1:36" ht="12" customHeight="1" x14ac:dyDescent="0.25">
      <c r="A20" s="1"/>
      <c r="B20" s="40" t="s">
        <v>56</v>
      </c>
      <c r="C20" s="310">
        <v>117</v>
      </c>
      <c r="D20" s="310">
        <v>222</v>
      </c>
      <c r="E20" s="296"/>
      <c r="F20" s="312" t="s">
        <v>131</v>
      </c>
      <c r="G20" s="312" t="s">
        <v>131</v>
      </c>
      <c r="H20" s="298"/>
      <c r="I20" s="312" t="s">
        <v>131</v>
      </c>
      <c r="J20" s="312" t="s">
        <v>131</v>
      </c>
      <c r="K20" s="298"/>
      <c r="L20" s="668">
        <v>7710.2</v>
      </c>
      <c r="M20" s="669">
        <v>3823.5</v>
      </c>
      <c r="N20" s="298"/>
      <c r="O20" s="312" t="s">
        <v>131</v>
      </c>
      <c r="P20" s="312" t="s">
        <v>131</v>
      </c>
      <c r="Q20" s="298"/>
      <c r="R20" s="312" t="s">
        <v>131</v>
      </c>
      <c r="S20" s="312" t="s">
        <v>131</v>
      </c>
      <c r="T20" s="298"/>
      <c r="U20" s="312" t="s">
        <v>131</v>
      </c>
      <c r="V20" s="312" t="s">
        <v>131</v>
      </c>
      <c r="W20" s="207"/>
      <c r="X20" s="1335">
        <f>VLOOKUP(B20,'FX rates'!$B$9:$K$116,4,FALSE)</f>
        <v>1.4459</v>
      </c>
      <c r="Y20" s="1335">
        <f>VLOOKUP(B20,'FX rates'!$B$9:$K$116,5,FALSE)</f>
        <v>1.4137999999999999</v>
      </c>
      <c r="Z20" s="246"/>
      <c r="AA20" s="246"/>
      <c r="AB20" s="1408" t="s">
        <v>131</v>
      </c>
      <c r="AC20" s="1409" t="s">
        <v>131</v>
      </c>
      <c r="AD20" s="298"/>
      <c r="AE20" s="1404" t="s">
        <v>131</v>
      </c>
      <c r="AF20" s="1409" t="s">
        <v>131</v>
      </c>
      <c r="AG20" s="298"/>
      <c r="AH20" s="1404">
        <f t="shared" si="0"/>
        <v>5332.4572930354798</v>
      </c>
      <c r="AI20" s="1409">
        <f t="shared" si="1"/>
        <v>2644.3737464554947</v>
      </c>
      <c r="AJ20" s="246"/>
    </row>
    <row r="21" spans="1:36" ht="12" customHeight="1" x14ac:dyDescent="0.25">
      <c r="A21" s="1"/>
      <c r="B21" s="142" t="s">
        <v>632</v>
      </c>
      <c r="C21" s="310">
        <v>1163</v>
      </c>
      <c r="D21" s="310">
        <v>947</v>
      </c>
      <c r="E21" s="296"/>
      <c r="F21" s="311">
        <v>647957.68999999994</v>
      </c>
      <c r="G21" s="311">
        <v>332137.90000000002</v>
      </c>
      <c r="H21" s="298"/>
      <c r="I21" s="311">
        <v>4887.1499999999996</v>
      </c>
      <c r="J21" s="311">
        <v>3164.14</v>
      </c>
      <c r="K21" s="298"/>
      <c r="L21" s="668">
        <f t="shared" si="2"/>
        <v>652844.84</v>
      </c>
      <c r="M21" s="669">
        <f>J21+G21</f>
        <v>335302.04000000004</v>
      </c>
      <c r="N21" s="298"/>
      <c r="O21" s="311">
        <v>13023.35</v>
      </c>
      <c r="P21" s="311">
        <v>5223.3999999999996</v>
      </c>
      <c r="Q21" s="298"/>
      <c r="R21" s="311">
        <v>1.1499999999999999</v>
      </c>
      <c r="S21" s="311">
        <v>0.8</v>
      </c>
      <c r="T21" s="298"/>
      <c r="U21" s="311">
        <v>13024.5</v>
      </c>
      <c r="V21" s="311">
        <v>5224.2</v>
      </c>
      <c r="W21" s="207"/>
      <c r="X21" s="1335">
        <f>VLOOKUP(B21,'FX rates'!$B$9:$K$116,4,FALSE)</f>
        <v>35.666600000000003</v>
      </c>
      <c r="Y21" s="1335">
        <f>VLOOKUP(B21,'FX rates'!$B$9:$K$116,5,FALSE)</f>
        <v>36.000599999999999</v>
      </c>
      <c r="Z21" s="246"/>
      <c r="AA21" s="246"/>
      <c r="AB21" s="1408">
        <f t="shared" si="3"/>
        <v>18167.07199452709</v>
      </c>
      <c r="AC21" s="1409">
        <f t="shared" si="4"/>
        <v>9225.8990127942325</v>
      </c>
      <c r="AD21" s="298"/>
      <c r="AE21" s="1404">
        <f t="shared" si="5"/>
        <v>137.02315331430523</v>
      </c>
      <c r="AF21" s="1409">
        <f t="shared" si="6"/>
        <v>87.891312922562406</v>
      </c>
      <c r="AG21" s="298"/>
      <c r="AH21" s="1404">
        <f t="shared" si="0"/>
        <v>18304.095147841395</v>
      </c>
      <c r="AI21" s="1409">
        <f t="shared" si="1"/>
        <v>9401.0093476810234</v>
      </c>
      <c r="AJ21" s="246"/>
    </row>
    <row r="22" spans="1:36" ht="12" customHeight="1" x14ac:dyDescent="0.25">
      <c r="A22" s="25"/>
      <c r="B22" s="46" t="s">
        <v>62</v>
      </c>
      <c r="C22" s="301">
        <v>10208</v>
      </c>
      <c r="D22" s="301">
        <v>10602</v>
      </c>
      <c r="E22" s="296"/>
      <c r="F22" s="302">
        <v>425550.57</v>
      </c>
      <c r="G22" s="302">
        <v>644962.11</v>
      </c>
      <c r="H22" s="298"/>
      <c r="I22" s="300" t="s">
        <v>131</v>
      </c>
      <c r="J22" s="300" t="s">
        <v>131</v>
      </c>
      <c r="K22" s="298"/>
      <c r="L22" s="670">
        <f t="shared" si="2"/>
        <v>425550.57</v>
      </c>
      <c r="M22" s="671" t="s">
        <v>131</v>
      </c>
      <c r="N22" s="298"/>
      <c r="O22" s="302">
        <v>12092.05</v>
      </c>
      <c r="P22" s="302">
        <v>18707.64</v>
      </c>
      <c r="Q22" s="298"/>
      <c r="R22" s="300" t="s">
        <v>131</v>
      </c>
      <c r="S22" s="300" t="s">
        <v>131</v>
      </c>
      <c r="T22" s="298"/>
      <c r="U22" s="302">
        <v>12092.05</v>
      </c>
      <c r="V22" s="302">
        <v>18707.64</v>
      </c>
      <c r="W22" s="207"/>
      <c r="X22" s="1336">
        <f>VLOOKUP(B22,'FX rates'!$B$9:$K$116,4,FALSE)</f>
        <v>32.283099999999997</v>
      </c>
      <c r="Y22" s="1336">
        <f>VLOOKUP(B22,'FX rates'!$B$9:$K$116,5,FALSE)</f>
        <v>32.890799999999999</v>
      </c>
      <c r="Z22" s="246"/>
      <c r="AA22" s="246"/>
      <c r="AB22" s="1410">
        <f t="shared" si="3"/>
        <v>13181.837246113293</v>
      </c>
      <c r="AC22" s="1411">
        <f t="shared" si="4"/>
        <v>19609.194972454305</v>
      </c>
      <c r="AD22" s="298"/>
      <c r="AE22" s="1753" t="s">
        <v>131</v>
      </c>
      <c r="AF22" s="1411" t="s">
        <v>131</v>
      </c>
      <c r="AG22" s="298"/>
      <c r="AH22" s="1753">
        <f t="shared" si="0"/>
        <v>13181.837246113293</v>
      </c>
      <c r="AI22" s="1411" t="s">
        <v>131</v>
      </c>
      <c r="AJ22" s="246"/>
    </row>
    <row r="23" spans="1:36" ht="12" customHeight="1" x14ac:dyDescent="0.25">
      <c r="A23" s="25"/>
      <c r="B23" s="157" t="s">
        <v>30</v>
      </c>
      <c r="C23" s="303">
        <f>SUM(C16:C22)</f>
        <v>22930</v>
      </c>
      <c r="D23" s="303">
        <f>SUM(D16:D22)</f>
        <v>23676</v>
      </c>
      <c r="E23" s="296"/>
      <c r="F23" s="304"/>
      <c r="G23" s="304"/>
      <c r="H23" s="298"/>
      <c r="I23" s="304"/>
      <c r="J23" s="304"/>
      <c r="K23" s="298"/>
      <c r="L23" s="305"/>
      <c r="M23" s="305"/>
      <c r="N23" s="298"/>
      <c r="O23" s="306">
        <f>SUM(O17:O22)</f>
        <v>89926.73000000001</v>
      </c>
      <c r="P23" s="306">
        <f>SUM(P16:P22)</f>
        <v>104536.76999999999</v>
      </c>
      <c r="Q23" s="298"/>
      <c r="R23" s="306">
        <f>SUM(R16:R22)</f>
        <v>1.42</v>
      </c>
      <c r="S23" s="306">
        <f>SUM(S16:S22)</f>
        <v>1.23</v>
      </c>
      <c r="T23" s="298"/>
      <c r="U23" s="306">
        <f>SUM(U16:U22)</f>
        <v>90221.14</v>
      </c>
      <c r="V23" s="306">
        <f>SUM(V16:V22)</f>
        <v>104861.26</v>
      </c>
      <c r="W23" s="207"/>
      <c r="X23" s="304"/>
      <c r="Y23" s="304"/>
      <c r="Z23" s="304"/>
      <c r="AB23" s="934">
        <f>SUM(AB16:AB22)</f>
        <v>579414.06718449446</v>
      </c>
      <c r="AC23" s="934">
        <f t="shared" ref="AC23:AF23" si="7">SUM(AC16:AC22)</f>
        <v>868269.88532961835</v>
      </c>
      <c r="AD23" s="934"/>
      <c r="AE23" s="934">
        <f t="shared" si="7"/>
        <v>140.06542719594933</v>
      </c>
      <c r="AF23" s="934">
        <f t="shared" si="7"/>
        <v>91.219365332435657</v>
      </c>
      <c r="AG23" s="298"/>
      <c r="AH23" s="306">
        <f>SUM(AH16:AH22)</f>
        <v>586394.1641336102</v>
      </c>
      <c r="AI23" s="306">
        <f>SUM(AI16:AI22)</f>
        <v>834787.03435806953</v>
      </c>
      <c r="AJ23" s="246"/>
    </row>
    <row r="24" spans="1:36" ht="12" customHeight="1" x14ac:dyDescent="0.25">
      <c r="A24" s="25"/>
      <c r="B24" s="48"/>
      <c r="C24" s="308"/>
      <c r="D24" s="308"/>
      <c r="E24" s="296"/>
      <c r="F24" s="304"/>
      <c r="G24" s="304"/>
      <c r="H24" s="298"/>
      <c r="I24" s="304"/>
      <c r="J24" s="304"/>
      <c r="K24" s="298"/>
      <c r="L24" s="305"/>
      <c r="M24" s="305"/>
      <c r="N24" s="298"/>
      <c r="O24" s="304"/>
      <c r="P24" s="304"/>
      <c r="Q24" s="298"/>
      <c r="R24" s="304"/>
      <c r="S24" s="304"/>
      <c r="T24" s="298"/>
      <c r="U24" s="304"/>
      <c r="V24" s="304"/>
      <c r="W24" s="207"/>
      <c r="X24" s="304"/>
      <c r="Y24" s="304"/>
      <c r="Z24" s="304"/>
      <c r="AB24" s="2"/>
      <c r="AC24" s="2"/>
      <c r="AD24" s="2"/>
      <c r="AE24" s="2"/>
      <c r="AF24" s="2"/>
      <c r="AG24" s="298"/>
      <c r="AH24" s="305"/>
      <c r="AI24" s="305"/>
      <c r="AJ24" s="246"/>
    </row>
    <row r="25" spans="1:36" ht="12" customHeight="1" x14ac:dyDescent="0.25">
      <c r="A25" s="25"/>
      <c r="B25" s="309" t="s">
        <v>64</v>
      </c>
      <c r="C25" s="308"/>
      <c r="D25" s="308"/>
      <c r="E25" s="296"/>
      <c r="F25" s="305"/>
      <c r="G25" s="305"/>
      <c r="H25" s="298"/>
      <c r="I25" s="305"/>
      <c r="J25" s="305"/>
      <c r="K25" s="298"/>
      <c r="L25" s="305"/>
      <c r="M25" s="305"/>
      <c r="N25" s="298"/>
      <c r="O25" s="304"/>
      <c r="P25" s="304"/>
      <c r="Q25" s="298"/>
      <c r="R25" s="304"/>
      <c r="S25" s="304"/>
      <c r="T25" s="298"/>
      <c r="U25" s="304"/>
      <c r="V25" s="304"/>
      <c r="W25" s="246"/>
      <c r="X25" s="304"/>
      <c r="Y25" s="304"/>
      <c r="Z25" s="304"/>
      <c r="AB25" s="2"/>
      <c r="AC25" s="2"/>
      <c r="AD25" s="2"/>
      <c r="AE25" s="2"/>
      <c r="AF25" s="2"/>
      <c r="AG25" s="298"/>
      <c r="AH25" s="305"/>
      <c r="AI25" s="305"/>
      <c r="AJ25" s="246"/>
    </row>
    <row r="26" spans="1:36" ht="12" customHeight="1" x14ac:dyDescent="0.25">
      <c r="A26" s="25"/>
      <c r="B26" s="868" t="s">
        <v>166</v>
      </c>
      <c r="C26" s="869">
        <v>3</v>
      </c>
      <c r="D26" s="865">
        <v>3</v>
      </c>
      <c r="E26" s="296"/>
      <c r="F26" s="853">
        <v>2.66</v>
      </c>
      <c r="G26" s="859">
        <v>239.95</v>
      </c>
      <c r="H26" s="298"/>
      <c r="I26" s="853" t="s">
        <v>131</v>
      </c>
      <c r="J26" s="859">
        <v>272</v>
      </c>
      <c r="K26" s="298"/>
      <c r="L26" s="860">
        <f>SUM(F26,I26)</f>
        <v>2.66</v>
      </c>
      <c r="M26" s="859">
        <v>511.95</v>
      </c>
      <c r="N26" s="298"/>
      <c r="O26" s="856">
        <v>13.36</v>
      </c>
      <c r="P26" s="857">
        <v>244.51</v>
      </c>
      <c r="Q26" s="298"/>
      <c r="R26" s="853" t="s">
        <v>131</v>
      </c>
      <c r="S26" s="859">
        <v>0.16</v>
      </c>
      <c r="T26" s="298"/>
      <c r="U26" s="856">
        <v>13.36</v>
      </c>
      <c r="V26" s="857">
        <v>244.7</v>
      </c>
      <c r="W26" s="207"/>
      <c r="X26" s="1334">
        <f>VLOOKUP(B26,'FX rates'!$B$9:$K$116,4,FALSE)</f>
        <v>0.95010099999999997</v>
      </c>
      <c r="Y26" s="1334">
        <f>VLOOKUP(B26,'FX rates'!$B$9:$K$116,5,FALSE)</f>
        <v>0.91520000000000001</v>
      </c>
      <c r="Z26" s="246"/>
      <c r="AA26" s="246"/>
      <c r="AB26" s="1406">
        <f t="shared" si="3"/>
        <v>2.7997023474346414</v>
      </c>
      <c r="AC26" s="1407">
        <f t="shared" si="4"/>
        <v>262.18312937062933</v>
      </c>
      <c r="AD26" s="298"/>
      <c r="AE26" s="1403" t="s">
        <v>131</v>
      </c>
      <c r="AF26" s="1407">
        <f t="shared" si="6"/>
        <v>297.20279720279717</v>
      </c>
      <c r="AG26" s="298"/>
      <c r="AH26" s="1403">
        <f t="shared" si="0"/>
        <v>2.7997023474346414</v>
      </c>
      <c r="AI26" s="1407">
        <f t="shared" ref="AI26:AI35" si="8">M26/$X26</f>
        <v>538.83744991321976</v>
      </c>
      <c r="AJ26" s="246"/>
    </row>
    <row r="27" spans="1:36" ht="12" customHeight="1" x14ac:dyDescent="0.25">
      <c r="A27" s="25"/>
      <c r="B27" s="870" t="s">
        <v>170</v>
      </c>
      <c r="C27" s="672">
        <v>3993</v>
      </c>
      <c r="D27" s="871">
        <v>4161</v>
      </c>
      <c r="E27" s="296"/>
      <c r="F27" s="854">
        <v>633.91999999999996</v>
      </c>
      <c r="G27" s="862">
        <v>1095.8100000000002</v>
      </c>
      <c r="H27" s="298"/>
      <c r="I27" s="854" t="s">
        <v>131</v>
      </c>
      <c r="J27" s="862" t="s">
        <v>131</v>
      </c>
      <c r="K27" s="298"/>
      <c r="L27" s="861">
        <f t="shared" ref="L27:L35" si="9">SUM(F27,I27)</f>
        <v>633.91999999999996</v>
      </c>
      <c r="M27" s="862">
        <v>1095.8100000000002</v>
      </c>
      <c r="N27" s="298"/>
      <c r="O27" s="854" t="s">
        <v>131</v>
      </c>
      <c r="P27" s="862" t="s">
        <v>131</v>
      </c>
      <c r="Q27" s="298"/>
      <c r="R27" s="854" t="s">
        <v>131</v>
      </c>
      <c r="S27" s="862" t="s">
        <v>131</v>
      </c>
      <c r="T27" s="298"/>
      <c r="U27" s="854" t="s">
        <v>131</v>
      </c>
      <c r="V27" s="862" t="s">
        <v>131</v>
      </c>
      <c r="W27" s="207"/>
      <c r="X27" s="1335">
        <f>VLOOKUP(B27,'FX rates'!$B$9:$K$116,4,FALSE)</f>
        <v>0.95010099999999997</v>
      </c>
      <c r="Y27" s="1335">
        <f>VLOOKUP(B27,'FX rates'!$B$9:$K$116,5,FALSE)</f>
        <v>0.91520000000000001</v>
      </c>
      <c r="Z27" s="246"/>
      <c r="AA27" s="246"/>
      <c r="AB27" s="1408">
        <f t="shared" si="3"/>
        <v>667.2132752202134</v>
      </c>
      <c r="AC27" s="1409">
        <f t="shared" si="4"/>
        <v>1197.3448426573427</v>
      </c>
      <c r="AD27" s="298"/>
      <c r="AE27" s="1404" t="s">
        <v>131</v>
      </c>
      <c r="AF27" s="1409" t="s">
        <v>131</v>
      </c>
      <c r="AG27" s="298"/>
      <c r="AH27" s="1404">
        <f t="shared" si="0"/>
        <v>667.2132752202134</v>
      </c>
      <c r="AI27" s="1409">
        <f t="shared" si="8"/>
        <v>1153.3615899783288</v>
      </c>
      <c r="AJ27" s="246"/>
    </row>
    <row r="28" spans="1:36" ht="12" customHeight="1" x14ac:dyDescent="0.25">
      <c r="A28" s="25"/>
      <c r="B28" s="872" t="s">
        <v>74</v>
      </c>
      <c r="C28" s="672">
        <v>1071</v>
      </c>
      <c r="D28" s="871">
        <v>846</v>
      </c>
      <c r="E28" s="296"/>
      <c r="F28" s="854">
        <v>6095.35</v>
      </c>
      <c r="G28" s="862">
        <v>6563.61</v>
      </c>
      <c r="H28" s="298"/>
      <c r="I28" s="854" t="s">
        <v>131</v>
      </c>
      <c r="J28" s="862" t="s">
        <v>131</v>
      </c>
      <c r="K28" s="298"/>
      <c r="L28" s="861">
        <f t="shared" si="9"/>
        <v>6095.35</v>
      </c>
      <c r="M28" s="862">
        <v>6563.61</v>
      </c>
      <c r="N28" s="298"/>
      <c r="O28" s="861">
        <v>2640.82</v>
      </c>
      <c r="P28" s="876">
        <v>3214.2699999999995</v>
      </c>
      <c r="Q28" s="298"/>
      <c r="R28" s="854" t="s">
        <v>131</v>
      </c>
      <c r="S28" s="862" t="s">
        <v>131</v>
      </c>
      <c r="T28" s="298"/>
      <c r="U28" s="875">
        <v>2640.82</v>
      </c>
      <c r="V28" s="876">
        <v>3452.97</v>
      </c>
      <c r="W28" s="207"/>
      <c r="X28" s="1335">
        <f>VLOOKUP(B28,'FX rates'!$B$9:$K$116,4,FALSE)</f>
        <v>3.5133999999999999</v>
      </c>
      <c r="Y28" s="1335">
        <f>VLOOKUP(B28,'FX rates'!$B$9:$K$116,5,FALSE)</f>
        <v>2.9123000000000001</v>
      </c>
      <c r="Z28" s="246"/>
      <c r="AA28" s="246"/>
      <c r="AB28" s="1408">
        <f t="shared" si="3"/>
        <v>1734.8864347925089</v>
      </c>
      <c r="AC28" s="1409">
        <f t="shared" si="4"/>
        <v>2253.7547642756581</v>
      </c>
      <c r="AD28" s="298"/>
      <c r="AE28" s="1404" t="s">
        <v>131</v>
      </c>
      <c r="AF28" s="1409" t="s">
        <v>131</v>
      </c>
      <c r="AG28" s="298"/>
      <c r="AH28" s="1404">
        <f t="shared" si="0"/>
        <v>1734.8864347925089</v>
      </c>
      <c r="AI28" s="1409">
        <f t="shared" si="8"/>
        <v>1868.1647407070075</v>
      </c>
      <c r="AJ28" s="246"/>
    </row>
    <row r="29" spans="1:36" ht="12" customHeight="1" x14ac:dyDescent="0.25">
      <c r="A29" s="25"/>
      <c r="B29" s="872" t="s">
        <v>79</v>
      </c>
      <c r="C29" s="672">
        <v>1617738</v>
      </c>
      <c r="D29" s="871">
        <v>1614126</v>
      </c>
      <c r="E29" s="296"/>
      <c r="F29" s="854">
        <v>18635.7</v>
      </c>
      <c r="G29" s="862">
        <v>22721.900000000005</v>
      </c>
      <c r="H29" s="298"/>
      <c r="I29" s="854">
        <v>18518.400000000001</v>
      </c>
      <c r="J29" s="862">
        <v>20049.900000000001</v>
      </c>
      <c r="K29" s="298"/>
      <c r="L29" s="861">
        <f t="shared" si="9"/>
        <v>37154.100000000006</v>
      </c>
      <c r="M29" s="862">
        <v>42771.8</v>
      </c>
      <c r="N29" s="298"/>
      <c r="O29" s="875">
        <v>2229.48</v>
      </c>
      <c r="P29" s="876">
        <v>2498.71</v>
      </c>
      <c r="Q29" s="675"/>
      <c r="R29" s="875">
        <v>2190.5</v>
      </c>
      <c r="S29" s="876">
        <v>2373.0399999999995</v>
      </c>
      <c r="T29" s="675"/>
      <c r="U29" s="875">
        <v>4420.01</v>
      </c>
      <c r="V29" s="876">
        <v>4871.7</v>
      </c>
      <c r="W29" s="207"/>
      <c r="X29" s="1335">
        <f>VLOOKUP(B29,'FX rates'!$B$9:$K$116,4,FALSE)</f>
        <v>0.95010099999999997</v>
      </c>
      <c r="Y29" s="1335">
        <f>VLOOKUP(B29,'FX rates'!$B$9:$K$116,5,FALSE)</f>
        <v>0.91520000000000001</v>
      </c>
      <c r="Z29" s="246"/>
      <c r="AA29" s="246"/>
      <c r="AB29" s="1408">
        <f t="shared" si="3"/>
        <v>19614.44099101043</v>
      </c>
      <c r="AC29" s="1409">
        <f t="shared" si="4"/>
        <v>24827.250874125879</v>
      </c>
      <c r="AD29" s="298"/>
      <c r="AE29" s="1404">
        <f t="shared" si="5"/>
        <v>19490.980432606641</v>
      </c>
      <c r="AF29" s="1409">
        <f t="shared" si="6"/>
        <v>21907.670454545456</v>
      </c>
      <c r="AG29" s="298"/>
      <c r="AH29" s="1404">
        <f t="shared" si="0"/>
        <v>39105.421423617074</v>
      </c>
      <c r="AI29" s="1409">
        <f t="shared" si="8"/>
        <v>45018.161227069548</v>
      </c>
      <c r="AJ29" s="246"/>
    </row>
    <row r="30" spans="1:36" ht="12" customHeight="1" x14ac:dyDescent="0.25">
      <c r="A30" s="25"/>
      <c r="B30" s="872" t="s">
        <v>82</v>
      </c>
      <c r="C30" s="672">
        <v>54358</v>
      </c>
      <c r="D30" s="871">
        <v>53242</v>
      </c>
      <c r="E30" s="296"/>
      <c r="F30" s="854">
        <v>9606</v>
      </c>
      <c r="G30" s="862">
        <v>16264</v>
      </c>
      <c r="H30" s="298"/>
      <c r="I30" s="854" t="s">
        <v>131</v>
      </c>
      <c r="J30" s="862">
        <v>2</v>
      </c>
      <c r="K30" s="298"/>
      <c r="L30" s="861">
        <f t="shared" si="9"/>
        <v>9606</v>
      </c>
      <c r="M30" s="862">
        <v>16266</v>
      </c>
      <c r="N30" s="298"/>
      <c r="O30" s="875">
        <v>2766.58</v>
      </c>
      <c r="P30" s="876">
        <v>4048.2299999999996</v>
      </c>
      <c r="Q30" s="675"/>
      <c r="R30" s="875">
        <v>0</v>
      </c>
      <c r="S30" s="876">
        <v>0</v>
      </c>
      <c r="T30" s="675"/>
      <c r="U30" s="875">
        <v>2766.58</v>
      </c>
      <c r="V30" s="876">
        <v>4048.28</v>
      </c>
      <c r="W30" s="207"/>
      <c r="X30" s="1335">
        <f>VLOOKUP(B30,'FX rates'!$B$9:$K$116,4,FALSE)</f>
        <v>0.95010099999999997</v>
      </c>
      <c r="Y30" s="1335">
        <f>VLOOKUP(B30,'FX rates'!$B$9:$K$116,5,FALSE)</f>
        <v>0.91520000000000001</v>
      </c>
      <c r="Z30" s="246"/>
      <c r="AA30" s="246"/>
      <c r="AB30" s="1408">
        <f t="shared" si="3"/>
        <v>10110.50404114931</v>
      </c>
      <c r="AC30" s="1409">
        <f t="shared" si="4"/>
        <v>17770.979020979019</v>
      </c>
      <c r="AD30" s="298"/>
      <c r="AE30" s="1404" t="s">
        <v>131</v>
      </c>
      <c r="AF30" s="1409">
        <f t="shared" si="6"/>
        <v>2.1853146853146854</v>
      </c>
      <c r="AG30" s="298"/>
      <c r="AH30" s="1404">
        <f t="shared" si="0"/>
        <v>10110.50404114931</v>
      </c>
      <c r="AI30" s="1409">
        <f t="shared" si="8"/>
        <v>17120.28510653078</v>
      </c>
      <c r="AJ30" s="246"/>
    </row>
    <row r="31" spans="1:36" ht="12" customHeight="1" x14ac:dyDescent="0.25">
      <c r="A31" s="25"/>
      <c r="B31" s="872" t="s">
        <v>84</v>
      </c>
      <c r="C31" s="672">
        <v>75</v>
      </c>
      <c r="D31" s="871">
        <v>82</v>
      </c>
      <c r="E31" s="296"/>
      <c r="F31" s="854">
        <v>41532.019999999997</v>
      </c>
      <c r="G31" s="862">
        <v>559.81999999999994</v>
      </c>
      <c r="H31" s="298"/>
      <c r="I31" s="854" t="s">
        <v>131</v>
      </c>
      <c r="J31" s="862" t="s">
        <v>131</v>
      </c>
      <c r="K31" s="298"/>
      <c r="L31" s="861">
        <f t="shared" si="9"/>
        <v>41532.019999999997</v>
      </c>
      <c r="M31" s="862">
        <v>559.81999999999994</v>
      </c>
      <c r="N31" s="298"/>
      <c r="O31" s="875">
        <v>155.13999999999999</v>
      </c>
      <c r="P31" s="876">
        <v>34.06</v>
      </c>
      <c r="Q31" s="675"/>
      <c r="R31" s="877" t="s">
        <v>131</v>
      </c>
      <c r="S31" s="862" t="s">
        <v>131</v>
      </c>
      <c r="T31" s="675"/>
      <c r="U31" s="875">
        <v>155.13999999999999</v>
      </c>
      <c r="V31" s="876">
        <v>34.06</v>
      </c>
      <c r="W31" s="207"/>
      <c r="X31" s="1335">
        <f>VLOOKUP(B31,'FX rates'!$B$9:$K$116,4,FALSE)</f>
        <v>13.7004</v>
      </c>
      <c r="Y31" s="1335">
        <f>VLOOKUP(B31,'FX rates'!$B$9:$K$116,5,FALSE)</f>
        <v>15.3979</v>
      </c>
      <c r="Z31" s="246"/>
      <c r="AA31" s="246"/>
      <c r="AB31" s="1408">
        <f t="shared" si="3"/>
        <v>3031.4457972030009</v>
      </c>
      <c r="AC31" s="1409">
        <f t="shared" si="4"/>
        <v>36.356905811831481</v>
      </c>
      <c r="AD31" s="298"/>
      <c r="AE31" s="1404" t="s">
        <v>131</v>
      </c>
      <c r="AF31" s="1409" t="s">
        <v>131</v>
      </c>
      <c r="AG31" s="298"/>
      <c r="AH31" s="1404">
        <f t="shared" si="0"/>
        <v>3031.4457972030009</v>
      </c>
      <c r="AI31" s="1409">
        <f t="shared" si="8"/>
        <v>40.861580683775649</v>
      </c>
      <c r="AJ31" s="246"/>
    </row>
    <row r="32" spans="1:36" ht="12" customHeight="1" x14ac:dyDescent="0.25">
      <c r="A32" s="25"/>
      <c r="B32" s="872" t="s">
        <v>94</v>
      </c>
      <c r="C32" s="673">
        <v>6361</v>
      </c>
      <c r="D32" s="871">
        <v>5187</v>
      </c>
      <c r="E32" s="296"/>
      <c r="F32" s="854">
        <v>1384.7</v>
      </c>
      <c r="G32" s="862">
        <v>410.29999999999995</v>
      </c>
      <c r="H32" s="298"/>
      <c r="I32" s="854" t="s">
        <v>131</v>
      </c>
      <c r="J32" s="862" t="s">
        <v>131</v>
      </c>
      <c r="K32" s="298"/>
      <c r="L32" s="861">
        <f t="shared" si="9"/>
        <v>1384.7</v>
      </c>
      <c r="M32" s="862">
        <v>410.29999999999995</v>
      </c>
      <c r="N32" s="298"/>
      <c r="O32" s="875">
        <v>810.38</v>
      </c>
      <c r="P32" s="876">
        <v>210.94</v>
      </c>
      <c r="Q32" s="675"/>
      <c r="R32" s="854" t="s">
        <v>131</v>
      </c>
      <c r="S32" s="862" t="s">
        <v>131</v>
      </c>
      <c r="T32" s="675"/>
      <c r="U32" s="875">
        <v>810.38</v>
      </c>
      <c r="V32" s="876">
        <v>205.5</v>
      </c>
      <c r="X32" s="1335">
        <f>VLOOKUP(B32,'FX rates'!$B$9:$K$116,4,FALSE)</f>
        <v>0.95010099999999997</v>
      </c>
      <c r="Y32" s="1335">
        <f>VLOOKUP(B32,'FX rates'!$B$9:$K$116,5,FALSE)</f>
        <v>0.91520000000000001</v>
      </c>
      <c r="AB32" s="1408">
        <f t="shared" si="3"/>
        <v>1457.4240001852436</v>
      </c>
      <c r="AC32" s="1409">
        <f t="shared" si="4"/>
        <v>448.31730769230762</v>
      </c>
      <c r="AD32" s="313"/>
      <c r="AE32" s="1404" t="s">
        <v>131</v>
      </c>
      <c r="AF32" s="1409" t="s">
        <v>131</v>
      </c>
      <c r="AG32" s="313"/>
      <c r="AH32" s="1404">
        <f t="shared" si="0"/>
        <v>1457.4240001852436</v>
      </c>
      <c r="AI32" s="1409">
        <f t="shared" si="8"/>
        <v>431.84882449339591</v>
      </c>
      <c r="AJ32" s="148"/>
    </row>
    <row r="33" spans="1:36" ht="12" customHeight="1" x14ac:dyDescent="0.25">
      <c r="A33" s="25"/>
      <c r="B33" s="872" t="s">
        <v>97</v>
      </c>
      <c r="C33" s="672">
        <v>133</v>
      </c>
      <c r="D33" s="871">
        <v>475</v>
      </c>
      <c r="E33" s="296"/>
      <c r="F33" s="854">
        <v>227.78</v>
      </c>
      <c r="G33" s="862">
        <v>232.57</v>
      </c>
      <c r="H33" s="298"/>
      <c r="I33" s="854">
        <v>0</v>
      </c>
      <c r="J33" s="862">
        <v>0.83</v>
      </c>
      <c r="K33" s="298"/>
      <c r="L33" s="861">
        <f t="shared" si="9"/>
        <v>227.78</v>
      </c>
      <c r="M33" s="862">
        <v>233.4</v>
      </c>
      <c r="N33" s="298"/>
      <c r="O33" s="875">
        <v>13.02</v>
      </c>
      <c r="P33" s="876">
        <v>19.79</v>
      </c>
      <c r="Q33" s="675"/>
      <c r="R33" s="854" t="s">
        <v>131</v>
      </c>
      <c r="S33" s="862" t="s">
        <v>131</v>
      </c>
      <c r="T33" s="675"/>
      <c r="U33" s="875">
        <v>13.02</v>
      </c>
      <c r="V33" s="876">
        <v>19.8</v>
      </c>
      <c r="X33" s="1335">
        <f>VLOOKUP(B33,'FX rates'!$B$9:$K$116,4,FALSE)</f>
        <v>8.6234999999999999</v>
      </c>
      <c r="Y33" s="1335">
        <f>VLOOKUP(B33,'FX rates'!$B$9:$K$116,5,FALSE)</f>
        <v>8.7474000000000007</v>
      </c>
      <c r="AB33" s="1408">
        <f t="shared" si="3"/>
        <v>26.413869078680349</v>
      </c>
      <c r="AC33" s="1409">
        <f t="shared" si="4"/>
        <v>26.58732880627386</v>
      </c>
      <c r="AD33" s="313"/>
      <c r="AE33" s="1404">
        <f t="shared" si="5"/>
        <v>0</v>
      </c>
      <c r="AF33" s="1409">
        <f t="shared" si="6"/>
        <v>9.4885337357386176E-2</v>
      </c>
      <c r="AG33" s="313"/>
      <c r="AH33" s="1404">
        <f t="shared" si="0"/>
        <v>26.413869078680349</v>
      </c>
      <c r="AI33" s="1409">
        <f t="shared" si="8"/>
        <v>27.065576622021222</v>
      </c>
      <c r="AJ33" s="148"/>
    </row>
    <row r="34" spans="1:36" ht="12" customHeight="1" x14ac:dyDescent="0.25">
      <c r="A34" s="1"/>
      <c r="B34" s="872" t="s">
        <v>103</v>
      </c>
      <c r="C34" s="674">
        <v>29047</v>
      </c>
      <c r="D34" s="791">
        <v>31995</v>
      </c>
      <c r="E34" s="296"/>
      <c r="F34" s="834">
        <v>10654.03</v>
      </c>
      <c r="G34" s="829">
        <v>14682.090000000002</v>
      </c>
      <c r="H34" s="298"/>
      <c r="I34" s="834">
        <v>4374.7299999999996</v>
      </c>
      <c r="J34" s="829">
        <v>6745.880000000001</v>
      </c>
      <c r="K34" s="298"/>
      <c r="L34" s="861">
        <f t="shared" si="9"/>
        <v>15028.76</v>
      </c>
      <c r="M34" s="862">
        <v>21427.97</v>
      </c>
      <c r="N34" s="298"/>
      <c r="O34" s="878">
        <v>652.48</v>
      </c>
      <c r="P34" s="879">
        <v>849.79</v>
      </c>
      <c r="Q34" s="675"/>
      <c r="R34" s="878">
        <v>14.27</v>
      </c>
      <c r="S34" s="879">
        <v>16.59</v>
      </c>
      <c r="T34" s="675"/>
      <c r="U34" s="878">
        <v>666.75</v>
      </c>
      <c r="V34" s="879">
        <v>866.25</v>
      </c>
      <c r="X34" s="1335">
        <f>VLOOKUP(B34,'FX rates'!$B$9:$K$116,4,FALSE)</f>
        <v>1.0185</v>
      </c>
      <c r="Y34" s="1335">
        <f>VLOOKUP(B34,'FX rates'!$B$9:$K$116,5,FALSE)</f>
        <v>0.99080000000000001</v>
      </c>
      <c r="AB34" s="1408">
        <f t="shared" si="3"/>
        <v>10460.510554737361</v>
      </c>
      <c r="AC34" s="1409">
        <f t="shared" si="4"/>
        <v>14818.419459023013</v>
      </c>
      <c r="AD34" s="313"/>
      <c r="AE34" s="1404">
        <f t="shared" si="5"/>
        <v>4295.2675503190967</v>
      </c>
      <c r="AF34" s="1409">
        <f t="shared" si="6"/>
        <v>6808.5183689947526</v>
      </c>
      <c r="AG34" s="313"/>
      <c r="AH34" s="1404">
        <f t="shared" si="0"/>
        <v>14755.778105056457</v>
      </c>
      <c r="AI34" s="1409">
        <f t="shared" si="8"/>
        <v>21038.753068237605</v>
      </c>
      <c r="AJ34" s="148"/>
    </row>
    <row r="35" spans="1:36" ht="12" customHeight="1" x14ac:dyDescent="0.25">
      <c r="A35" s="1"/>
      <c r="B35" s="873" t="s">
        <v>107</v>
      </c>
      <c r="C35" s="874">
        <v>691</v>
      </c>
      <c r="D35" s="794">
        <v>638</v>
      </c>
      <c r="E35" s="296"/>
      <c r="F35" s="835">
        <v>128638</v>
      </c>
      <c r="G35" s="832">
        <v>178401</v>
      </c>
      <c r="H35" s="298"/>
      <c r="I35" s="835">
        <v>4482</v>
      </c>
      <c r="J35" s="832">
        <v>9175</v>
      </c>
      <c r="K35" s="298"/>
      <c r="L35" s="863">
        <f t="shared" si="9"/>
        <v>133120</v>
      </c>
      <c r="M35" s="832">
        <v>187576</v>
      </c>
      <c r="N35" s="298"/>
      <c r="O35" s="880">
        <v>2058.58</v>
      </c>
      <c r="P35" s="881">
        <v>2672.37</v>
      </c>
      <c r="Q35" s="298"/>
      <c r="R35" s="880">
        <v>2.69</v>
      </c>
      <c r="S35" s="881">
        <v>3.9100000000000006</v>
      </c>
      <c r="T35" s="298"/>
      <c r="U35" s="880">
        <v>2061.29</v>
      </c>
      <c r="V35" s="881">
        <v>2676.27</v>
      </c>
      <c r="X35" s="1336">
        <f>VLOOKUP(B35,'FX rates'!$B$9:$K$116,4,FALSE)</f>
        <v>3.8435000000000001</v>
      </c>
      <c r="Y35" s="1336">
        <f>VLOOKUP(B35,'FX rates'!$B$9:$K$116,5,FALSE)</f>
        <v>3.8976000000000002</v>
      </c>
      <c r="AB35" s="1410">
        <f t="shared" si="3"/>
        <v>33468.973591778325</v>
      </c>
      <c r="AC35" s="1411">
        <f t="shared" si="4"/>
        <v>45772.013546798029</v>
      </c>
      <c r="AD35" s="313"/>
      <c r="AE35" s="1405">
        <f t="shared" si="5"/>
        <v>1166.1246259919344</v>
      </c>
      <c r="AF35" s="1411">
        <f t="shared" si="6"/>
        <v>2354.0127257799672</v>
      </c>
      <c r="AG35" s="313"/>
      <c r="AH35" s="1405">
        <f t="shared" si="0"/>
        <v>34635.098217770261</v>
      </c>
      <c r="AI35" s="1411">
        <f t="shared" si="8"/>
        <v>48803.434369715105</v>
      </c>
      <c r="AJ35" s="148"/>
    </row>
    <row r="36" spans="1:36" ht="12" customHeight="1" x14ac:dyDescent="0.25">
      <c r="B36" s="157" t="s">
        <v>30</v>
      </c>
      <c r="C36" s="851">
        <f>SUM(C26:C35)</f>
        <v>1713470</v>
      </c>
      <c r="D36" s="851">
        <f>SUM(D26:D35)</f>
        <v>1710755</v>
      </c>
      <c r="E36" s="148"/>
      <c r="F36" s="851"/>
      <c r="G36" s="149"/>
      <c r="H36" s="148"/>
      <c r="I36" s="149"/>
      <c r="J36" s="149"/>
      <c r="K36" s="148"/>
      <c r="L36" s="149"/>
      <c r="M36" s="149"/>
      <c r="N36" s="148"/>
      <c r="O36" s="851">
        <f>SUM(O26:O35)</f>
        <v>11339.84</v>
      </c>
      <c r="P36" s="851">
        <f>SUM(P26:P35)</f>
        <v>13792.669999999998</v>
      </c>
      <c r="Q36" s="148"/>
      <c r="R36" s="851">
        <f>SUM(R26:R35)</f>
        <v>2207.46</v>
      </c>
      <c r="S36" s="851">
        <f>SUM(S26:S35)</f>
        <v>2393.6999999999994</v>
      </c>
      <c r="T36" s="148"/>
      <c r="U36" s="851">
        <f>SUM(U26:U35)</f>
        <v>13547.349999999999</v>
      </c>
      <c r="V36" s="851">
        <f>SUM(V26:V35)</f>
        <v>16419.53</v>
      </c>
      <c r="W36" s="149"/>
      <c r="X36" s="304"/>
      <c r="Y36" s="304"/>
      <c r="Z36" s="304"/>
      <c r="AB36" s="317">
        <f>SUM(AB26:AB35)</f>
        <v>80574.612257502507</v>
      </c>
      <c r="AC36" s="317">
        <v>108411.95522290601</v>
      </c>
      <c r="AD36" s="224"/>
      <c r="AE36" s="317">
        <v>31757.582935574272</v>
      </c>
      <c r="AF36" s="317">
        <v>31757.582935574272</v>
      </c>
      <c r="AG36" s="224"/>
      <c r="AH36" s="317">
        <f>SUM(AH26:AH35)</f>
        <v>105526.98486642019</v>
      </c>
      <c r="AI36" s="317">
        <f>SUM(AI26:AI35)</f>
        <v>136040.77353395079</v>
      </c>
    </row>
    <row r="37" spans="1:36" ht="12" customHeight="1" x14ac:dyDescent="0.25">
      <c r="B37" s="157"/>
      <c r="X37" s="112"/>
      <c r="Y37" s="112"/>
      <c r="AE37" s="305"/>
      <c r="AH37" s="305"/>
    </row>
    <row r="38" spans="1:36" ht="12" customHeight="1" x14ac:dyDescent="0.25">
      <c r="B38" s="82" t="s">
        <v>132</v>
      </c>
      <c r="C38" s="319">
        <f>C36+C23+C13</f>
        <v>1736739</v>
      </c>
      <c r="D38" s="319">
        <f>D36+D23+D13</f>
        <v>1734735</v>
      </c>
      <c r="E38" s="272"/>
      <c r="F38" s="133"/>
      <c r="G38" s="133"/>
      <c r="H38" s="272"/>
      <c r="I38" s="133"/>
      <c r="J38" s="133"/>
      <c r="K38" s="272"/>
      <c r="L38" s="133"/>
      <c r="M38" s="133"/>
      <c r="N38" s="272"/>
      <c r="O38" s="319">
        <f>O36+O23+O13</f>
        <v>102526.57</v>
      </c>
      <c r="P38" s="319">
        <f>P36+P23+P13</f>
        <v>121067.43999999999</v>
      </c>
      <c r="Q38" s="272"/>
      <c r="R38" s="319">
        <f>R36+R23+R13</f>
        <v>2208.88</v>
      </c>
      <c r="S38" s="319">
        <f>S36+S23+S13</f>
        <v>2394.9299999999994</v>
      </c>
      <c r="T38" s="272"/>
      <c r="U38" s="319">
        <f>U36+U23+U13</f>
        <v>105087.48999999999</v>
      </c>
      <c r="V38" s="319">
        <f>V36+V23+V13</f>
        <v>124185.48999999999</v>
      </c>
      <c r="W38" s="133"/>
      <c r="X38" s="133"/>
      <c r="Y38" s="133"/>
      <c r="Z38" s="272"/>
      <c r="AA38" s="272"/>
      <c r="AB38" s="319">
        <f>SUM(AB13,AB23,AB36)</f>
        <v>660037.75091918581</v>
      </c>
      <c r="AC38" s="319">
        <f t="shared" ref="AC38:AI38" si="10">SUM(AC13,AC23,AC36)</f>
        <v>976859.79591834405</v>
      </c>
      <c r="AD38" s="319"/>
      <c r="AE38" s="319">
        <f t="shared" si="10"/>
        <v>31897.648362770222</v>
      </c>
      <c r="AF38" s="319">
        <f t="shared" si="10"/>
        <v>31848.802300906707</v>
      </c>
      <c r="AG38" s="319"/>
      <c r="AH38" s="319">
        <f t="shared" si="10"/>
        <v>692076.79188452731</v>
      </c>
      <c r="AI38" s="319">
        <f t="shared" si="10"/>
        <v>971010.39619031362</v>
      </c>
    </row>
    <row r="39" spans="1:36" ht="12" customHeight="1" x14ac:dyDescent="0.25">
      <c r="B39" s="157"/>
      <c r="X39" s="112"/>
      <c r="Y39" s="112"/>
      <c r="AH39" s="852"/>
    </row>
    <row r="40" spans="1:36" ht="12" customHeight="1" x14ac:dyDescent="0.25">
      <c r="B40" s="87" t="s">
        <v>110</v>
      </c>
      <c r="X40" s="112"/>
      <c r="Y40" s="112"/>
      <c r="AH40" s="852"/>
    </row>
    <row r="41" spans="1:36" ht="12" customHeight="1" x14ac:dyDescent="0.25">
      <c r="B41" s="87" t="s">
        <v>111</v>
      </c>
      <c r="X41" s="112"/>
      <c r="Y41" s="112"/>
      <c r="AH41" s="852"/>
    </row>
    <row r="42" spans="1:36" ht="12" customHeight="1" x14ac:dyDescent="0.25">
      <c r="B42" s="87" t="s">
        <v>112</v>
      </c>
      <c r="X42" s="187"/>
      <c r="Y42" s="187"/>
    </row>
    <row r="43" spans="1:36" ht="12" customHeight="1" x14ac:dyDescent="0.25">
      <c r="B43" s="94" t="s">
        <v>113</v>
      </c>
      <c r="X43" s="112"/>
      <c r="Y43" s="112"/>
    </row>
    <row r="44" spans="1:36" ht="12" customHeight="1" x14ac:dyDescent="0.25">
      <c r="B44" s="87" t="s">
        <v>133</v>
      </c>
      <c r="X44" s="112"/>
      <c r="Y44" s="112"/>
    </row>
    <row r="45" spans="1:36" ht="12" customHeight="1" x14ac:dyDescent="0.25">
      <c r="B45" s="87" t="s">
        <v>134</v>
      </c>
      <c r="X45" s="112"/>
      <c r="Y45" s="112"/>
    </row>
    <row r="46" spans="1:36" ht="12" customHeight="1" x14ac:dyDescent="0.25">
      <c r="B46" s="2"/>
    </row>
    <row r="47" spans="1:36" ht="12" customHeight="1" x14ac:dyDescent="0.25">
      <c r="B47" s="79" t="s">
        <v>116</v>
      </c>
    </row>
    <row r="48" spans="1:36" ht="12" customHeight="1" x14ac:dyDescent="0.25">
      <c r="B48" s="79" t="s">
        <v>117</v>
      </c>
    </row>
    <row r="49" spans="2:2" ht="12" customHeight="1" x14ac:dyDescent="0.25">
      <c r="B49" s="79" t="s">
        <v>121</v>
      </c>
    </row>
    <row r="50" spans="2:2" ht="12" customHeight="1" x14ac:dyDescent="0.25">
      <c r="B50" s="79" t="s">
        <v>805</v>
      </c>
    </row>
    <row r="51" spans="2:2" ht="12" customHeight="1" x14ac:dyDescent="0.25">
      <c r="B51" s="79" t="s">
        <v>118</v>
      </c>
    </row>
    <row r="52" spans="2:2" ht="12" customHeight="1" x14ac:dyDescent="0.25">
      <c r="B52" s="79" t="s">
        <v>119</v>
      </c>
    </row>
    <row r="53" spans="2:2" ht="12" customHeight="1" x14ac:dyDescent="0.25">
      <c r="B53" s="79" t="s">
        <v>120</v>
      </c>
    </row>
    <row r="54" spans="2:2" ht="12" customHeight="1" x14ac:dyDescent="0.25">
      <c r="B54" s="3" t="s">
        <v>807</v>
      </c>
    </row>
    <row r="55" spans="2:2" ht="12" customHeight="1" x14ac:dyDescent="0.25">
      <c r="B55" s="79" t="s">
        <v>123</v>
      </c>
    </row>
    <row r="56" spans="2:2" ht="12" customHeight="1" x14ac:dyDescent="0.25">
      <c r="B56" s="79" t="s">
        <v>124</v>
      </c>
    </row>
    <row r="57" spans="2:2" ht="12" customHeight="1" x14ac:dyDescent="0.25">
      <c r="B57" s="79" t="s">
        <v>125</v>
      </c>
    </row>
    <row r="58" spans="2:2" ht="12" customHeight="1" x14ac:dyDescent="0.25">
      <c r="B58" s="79" t="s">
        <v>122</v>
      </c>
    </row>
    <row r="59" spans="2:2" ht="12" customHeight="1" x14ac:dyDescent="0.25">
      <c r="B59" s="79" t="s">
        <v>126</v>
      </c>
    </row>
    <row r="60" spans="2:2" ht="12" customHeight="1" x14ac:dyDescent="0.25"/>
    <row r="61" spans="2:2" ht="12" customHeight="1" x14ac:dyDescent="0.25"/>
    <row r="62" spans="2:2" ht="12" customHeight="1" x14ac:dyDescent="0.25"/>
    <row r="63" spans="2:2" ht="12" customHeight="1" x14ac:dyDescent="0.25"/>
    <row r="64" spans="2:2" ht="12" customHeight="1" x14ac:dyDescent="0.25"/>
    <row r="65" spans="1:35" ht="12" customHeight="1" x14ac:dyDescent="0.25"/>
    <row r="66" spans="1:35" ht="12" customHeight="1" x14ac:dyDescent="0.25"/>
    <row r="67" spans="1:35" ht="12" customHeight="1" x14ac:dyDescent="0.25">
      <c r="A67" s="92"/>
      <c r="B67" s="92"/>
      <c r="C67" s="92"/>
      <c r="D67" s="92"/>
      <c r="F67" s="92"/>
      <c r="G67" s="92"/>
      <c r="I67" s="92"/>
      <c r="J67" s="92"/>
      <c r="L67" s="92"/>
      <c r="M67" s="92"/>
      <c r="O67" s="92"/>
      <c r="P67" s="92"/>
      <c r="R67" s="92"/>
      <c r="S67" s="92"/>
      <c r="U67" s="92"/>
      <c r="V67" s="92"/>
      <c r="AB67" s="287"/>
      <c r="AC67" s="287"/>
      <c r="AE67" s="287"/>
      <c r="AF67" s="287"/>
      <c r="AH67" s="287"/>
      <c r="AI67" s="287"/>
    </row>
  </sheetData>
  <mergeCells count="23">
    <mergeCell ref="I6:I8"/>
    <mergeCell ref="B6:B8"/>
    <mergeCell ref="C6:C8"/>
    <mergeCell ref="D6:D8"/>
    <mergeCell ref="F6:F8"/>
    <mergeCell ref="G6:G8"/>
    <mergeCell ref="AB6:AB8"/>
    <mergeCell ref="J6:J8"/>
    <mergeCell ref="L6:L8"/>
    <mergeCell ref="M6:M8"/>
    <mergeCell ref="O6:O8"/>
    <mergeCell ref="P6:P8"/>
    <mergeCell ref="R6:R8"/>
    <mergeCell ref="S6:S8"/>
    <mergeCell ref="U6:U8"/>
    <mergeCell ref="V6:V8"/>
    <mergeCell ref="X6:X8"/>
    <mergeCell ref="Y6:Y8"/>
    <mergeCell ref="AC6:AC8"/>
    <mergeCell ref="AE6:AE8"/>
    <mergeCell ref="AF6:AF8"/>
    <mergeCell ref="AH6:AH8"/>
    <mergeCell ref="AI6:AI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N76"/>
  <sheetViews>
    <sheetView showGridLines="0" zoomScale="85" zoomScaleNormal="85" workbookViewId="0">
      <selection activeCell="AH55" sqref="AH55:AI55"/>
    </sheetView>
  </sheetViews>
  <sheetFormatPr defaultColWidth="11.42578125" defaultRowHeight="15" x14ac:dyDescent="0.25"/>
  <cols>
    <col min="1" max="1" width="2.85546875" style="112" customWidth="1"/>
    <col min="2" max="2" width="37.5703125" style="112" customWidth="1"/>
    <col min="3" max="4" width="15.7109375" style="112" customWidth="1"/>
    <col min="5" max="5" width="2.85546875" style="2" customWidth="1"/>
    <col min="6" max="7" width="15.7109375" style="112" customWidth="1"/>
    <col min="8" max="8" width="2.85546875" style="2" customWidth="1"/>
    <col min="9" max="10" width="15.7109375" style="112" customWidth="1"/>
    <col min="11" max="11" width="2.7109375" style="2" customWidth="1"/>
    <col min="12" max="13" width="15.7109375" style="112" customWidth="1"/>
    <col min="14" max="14" width="2.85546875" style="2" customWidth="1"/>
    <col min="15" max="16" width="15.7109375" style="112" customWidth="1"/>
    <col min="17" max="17" width="2.85546875" style="2" customWidth="1"/>
    <col min="18" max="19" width="15.7109375" style="112" customWidth="1"/>
    <col min="20" max="20" width="2.85546875" style="2" customWidth="1"/>
    <col min="21" max="22" width="15.7109375" style="112" customWidth="1"/>
    <col min="23" max="23" width="2.85546875" style="112" customWidth="1"/>
    <col min="24" max="25" width="15.7109375" style="2" customWidth="1"/>
    <col min="26" max="27" width="2.85546875" style="2" customWidth="1"/>
    <col min="28" max="29" width="15.7109375" style="318" customWidth="1"/>
    <col min="30" max="30" width="2.85546875" style="243" customWidth="1"/>
    <col min="31" max="32" width="15.7109375" style="318" customWidth="1"/>
    <col min="33" max="33" width="2.85546875" style="243" customWidth="1"/>
    <col min="34" max="35" width="15.7109375" style="318" customWidth="1"/>
    <col min="36" max="36" width="2.85546875" style="2" customWidth="1"/>
    <col min="37"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2" width="15.7109375" style="2" customWidth="1"/>
    <col min="273" max="273" width="2.85546875" style="2" customWidth="1"/>
    <col min="274" max="275" width="15.7109375" style="2" customWidth="1"/>
    <col min="276" max="276" width="2.85546875" style="2" customWidth="1"/>
    <col min="277" max="278" width="15.7109375" style="2" customWidth="1"/>
    <col min="279" max="279" width="2.85546875" style="2" customWidth="1"/>
    <col min="280" max="281" width="15.7109375" style="2" customWidth="1"/>
    <col min="282" max="283" width="2.85546875" style="2" customWidth="1"/>
    <col min="284" max="285" width="15.7109375" style="2" customWidth="1"/>
    <col min="286" max="286" width="2.85546875" style="2" customWidth="1"/>
    <col min="287" max="288" width="15.7109375" style="2" customWidth="1"/>
    <col min="289" max="289" width="2.85546875" style="2" customWidth="1"/>
    <col min="290" max="291" width="15.7109375" style="2" customWidth="1"/>
    <col min="292" max="292" width="2.85546875" style="2" customWidth="1"/>
    <col min="293"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8" width="15.7109375" style="2" customWidth="1"/>
    <col min="529" max="529" width="2.85546875" style="2" customWidth="1"/>
    <col min="530" max="531" width="15.7109375" style="2" customWidth="1"/>
    <col min="532" max="532" width="2.85546875" style="2" customWidth="1"/>
    <col min="533" max="534" width="15.7109375" style="2" customWidth="1"/>
    <col min="535" max="535" width="2.85546875" style="2" customWidth="1"/>
    <col min="536" max="537" width="15.7109375" style="2" customWidth="1"/>
    <col min="538" max="539" width="2.85546875" style="2" customWidth="1"/>
    <col min="540" max="541" width="15.7109375" style="2" customWidth="1"/>
    <col min="542" max="542" width="2.85546875" style="2" customWidth="1"/>
    <col min="543" max="544" width="15.7109375" style="2" customWidth="1"/>
    <col min="545" max="545" width="2.85546875" style="2" customWidth="1"/>
    <col min="546" max="547" width="15.7109375" style="2" customWidth="1"/>
    <col min="548" max="548" width="2.85546875" style="2" customWidth="1"/>
    <col min="549"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4" width="15.7109375" style="2" customWidth="1"/>
    <col min="785" max="785" width="2.85546875" style="2" customWidth="1"/>
    <col min="786" max="787" width="15.7109375" style="2" customWidth="1"/>
    <col min="788" max="788" width="2.85546875" style="2" customWidth="1"/>
    <col min="789" max="790" width="15.7109375" style="2" customWidth="1"/>
    <col min="791" max="791" width="2.85546875" style="2" customWidth="1"/>
    <col min="792" max="793" width="15.7109375" style="2" customWidth="1"/>
    <col min="794" max="795" width="2.85546875" style="2" customWidth="1"/>
    <col min="796" max="797" width="15.7109375" style="2" customWidth="1"/>
    <col min="798" max="798" width="2.85546875" style="2" customWidth="1"/>
    <col min="799" max="800" width="15.7109375" style="2" customWidth="1"/>
    <col min="801" max="801" width="2.85546875" style="2" customWidth="1"/>
    <col min="802" max="803" width="15.7109375" style="2" customWidth="1"/>
    <col min="804" max="804" width="2.85546875" style="2" customWidth="1"/>
    <col min="805"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40" width="15.7109375" style="2" customWidth="1"/>
    <col min="1041" max="1041" width="2.85546875" style="2" customWidth="1"/>
    <col min="1042" max="1043" width="15.7109375" style="2" customWidth="1"/>
    <col min="1044" max="1044" width="2.85546875" style="2" customWidth="1"/>
    <col min="1045" max="1046" width="15.7109375" style="2" customWidth="1"/>
    <col min="1047" max="1047" width="2.85546875" style="2" customWidth="1"/>
    <col min="1048" max="1049" width="15.7109375" style="2" customWidth="1"/>
    <col min="1050" max="1051" width="2.85546875" style="2" customWidth="1"/>
    <col min="1052" max="1053" width="15.7109375" style="2" customWidth="1"/>
    <col min="1054" max="1054" width="2.85546875" style="2" customWidth="1"/>
    <col min="1055" max="1056" width="15.7109375" style="2" customWidth="1"/>
    <col min="1057" max="1057" width="2.85546875" style="2" customWidth="1"/>
    <col min="1058" max="1059" width="15.7109375" style="2" customWidth="1"/>
    <col min="1060" max="1060" width="2.85546875" style="2" customWidth="1"/>
    <col min="1061"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6" width="15.7109375" style="2" customWidth="1"/>
    <col min="1297" max="1297" width="2.85546875" style="2" customWidth="1"/>
    <col min="1298" max="1299" width="15.7109375" style="2" customWidth="1"/>
    <col min="1300" max="1300" width="2.85546875" style="2" customWidth="1"/>
    <col min="1301" max="1302" width="15.7109375" style="2" customWidth="1"/>
    <col min="1303" max="1303" width="2.85546875" style="2" customWidth="1"/>
    <col min="1304" max="1305" width="15.7109375" style="2" customWidth="1"/>
    <col min="1306" max="1307" width="2.85546875" style="2" customWidth="1"/>
    <col min="1308" max="1309" width="15.7109375" style="2" customWidth="1"/>
    <col min="1310" max="1310" width="2.85546875" style="2" customWidth="1"/>
    <col min="1311" max="1312" width="15.7109375" style="2" customWidth="1"/>
    <col min="1313" max="1313" width="2.85546875" style="2" customWidth="1"/>
    <col min="1314" max="1315" width="15.7109375" style="2" customWidth="1"/>
    <col min="1316" max="1316" width="2.85546875" style="2" customWidth="1"/>
    <col min="1317"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2" width="15.7109375" style="2" customWidth="1"/>
    <col min="1553" max="1553" width="2.85546875" style="2" customWidth="1"/>
    <col min="1554" max="1555" width="15.7109375" style="2" customWidth="1"/>
    <col min="1556" max="1556" width="2.85546875" style="2" customWidth="1"/>
    <col min="1557" max="1558" width="15.7109375" style="2" customWidth="1"/>
    <col min="1559" max="1559" width="2.85546875" style="2" customWidth="1"/>
    <col min="1560" max="1561" width="15.7109375" style="2" customWidth="1"/>
    <col min="1562" max="1563" width="2.85546875" style="2" customWidth="1"/>
    <col min="1564" max="1565" width="15.7109375" style="2" customWidth="1"/>
    <col min="1566" max="1566" width="2.85546875" style="2" customWidth="1"/>
    <col min="1567" max="1568" width="15.7109375" style="2" customWidth="1"/>
    <col min="1569" max="1569" width="2.85546875" style="2" customWidth="1"/>
    <col min="1570" max="1571" width="15.7109375" style="2" customWidth="1"/>
    <col min="1572" max="1572" width="2.85546875" style="2" customWidth="1"/>
    <col min="1573"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8" width="15.7109375" style="2" customWidth="1"/>
    <col min="1809" max="1809" width="2.85546875" style="2" customWidth="1"/>
    <col min="1810" max="1811" width="15.7109375" style="2" customWidth="1"/>
    <col min="1812" max="1812" width="2.85546875" style="2" customWidth="1"/>
    <col min="1813" max="1814" width="15.7109375" style="2" customWidth="1"/>
    <col min="1815" max="1815" width="2.85546875" style="2" customWidth="1"/>
    <col min="1816" max="1817" width="15.7109375" style="2" customWidth="1"/>
    <col min="1818" max="1819" width="2.85546875" style="2" customWidth="1"/>
    <col min="1820" max="1821" width="15.7109375" style="2" customWidth="1"/>
    <col min="1822" max="1822" width="2.85546875" style="2" customWidth="1"/>
    <col min="1823" max="1824" width="15.7109375" style="2" customWidth="1"/>
    <col min="1825" max="1825" width="2.85546875" style="2" customWidth="1"/>
    <col min="1826" max="1827" width="15.7109375" style="2" customWidth="1"/>
    <col min="1828" max="1828" width="2.85546875" style="2" customWidth="1"/>
    <col min="1829"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4" width="15.7109375" style="2" customWidth="1"/>
    <col min="2065" max="2065" width="2.85546875" style="2" customWidth="1"/>
    <col min="2066" max="2067" width="15.7109375" style="2" customWidth="1"/>
    <col min="2068" max="2068" width="2.85546875" style="2" customWidth="1"/>
    <col min="2069" max="2070" width="15.7109375" style="2" customWidth="1"/>
    <col min="2071" max="2071" width="2.85546875" style="2" customWidth="1"/>
    <col min="2072" max="2073" width="15.7109375" style="2" customWidth="1"/>
    <col min="2074" max="2075" width="2.85546875" style="2" customWidth="1"/>
    <col min="2076" max="2077" width="15.7109375" style="2" customWidth="1"/>
    <col min="2078" max="2078" width="2.85546875" style="2" customWidth="1"/>
    <col min="2079" max="2080" width="15.7109375" style="2" customWidth="1"/>
    <col min="2081" max="2081" width="2.85546875" style="2" customWidth="1"/>
    <col min="2082" max="2083" width="15.7109375" style="2" customWidth="1"/>
    <col min="2084" max="2084" width="2.85546875" style="2" customWidth="1"/>
    <col min="2085"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20" width="15.7109375" style="2" customWidth="1"/>
    <col min="2321" max="2321" width="2.85546875" style="2" customWidth="1"/>
    <col min="2322" max="2323" width="15.7109375" style="2" customWidth="1"/>
    <col min="2324" max="2324" width="2.85546875" style="2" customWidth="1"/>
    <col min="2325" max="2326" width="15.7109375" style="2" customWidth="1"/>
    <col min="2327" max="2327" width="2.85546875" style="2" customWidth="1"/>
    <col min="2328" max="2329" width="15.7109375" style="2" customWidth="1"/>
    <col min="2330" max="2331" width="2.85546875" style="2" customWidth="1"/>
    <col min="2332" max="2333" width="15.7109375" style="2" customWidth="1"/>
    <col min="2334" max="2334" width="2.85546875" style="2" customWidth="1"/>
    <col min="2335" max="2336" width="15.7109375" style="2" customWidth="1"/>
    <col min="2337" max="2337" width="2.85546875" style="2" customWidth="1"/>
    <col min="2338" max="2339" width="15.7109375" style="2" customWidth="1"/>
    <col min="2340" max="2340" width="2.85546875" style="2" customWidth="1"/>
    <col min="2341"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6" width="15.7109375" style="2" customWidth="1"/>
    <col min="2577" max="2577" width="2.85546875" style="2" customWidth="1"/>
    <col min="2578" max="2579" width="15.7109375" style="2" customWidth="1"/>
    <col min="2580" max="2580" width="2.85546875" style="2" customWidth="1"/>
    <col min="2581" max="2582" width="15.7109375" style="2" customWidth="1"/>
    <col min="2583" max="2583" width="2.85546875" style="2" customWidth="1"/>
    <col min="2584" max="2585" width="15.7109375" style="2" customWidth="1"/>
    <col min="2586" max="2587" width="2.85546875" style="2" customWidth="1"/>
    <col min="2588" max="2589" width="15.7109375" style="2" customWidth="1"/>
    <col min="2590" max="2590" width="2.85546875" style="2" customWidth="1"/>
    <col min="2591" max="2592" width="15.7109375" style="2" customWidth="1"/>
    <col min="2593" max="2593" width="2.85546875" style="2" customWidth="1"/>
    <col min="2594" max="2595" width="15.7109375" style="2" customWidth="1"/>
    <col min="2596" max="2596" width="2.85546875" style="2" customWidth="1"/>
    <col min="2597"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2" width="15.7109375" style="2" customWidth="1"/>
    <col min="2833" max="2833" width="2.85546875" style="2" customWidth="1"/>
    <col min="2834" max="2835" width="15.7109375" style="2" customWidth="1"/>
    <col min="2836" max="2836" width="2.85546875" style="2" customWidth="1"/>
    <col min="2837" max="2838" width="15.7109375" style="2" customWidth="1"/>
    <col min="2839" max="2839" width="2.85546875" style="2" customWidth="1"/>
    <col min="2840" max="2841" width="15.7109375" style="2" customWidth="1"/>
    <col min="2842" max="2843" width="2.85546875" style="2" customWidth="1"/>
    <col min="2844" max="2845" width="15.7109375" style="2" customWidth="1"/>
    <col min="2846" max="2846" width="2.85546875" style="2" customWidth="1"/>
    <col min="2847" max="2848" width="15.7109375" style="2" customWidth="1"/>
    <col min="2849" max="2849" width="2.85546875" style="2" customWidth="1"/>
    <col min="2850" max="2851" width="15.7109375" style="2" customWidth="1"/>
    <col min="2852" max="2852" width="2.85546875" style="2" customWidth="1"/>
    <col min="2853"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8" width="15.7109375" style="2" customWidth="1"/>
    <col min="3089" max="3089" width="2.85546875" style="2" customWidth="1"/>
    <col min="3090" max="3091" width="15.7109375" style="2" customWidth="1"/>
    <col min="3092" max="3092" width="2.85546875" style="2" customWidth="1"/>
    <col min="3093" max="3094" width="15.7109375" style="2" customWidth="1"/>
    <col min="3095" max="3095" width="2.85546875" style="2" customWidth="1"/>
    <col min="3096" max="3097" width="15.7109375" style="2" customWidth="1"/>
    <col min="3098" max="3099" width="2.85546875" style="2" customWidth="1"/>
    <col min="3100" max="3101" width="15.7109375" style="2" customWidth="1"/>
    <col min="3102" max="3102" width="2.85546875" style="2" customWidth="1"/>
    <col min="3103" max="3104" width="15.7109375" style="2" customWidth="1"/>
    <col min="3105" max="3105" width="2.85546875" style="2" customWidth="1"/>
    <col min="3106" max="3107" width="15.7109375" style="2" customWidth="1"/>
    <col min="3108" max="3108" width="2.85546875" style="2" customWidth="1"/>
    <col min="3109"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4" width="15.7109375" style="2" customWidth="1"/>
    <col min="3345" max="3345" width="2.85546875" style="2" customWidth="1"/>
    <col min="3346" max="3347" width="15.7109375" style="2" customWidth="1"/>
    <col min="3348" max="3348" width="2.85546875" style="2" customWidth="1"/>
    <col min="3349" max="3350" width="15.7109375" style="2" customWidth="1"/>
    <col min="3351" max="3351" width="2.85546875" style="2" customWidth="1"/>
    <col min="3352" max="3353" width="15.7109375" style="2" customWidth="1"/>
    <col min="3354" max="3355" width="2.85546875" style="2" customWidth="1"/>
    <col min="3356" max="3357" width="15.7109375" style="2" customWidth="1"/>
    <col min="3358" max="3358" width="2.85546875" style="2" customWidth="1"/>
    <col min="3359" max="3360" width="15.7109375" style="2" customWidth="1"/>
    <col min="3361" max="3361" width="2.85546875" style="2" customWidth="1"/>
    <col min="3362" max="3363" width="15.7109375" style="2" customWidth="1"/>
    <col min="3364" max="3364" width="2.85546875" style="2" customWidth="1"/>
    <col min="3365"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600" width="15.7109375" style="2" customWidth="1"/>
    <col min="3601" max="3601" width="2.85546875" style="2" customWidth="1"/>
    <col min="3602" max="3603" width="15.7109375" style="2" customWidth="1"/>
    <col min="3604" max="3604" width="2.85546875" style="2" customWidth="1"/>
    <col min="3605" max="3606" width="15.7109375" style="2" customWidth="1"/>
    <col min="3607" max="3607" width="2.85546875" style="2" customWidth="1"/>
    <col min="3608" max="3609" width="15.7109375" style="2" customWidth="1"/>
    <col min="3610" max="3611" width="2.85546875" style="2" customWidth="1"/>
    <col min="3612" max="3613" width="15.7109375" style="2" customWidth="1"/>
    <col min="3614" max="3614" width="2.85546875" style="2" customWidth="1"/>
    <col min="3615" max="3616" width="15.7109375" style="2" customWidth="1"/>
    <col min="3617" max="3617" width="2.85546875" style="2" customWidth="1"/>
    <col min="3618" max="3619" width="15.7109375" style="2" customWidth="1"/>
    <col min="3620" max="3620" width="2.85546875" style="2" customWidth="1"/>
    <col min="3621"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6" width="15.7109375" style="2" customWidth="1"/>
    <col min="3857" max="3857" width="2.85546875" style="2" customWidth="1"/>
    <col min="3858" max="3859" width="15.7109375" style="2" customWidth="1"/>
    <col min="3860" max="3860" width="2.85546875" style="2" customWidth="1"/>
    <col min="3861" max="3862" width="15.7109375" style="2" customWidth="1"/>
    <col min="3863" max="3863" width="2.85546875" style="2" customWidth="1"/>
    <col min="3864" max="3865" width="15.7109375" style="2" customWidth="1"/>
    <col min="3866" max="3867" width="2.85546875" style="2" customWidth="1"/>
    <col min="3868" max="3869" width="15.7109375" style="2" customWidth="1"/>
    <col min="3870" max="3870" width="2.85546875" style="2" customWidth="1"/>
    <col min="3871" max="3872" width="15.7109375" style="2" customWidth="1"/>
    <col min="3873" max="3873" width="2.85546875" style="2" customWidth="1"/>
    <col min="3874" max="3875" width="15.7109375" style="2" customWidth="1"/>
    <col min="3876" max="3876" width="2.85546875" style="2" customWidth="1"/>
    <col min="3877"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2" width="15.7109375" style="2" customWidth="1"/>
    <col min="4113" max="4113" width="2.85546875" style="2" customWidth="1"/>
    <col min="4114" max="4115" width="15.7109375" style="2" customWidth="1"/>
    <col min="4116" max="4116" width="2.85546875" style="2" customWidth="1"/>
    <col min="4117" max="4118" width="15.7109375" style="2" customWidth="1"/>
    <col min="4119" max="4119" width="2.85546875" style="2" customWidth="1"/>
    <col min="4120" max="4121" width="15.7109375" style="2" customWidth="1"/>
    <col min="4122" max="4123" width="2.85546875" style="2" customWidth="1"/>
    <col min="4124" max="4125" width="15.7109375" style="2" customWidth="1"/>
    <col min="4126" max="4126" width="2.85546875" style="2" customWidth="1"/>
    <col min="4127" max="4128" width="15.7109375" style="2" customWidth="1"/>
    <col min="4129" max="4129" width="2.85546875" style="2" customWidth="1"/>
    <col min="4130" max="4131" width="15.7109375" style="2" customWidth="1"/>
    <col min="4132" max="4132" width="2.85546875" style="2" customWidth="1"/>
    <col min="4133"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8" width="15.7109375" style="2" customWidth="1"/>
    <col min="4369" max="4369" width="2.85546875" style="2" customWidth="1"/>
    <col min="4370" max="4371" width="15.7109375" style="2" customWidth="1"/>
    <col min="4372" max="4372" width="2.85546875" style="2" customWidth="1"/>
    <col min="4373" max="4374" width="15.7109375" style="2" customWidth="1"/>
    <col min="4375" max="4375" width="2.85546875" style="2" customWidth="1"/>
    <col min="4376" max="4377" width="15.7109375" style="2" customWidth="1"/>
    <col min="4378" max="4379" width="2.85546875" style="2" customWidth="1"/>
    <col min="4380" max="4381" width="15.7109375" style="2" customWidth="1"/>
    <col min="4382" max="4382" width="2.85546875" style="2" customWidth="1"/>
    <col min="4383" max="4384" width="15.7109375" style="2" customWidth="1"/>
    <col min="4385" max="4385" width="2.85546875" style="2" customWidth="1"/>
    <col min="4386" max="4387" width="15.7109375" style="2" customWidth="1"/>
    <col min="4388" max="4388" width="2.85546875" style="2" customWidth="1"/>
    <col min="4389"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4" width="15.7109375" style="2" customWidth="1"/>
    <col min="4625" max="4625" width="2.85546875" style="2" customWidth="1"/>
    <col min="4626" max="4627" width="15.7109375" style="2" customWidth="1"/>
    <col min="4628" max="4628" width="2.85546875" style="2" customWidth="1"/>
    <col min="4629" max="4630" width="15.7109375" style="2" customWidth="1"/>
    <col min="4631" max="4631" width="2.85546875" style="2" customWidth="1"/>
    <col min="4632" max="4633" width="15.7109375" style="2" customWidth="1"/>
    <col min="4634" max="4635" width="2.85546875" style="2" customWidth="1"/>
    <col min="4636" max="4637" width="15.7109375" style="2" customWidth="1"/>
    <col min="4638" max="4638" width="2.85546875" style="2" customWidth="1"/>
    <col min="4639" max="4640" width="15.7109375" style="2" customWidth="1"/>
    <col min="4641" max="4641" width="2.85546875" style="2" customWidth="1"/>
    <col min="4642" max="4643" width="15.7109375" style="2" customWidth="1"/>
    <col min="4644" max="4644" width="2.85546875" style="2" customWidth="1"/>
    <col min="4645"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80" width="15.7109375" style="2" customWidth="1"/>
    <col min="4881" max="4881" width="2.85546875" style="2" customWidth="1"/>
    <col min="4882" max="4883" width="15.7109375" style="2" customWidth="1"/>
    <col min="4884" max="4884" width="2.85546875" style="2" customWidth="1"/>
    <col min="4885" max="4886" width="15.7109375" style="2" customWidth="1"/>
    <col min="4887" max="4887" width="2.85546875" style="2" customWidth="1"/>
    <col min="4888" max="4889" width="15.7109375" style="2" customWidth="1"/>
    <col min="4890" max="4891" width="2.85546875" style="2" customWidth="1"/>
    <col min="4892" max="4893" width="15.7109375" style="2" customWidth="1"/>
    <col min="4894" max="4894" width="2.85546875" style="2" customWidth="1"/>
    <col min="4895" max="4896" width="15.7109375" style="2" customWidth="1"/>
    <col min="4897" max="4897" width="2.85546875" style="2" customWidth="1"/>
    <col min="4898" max="4899" width="15.7109375" style="2" customWidth="1"/>
    <col min="4900" max="4900" width="2.85546875" style="2" customWidth="1"/>
    <col min="4901"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6" width="15.7109375" style="2" customWidth="1"/>
    <col min="5137" max="5137" width="2.85546875" style="2" customWidth="1"/>
    <col min="5138" max="5139" width="15.7109375" style="2" customWidth="1"/>
    <col min="5140" max="5140" width="2.85546875" style="2" customWidth="1"/>
    <col min="5141" max="5142" width="15.7109375" style="2" customWidth="1"/>
    <col min="5143" max="5143" width="2.85546875" style="2" customWidth="1"/>
    <col min="5144" max="5145" width="15.7109375" style="2" customWidth="1"/>
    <col min="5146" max="5147" width="2.85546875" style="2" customWidth="1"/>
    <col min="5148" max="5149" width="15.7109375" style="2" customWidth="1"/>
    <col min="5150" max="5150" width="2.85546875" style="2" customWidth="1"/>
    <col min="5151" max="5152" width="15.7109375" style="2" customWidth="1"/>
    <col min="5153" max="5153" width="2.85546875" style="2" customWidth="1"/>
    <col min="5154" max="5155" width="15.7109375" style="2" customWidth="1"/>
    <col min="5156" max="5156" width="2.85546875" style="2" customWidth="1"/>
    <col min="5157"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2" width="15.7109375" style="2" customWidth="1"/>
    <col min="5393" max="5393" width="2.85546875" style="2" customWidth="1"/>
    <col min="5394" max="5395" width="15.7109375" style="2" customWidth="1"/>
    <col min="5396" max="5396" width="2.85546875" style="2" customWidth="1"/>
    <col min="5397" max="5398" width="15.7109375" style="2" customWidth="1"/>
    <col min="5399" max="5399" width="2.85546875" style="2" customWidth="1"/>
    <col min="5400" max="5401" width="15.7109375" style="2" customWidth="1"/>
    <col min="5402" max="5403" width="2.85546875" style="2" customWidth="1"/>
    <col min="5404" max="5405" width="15.7109375" style="2" customWidth="1"/>
    <col min="5406" max="5406" width="2.85546875" style="2" customWidth="1"/>
    <col min="5407" max="5408" width="15.7109375" style="2" customWidth="1"/>
    <col min="5409" max="5409" width="2.85546875" style="2" customWidth="1"/>
    <col min="5410" max="5411" width="15.7109375" style="2" customWidth="1"/>
    <col min="5412" max="5412" width="2.85546875" style="2" customWidth="1"/>
    <col min="5413"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8" width="15.7109375" style="2" customWidth="1"/>
    <col min="5649" max="5649" width="2.85546875" style="2" customWidth="1"/>
    <col min="5650" max="5651" width="15.7109375" style="2" customWidth="1"/>
    <col min="5652" max="5652" width="2.85546875" style="2" customWidth="1"/>
    <col min="5653" max="5654" width="15.7109375" style="2" customWidth="1"/>
    <col min="5655" max="5655" width="2.85546875" style="2" customWidth="1"/>
    <col min="5656" max="5657" width="15.7109375" style="2" customWidth="1"/>
    <col min="5658" max="5659" width="2.85546875" style="2" customWidth="1"/>
    <col min="5660" max="5661" width="15.7109375" style="2" customWidth="1"/>
    <col min="5662" max="5662" width="2.85546875" style="2" customWidth="1"/>
    <col min="5663" max="5664" width="15.7109375" style="2" customWidth="1"/>
    <col min="5665" max="5665" width="2.85546875" style="2" customWidth="1"/>
    <col min="5666" max="5667" width="15.7109375" style="2" customWidth="1"/>
    <col min="5668" max="5668" width="2.85546875" style="2" customWidth="1"/>
    <col min="5669"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4" width="15.7109375" style="2" customWidth="1"/>
    <col min="5905" max="5905" width="2.85546875" style="2" customWidth="1"/>
    <col min="5906" max="5907" width="15.7109375" style="2" customWidth="1"/>
    <col min="5908" max="5908" width="2.85546875" style="2" customWidth="1"/>
    <col min="5909" max="5910" width="15.7109375" style="2" customWidth="1"/>
    <col min="5911" max="5911" width="2.85546875" style="2" customWidth="1"/>
    <col min="5912" max="5913" width="15.7109375" style="2" customWidth="1"/>
    <col min="5914" max="5915" width="2.85546875" style="2" customWidth="1"/>
    <col min="5916" max="5917" width="15.7109375" style="2" customWidth="1"/>
    <col min="5918" max="5918" width="2.85546875" style="2" customWidth="1"/>
    <col min="5919" max="5920" width="15.7109375" style="2" customWidth="1"/>
    <col min="5921" max="5921" width="2.85546875" style="2" customWidth="1"/>
    <col min="5922" max="5923" width="15.7109375" style="2" customWidth="1"/>
    <col min="5924" max="5924" width="2.85546875" style="2" customWidth="1"/>
    <col min="5925"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60" width="15.7109375" style="2" customWidth="1"/>
    <col min="6161" max="6161" width="2.85546875" style="2" customWidth="1"/>
    <col min="6162" max="6163" width="15.7109375" style="2" customWidth="1"/>
    <col min="6164" max="6164" width="2.85546875" style="2" customWidth="1"/>
    <col min="6165" max="6166" width="15.7109375" style="2" customWidth="1"/>
    <col min="6167" max="6167" width="2.85546875" style="2" customWidth="1"/>
    <col min="6168" max="6169" width="15.7109375" style="2" customWidth="1"/>
    <col min="6170" max="6171" width="2.85546875" style="2" customWidth="1"/>
    <col min="6172" max="6173" width="15.7109375" style="2" customWidth="1"/>
    <col min="6174" max="6174" width="2.85546875" style="2" customWidth="1"/>
    <col min="6175" max="6176" width="15.7109375" style="2" customWidth="1"/>
    <col min="6177" max="6177" width="2.85546875" style="2" customWidth="1"/>
    <col min="6178" max="6179" width="15.7109375" style="2" customWidth="1"/>
    <col min="6180" max="6180" width="2.85546875" style="2" customWidth="1"/>
    <col min="6181"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6" width="15.7109375" style="2" customWidth="1"/>
    <col min="6417" max="6417" width="2.85546875" style="2" customWidth="1"/>
    <col min="6418" max="6419" width="15.7109375" style="2" customWidth="1"/>
    <col min="6420" max="6420" width="2.85546875" style="2" customWidth="1"/>
    <col min="6421" max="6422" width="15.7109375" style="2" customWidth="1"/>
    <col min="6423" max="6423" width="2.85546875" style="2" customWidth="1"/>
    <col min="6424" max="6425" width="15.7109375" style="2" customWidth="1"/>
    <col min="6426" max="6427" width="2.85546875" style="2" customWidth="1"/>
    <col min="6428" max="6429" width="15.7109375" style="2" customWidth="1"/>
    <col min="6430" max="6430" width="2.85546875" style="2" customWidth="1"/>
    <col min="6431" max="6432" width="15.7109375" style="2" customWidth="1"/>
    <col min="6433" max="6433" width="2.85546875" style="2" customWidth="1"/>
    <col min="6434" max="6435" width="15.7109375" style="2" customWidth="1"/>
    <col min="6436" max="6436" width="2.85546875" style="2" customWidth="1"/>
    <col min="6437"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2" width="15.7109375" style="2" customWidth="1"/>
    <col min="6673" max="6673" width="2.85546875" style="2" customWidth="1"/>
    <col min="6674" max="6675" width="15.7109375" style="2" customWidth="1"/>
    <col min="6676" max="6676" width="2.85546875" style="2" customWidth="1"/>
    <col min="6677" max="6678" width="15.7109375" style="2" customWidth="1"/>
    <col min="6679" max="6679" width="2.85546875" style="2" customWidth="1"/>
    <col min="6680" max="6681" width="15.7109375" style="2" customWidth="1"/>
    <col min="6682" max="6683" width="2.85546875" style="2" customWidth="1"/>
    <col min="6684" max="6685" width="15.7109375" style="2" customWidth="1"/>
    <col min="6686" max="6686" width="2.85546875" style="2" customWidth="1"/>
    <col min="6687" max="6688" width="15.7109375" style="2" customWidth="1"/>
    <col min="6689" max="6689" width="2.85546875" style="2" customWidth="1"/>
    <col min="6690" max="6691" width="15.7109375" style="2" customWidth="1"/>
    <col min="6692" max="6692" width="2.85546875" style="2" customWidth="1"/>
    <col min="6693"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8" width="15.7109375" style="2" customWidth="1"/>
    <col min="6929" max="6929" width="2.85546875" style="2" customWidth="1"/>
    <col min="6930" max="6931" width="15.7109375" style="2" customWidth="1"/>
    <col min="6932" max="6932" width="2.85546875" style="2" customWidth="1"/>
    <col min="6933" max="6934" width="15.7109375" style="2" customWidth="1"/>
    <col min="6935" max="6935" width="2.85546875" style="2" customWidth="1"/>
    <col min="6936" max="6937" width="15.7109375" style="2" customWidth="1"/>
    <col min="6938" max="6939" width="2.85546875" style="2" customWidth="1"/>
    <col min="6940" max="6941" width="15.7109375" style="2" customWidth="1"/>
    <col min="6942" max="6942" width="2.85546875" style="2" customWidth="1"/>
    <col min="6943" max="6944" width="15.7109375" style="2" customWidth="1"/>
    <col min="6945" max="6945" width="2.85546875" style="2" customWidth="1"/>
    <col min="6946" max="6947" width="15.7109375" style="2" customWidth="1"/>
    <col min="6948" max="6948" width="2.85546875" style="2" customWidth="1"/>
    <col min="6949"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4" width="15.7109375" style="2" customWidth="1"/>
    <col min="7185" max="7185" width="2.85546875" style="2" customWidth="1"/>
    <col min="7186" max="7187" width="15.7109375" style="2" customWidth="1"/>
    <col min="7188" max="7188" width="2.85546875" style="2" customWidth="1"/>
    <col min="7189" max="7190" width="15.7109375" style="2" customWidth="1"/>
    <col min="7191" max="7191" width="2.85546875" style="2" customWidth="1"/>
    <col min="7192" max="7193" width="15.7109375" style="2" customWidth="1"/>
    <col min="7194" max="7195" width="2.85546875" style="2" customWidth="1"/>
    <col min="7196" max="7197" width="15.7109375" style="2" customWidth="1"/>
    <col min="7198" max="7198" width="2.85546875" style="2" customWidth="1"/>
    <col min="7199" max="7200" width="15.7109375" style="2" customWidth="1"/>
    <col min="7201" max="7201" width="2.85546875" style="2" customWidth="1"/>
    <col min="7202" max="7203" width="15.7109375" style="2" customWidth="1"/>
    <col min="7204" max="7204" width="2.85546875" style="2" customWidth="1"/>
    <col min="7205"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40" width="15.7109375" style="2" customWidth="1"/>
    <col min="7441" max="7441" width="2.85546875" style="2" customWidth="1"/>
    <col min="7442" max="7443" width="15.7109375" style="2" customWidth="1"/>
    <col min="7444" max="7444" width="2.85546875" style="2" customWidth="1"/>
    <col min="7445" max="7446" width="15.7109375" style="2" customWidth="1"/>
    <col min="7447" max="7447" width="2.85546875" style="2" customWidth="1"/>
    <col min="7448" max="7449" width="15.7109375" style="2" customWidth="1"/>
    <col min="7450" max="7451" width="2.85546875" style="2" customWidth="1"/>
    <col min="7452" max="7453" width="15.7109375" style="2" customWidth="1"/>
    <col min="7454" max="7454" width="2.85546875" style="2" customWidth="1"/>
    <col min="7455" max="7456" width="15.7109375" style="2" customWidth="1"/>
    <col min="7457" max="7457" width="2.85546875" style="2" customWidth="1"/>
    <col min="7458" max="7459" width="15.7109375" style="2" customWidth="1"/>
    <col min="7460" max="7460" width="2.85546875" style="2" customWidth="1"/>
    <col min="7461"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6" width="15.7109375" style="2" customWidth="1"/>
    <col min="7697" max="7697" width="2.85546875" style="2" customWidth="1"/>
    <col min="7698" max="7699" width="15.7109375" style="2" customWidth="1"/>
    <col min="7700" max="7700" width="2.85546875" style="2" customWidth="1"/>
    <col min="7701" max="7702" width="15.7109375" style="2" customWidth="1"/>
    <col min="7703" max="7703" width="2.85546875" style="2" customWidth="1"/>
    <col min="7704" max="7705" width="15.7109375" style="2" customWidth="1"/>
    <col min="7706" max="7707" width="2.85546875" style="2" customWidth="1"/>
    <col min="7708" max="7709" width="15.7109375" style="2" customWidth="1"/>
    <col min="7710" max="7710" width="2.85546875" style="2" customWidth="1"/>
    <col min="7711" max="7712" width="15.7109375" style="2" customWidth="1"/>
    <col min="7713" max="7713" width="2.85546875" style="2" customWidth="1"/>
    <col min="7714" max="7715" width="15.7109375" style="2" customWidth="1"/>
    <col min="7716" max="7716" width="2.85546875" style="2" customWidth="1"/>
    <col min="7717"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2" width="15.7109375" style="2" customWidth="1"/>
    <col min="7953" max="7953" width="2.85546875" style="2" customWidth="1"/>
    <col min="7954" max="7955" width="15.7109375" style="2" customWidth="1"/>
    <col min="7956" max="7956" width="2.85546875" style="2" customWidth="1"/>
    <col min="7957" max="7958" width="15.7109375" style="2" customWidth="1"/>
    <col min="7959" max="7959" width="2.85546875" style="2" customWidth="1"/>
    <col min="7960" max="7961" width="15.7109375" style="2" customWidth="1"/>
    <col min="7962" max="7963" width="2.85546875" style="2" customWidth="1"/>
    <col min="7964" max="7965" width="15.7109375" style="2" customWidth="1"/>
    <col min="7966" max="7966" width="2.85546875" style="2" customWidth="1"/>
    <col min="7967" max="7968" width="15.7109375" style="2" customWidth="1"/>
    <col min="7969" max="7969" width="2.85546875" style="2" customWidth="1"/>
    <col min="7970" max="7971" width="15.7109375" style="2" customWidth="1"/>
    <col min="7972" max="7972" width="2.85546875" style="2" customWidth="1"/>
    <col min="7973"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8" width="15.7109375" style="2" customWidth="1"/>
    <col min="8209" max="8209" width="2.85546875" style="2" customWidth="1"/>
    <col min="8210" max="8211" width="15.7109375" style="2" customWidth="1"/>
    <col min="8212" max="8212" width="2.85546875" style="2" customWidth="1"/>
    <col min="8213" max="8214" width="15.7109375" style="2" customWidth="1"/>
    <col min="8215" max="8215" width="2.85546875" style="2" customWidth="1"/>
    <col min="8216" max="8217" width="15.7109375" style="2" customWidth="1"/>
    <col min="8218" max="8219" width="2.85546875" style="2" customWidth="1"/>
    <col min="8220" max="8221" width="15.7109375" style="2" customWidth="1"/>
    <col min="8222" max="8222" width="2.85546875" style="2" customWidth="1"/>
    <col min="8223" max="8224" width="15.7109375" style="2" customWidth="1"/>
    <col min="8225" max="8225" width="2.85546875" style="2" customWidth="1"/>
    <col min="8226" max="8227" width="15.7109375" style="2" customWidth="1"/>
    <col min="8228" max="8228" width="2.85546875" style="2" customWidth="1"/>
    <col min="8229"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4" width="15.7109375" style="2" customWidth="1"/>
    <col min="8465" max="8465" width="2.85546875" style="2" customWidth="1"/>
    <col min="8466" max="8467" width="15.7109375" style="2" customWidth="1"/>
    <col min="8468" max="8468" width="2.85546875" style="2" customWidth="1"/>
    <col min="8469" max="8470" width="15.7109375" style="2" customWidth="1"/>
    <col min="8471" max="8471" width="2.85546875" style="2" customWidth="1"/>
    <col min="8472" max="8473" width="15.7109375" style="2" customWidth="1"/>
    <col min="8474" max="8475" width="2.85546875" style="2" customWidth="1"/>
    <col min="8476" max="8477" width="15.7109375" style="2" customWidth="1"/>
    <col min="8478" max="8478" width="2.85546875" style="2" customWidth="1"/>
    <col min="8479" max="8480" width="15.7109375" style="2" customWidth="1"/>
    <col min="8481" max="8481" width="2.85546875" style="2" customWidth="1"/>
    <col min="8482" max="8483" width="15.7109375" style="2" customWidth="1"/>
    <col min="8484" max="8484" width="2.85546875" style="2" customWidth="1"/>
    <col min="8485"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20" width="15.7109375" style="2" customWidth="1"/>
    <col min="8721" max="8721" width="2.85546875" style="2" customWidth="1"/>
    <col min="8722" max="8723" width="15.7109375" style="2" customWidth="1"/>
    <col min="8724" max="8724" width="2.85546875" style="2" customWidth="1"/>
    <col min="8725" max="8726" width="15.7109375" style="2" customWidth="1"/>
    <col min="8727" max="8727" width="2.85546875" style="2" customWidth="1"/>
    <col min="8728" max="8729" width="15.7109375" style="2" customWidth="1"/>
    <col min="8730" max="8731" width="2.85546875" style="2" customWidth="1"/>
    <col min="8732" max="8733" width="15.7109375" style="2" customWidth="1"/>
    <col min="8734" max="8734" width="2.85546875" style="2" customWidth="1"/>
    <col min="8735" max="8736" width="15.7109375" style="2" customWidth="1"/>
    <col min="8737" max="8737" width="2.85546875" style="2" customWidth="1"/>
    <col min="8738" max="8739" width="15.7109375" style="2" customWidth="1"/>
    <col min="8740" max="8740" width="2.85546875" style="2" customWidth="1"/>
    <col min="8741"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6" width="15.7109375" style="2" customWidth="1"/>
    <col min="8977" max="8977" width="2.85546875" style="2" customWidth="1"/>
    <col min="8978" max="8979" width="15.7109375" style="2" customWidth="1"/>
    <col min="8980" max="8980" width="2.85546875" style="2" customWidth="1"/>
    <col min="8981" max="8982" width="15.7109375" style="2" customWidth="1"/>
    <col min="8983" max="8983" width="2.85546875" style="2" customWidth="1"/>
    <col min="8984" max="8985" width="15.7109375" style="2" customWidth="1"/>
    <col min="8986" max="8987" width="2.85546875" style="2" customWidth="1"/>
    <col min="8988" max="8989" width="15.7109375" style="2" customWidth="1"/>
    <col min="8990" max="8990" width="2.85546875" style="2" customWidth="1"/>
    <col min="8991" max="8992" width="15.7109375" style="2" customWidth="1"/>
    <col min="8993" max="8993" width="2.85546875" style="2" customWidth="1"/>
    <col min="8994" max="8995" width="15.7109375" style="2" customWidth="1"/>
    <col min="8996" max="8996" width="2.85546875" style="2" customWidth="1"/>
    <col min="8997"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2" width="15.7109375" style="2" customWidth="1"/>
    <col min="9233" max="9233" width="2.85546875" style="2" customWidth="1"/>
    <col min="9234" max="9235" width="15.7109375" style="2" customWidth="1"/>
    <col min="9236" max="9236" width="2.85546875" style="2" customWidth="1"/>
    <col min="9237" max="9238" width="15.7109375" style="2" customWidth="1"/>
    <col min="9239" max="9239" width="2.85546875" style="2" customWidth="1"/>
    <col min="9240" max="9241" width="15.7109375" style="2" customWidth="1"/>
    <col min="9242" max="9243" width="2.85546875" style="2" customWidth="1"/>
    <col min="9244" max="9245" width="15.7109375" style="2" customWidth="1"/>
    <col min="9246" max="9246" width="2.85546875" style="2" customWidth="1"/>
    <col min="9247" max="9248" width="15.7109375" style="2" customWidth="1"/>
    <col min="9249" max="9249" width="2.85546875" style="2" customWidth="1"/>
    <col min="9250" max="9251" width="15.7109375" style="2" customWidth="1"/>
    <col min="9252" max="9252" width="2.85546875" style="2" customWidth="1"/>
    <col min="9253"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8" width="15.7109375" style="2" customWidth="1"/>
    <col min="9489" max="9489" width="2.85546875" style="2" customWidth="1"/>
    <col min="9490" max="9491" width="15.7109375" style="2" customWidth="1"/>
    <col min="9492" max="9492" width="2.85546875" style="2" customWidth="1"/>
    <col min="9493" max="9494" width="15.7109375" style="2" customWidth="1"/>
    <col min="9495" max="9495" width="2.85546875" style="2" customWidth="1"/>
    <col min="9496" max="9497" width="15.7109375" style="2" customWidth="1"/>
    <col min="9498" max="9499" width="2.85546875" style="2" customWidth="1"/>
    <col min="9500" max="9501" width="15.7109375" style="2" customWidth="1"/>
    <col min="9502" max="9502" width="2.85546875" style="2" customWidth="1"/>
    <col min="9503" max="9504" width="15.7109375" style="2" customWidth="1"/>
    <col min="9505" max="9505" width="2.85546875" style="2" customWidth="1"/>
    <col min="9506" max="9507" width="15.7109375" style="2" customWidth="1"/>
    <col min="9508" max="9508" width="2.85546875" style="2" customWidth="1"/>
    <col min="9509"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4" width="15.7109375" style="2" customWidth="1"/>
    <col min="9745" max="9745" width="2.85546875" style="2" customWidth="1"/>
    <col min="9746" max="9747" width="15.7109375" style="2" customWidth="1"/>
    <col min="9748" max="9748" width="2.85546875" style="2" customWidth="1"/>
    <col min="9749" max="9750" width="15.7109375" style="2" customWidth="1"/>
    <col min="9751" max="9751" width="2.85546875" style="2" customWidth="1"/>
    <col min="9752" max="9753" width="15.7109375" style="2" customWidth="1"/>
    <col min="9754" max="9755" width="2.85546875" style="2" customWidth="1"/>
    <col min="9756" max="9757" width="15.7109375" style="2" customWidth="1"/>
    <col min="9758" max="9758" width="2.85546875" style="2" customWidth="1"/>
    <col min="9759" max="9760" width="15.7109375" style="2" customWidth="1"/>
    <col min="9761" max="9761" width="2.85546875" style="2" customWidth="1"/>
    <col min="9762" max="9763" width="15.7109375" style="2" customWidth="1"/>
    <col min="9764" max="9764" width="2.85546875" style="2" customWidth="1"/>
    <col min="9765"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10000" width="15.7109375" style="2" customWidth="1"/>
    <col min="10001" max="10001" width="2.85546875" style="2" customWidth="1"/>
    <col min="10002" max="10003" width="15.7109375" style="2" customWidth="1"/>
    <col min="10004" max="10004" width="2.85546875" style="2" customWidth="1"/>
    <col min="10005" max="10006" width="15.7109375" style="2" customWidth="1"/>
    <col min="10007" max="10007" width="2.85546875" style="2" customWidth="1"/>
    <col min="10008" max="10009" width="15.7109375" style="2" customWidth="1"/>
    <col min="10010" max="10011" width="2.85546875" style="2" customWidth="1"/>
    <col min="10012" max="10013" width="15.7109375" style="2" customWidth="1"/>
    <col min="10014" max="10014" width="2.85546875" style="2" customWidth="1"/>
    <col min="10015" max="10016" width="15.7109375" style="2" customWidth="1"/>
    <col min="10017" max="10017" width="2.85546875" style="2" customWidth="1"/>
    <col min="10018" max="10019" width="15.7109375" style="2" customWidth="1"/>
    <col min="10020" max="10020" width="2.85546875" style="2" customWidth="1"/>
    <col min="10021"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6" width="15.7109375" style="2" customWidth="1"/>
    <col min="10257" max="10257" width="2.85546875" style="2" customWidth="1"/>
    <col min="10258" max="10259" width="15.7109375" style="2" customWidth="1"/>
    <col min="10260" max="10260" width="2.85546875" style="2" customWidth="1"/>
    <col min="10261" max="10262" width="15.7109375" style="2" customWidth="1"/>
    <col min="10263" max="10263" width="2.85546875" style="2" customWidth="1"/>
    <col min="10264" max="10265" width="15.7109375" style="2" customWidth="1"/>
    <col min="10266" max="10267" width="2.85546875" style="2" customWidth="1"/>
    <col min="10268" max="10269" width="15.7109375" style="2" customWidth="1"/>
    <col min="10270" max="10270" width="2.85546875" style="2" customWidth="1"/>
    <col min="10271" max="10272" width="15.7109375" style="2" customWidth="1"/>
    <col min="10273" max="10273" width="2.85546875" style="2" customWidth="1"/>
    <col min="10274" max="10275" width="15.7109375" style="2" customWidth="1"/>
    <col min="10276" max="10276" width="2.85546875" style="2" customWidth="1"/>
    <col min="10277"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2" width="15.7109375" style="2" customWidth="1"/>
    <col min="10513" max="10513" width="2.85546875" style="2" customWidth="1"/>
    <col min="10514" max="10515" width="15.7109375" style="2" customWidth="1"/>
    <col min="10516" max="10516" width="2.85546875" style="2" customWidth="1"/>
    <col min="10517" max="10518" width="15.7109375" style="2" customWidth="1"/>
    <col min="10519" max="10519" width="2.85546875" style="2" customWidth="1"/>
    <col min="10520" max="10521" width="15.7109375" style="2" customWidth="1"/>
    <col min="10522" max="10523" width="2.85546875" style="2" customWidth="1"/>
    <col min="10524" max="10525" width="15.7109375" style="2" customWidth="1"/>
    <col min="10526" max="10526" width="2.85546875" style="2" customWidth="1"/>
    <col min="10527" max="10528" width="15.7109375" style="2" customWidth="1"/>
    <col min="10529" max="10529" width="2.85546875" style="2" customWidth="1"/>
    <col min="10530" max="10531" width="15.7109375" style="2" customWidth="1"/>
    <col min="10532" max="10532" width="2.85546875" style="2" customWidth="1"/>
    <col min="10533"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8" width="15.7109375" style="2" customWidth="1"/>
    <col min="10769" max="10769" width="2.85546875" style="2" customWidth="1"/>
    <col min="10770" max="10771" width="15.7109375" style="2" customWidth="1"/>
    <col min="10772" max="10772" width="2.85546875" style="2" customWidth="1"/>
    <col min="10773" max="10774" width="15.7109375" style="2" customWidth="1"/>
    <col min="10775" max="10775" width="2.85546875" style="2" customWidth="1"/>
    <col min="10776" max="10777" width="15.7109375" style="2" customWidth="1"/>
    <col min="10778" max="10779" width="2.85546875" style="2" customWidth="1"/>
    <col min="10780" max="10781" width="15.7109375" style="2" customWidth="1"/>
    <col min="10782" max="10782" width="2.85546875" style="2" customWidth="1"/>
    <col min="10783" max="10784" width="15.7109375" style="2" customWidth="1"/>
    <col min="10785" max="10785" width="2.85546875" style="2" customWidth="1"/>
    <col min="10786" max="10787" width="15.7109375" style="2" customWidth="1"/>
    <col min="10788" max="10788" width="2.85546875" style="2" customWidth="1"/>
    <col min="10789"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4" width="15.7109375" style="2" customWidth="1"/>
    <col min="11025" max="11025" width="2.85546875" style="2" customWidth="1"/>
    <col min="11026" max="11027" width="15.7109375" style="2" customWidth="1"/>
    <col min="11028" max="11028" width="2.85546875" style="2" customWidth="1"/>
    <col min="11029" max="11030" width="15.7109375" style="2" customWidth="1"/>
    <col min="11031" max="11031" width="2.85546875" style="2" customWidth="1"/>
    <col min="11032" max="11033" width="15.7109375" style="2" customWidth="1"/>
    <col min="11034" max="11035" width="2.85546875" style="2" customWidth="1"/>
    <col min="11036" max="11037" width="15.7109375" style="2" customWidth="1"/>
    <col min="11038" max="11038" width="2.85546875" style="2" customWidth="1"/>
    <col min="11039" max="11040" width="15.7109375" style="2" customWidth="1"/>
    <col min="11041" max="11041" width="2.85546875" style="2" customWidth="1"/>
    <col min="11042" max="11043" width="15.7109375" style="2" customWidth="1"/>
    <col min="11044" max="11044" width="2.85546875" style="2" customWidth="1"/>
    <col min="11045"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80" width="15.7109375" style="2" customWidth="1"/>
    <col min="11281" max="11281" width="2.85546875" style="2" customWidth="1"/>
    <col min="11282" max="11283" width="15.7109375" style="2" customWidth="1"/>
    <col min="11284" max="11284" width="2.85546875" style="2" customWidth="1"/>
    <col min="11285" max="11286" width="15.7109375" style="2" customWidth="1"/>
    <col min="11287" max="11287" width="2.85546875" style="2" customWidth="1"/>
    <col min="11288" max="11289" width="15.7109375" style="2" customWidth="1"/>
    <col min="11290" max="11291" width="2.85546875" style="2" customWidth="1"/>
    <col min="11292" max="11293" width="15.7109375" style="2" customWidth="1"/>
    <col min="11294" max="11294" width="2.85546875" style="2" customWidth="1"/>
    <col min="11295" max="11296" width="15.7109375" style="2" customWidth="1"/>
    <col min="11297" max="11297" width="2.85546875" style="2" customWidth="1"/>
    <col min="11298" max="11299" width="15.7109375" style="2" customWidth="1"/>
    <col min="11300" max="11300" width="2.85546875" style="2" customWidth="1"/>
    <col min="11301"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6" width="15.7109375" style="2" customWidth="1"/>
    <col min="11537" max="11537" width="2.85546875" style="2" customWidth="1"/>
    <col min="11538" max="11539" width="15.7109375" style="2" customWidth="1"/>
    <col min="11540" max="11540" width="2.85546875" style="2" customWidth="1"/>
    <col min="11541" max="11542" width="15.7109375" style="2" customWidth="1"/>
    <col min="11543" max="11543" width="2.85546875" style="2" customWidth="1"/>
    <col min="11544" max="11545" width="15.7109375" style="2" customWidth="1"/>
    <col min="11546" max="11547" width="2.85546875" style="2" customWidth="1"/>
    <col min="11548" max="11549" width="15.7109375" style="2" customWidth="1"/>
    <col min="11550" max="11550" width="2.85546875" style="2" customWidth="1"/>
    <col min="11551" max="11552" width="15.7109375" style="2" customWidth="1"/>
    <col min="11553" max="11553" width="2.85546875" style="2" customWidth="1"/>
    <col min="11554" max="11555" width="15.7109375" style="2" customWidth="1"/>
    <col min="11556" max="11556" width="2.85546875" style="2" customWidth="1"/>
    <col min="11557"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2" width="15.7109375" style="2" customWidth="1"/>
    <col min="11793" max="11793" width="2.85546875" style="2" customWidth="1"/>
    <col min="11794" max="11795" width="15.7109375" style="2" customWidth="1"/>
    <col min="11796" max="11796" width="2.85546875" style="2" customWidth="1"/>
    <col min="11797" max="11798" width="15.7109375" style="2" customWidth="1"/>
    <col min="11799" max="11799" width="2.85546875" style="2" customWidth="1"/>
    <col min="11800" max="11801" width="15.7109375" style="2" customWidth="1"/>
    <col min="11802" max="11803" width="2.85546875" style="2" customWidth="1"/>
    <col min="11804" max="11805" width="15.7109375" style="2" customWidth="1"/>
    <col min="11806" max="11806" width="2.85546875" style="2" customWidth="1"/>
    <col min="11807" max="11808" width="15.7109375" style="2" customWidth="1"/>
    <col min="11809" max="11809" width="2.85546875" style="2" customWidth="1"/>
    <col min="11810" max="11811" width="15.7109375" style="2" customWidth="1"/>
    <col min="11812" max="11812" width="2.85546875" style="2" customWidth="1"/>
    <col min="11813"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8" width="15.7109375" style="2" customWidth="1"/>
    <col min="12049" max="12049" width="2.85546875" style="2" customWidth="1"/>
    <col min="12050" max="12051" width="15.7109375" style="2" customWidth="1"/>
    <col min="12052" max="12052" width="2.85546875" style="2" customWidth="1"/>
    <col min="12053" max="12054" width="15.7109375" style="2" customWidth="1"/>
    <col min="12055" max="12055" width="2.85546875" style="2" customWidth="1"/>
    <col min="12056" max="12057" width="15.7109375" style="2" customWidth="1"/>
    <col min="12058" max="12059" width="2.85546875" style="2" customWidth="1"/>
    <col min="12060" max="12061" width="15.7109375" style="2" customWidth="1"/>
    <col min="12062" max="12062" width="2.85546875" style="2" customWidth="1"/>
    <col min="12063" max="12064" width="15.7109375" style="2" customWidth="1"/>
    <col min="12065" max="12065" width="2.85546875" style="2" customWidth="1"/>
    <col min="12066" max="12067" width="15.7109375" style="2" customWidth="1"/>
    <col min="12068" max="12068" width="2.85546875" style="2" customWidth="1"/>
    <col min="12069"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4" width="15.7109375" style="2" customWidth="1"/>
    <col min="12305" max="12305" width="2.85546875" style="2" customWidth="1"/>
    <col min="12306" max="12307" width="15.7109375" style="2" customWidth="1"/>
    <col min="12308" max="12308" width="2.85546875" style="2" customWidth="1"/>
    <col min="12309" max="12310" width="15.7109375" style="2" customWidth="1"/>
    <col min="12311" max="12311" width="2.85546875" style="2" customWidth="1"/>
    <col min="12312" max="12313" width="15.7109375" style="2" customWidth="1"/>
    <col min="12314" max="12315" width="2.85546875" style="2" customWidth="1"/>
    <col min="12316" max="12317" width="15.7109375" style="2" customWidth="1"/>
    <col min="12318" max="12318" width="2.85546875" style="2" customWidth="1"/>
    <col min="12319" max="12320" width="15.7109375" style="2" customWidth="1"/>
    <col min="12321" max="12321" width="2.85546875" style="2" customWidth="1"/>
    <col min="12322" max="12323" width="15.7109375" style="2" customWidth="1"/>
    <col min="12324" max="12324" width="2.85546875" style="2" customWidth="1"/>
    <col min="12325"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60" width="15.7109375" style="2" customWidth="1"/>
    <col min="12561" max="12561" width="2.85546875" style="2" customWidth="1"/>
    <col min="12562" max="12563" width="15.7109375" style="2" customWidth="1"/>
    <col min="12564" max="12564" width="2.85546875" style="2" customWidth="1"/>
    <col min="12565" max="12566" width="15.7109375" style="2" customWidth="1"/>
    <col min="12567" max="12567" width="2.85546875" style="2" customWidth="1"/>
    <col min="12568" max="12569" width="15.7109375" style="2" customWidth="1"/>
    <col min="12570" max="12571" width="2.85546875" style="2" customWidth="1"/>
    <col min="12572" max="12573" width="15.7109375" style="2" customWidth="1"/>
    <col min="12574" max="12574" width="2.85546875" style="2" customWidth="1"/>
    <col min="12575" max="12576" width="15.7109375" style="2" customWidth="1"/>
    <col min="12577" max="12577" width="2.85546875" style="2" customWidth="1"/>
    <col min="12578" max="12579" width="15.7109375" style="2" customWidth="1"/>
    <col min="12580" max="12580" width="2.85546875" style="2" customWidth="1"/>
    <col min="12581"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6" width="15.7109375" style="2" customWidth="1"/>
    <col min="12817" max="12817" width="2.85546875" style="2" customWidth="1"/>
    <col min="12818" max="12819" width="15.7109375" style="2" customWidth="1"/>
    <col min="12820" max="12820" width="2.85546875" style="2" customWidth="1"/>
    <col min="12821" max="12822" width="15.7109375" style="2" customWidth="1"/>
    <col min="12823" max="12823" width="2.85546875" style="2" customWidth="1"/>
    <col min="12824" max="12825" width="15.7109375" style="2" customWidth="1"/>
    <col min="12826" max="12827" width="2.85546875" style="2" customWidth="1"/>
    <col min="12828" max="12829" width="15.7109375" style="2" customWidth="1"/>
    <col min="12830" max="12830" width="2.85546875" style="2" customWidth="1"/>
    <col min="12831" max="12832" width="15.7109375" style="2" customWidth="1"/>
    <col min="12833" max="12833" width="2.85546875" style="2" customWidth="1"/>
    <col min="12834" max="12835" width="15.7109375" style="2" customWidth="1"/>
    <col min="12836" max="12836" width="2.85546875" style="2" customWidth="1"/>
    <col min="12837"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2" width="15.7109375" style="2" customWidth="1"/>
    <col min="13073" max="13073" width="2.85546875" style="2" customWidth="1"/>
    <col min="13074" max="13075" width="15.7109375" style="2" customWidth="1"/>
    <col min="13076" max="13076" width="2.85546875" style="2" customWidth="1"/>
    <col min="13077" max="13078" width="15.7109375" style="2" customWidth="1"/>
    <col min="13079" max="13079" width="2.85546875" style="2" customWidth="1"/>
    <col min="13080" max="13081" width="15.7109375" style="2" customWidth="1"/>
    <col min="13082" max="13083" width="2.85546875" style="2" customWidth="1"/>
    <col min="13084" max="13085" width="15.7109375" style="2" customWidth="1"/>
    <col min="13086" max="13086" width="2.85546875" style="2" customWidth="1"/>
    <col min="13087" max="13088" width="15.7109375" style="2" customWidth="1"/>
    <col min="13089" max="13089" width="2.85546875" style="2" customWidth="1"/>
    <col min="13090" max="13091" width="15.7109375" style="2" customWidth="1"/>
    <col min="13092" max="13092" width="2.85546875" style="2" customWidth="1"/>
    <col min="13093"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8" width="15.7109375" style="2" customWidth="1"/>
    <col min="13329" max="13329" width="2.85546875" style="2" customWidth="1"/>
    <col min="13330" max="13331" width="15.7109375" style="2" customWidth="1"/>
    <col min="13332" max="13332" width="2.85546875" style="2" customWidth="1"/>
    <col min="13333" max="13334" width="15.7109375" style="2" customWidth="1"/>
    <col min="13335" max="13335" width="2.85546875" style="2" customWidth="1"/>
    <col min="13336" max="13337" width="15.7109375" style="2" customWidth="1"/>
    <col min="13338" max="13339" width="2.85546875" style="2" customWidth="1"/>
    <col min="13340" max="13341" width="15.7109375" style="2" customWidth="1"/>
    <col min="13342" max="13342" width="2.85546875" style="2" customWidth="1"/>
    <col min="13343" max="13344" width="15.7109375" style="2" customWidth="1"/>
    <col min="13345" max="13345" width="2.85546875" style="2" customWidth="1"/>
    <col min="13346" max="13347" width="15.7109375" style="2" customWidth="1"/>
    <col min="13348" max="13348" width="2.85546875" style="2" customWidth="1"/>
    <col min="13349"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4" width="15.7109375" style="2" customWidth="1"/>
    <col min="13585" max="13585" width="2.85546875" style="2" customWidth="1"/>
    <col min="13586" max="13587" width="15.7109375" style="2" customWidth="1"/>
    <col min="13588" max="13588" width="2.85546875" style="2" customWidth="1"/>
    <col min="13589" max="13590" width="15.7109375" style="2" customWidth="1"/>
    <col min="13591" max="13591" width="2.85546875" style="2" customWidth="1"/>
    <col min="13592" max="13593" width="15.7109375" style="2" customWidth="1"/>
    <col min="13594" max="13595" width="2.85546875" style="2" customWidth="1"/>
    <col min="13596" max="13597" width="15.7109375" style="2" customWidth="1"/>
    <col min="13598" max="13598" width="2.85546875" style="2" customWidth="1"/>
    <col min="13599" max="13600" width="15.7109375" style="2" customWidth="1"/>
    <col min="13601" max="13601" width="2.85546875" style="2" customWidth="1"/>
    <col min="13602" max="13603" width="15.7109375" style="2" customWidth="1"/>
    <col min="13604" max="13604" width="2.85546875" style="2" customWidth="1"/>
    <col min="13605"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40" width="15.7109375" style="2" customWidth="1"/>
    <col min="13841" max="13841" width="2.85546875" style="2" customWidth="1"/>
    <col min="13842" max="13843" width="15.7109375" style="2" customWidth="1"/>
    <col min="13844" max="13844" width="2.85546875" style="2" customWidth="1"/>
    <col min="13845" max="13846" width="15.7109375" style="2" customWidth="1"/>
    <col min="13847" max="13847" width="2.85546875" style="2" customWidth="1"/>
    <col min="13848" max="13849" width="15.7109375" style="2" customWidth="1"/>
    <col min="13850" max="13851" width="2.85546875" style="2" customWidth="1"/>
    <col min="13852" max="13853" width="15.7109375" style="2" customWidth="1"/>
    <col min="13854" max="13854" width="2.85546875" style="2" customWidth="1"/>
    <col min="13855" max="13856" width="15.7109375" style="2" customWidth="1"/>
    <col min="13857" max="13857" width="2.85546875" style="2" customWidth="1"/>
    <col min="13858" max="13859" width="15.7109375" style="2" customWidth="1"/>
    <col min="13860" max="13860" width="2.85546875" style="2" customWidth="1"/>
    <col min="13861"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6" width="15.7109375" style="2" customWidth="1"/>
    <col min="14097" max="14097" width="2.85546875" style="2" customWidth="1"/>
    <col min="14098" max="14099" width="15.7109375" style="2" customWidth="1"/>
    <col min="14100" max="14100" width="2.85546875" style="2" customWidth="1"/>
    <col min="14101" max="14102" width="15.7109375" style="2" customWidth="1"/>
    <col min="14103" max="14103" width="2.85546875" style="2" customWidth="1"/>
    <col min="14104" max="14105" width="15.7109375" style="2" customWidth="1"/>
    <col min="14106" max="14107" width="2.85546875" style="2" customWidth="1"/>
    <col min="14108" max="14109" width="15.7109375" style="2" customWidth="1"/>
    <col min="14110" max="14110" width="2.85546875" style="2" customWidth="1"/>
    <col min="14111" max="14112" width="15.7109375" style="2" customWidth="1"/>
    <col min="14113" max="14113" width="2.85546875" style="2" customWidth="1"/>
    <col min="14114" max="14115" width="15.7109375" style="2" customWidth="1"/>
    <col min="14116" max="14116" width="2.85546875" style="2" customWidth="1"/>
    <col min="14117"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2" width="15.7109375" style="2" customWidth="1"/>
    <col min="14353" max="14353" width="2.85546875" style="2" customWidth="1"/>
    <col min="14354" max="14355" width="15.7109375" style="2" customWidth="1"/>
    <col min="14356" max="14356" width="2.85546875" style="2" customWidth="1"/>
    <col min="14357" max="14358" width="15.7109375" style="2" customWidth="1"/>
    <col min="14359" max="14359" width="2.85546875" style="2" customWidth="1"/>
    <col min="14360" max="14361" width="15.7109375" style="2" customWidth="1"/>
    <col min="14362" max="14363" width="2.85546875" style="2" customWidth="1"/>
    <col min="14364" max="14365" width="15.7109375" style="2" customWidth="1"/>
    <col min="14366" max="14366" width="2.85546875" style="2" customWidth="1"/>
    <col min="14367" max="14368" width="15.7109375" style="2" customWidth="1"/>
    <col min="14369" max="14369" width="2.85546875" style="2" customWidth="1"/>
    <col min="14370" max="14371" width="15.7109375" style="2" customWidth="1"/>
    <col min="14372" max="14372" width="2.85546875" style="2" customWidth="1"/>
    <col min="14373"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8" width="15.7109375" style="2" customWidth="1"/>
    <col min="14609" max="14609" width="2.85546875" style="2" customWidth="1"/>
    <col min="14610" max="14611" width="15.7109375" style="2" customWidth="1"/>
    <col min="14612" max="14612" width="2.85546875" style="2" customWidth="1"/>
    <col min="14613" max="14614" width="15.7109375" style="2" customWidth="1"/>
    <col min="14615" max="14615" width="2.85546875" style="2" customWidth="1"/>
    <col min="14616" max="14617" width="15.7109375" style="2" customWidth="1"/>
    <col min="14618" max="14619" width="2.85546875" style="2" customWidth="1"/>
    <col min="14620" max="14621" width="15.7109375" style="2" customWidth="1"/>
    <col min="14622" max="14622" width="2.85546875" style="2" customWidth="1"/>
    <col min="14623" max="14624" width="15.7109375" style="2" customWidth="1"/>
    <col min="14625" max="14625" width="2.85546875" style="2" customWidth="1"/>
    <col min="14626" max="14627" width="15.7109375" style="2" customWidth="1"/>
    <col min="14628" max="14628" width="2.85546875" style="2" customWidth="1"/>
    <col min="14629"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4" width="15.7109375" style="2" customWidth="1"/>
    <col min="14865" max="14865" width="2.85546875" style="2" customWidth="1"/>
    <col min="14866" max="14867" width="15.7109375" style="2" customWidth="1"/>
    <col min="14868" max="14868" width="2.85546875" style="2" customWidth="1"/>
    <col min="14869" max="14870" width="15.7109375" style="2" customWidth="1"/>
    <col min="14871" max="14871" width="2.85546875" style="2" customWidth="1"/>
    <col min="14872" max="14873" width="15.7109375" style="2" customWidth="1"/>
    <col min="14874" max="14875" width="2.85546875" style="2" customWidth="1"/>
    <col min="14876" max="14877" width="15.7109375" style="2" customWidth="1"/>
    <col min="14878" max="14878" width="2.85546875" style="2" customWidth="1"/>
    <col min="14879" max="14880" width="15.7109375" style="2" customWidth="1"/>
    <col min="14881" max="14881" width="2.85546875" style="2" customWidth="1"/>
    <col min="14882" max="14883" width="15.7109375" style="2" customWidth="1"/>
    <col min="14884" max="14884" width="2.85546875" style="2" customWidth="1"/>
    <col min="14885"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20" width="15.7109375" style="2" customWidth="1"/>
    <col min="15121" max="15121" width="2.85546875" style="2" customWidth="1"/>
    <col min="15122" max="15123" width="15.7109375" style="2" customWidth="1"/>
    <col min="15124" max="15124" width="2.85546875" style="2" customWidth="1"/>
    <col min="15125" max="15126" width="15.7109375" style="2" customWidth="1"/>
    <col min="15127" max="15127" width="2.85546875" style="2" customWidth="1"/>
    <col min="15128" max="15129" width="15.7109375" style="2" customWidth="1"/>
    <col min="15130" max="15131" width="2.85546875" style="2" customWidth="1"/>
    <col min="15132" max="15133" width="15.7109375" style="2" customWidth="1"/>
    <col min="15134" max="15134" width="2.85546875" style="2" customWidth="1"/>
    <col min="15135" max="15136" width="15.7109375" style="2" customWidth="1"/>
    <col min="15137" max="15137" width="2.85546875" style="2" customWidth="1"/>
    <col min="15138" max="15139" width="15.7109375" style="2" customWidth="1"/>
    <col min="15140" max="15140" width="2.85546875" style="2" customWidth="1"/>
    <col min="15141"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6" width="15.7109375" style="2" customWidth="1"/>
    <col min="15377" max="15377" width="2.85546875" style="2" customWidth="1"/>
    <col min="15378" max="15379" width="15.7109375" style="2" customWidth="1"/>
    <col min="15380" max="15380" width="2.85546875" style="2" customWidth="1"/>
    <col min="15381" max="15382" width="15.7109375" style="2" customWidth="1"/>
    <col min="15383" max="15383" width="2.85546875" style="2" customWidth="1"/>
    <col min="15384" max="15385" width="15.7109375" style="2" customWidth="1"/>
    <col min="15386" max="15387" width="2.85546875" style="2" customWidth="1"/>
    <col min="15388" max="15389" width="15.7109375" style="2" customWidth="1"/>
    <col min="15390" max="15390" width="2.85546875" style="2" customWidth="1"/>
    <col min="15391" max="15392" width="15.7109375" style="2" customWidth="1"/>
    <col min="15393" max="15393" width="2.85546875" style="2" customWidth="1"/>
    <col min="15394" max="15395" width="15.7109375" style="2" customWidth="1"/>
    <col min="15396" max="15396" width="2.85546875" style="2" customWidth="1"/>
    <col min="15397"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2" width="15.7109375" style="2" customWidth="1"/>
    <col min="15633" max="15633" width="2.85546875" style="2" customWidth="1"/>
    <col min="15634" max="15635" width="15.7109375" style="2" customWidth="1"/>
    <col min="15636" max="15636" width="2.85546875" style="2" customWidth="1"/>
    <col min="15637" max="15638" width="15.7109375" style="2" customWidth="1"/>
    <col min="15639" max="15639" width="2.85546875" style="2" customWidth="1"/>
    <col min="15640" max="15641" width="15.7109375" style="2" customWidth="1"/>
    <col min="15642" max="15643" width="2.85546875" style="2" customWidth="1"/>
    <col min="15644" max="15645" width="15.7109375" style="2" customWidth="1"/>
    <col min="15646" max="15646" width="2.85546875" style="2" customWidth="1"/>
    <col min="15647" max="15648" width="15.7109375" style="2" customWidth="1"/>
    <col min="15649" max="15649" width="2.85546875" style="2" customWidth="1"/>
    <col min="15650" max="15651" width="15.7109375" style="2" customWidth="1"/>
    <col min="15652" max="15652" width="2.85546875" style="2" customWidth="1"/>
    <col min="15653"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8" width="15.7109375" style="2" customWidth="1"/>
    <col min="15889" max="15889" width="2.85546875" style="2" customWidth="1"/>
    <col min="15890" max="15891" width="15.7109375" style="2" customWidth="1"/>
    <col min="15892" max="15892" width="2.85546875" style="2" customWidth="1"/>
    <col min="15893" max="15894" width="15.7109375" style="2" customWidth="1"/>
    <col min="15895" max="15895" width="2.85546875" style="2" customWidth="1"/>
    <col min="15896" max="15897" width="15.7109375" style="2" customWidth="1"/>
    <col min="15898" max="15899" width="2.85546875" style="2" customWidth="1"/>
    <col min="15900" max="15901" width="15.7109375" style="2" customWidth="1"/>
    <col min="15902" max="15902" width="2.85546875" style="2" customWidth="1"/>
    <col min="15903" max="15904" width="15.7109375" style="2" customWidth="1"/>
    <col min="15905" max="15905" width="2.85546875" style="2" customWidth="1"/>
    <col min="15906" max="15907" width="15.7109375" style="2" customWidth="1"/>
    <col min="15908" max="15908" width="2.85546875" style="2" customWidth="1"/>
    <col min="15909"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4" width="15.7109375" style="2" customWidth="1"/>
    <col min="16145" max="16145" width="2.85546875" style="2" customWidth="1"/>
    <col min="16146" max="16147" width="15.7109375" style="2" customWidth="1"/>
    <col min="16148" max="16148" width="2.85546875" style="2" customWidth="1"/>
    <col min="16149" max="16150" width="15.7109375" style="2" customWidth="1"/>
    <col min="16151" max="16151" width="2.85546875" style="2" customWidth="1"/>
    <col min="16152" max="16153" width="15.7109375" style="2" customWidth="1"/>
    <col min="16154" max="16155" width="2.85546875" style="2" customWidth="1"/>
    <col min="16156" max="16157" width="15.7109375" style="2" customWidth="1"/>
    <col min="16158" max="16158" width="2.85546875" style="2" customWidth="1"/>
    <col min="16159" max="16160" width="15.7109375" style="2" customWidth="1"/>
    <col min="16161" max="16161" width="2.85546875" style="2" customWidth="1"/>
    <col min="16162" max="16163" width="15.7109375" style="2" customWidth="1"/>
    <col min="16164" max="16164" width="2.85546875" style="2" customWidth="1"/>
    <col min="16165" max="16384" width="11.42578125" style="2"/>
  </cols>
  <sheetData>
    <row r="1" spans="1:40" ht="12" customHeight="1" x14ac:dyDescent="0.25">
      <c r="A1" s="1"/>
      <c r="B1" s="1"/>
      <c r="C1" s="1"/>
      <c r="D1" s="1"/>
      <c r="E1" s="208"/>
      <c r="F1" s="1"/>
      <c r="G1" s="1"/>
      <c r="H1" s="208"/>
      <c r="I1" s="1"/>
      <c r="J1" s="1"/>
      <c r="K1" s="208"/>
      <c r="L1" s="1"/>
      <c r="M1" s="1"/>
      <c r="N1" s="208"/>
      <c r="O1" s="1"/>
      <c r="P1" s="1"/>
      <c r="Q1" s="208"/>
      <c r="R1" s="1"/>
      <c r="S1" s="1"/>
      <c r="T1" s="208"/>
      <c r="U1" s="1"/>
      <c r="V1" s="1"/>
      <c r="W1" s="166"/>
      <c r="X1" s="112"/>
      <c r="Y1" s="112"/>
      <c r="Z1" s="208"/>
      <c r="AA1" s="208"/>
      <c r="AB1" s="284"/>
      <c r="AC1" s="284"/>
      <c r="AD1" s="285"/>
      <c r="AE1" s="284"/>
      <c r="AF1" s="284"/>
      <c r="AG1" s="285"/>
      <c r="AH1" s="284"/>
      <c r="AI1" s="284"/>
      <c r="AJ1" s="208"/>
    </row>
    <row r="2" spans="1:40" ht="12" customHeight="1" x14ac:dyDescent="0.25">
      <c r="A2" s="1"/>
      <c r="B2" s="113" t="s">
        <v>268</v>
      </c>
      <c r="C2" s="5"/>
      <c r="D2" s="5"/>
      <c r="E2" s="208"/>
      <c r="F2" s="5"/>
      <c r="G2" s="5"/>
      <c r="H2" s="166"/>
      <c r="I2" s="5"/>
      <c r="J2" s="5"/>
      <c r="K2" s="166"/>
      <c r="L2" s="5"/>
      <c r="M2" s="5"/>
      <c r="N2" s="166"/>
      <c r="O2" s="5"/>
      <c r="P2" s="5"/>
      <c r="Q2" s="166"/>
      <c r="R2" s="5"/>
      <c r="S2" s="5"/>
      <c r="T2" s="166"/>
      <c r="U2" s="5"/>
      <c r="V2" s="5"/>
      <c r="W2" s="166"/>
      <c r="X2" s="112"/>
      <c r="Y2" s="112"/>
      <c r="Z2" s="208"/>
      <c r="AA2" s="208"/>
      <c r="AB2" s="286"/>
      <c r="AC2" s="286"/>
      <c r="AD2" s="285"/>
      <c r="AE2" s="286"/>
      <c r="AF2" s="286"/>
      <c r="AG2" s="285"/>
      <c r="AH2" s="286"/>
      <c r="AI2" s="286"/>
      <c r="AJ2" s="208"/>
    </row>
    <row r="3" spans="1:40" ht="12" customHeight="1" x14ac:dyDescent="0.25">
      <c r="A3" s="1"/>
      <c r="B3" s="113" t="s">
        <v>269</v>
      </c>
      <c r="C3" s="5"/>
      <c r="D3" s="5"/>
      <c r="E3" s="208"/>
      <c r="F3" s="5"/>
      <c r="G3" s="5"/>
      <c r="H3" s="166"/>
      <c r="I3" s="5"/>
      <c r="J3" s="5"/>
      <c r="K3" s="166"/>
      <c r="L3" s="5"/>
      <c r="M3" s="5"/>
      <c r="N3" s="166"/>
      <c r="O3" s="5"/>
      <c r="P3" s="5"/>
      <c r="Q3" s="166"/>
      <c r="R3" s="5"/>
      <c r="S3" s="5"/>
      <c r="T3" s="166"/>
      <c r="U3" s="5"/>
      <c r="V3" s="5"/>
      <c r="W3" s="166"/>
      <c r="X3" s="112"/>
      <c r="Y3" s="112"/>
      <c r="Z3" s="208"/>
      <c r="AA3" s="208"/>
      <c r="AB3" s="286"/>
      <c r="AC3" s="286"/>
      <c r="AD3" s="285"/>
      <c r="AE3" s="286"/>
      <c r="AF3" s="286"/>
      <c r="AG3" s="285"/>
      <c r="AH3" s="286"/>
      <c r="AI3" s="286"/>
      <c r="AJ3" s="208"/>
    </row>
    <row r="4" spans="1:40" ht="12" customHeight="1" x14ac:dyDescent="0.25">
      <c r="A4" s="10"/>
      <c r="B4" s="92" t="s">
        <v>270</v>
      </c>
      <c r="C4" s="92"/>
      <c r="D4" s="8"/>
      <c r="E4" s="208"/>
      <c r="F4" s="92" t="s">
        <v>258</v>
      </c>
      <c r="G4" s="8"/>
      <c r="H4" s="208"/>
      <c r="I4" s="92" t="s">
        <v>259</v>
      </c>
      <c r="J4" s="8"/>
      <c r="K4" s="208"/>
      <c r="L4" s="92" t="s">
        <v>260</v>
      </c>
      <c r="M4" s="8"/>
      <c r="N4" s="208"/>
      <c r="O4" s="92" t="s">
        <v>261</v>
      </c>
      <c r="P4" s="8"/>
      <c r="Q4" s="208"/>
      <c r="R4" s="92" t="s">
        <v>262</v>
      </c>
      <c r="S4" s="8"/>
      <c r="T4" s="208"/>
      <c r="U4" s="92" t="s">
        <v>263</v>
      </c>
      <c r="V4" s="8"/>
      <c r="W4" s="166"/>
      <c r="X4" s="112"/>
      <c r="Y4" s="112"/>
      <c r="Z4" s="208"/>
      <c r="AA4" s="208"/>
      <c r="AB4" s="287" t="s">
        <v>258</v>
      </c>
      <c r="AC4" s="288"/>
      <c r="AD4" s="285"/>
      <c r="AE4" s="287" t="s">
        <v>259</v>
      </c>
      <c r="AF4" s="288"/>
      <c r="AG4" s="285"/>
      <c r="AH4" s="287" t="s">
        <v>260</v>
      </c>
      <c r="AI4" s="288"/>
      <c r="AJ4" s="208"/>
    </row>
    <row r="5" spans="1:40" ht="12" customHeight="1" x14ac:dyDescent="0.25">
      <c r="A5" s="10"/>
      <c r="B5" s="92"/>
      <c r="C5" s="92"/>
      <c r="D5" s="8"/>
      <c r="E5" s="208"/>
      <c r="F5" s="92" t="s">
        <v>249</v>
      </c>
      <c r="G5" s="8"/>
      <c r="H5" s="208"/>
      <c r="I5" s="92" t="s">
        <v>249</v>
      </c>
      <c r="J5" s="8"/>
      <c r="K5" s="208"/>
      <c r="L5" s="92" t="s">
        <v>249</v>
      </c>
      <c r="M5" s="8"/>
      <c r="N5" s="208"/>
      <c r="O5" s="92" t="s">
        <v>264</v>
      </c>
      <c r="P5" s="8"/>
      <c r="Q5" s="208"/>
      <c r="R5" s="92" t="s">
        <v>264</v>
      </c>
      <c r="S5" s="8"/>
      <c r="T5" s="208"/>
      <c r="U5" s="92" t="s">
        <v>264</v>
      </c>
      <c r="V5" s="8"/>
      <c r="W5" s="166"/>
      <c r="X5" s="112"/>
      <c r="Y5" s="112"/>
      <c r="Z5" s="208"/>
      <c r="AA5" s="208"/>
      <c r="AB5" s="287" t="s">
        <v>250</v>
      </c>
      <c r="AC5" s="288"/>
      <c r="AD5" s="285"/>
      <c r="AE5" s="287" t="s">
        <v>250</v>
      </c>
      <c r="AF5" s="288"/>
      <c r="AG5" s="285"/>
      <c r="AH5" s="287" t="s">
        <v>250</v>
      </c>
      <c r="AI5" s="288"/>
      <c r="AJ5" s="208"/>
    </row>
    <row r="6" spans="1:40" ht="12" customHeight="1" x14ac:dyDescent="0.25">
      <c r="A6" s="12"/>
      <c r="B6" s="1999" t="s">
        <v>4</v>
      </c>
      <c r="C6" s="1999" t="s">
        <v>265</v>
      </c>
      <c r="D6" s="1999" t="s">
        <v>266</v>
      </c>
      <c r="E6" s="214"/>
      <c r="F6" s="1999" t="s">
        <v>265</v>
      </c>
      <c r="G6" s="1999" t="s">
        <v>266</v>
      </c>
      <c r="H6" s="214"/>
      <c r="I6" s="1999" t="s">
        <v>265</v>
      </c>
      <c r="J6" s="1999" t="s">
        <v>266</v>
      </c>
      <c r="K6" s="214"/>
      <c r="L6" s="1999" t="s">
        <v>265</v>
      </c>
      <c r="M6" s="1999" t="s">
        <v>266</v>
      </c>
      <c r="N6" s="214"/>
      <c r="O6" s="1999" t="s">
        <v>265</v>
      </c>
      <c r="P6" s="1999" t="s">
        <v>266</v>
      </c>
      <c r="Q6" s="214"/>
      <c r="R6" s="1999" t="s">
        <v>265</v>
      </c>
      <c r="S6" s="1999" t="s">
        <v>266</v>
      </c>
      <c r="T6" s="214"/>
      <c r="U6" s="1999" t="s">
        <v>265</v>
      </c>
      <c r="V6" s="1999" t="s">
        <v>266</v>
      </c>
      <c r="W6" s="16"/>
      <c r="X6" s="1996" t="s">
        <v>9</v>
      </c>
      <c r="Y6" s="1996" t="s">
        <v>10</v>
      </c>
      <c r="Z6" s="214"/>
      <c r="AA6" s="214"/>
      <c r="AB6" s="1999" t="s">
        <v>265</v>
      </c>
      <c r="AC6" s="1999" t="s">
        <v>266</v>
      </c>
      <c r="AD6" s="289"/>
      <c r="AE6" s="1999" t="s">
        <v>265</v>
      </c>
      <c r="AF6" s="1999" t="s">
        <v>266</v>
      </c>
      <c r="AG6" s="289"/>
      <c r="AH6" s="1999" t="s">
        <v>265</v>
      </c>
      <c r="AI6" s="1999" t="s">
        <v>266</v>
      </c>
      <c r="AJ6" s="214"/>
    </row>
    <row r="7" spans="1:40" ht="12" customHeight="1" x14ac:dyDescent="0.25">
      <c r="A7" s="12"/>
      <c r="B7" s="2000"/>
      <c r="C7" s="2000"/>
      <c r="D7" s="2000"/>
      <c r="E7" s="244"/>
      <c r="F7" s="2000"/>
      <c r="G7" s="2000"/>
      <c r="H7" s="244"/>
      <c r="I7" s="2000"/>
      <c r="J7" s="2000"/>
      <c r="K7" s="244"/>
      <c r="L7" s="2000"/>
      <c r="M7" s="2000"/>
      <c r="N7" s="244"/>
      <c r="O7" s="2000"/>
      <c r="P7" s="2000"/>
      <c r="Q7" s="244"/>
      <c r="R7" s="2000"/>
      <c r="S7" s="2000"/>
      <c r="T7" s="244"/>
      <c r="U7" s="2000"/>
      <c r="V7" s="2000"/>
      <c r="W7" s="1339"/>
      <c r="X7" s="1997"/>
      <c r="Y7" s="1997"/>
      <c r="Z7" s="244"/>
      <c r="AA7" s="244"/>
      <c r="AB7" s="2000"/>
      <c r="AC7" s="2000"/>
      <c r="AD7" s="290"/>
      <c r="AE7" s="2000"/>
      <c r="AF7" s="2000"/>
      <c r="AG7" s="290"/>
      <c r="AH7" s="2000"/>
      <c r="AI7" s="2000"/>
      <c r="AJ7" s="244"/>
    </row>
    <row r="8" spans="1:40" ht="12" customHeight="1" x14ac:dyDescent="0.25">
      <c r="A8" s="12"/>
      <c r="B8" s="2001"/>
      <c r="C8" s="2001"/>
      <c r="D8" s="2001"/>
      <c r="E8" s="214"/>
      <c r="F8" s="2001"/>
      <c r="G8" s="2001"/>
      <c r="H8" s="214"/>
      <c r="I8" s="2001"/>
      <c r="J8" s="2001"/>
      <c r="K8" s="214"/>
      <c r="L8" s="2001"/>
      <c r="M8" s="2001"/>
      <c r="N8" s="214"/>
      <c r="O8" s="2001"/>
      <c r="P8" s="2001"/>
      <c r="Q8" s="214"/>
      <c r="R8" s="2001"/>
      <c r="S8" s="2001"/>
      <c r="T8" s="214"/>
      <c r="U8" s="2001"/>
      <c r="V8" s="2001"/>
      <c r="W8" s="16"/>
      <c r="X8" s="1998"/>
      <c r="Y8" s="1998"/>
      <c r="Z8" s="214"/>
      <c r="AA8" s="214"/>
      <c r="AB8" s="2001"/>
      <c r="AC8" s="2001"/>
      <c r="AD8" s="289"/>
      <c r="AE8" s="2001"/>
      <c r="AF8" s="2001"/>
      <c r="AG8" s="289"/>
      <c r="AH8" s="2001"/>
      <c r="AI8" s="2001"/>
      <c r="AJ8" s="214"/>
    </row>
    <row r="9" spans="1:40" ht="12" customHeight="1" x14ac:dyDescent="0.25">
      <c r="A9" s="16"/>
      <c r="B9" s="16"/>
      <c r="C9" s="16"/>
      <c r="D9" s="16"/>
      <c r="E9" s="16"/>
      <c r="F9" s="16"/>
      <c r="G9" s="16"/>
      <c r="H9" s="16"/>
      <c r="I9" s="16"/>
      <c r="J9" s="16"/>
      <c r="K9" s="16"/>
      <c r="L9" s="16"/>
      <c r="M9" s="16"/>
      <c r="N9" s="16"/>
      <c r="O9" s="16"/>
      <c r="P9" s="16"/>
      <c r="Q9" s="16"/>
      <c r="R9" s="16"/>
      <c r="S9" s="16"/>
      <c r="T9" s="16"/>
      <c r="U9" s="16"/>
      <c r="V9" s="16"/>
      <c r="W9" s="16"/>
      <c r="X9" s="19"/>
      <c r="Y9" s="16"/>
      <c r="Z9" s="16"/>
      <c r="AA9" s="16"/>
      <c r="AB9" s="291"/>
      <c r="AC9" s="291"/>
      <c r="AD9" s="291"/>
      <c r="AE9" s="291"/>
      <c r="AF9" s="291"/>
      <c r="AG9" s="291"/>
      <c r="AH9" s="291"/>
      <c r="AI9" s="291"/>
      <c r="AJ9" s="16"/>
    </row>
    <row r="10" spans="1:40" ht="12" customHeight="1" x14ac:dyDescent="0.25">
      <c r="A10" s="1"/>
      <c r="B10" s="320" t="s">
        <v>11</v>
      </c>
      <c r="C10" s="1943"/>
      <c r="D10" s="1943"/>
      <c r="E10" s="98"/>
      <c r="F10" s="1943"/>
      <c r="G10" s="1943"/>
      <c r="H10" s="98"/>
      <c r="I10" s="1943"/>
      <c r="J10" s="1943"/>
      <c r="K10" s="98"/>
      <c r="L10" s="1943"/>
      <c r="M10" s="1943"/>
      <c r="N10" s="98"/>
      <c r="O10" s="1943"/>
      <c r="P10" s="1943"/>
      <c r="Q10" s="98"/>
      <c r="R10" s="1943"/>
      <c r="S10" s="1943"/>
      <c r="T10" s="98"/>
      <c r="U10" s="1943"/>
      <c r="V10" s="1943"/>
      <c r="W10" s="23"/>
      <c r="X10" s="1943"/>
      <c r="Y10" s="1943"/>
      <c r="Z10" s="98"/>
      <c r="AA10" s="98"/>
      <c r="AB10" s="293"/>
      <c r="AC10" s="293"/>
      <c r="AD10" s="294"/>
      <c r="AE10" s="293"/>
      <c r="AF10" s="293"/>
      <c r="AG10" s="294"/>
      <c r="AH10" s="293"/>
      <c r="AI10" s="293"/>
      <c r="AJ10" s="98"/>
      <c r="AK10" s="321"/>
      <c r="AL10" s="321"/>
      <c r="AM10" s="321"/>
      <c r="AN10" s="321"/>
    </row>
    <row r="11" spans="1:40" ht="12" customHeight="1" x14ac:dyDescent="0.25">
      <c r="A11" s="1"/>
      <c r="B11" s="32" t="s">
        <v>815</v>
      </c>
      <c r="C11" s="329">
        <v>137</v>
      </c>
      <c r="D11" s="329">
        <v>56</v>
      </c>
      <c r="E11" s="98"/>
      <c r="F11" s="329">
        <v>4828890.6260059997</v>
      </c>
      <c r="G11" s="329" t="s">
        <v>131</v>
      </c>
      <c r="H11" s="98"/>
      <c r="I11" s="312">
        <v>0</v>
      </c>
      <c r="J11" s="312">
        <v>0</v>
      </c>
      <c r="K11" s="98"/>
      <c r="L11" s="312">
        <v>4828890.6260059997</v>
      </c>
      <c r="M11" s="312" t="s">
        <v>131</v>
      </c>
      <c r="N11" s="98"/>
      <c r="O11" s="312" t="s">
        <v>131</v>
      </c>
      <c r="P11" s="312" t="s">
        <v>131</v>
      </c>
      <c r="Q11" s="98"/>
      <c r="R11" s="312" t="s">
        <v>131</v>
      </c>
      <c r="S11" s="312" t="s">
        <v>131</v>
      </c>
      <c r="T11" s="98"/>
      <c r="U11" s="312" t="s">
        <v>131</v>
      </c>
      <c r="V11" s="312" t="s">
        <v>131</v>
      </c>
      <c r="W11" s="23"/>
      <c r="X11" s="1015">
        <v>1</v>
      </c>
      <c r="Y11" s="1015">
        <v>1</v>
      </c>
      <c r="Z11" s="98"/>
      <c r="AA11" s="98"/>
      <c r="AB11" s="1944">
        <f t="shared" ref="AB11:AB52" si="0">F11/X11</f>
        <v>4828890.6260059997</v>
      </c>
      <c r="AC11" s="1945" t="s">
        <v>131</v>
      </c>
      <c r="AD11" s="294"/>
      <c r="AE11" s="1950" t="s">
        <v>131</v>
      </c>
      <c r="AF11" s="1951" t="s">
        <v>131</v>
      </c>
      <c r="AG11" s="294"/>
      <c r="AH11" s="1950">
        <v>4828890.6260059997</v>
      </c>
      <c r="AI11" s="1951" t="s">
        <v>131</v>
      </c>
      <c r="AJ11" s="98"/>
      <c r="AK11" s="321"/>
      <c r="AL11" s="321"/>
      <c r="AM11" s="321"/>
      <c r="AN11" s="321"/>
    </row>
    <row r="12" spans="1:40" ht="12" customHeight="1" x14ac:dyDescent="0.25">
      <c r="A12" s="25"/>
      <c r="B12" s="32" t="s">
        <v>14</v>
      </c>
      <c r="C12" s="323">
        <v>15</v>
      </c>
      <c r="D12" s="323">
        <v>14</v>
      </c>
      <c r="E12" s="296"/>
      <c r="F12" s="323">
        <v>46191.86</v>
      </c>
      <c r="G12" s="323">
        <v>35240.9</v>
      </c>
      <c r="H12" s="298"/>
      <c r="I12" s="312" t="s">
        <v>131</v>
      </c>
      <c r="J12" s="312" t="s">
        <v>131</v>
      </c>
      <c r="K12" s="298"/>
      <c r="L12" s="312">
        <v>46191.86</v>
      </c>
      <c r="M12" s="312">
        <v>35240.9</v>
      </c>
      <c r="N12" s="298"/>
      <c r="O12" s="312">
        <v>2851.05</v>
      </c>
      <c r="P12" s="312">
        <v>2349.2600000000002</v>
      </c>
      <c r="Q12" s="298"/>
      <c r="R12" s="312" t="s">
        <v>131</v>
      </c>
      <c r="S12" s="312" t="s">
        <v>131</v>
      </c>
      <c r="T12" s="298"/>
      <c r="U12" s="312">
        <v>2851.05</v>
      </c>
      <c r="V12" s="312">
        <v>2349.2600000000002</v>
      </c>
      <c r="W12" s="207"/>
      <c r="X12" s="1015">
        <f>VLOOKUP(B12,'FX rates'!$B$9:$K$116,4,FALSE)</f>
        <v>3.2522000000000002</v>
      </c>
      <c r="Y12" s="1015">
        <f>VLOOKUP(B12,'FX rates'!$B$9:$K$116,5,FALSE)</f>
        <v>3.8978999999999999</v>
      </c>
      <c r="Z12" s="246"/>
      <c r="AA12" s="246"/>
      <c r="AB12" s="1946">
        <f t="shared" si="0"/>
        <v>14203.265481827686</v>
      </c>
      <c r="AC12" s="1947">
        <f t="shared" ref="AC12:AC18" si="1">G12/X12</f>
        <v>10836.018695037204</v>
      </c>
      <c r="AD12" s="298"/>
      <c r="AE12" s="1952" t="s">
        <v>131</v>
      </c>
      <c r="AF12" s="1953" t="s">
        <v>131</v>
      </c>
      <c r="AG12" s="298"/>
      <c r="AH12" s="1952">
        <f>L12/$X12</f>
        <v>14203.265481827686</v>
      </c>
      <c r="AI12" s="669">
        <f>M12/$Y12</f>
        <v>9040.9964339772705</v>
      </c>
      <c r="AJ12" s="246"/>
      <c r="AK12" s="111"/>
      <c r="AL12" s="111"/>
      <c r="AM12" s="111"/>
      <c r="AN12" s="111"/>
    </row>
    <row r="13" spans="1:40" ht="12" customHeight="1" x14ac:dyDescent="0.25">
      <c r="A13" s="25"/>
      <c r="B13" s="32" t="s">
        <v>18</v>
      </c>
      <c r="C13" s="323">
        <v>219</v>
      </c>
      <c r="D13" s="323">
        <v>219</v>
      </c>
      <c r="E13" s="296"/>
      <c r="F13" s="323">
        <v>93366</v>
      </c>
      <c r="G13" s="323">
        <v>136178</v>
      </c>
      <c r="H13" s="298"/>
      <c r="I13" s="312">
        <v>210</v>
      </c>
      <c r="J13" s="312" t="s">
        <v>131</v>
      </c>
      <c r="K13" s="298"/>
      <c r="L13" s="312">
        <v>93576</v>
      </c>
      <c r="M13" s="312">
        <v>136178</v>
      </c>
      <c r="N13" s="298"/>
      <c r="O13" s="312" t="s">
        <v>131</v>
      </c>
      <c r="P13" s="312" t="s">
        <v>131</v>
      </c>
      <c r="Q13" s="298"/>
      <c r="R13" s="312" t="s">
        <v>131</v>
      </c>
      <c r="S13" s="312" t="s">
        <v>131</v>
      </c>
      <c r="T13" s="298"/>
      <c r="U13" s="312">
        <v>3.42</v>
      </c>
      <c r="V13" s="312">
        <v>3.61</v>
      </c>
      <c r="W13" s="207"/>
      <c r="X13" s="1015">
        <f>VLOOKUP(B13,'FX rates'!$B$9:$K$116,4,FALSE)</f>
        <v>659.05399999999997</v>
      </c>
      <c r="Y13" s="1015">
        <f>VLOOKUP(B13,'FX rates'!$B$9:$K$116,5,FALSE)</f>
        <v>708.35599999999999</v>
      </c>
      <c r="Z13" s="246"/>
      <c r="AA13" s="246"/>
      <c r="AB13" s="1946">
        <f t="shared" si="0"/>
        <v>141.66669195543918</v>
      </c>
      <c r="AC13" s="1947">
        <f t="shared" si="1"/>
        <v>206.62646763391166</v>
      </c>
      <c r="AD13" s="298"/>
      <c r="AE13" s="1952" t="s">
        <v>131</v>
      </c>
      <c r="AF13" s="1953" t="s">
        <v>131</v>
      </c>
      <c r="AG13" s="298"/>
      <c r="AH13" s="1952">
        <f>L13/$X13</f>
        <v>141.98533048885221</v>
      </c>
      <c r="AI13" s="669">
        <f t="shared" ref="AI13:AI52" si="2">M13/$Y13</f>
        <v>192.24514227309433</v>
      </c>
      <c r="AJ13" s="246"/>
    </row>
    <row r="14" spans="1:40" ht="12" customHeight="1" x14ac:dyDescent="0.25">
      <c r="A14" s="25"/>
      <c r="B14" s="32" t="s">
        <v>20</v>
      </c>
      <c r="C14" s="323">
        <v>3</v>
      </c>
      <c r="D14" s="323">
        <v>17</v>
      </c>
      <c r="E14" s="296"/>
      <c r="F14" s="323">
        <v>2080656.33</v>
      </c>
      <c r="G14" s="323">
        <v>790476.58</v>
      </c>
      <c r="H14" s="298"/>
      <c r="I14" s="312" t="s">
        <v>131</v>
      </c>
      <c r="J14" s="312" t="s">
        <v>131</v>
      </c>
      <c r="K14" s="298"/>
      <c r="L14" s="312">
        <v>2080656.33</v>
      </c>
      <c r="M14" s="312">
        <v>790476.58</v>
      </c>
      <c r="N14" s="298"/>
      <c r="O14" s="312">
        <v>2</v>
      </c>
      <c r="P14" s="312">
        <v>1.28</v>
      </c>
      <c r="Q14" s="298"/>
      <c r="R14" s="312" t="s">
        <v>131</v>
      </c>
      <c r="S14" s="312" t="s">
        <v>131</v>
      </c>
      <c r="T14" s="298"/>
      <c r="U14" s="312">
        <v>2</v>
      </c>
      <c r="V14" s="312">
        <v>1.28</v>
      </c>
      <c r="W14" s="207"/>
      <c r="X14" s="1015">
        <f>VLOOKUP(B14,'FX rates'!$B$9:$K$116,4,FALSE)</f>
        <v>2974.03</v>
      </c>
      <c r="Y14" s="1015">
        <f>VLOOKUP(B14,'FX rates'!$B$9:$K$116,5,FALSE)</f>
        <v>3145.64</v>
      </c>
      <c r="Z14" s="246"/>
      <c r="AA14" s="246"/>
      <c r="AB14" s="1946">
        <f t="shared" si="0"/>
        <v>699.6083866000007</v>
      </c>
      <c r="AC14" s="1947">
        <f t="shared" si="1"/>
        <v>265.79307538928657</v>
      </c>
      <c r="AD14" s="298"/>
      <c r="AE14" s="1952" t="s">
        <v>131</v>
      </c>
      <c r="AF14" s="1953" t="s">
        <v>131</v>
      </c>
      <c r="AG14" s="298"/>
      <c r="AH14" s="1952">
        <f t="shared" ref="AH14:AH52" si="3">L14/$X14</f>
        <v>699.6083866000007</v>
      </c>
      <c r="AI14" s="669">
        <f t="shared" si="2"/>
        <v>251.29276713164887</v>
      </c>
      <c r="AJ14" s="246"/>
    </row>
    <row r="15" spans="1:40" ht="12" customHeight="1" x14ac:dyDescent="0.25">
      <c r="A15" s="25"/>
      <c r="B15" s="32" t="s">
        <v>22</v>
      </c>
      <c r="C15" s="323">
        <v>67</v>
      </c>
      <c r="D15" s="323">
        <v>32</v>
      </c>
      <c r="E15" s="296"/>
      <c r="F15" s="323">
        <v>258.86</v>
      </c>
      <c r="G15" s="323">
        <v>120.01</v>
      </c>
      <c r="H15" s="298"/>
      <c r="I15" s="312">
        <v>0</v>
      </c>
      <c r="J15" s="312" t="s">
        <v>131</v>
      </c>
      <c r="K15" s="298"/>
      <c r="L15" s="312">
        <v>258.86</v>
      </c>
      <c r="M15" s="312">
        <v>120.01</v>
      </c>
      <c r="N15" s="298"/>
      <c r="O15" s="312">
        <v>0.76</v>
      </c>
      <c r="P15" s="312">
        <v>0.32</v>
      </c>
      <c r="Q15" s="298"/>
      <c r="R15" s="312">
        <v>0</v>
      </c>
      <c r="S15" s="312">
        <v>0</v>
      </c>
      <c r="T15" s="298"/>
      <c r="U15" s="312">
        <v>0.76</v>
      </c>
      <c r="V15" s="312">
        <v>0.32</v>
      </c>
      <c r="W15" s="207"/>
      <c r="X15" s="1015">
        <f>VLOOKUP(B15,'FX rates'!$B$9:$K$116,4,FALSE)</f>
        <v>3.2938999999999998</v>
      </c>
      <c r="Y15" s="1048">
        <f>VLOOKUP(B15,'FX rates'!$B$9:$K$116,5,FALSE)</f>
        <v>3.3523999999999998</v>
      </c>
      <c r="Z15" s="246"/>
      <c r="AA15" s="246"/>
      <c r="AB15" s="1946">
        <f t="shared" si="0"/>
        <v>78.587692401105087</v>
      </c>
      <c r="AC15" s="1947">
        <f t="shared" si="1"/>
        <v>36.434014390236499</v>
      </c>
      <c r="AD15" s="298"/>
      <c r="AE15" s="1952" t="s">
        <v>131</v>
      </c>
      <c r="AF15" s="1953" t="s">
        <v>131</v>
      </c>
      <c r="AG15" s="298"/>
      <c r="AH15" s="1952">
        <f t="shared" si="3"/>
        <v>78.587692401105087</v>
      </c>
      <c r="AI15" s="669">
        <f t="shared" si="2"/>
        <v>35.798234100942615</v>
      </c>
      <c r="AJ15" s="246"/>
    </row>
    <row r="16" spans="1:40" ht="12" customHeight="1" x14ac:dyDescent="0.25">
      <c r="A16" s="25"/>
      <c r="B16" s="32" t="s">
        <v>24</v>
      </c>
      <c r="C16" s="323">
        <v>26</v>
      </c>
      <c r="D16" s="323">
        <v>25</v>
      </c>
      <c r="E16" s="296"/>
      <c r="F16" s="323">
        <v>479965.93</v>
      </c>
      <c r="G16" s="323">
        <v>475413.14</v>
      </c>
      <c r="H16" s="298"/>
      <c r="I16" s="312" t="s">
        <v>131</v>
      </c>
      <c r="J16" s="312" t="s">
        <v>131</v>
      </c>
      <c r="K16" s="298"/>
      <c r="L16" s="312">
        <v>479965.93</v>
      </c>
      <c r="M16" s="312">
        <v>475413.14</v>
      </c>
      <c r="N16" s="298"/>
      <c r="O16" s="312">
        <v>763.82</v>
      </c>
      <c r="P16" s="312">
        <v>737.78</v>
      </c>
      <c r="Q16" s="298"/>
      <c r="R16" s="312" t="s">
        <v>131</v>
      </c>
      <c r="S16" s="312" t="s">
        <v>131</v>
      </c>
      <c r="T16" s="298"/>
      <c r="U16" s="312">
        <v>763.82</v>
      </c>
      <c r="V16" s="312">
        <v>737.78</v>
      </c>
      <c r="W16" s="207"/>
      <c r="X16" s="1015">
        <f>VLOOKUP(B16,'FX rates'!$B$9:$K$116,4,FALSE)</f>
        <v>20.715699999999998</v>
      </c>
      <c r="Y16" s="1048">
        <f>VLOOKUP(B16,'FX rates'!$B$9:$K$116,5,FALSE)</f>
        <v>17.287199999999999</v>
      </c>
      <c r="Z16" s="246"/>
      <c r="AA16" s="246"/>
      <c r="AB16" s="1946">
        <f t="shared" si="0"/>
        <v>23169.187138257457</v>
      </c>
      <c r="AC16" s="1947">
        <f t="shared" si="1"/>
        <v>22949.412281506298</v>
      </c>
      <c r="AD16" s="298"/>
      <c r="AE16" s="1952" t="s">
        <v>131</v>
      </c>
      <c r="AF16" s="1953" t="s">
        <v>131</v>
      </c>
      <c r="AG16" s="298"/>
      <c r="AH16" s="1952">
        <f t="shared" si="3"/>
        <v>23169.187138257457</v>
      </c>
      <c r="AI16" s="669">
        <f t="shared" si="2"/>
        <v>27500.875792493873</v>
      </c>
      <c r="AJ16" s="246"/>
    </row>
    <row r="17" spans="1:36" ht="12" customHeight="1" x14ac:dyDescent="0.25">
      <c r="A17" s="25"/>
      <c r="B17" s="32" t="s">
        <v>630</v>
      </c>
      <c r="C17" s="323">
        <v>1513</v>
      </c>
      <c r="D17" s="323">
        <v>1577</v>
      </c>
      <c r="E17" s="296"/>
      <c r="F17" s="323">
        <v>4686022.9800000004</v>
      </c>
      <c r="G17" s="323">
        <v>4364772.25</v>
      </c>
      <c r="H17" s="298"/>
      <c r="I17" s="312">
        <v>548908.06999999995</v>
      </c>
      <c r="J17" s="312">
        <v>488244.06</v>
      </c>
      <c r="K17" s="298"/>
      <c r="L17" s="312">
        <v>5234931.05</v>
      </c>
      <c r="M17" s="312">
        <v>4853016.29</v>
      </c>
      <c r="N17" s="298"/>
      <c r="O17" s="312">
        <v>254069.02</v>
      </c>
      <c r="P17" s="312">
        <v>205310.25</v>
      </c>
      <c r="Q17" s="298"/>
      <c r="R17" s="312">
        <v>31305.9</v>
      </c>
      <c r="S17" s="312">
        <v>27350.6</v>
      </c>
      <c r="T17" s="298"/>
      <c r="U17" s="312">
        <v>285374.94</v>
      </c>
      <c r="V17" s="312">
        <v>232660.87</v>
      </c>
      <c r="W17" s="207"/>
      <c r="X17" s="1015">
        <f>VLOOKUP(B17,'FX rates'!$B$9:$K$116,4,FALSE)</f>
        <v>1</v>
      </c>
      <c r="Y17" s="1048">
        <f>VLOOKUP(B17,'FX rates'!$B$9:$K$116,5,FALSE)</f>
        <v>1</v>
      </c>
      <c r="Z17" s="246"/>
      <c r="AA17" s="246"/>
      <c r="AB17" s="1946">
        <f t="shared" si="0"/>
        <v>4686022.9800000004</v>
      </c>
      <c r="AC17" s="1947">
        <f t="shared" si="1"/>
        <v>4364772.25</v>
      </c>
      <c r="AD17" s="298"/>
      <c r="AE17" s="1952">
        <f>I17/$X17</f>
        <v>548908.06999999995</v>
      </c>
      <c r="AF17" s="669">
        <f>J17/$Y17</f>
        <v>488244.06</v>
      </c>
      <c r="AG17" s="298"/>
      <c r="AH17" s="1952">
        <f t="shared" si="3"/>
        <v>5234931.05</v>
      </c>
      <c r="AI17" s="669">
        <f t="shared" si="2"/>
        <v>4853016.29</v>
      </c>
      <c r="AJ17" s="246"/>
    </row>
    <row r="18" spans="1:36" ht="12" customHeight="1" x14ac:dyDescent="0.25">
      <c r="A18" s="1"/>
      <c r="B18" s="32" t="s">
        <v>27</v>
      </c>
      <c r="C18" s="323">
        <v>297</v>
      </c>
      <c r="D18" s="323">
        <v>197</v>
      </c>
      <c r="E18" s="296"/>
      <c r="F18" s="323">
        <v>2096926.76</v>
      </c>
      <c r="G18" s="323">
        <v>2459169.79</v>
      </c>
      <c r="H18" s="298"/>
      <c r="I18" s="312">
        <v>6228254.6200000001</v>
      </c>
      <c r="J18" s="312">
        <v>5859555.4699999997</v>
      </c>
      <c r="K18" s="298"/>
      <c r="L18" s="312">
        <v>8325181.3799999999</v>
      </c>
      <c r="M18" s="312">
        <v>8318725.2599999998</v>
      </c>
      <c r="N18" s="298"/>
      <c r="O18" s="312">
        <v>138103.07999999999</v>
      </c>
      <c r="P18" s="312">
        <v>137054.44</v>
      </c>
      <c r="Q18" s="298"/>
      <c r="R18" s="312">
        <v>234544.45</v>
      </c>
      <c r="S18" s="312">
        <v>191060.41</v>
      </c>
      <c r="T18" s="298"/>
      <c r="U18" s="312">
        <v>372647.53</v>
      </c>
      <c r="V18" s="312">
        <v>328114.84999999998</v>
      </c>
      <c r="W18" s="207"/>
      <c r="X18" s="1015">
        <f>VLOOKUP(B18,'FX rates'!$B$9:$K$116,4,FALSE)</f>
        <v>1</v>
      </c>
      <c r="Y18" s="1048">
        <f>VLOOKUP(B18,'FX rates'!$B$9:$K$116,5,FALSE)</f>
        <v>1</v>
      </c>
      <c r="Z18" s="246"/>
      <c r="AA18" s="246"/>
      <c r="AB18" s="1946">
        <f t="shared" si="0"/>
        <v>2096926.76</v>
      </c>
      <c r="AC18" s="1947">
        <f t="shared" si="1"/>
        <v>2459169.79</v>
      </c>
      <c r="AD18" s="298"/>
      <c r="AE18" s="1952">
        <f>I18/$X18</f>
        <v>6228254.6200000001</v>
      </c>
      <c r="AF18" s="669">
        <f>J18/$Y18</f>
        <v>5859555.4699999997</v>
      </c>
      <c r="AG18" s="298"/>
      <c r="AH18" s="1952">
        <f t="shared" si="3"/>
        <v>8325181.3799999999</v>
      </c>
      <c r="AI18" s="669">
        <f t="shared" si="2"/>
        <v>8318725.2599999998</v>
      </c>
      <c r="AJ18" s="246"/>
    </row>
    <row r="19" spans="1:36" ht="12" customHeight="1" x14ac:dyDescent="0.25">
      <c r="A19" s="1"/>
      <c r="B19" s="42" t="s">
        <v>28</v>
      </c>
      <c r="C19" s="324">
        <v>618</v>
      </c>
      <c r="D19" s="324">
        <v>528</v>
      </c>
      <c r="E19" s="296"/>
      <c r="F19" s="324" t="s">
        <v>131</v>
      </c>
      <c r="G19" s="324" t="s">
        <v>131</v>
      </c>
      <c r="H19" s="298"/>
      <c r="I19" s="300" t="s">
        <v>131</v>
      </c>
      <c r="J19" s="300" t="s">
        <v>131</v>
      </c>
      <c r="K19" s="298"/>
      <c r="L19" s="300">
        <v>107738.9</v>
      </c>
      <c r="M19" s="300">
        <v>89113.4</v>
      </c>
      <c r="N19" s="298"/>
      <c r="O19" s="300" t="s">
        <v>131</v>
      </c>
      <c r="P19" s="300" t="s">
        <v>131</v>
      </c>
      <c r="Q19" s="298"/>
      <c r="R19" s="300" t="s">
        <v>131</v>
      </c>
      <c r="S19" s="300" t="s">
        <v>131</v>
      </c>
      <c r="T19" s="298"/>
      <c r="U19" s="300">
        <v>10780.4</v>
      </c>
      <c r="V19" s="300">
        <v>8562.6</v>
      </c>
      <c r="W19" s="207"/>
      <c r="X19" s="1016">
        <f>VLOOKUP(B19,'FX rates'!$B$9:$K$116,4,FALSE)</f>
        <v>1.3436999999999999</v>
      </c>
      <c r="Y19" s="1050">
        <f>VLOOKUP(B19,'FX rates'!$B$9:$K$116,5,FALSE)</f>
        <v>1.3864000000000001</v>
      </c>
      <c r="Z19" s="246"/>
      <c r="AA19" s="246"/>
      <c r="AB19" s="1948" t="s">
        <v>131</v>
      </c>
      <c r="AC19" s="1949" t="s">
        <v>131</v>
      </c>
      <c r="AD19" s="298"/>
      <c r="AE19" s="1954" t="s">
        <v>131</v>
      </c>
      <c r="AF19" s="671" t="s">
        <v>131</v>
      </c>
      <c r="AG19" s="298"/>
      <c r="AH19" s="1954">
        <f t="shared" si="3"/>
        <v>80180.76951700529</v>
      </c>
      <c r="AI19" s="1955">
        <f t="shared" si="2"/>
        <v>64276.832083092893</v>
      </c>
      <c r="AJ19" s="246"/>
    </row>
    <row r="20" spans="1:36" ht="12" customHeight="1" x14ac:dyDescent="0.25">
      <c r="A20" s="25"/>
      <c r="B20" s="157" t="s">
        <v>30</v>
      </c>
      <c r="C20" s="325">
        <f>SUM(C11:C19)</f>
        <v>2895</v>
      </c>
      <c r="D20" s="325">
        <f>SUM(D11:D19)</f>
        <v>2665</v>
      </c>
      <c r="E20" s="296"/>
      <c r="F20" s="305"/>
      <c r="G20" s="305"/>
      <c r="H20" s="298"/>
      <c r="I20" s="305"/>
      <c r="J20" s="305"/>
      <c r="K20" s="298"/>
      <c r="L20" s="305"/>
      <c r="M20" s="305"/>
      <c r="N20" s="298"/>
      <c r="O20" s="307">
        <f>SUM(O11:O19)</f>
        <v>395789.73</v>
      </c>
      <c r="P20" s="307">
        <f>SUM(P11:P19)</f>
        <v>345453.33</v>
      </c>
      <c r="Q20" s="298"/>
      <c r="R20" s="307">
        <f>SUM(R12:R19)</f>
        <v>265850.35000000003</v>
      </c>
      <c r="S20" s="307">
        <f>SUM(S12:S19)</f>
        <v>218411.01</v>
      </c>
      <c r="T20" s="298"/>
      <c r="U20" s="307">
        <f>SUM(U12:U19)</f>
        <v>672423.92</v>
      </c>
      <c r="V20" s="307">
        <f>SUM(V12:V19)</f>
        <v>572430.56999999995</v>
      </c>
      <c r="W20" s="207"/>
      <c r="X20" s="305"/>
      <c r="Y20" s="305"/>
      <c r="Z20" s="246"/>
      <c r="AA20" s="246"/>
      <c r="AB20" s="307">
        <f>SUM(AB11:AB19)</f>
        <v>11650132.681397041</v>
      </c>
      <c r="AC20" s="307">
        <f>SUM(AC11:AC19)</f>
        <v>6858236.3245339571</v>
      </c>
      <c r="AD20" s="298"/>
      <c r="AE20" s="307">
        <f>SUM(AE11:AE19)</f>
        <v>6777162.6900000004</v>
      </c>
      <c r="AF20" s="307">
        <f>SUM(AF11:AF19)</f>
        <v>6347799.5299999993</v>
      </c>
      <c r="AG20" s="298"/>
      <c r="AH20" s="307">
        <f>SUM(AH11:AH19)</f>
        <v>18507476.459552579</v>
      </c>
      <c r="AI20" s="307">
        <f>SUM(AI11:AI19)</f>
        <v>13273039.59045307</v>
      </c>
      <c r="AJ20" s="246"/>
    </row>
    <row r="21" spans="1:36" ht="12" customHeight="1" x14ac:dyDescent="0.25">
      <c r="A21" s="25"/>
      <c r="B21" s="57"/>
      <c r="C21" s="326"/>
      <c r="D21" s="326"/>
      <c r="E21" s="296"/>
      <c r="F21" s="305"/>
      <c r="G21" s="305"/>
      <c r="H21" s="298"/>
      <c r="I21" s="305"/>
      <c r="J21" s="305"/>
      <c r="K21" s="298"/>
      <c r="L21" s="305"/>
      <c r="M21" s="305"/>
      <c r="N21" s="298"/>
      <c r="O21" s="305"/>
      <c r="P21" s="305"/>
      <c r="Q21" s="298"/>
      <c r="R21" s="305"/>
      <c r="S21" s="305"/>
      <c r="T21" s="298"/>
      <c r="U21" s="305"/>
      <c r="V21" s="305"/>
      <c r="W21" s="207"/>
      <c r="X21" s="305"/>
      <c r="Y21" s="305"/>
      <c r="Z21" s="246"/>
      <c r="AA21" s="246"/>
      <c r="AB21" s="305"/>
      <c r="AC21" s="304"/>
      <c r="AD21" s="298"/>
      <c r="AE21" s="305"/>
      <c r="AF21" s="304"/>
      <c r="AG21" s="298"/>
      <c r="AH21" s="305"/>
      <c r="AI21" s="304"/>
      <c r="AJ21" s="246"/>
    </row>
    <row r="22" spans="1:36" ht="12" customHeight="1" x14ac:dyDescent="0.25">
      <c r="A22" s="25"/>
      <c r="B22" s="320" t="s">
        <v>31</v>
      </c>
      <c r="C22" s="326"/>
      <c r="D22" s="326"/>
      <c r="E22" s="296"/>
      <c r="F22" s="305"/>
      <c r="G22" s="305"/>
      <c r="H22" s="298"/>
      <c r="I22" s="305"/>
      <c r="J22" s="305"/>
      <c r="K22" s="298"/>
      <c r="L22" s="305"/>
      <c r="M22" s="305"/>
      <c r="N22" s="298"/>
      <c r="O22" s="305"/>
      <c r="P22" s="305"/>
      <c r="Q22" s="298"/>
      <c r="R22" s="305"/>
      <c r="S22" s="305"/>
      <c r="T22" s="298"/>
      <c r="U22" s="305"/>
      <c r="V22" s="305"/>
      <c r="W22" s="207"/>
      <c r="X22" s="305"/>
      <c r="Y22" s="305"/>
      <c r="Z22" s="246"/>
      <c r="AA22" s="246"/>
      <c r="AB22" s="305"/>
      <c r="AC22" s="304"/>
      <c r="AD22" s="298"/>
      <c r="AE22" s="305"/>
      <c r="AF22" s="304"/>
      <c r="AG22" s="298"/>
      <c r="AH22" s="305"/>
      <c r="AI22" s="304"/>
      <c r="AJ22" s="246"/>
    </row>
    <row r="23" spans="1:36" ht="12" customHeight="1" x14ac:dyDescent="0.25">
      <c r="A23" s="25"/>
      <c r="B23" s="26" t="s">
        <v>32</v>
      </c>
      <c r="C23" s="322">
        <v>129</v>
      </c>
      <c r="D23" s="322">
        <v>110</v>
      </c>
      <c r="E23" s="296"/>
      <c r="F23" s="299" t="s">
        <v>131</v>
      </c>
      <c r="G23" s="299" t="s">
        <v>131</v>
      </c>
      <c r="H23" s="298"/>
      <c r="I23" s="299" t="s">
        <v>131</v>
      </c>
      <c r="J23" s="299" t="s">
        <v>131</v>
      </c>
      <c r="K23" s="298"/>
      <c r="L23" s="299">
        <v>15462.72</v>
      </c>
      <c r="M23" s="299">
        <v>17066.16</v>
      </c>
      <c r="N23" s="298"/>
      <c r="O23" s="299" t="s">
        <v>131</v>
      </c>
      <c r="P23" s="299" t="s">
        <v>131</v>
      </c>
      <c r="Q23" s="298"/>
      <c r="R23" s="299" t="s">
        <v>131</v>
      </c>
      <c r="S23" s="299" t="s">
        <v>131</v>
      </c>
      <c r="T23" s="298"/>
      <c r="U23" s="299" t="s">
        <v>131</v>
      </c>
      <c r="V23" s="299" t="s">
        <v>131</v>
      </c>
      <c r="W23" s="207"/>
      <c r="X23" s="1455">
        <f>VLOOKUP(B23,'FX rates'!$B$9:$K$116,4,FALSE)</f>
        <v>1.3875999999999999</v>
      </c>
      <c r="Y23" s="1046">
        <f>VLOOKUP(B23,'FX rates'!$B$9:$K$116,5,FALSE)</f>
        <v>1.3718999999999999</v>
      </c>
      <c r="Z23" s="246"/>
      <c r="AA23" s="246"/>
      <c r="AB23" s="1406" t="s">
        <v>131</v>
      </c>
      <c r="AC23" s="1407" t="s">
        <v>131</v>
      </c>
      <c r="AD23" s="298"/>
      <c r="AE23" s="1416" t="s">
        <v>131</v>
      </c>
      <c r="AF23" s="1751" t="s">
        <v>131</v>
      </c>
      <c r="AG23" s="298"/>
      <c r="AH23" s="1416">
        <f t="shared" si="3"/>
        <v>11143.499567598732</v>
      </c>
      <c r="AI23" s="1756">
        <f t="shared" si="2"/>
        <v>12439.798819155916</v>
      </c>
      <c r="AJ23" s="246"/>
    </row>
    <row r="24" spans="1:36" ht="12" customHeight="1" x14ac:dyDescent="0.25">
      <c r="A24" s="25"/>
      <c r="B24" s="32" t="s">
        <v>700</v>
      </c>
      <c r="C24" s="323">
        <v>41</v>
      </c>
      <c r="D24" s="323">
        <v>45</v>
      </c>
      <c r="E24" s="296"/>
      <c r="F24" s="312">
        <v>244703.94</v>
      </c>
      <c r="G24" s="312">
        <v>39291.17</v>
      </c>
      <c r="H24" s="298"/>
      <c r="I24" s="312" t="s">
        <v>131</v>
      </c>
      <c r="J24" s="312" t="s">
        <v>131</v>
      </c>
      <c r="K24" s="298"/>
      <c r="L24" s="312">
        <v>244703.94</v>
      </c>
      <c r="M24" s="312">
        <v>39291.17</v>
      </c>
      <c r="N24" s="298"/>
      <c r="O24" s="312">
        <v>363.38</v>
      </c>
      <c r="P24" s="312">
        <v>464.15</v>
      </c>
      <c r="Q24" s="298"/>
      <c r="R24" s="312" t="s">
        <v>131</v>
      </c>
      <c r="S24" s="312" t="s">
        <v>131</v>
      </c>
      <c r="T24" s="298"/>
      <c r="U24" s="312">
        <v>363.38</v>
      </c>
      <c r="V24" s="312">
        <v>464.15</v>
      </c>
      <c r="W24" s="207"/>
      <c r="X24" s="1456">
        <f>VLOOKUP(B24,'FX rates'!$B$9:$K$116,4,FALSE)</f>
        <v>67.808000000000007</v>
      </c>
      <c r="Y24" s="1048">
        <f>VLOOKUP(B24,'FX rates'!$B$9:$K$116,5,FALSE)</f>
        <v>66.202500000000001</v>
      </c>
      <c r="Z24" s="246"/>
      <c r="AA24" s="246"/>
      <c r="AB24" s="1408">
        <f t="shared" si="0"/>
        <v>3608.776840490797</v>
      </c>
      <c r="AC24" s="1409">
        <f>G24/Y24</f>
        <v>593.49979230391602</v>
      </c>
      <c r="AD24" s="298"/>
      <c r="AE24" s="1413" t="s">
        <v>131</v>
      </c>
      <c r="AF24" s="1755" t="s">
        <v>131</v>
      </c>
      <c r="AG24" s="298"/>
      <c r="AH24" s="1413">
        <f>L24/$X24</f>
        <v>3608.776840490797</v>
      </c>
      <c r="AI24" s="1412">
        <f t="shared" si="2"/>
        <v>593.49979230391602</v>
      </c>
      <c r="AJ24" s="246"/>
    </row>
    <row r="25" spans="1:36" ht="12" customHeight="1" x14ac:dyDescent="0.25">
      <c r="A25" s="25"/>
      <c r="B25" s="32" t="s">
        <v>35</v>
      </c>
      <c r="C25" s="323">
        <v>8</v>
      </c>
      <c r="D25" s="323">
        <v>8</v>
      </c>
      <c r="E25" s="296"/>
      <c r="F25" s="312">
        <v>14.82</v>
      </c>
      <c r="G25" s="312">
        <v>35.619999999999997</v>
      </c>
      <c r="H25" s="298"/>
      <c r="I25" s="312">
        <v>1493.04</v>
      </c>
      <c r="J25" s="312">
        <v>450.13</v>
      </c>
      <c r="K25" s="298"/>
      <c r="L25" s="312">
        <v>1507.86</v>
      </c>
      <c r="M25" s="312">
        <v>485.75</v>
      </c>
      <c r="N25" s="298"/>
      <c r="O25" s="312">
        <v>2.15</v>
      </c>
      <c r="P25" s="312">
        <v>3.79</v>
      </c>
      <c r="Q25" s="312"/>
      <c r="R25" s="312">
        <v>0.01</v>
      </c>
      <c r="S25" s="312">
        <v>0.01</v>
      </c>
      <c r="T25" s="298"/>
      <c r="U25" s="312">
        <v>2.17</v>
      </c>
      <c r="V25" s="312">
        <v>3.8</v>
      </c>
      <c r="W25" s="207"/>
      <c r="X25" s="1456">
        <f>VLOOKUP(B25,'FX rates'!$B$9:$K$116,4,FALSE)</f>
        <v>4.4835000000000003</v>
      </c>
      <c r="Y25" s="1048">
        <f>VLOOKUP(B25,'FX rates'!$B$9:$K$116,5,FALSE)</f>
        <v>4.2942</v>
      </c>
      <c r="Z25" s="246"/>
      <c r="AA25" s="246"/>
      <c r="AB25" s="1408">
        <f t="shared" si="0"/>
        <v>3.3054533288725323</v>
      </c>
      <c r="AC25" s="1409">
        <f t="shared" ref="AC25:AC36" si="4">G25/Y25</f>
        <v>8.2949094126961942</v>
      </c>
      <c r="AD25" s="298"/>
      <c r="AE25" s="1413">
        <f>I25/$X25</f>
        <v>333.00769488123115</v>
      </c>
      <c r="AF25" s="1412">
        <f>J25/$Y25</f>
        <v>104.82278422057659</v>
      </c>
      <c r="AG25" s="298"/>
      <c r="AH25" s="1413">
        <f t="shared" si="3"/>
        <v>336.31314821010369</v>
      </c>
      <c r="AI25" s="1412">
        <f t="shared" si="2"/>
        <v>113.11769363327278</v>
      </c>
      <c r="AJ25" s="246"/>
    </row>
    <row r="26" spans="1:36" ht="12" customHeight="1" x14ac:dyDescent="0.25">
      <c r="A26" s="25"/>
      <c r="B26" s="32" t="s">
        <v>41</v>
      </c>
      <c r="C26" s="323">
        <v>145</v>
      </c>
      <c r="D26" s="323">
        <v>133</v>
      </c>
      <c r="E26" s="296"/>
      <c r="F26" s="312">
        <v>1000680.82</v>
      </c>
      <c r="G26" s="312">
        <v>2151531.1</v>
      </c>
      <c r="H26" s="298"/>
      <c r="I26" s="312">
        <v>11237.4</v>
      </c>
      <c r="J26" s="312">
        <v>19428.41</v>
      </c>
      <c r="K26" s="298"/>
      <c r="L26" s="312">
        <v>1011918.22</v>
      </c>
      <c r="M26" s="312">
        <v>2170959.52</v>
      </c>
      <c r="N26" s="298"/>
      <c r="O26" s="312">
        <v>3367.96</v>
      </c>
      <c r="P26" s="312">
        <v>6621.9</v>
      </c>
      <c r="Q26" s="298"/>
      <c r="R26" s="312">
        <v>15.82</v>
      </c>
      <c r="S26" s="312">
        <v>76.64</v>
      </c>
      <c r="T26" s="298"/>
      <c r="U26" s="312">
        <v>3383.76</v>
      </c>
      <c r="V26" s="312">
        <v>6698.56</v>
      </c>
      <c r="W26" s="207"/>
      <c r="X26" s="1456">
        <f>VLOOKUP(B26,'FX rates'!$B$9:$K$116,4,FALSE)</f>
        <v>7.7542999999999997</v>
      </c>
      <c r="Y26" s="1048">
        <f>VLOOKUP(B26,'FX rates'!$B$9:$K$116,5,FALSE)</f>
        <v>7.7503000000000002</v>
      </c>
      <c r="Z26" s="246"/>
      <c r="AA26" s="246"/>
      <c r="AB26" s="1408">
        <f t="shared" si="0"/>
        <v>129048.50470061772</v>
      </c>
      <c r="AC26" s="1409">
        <f t="shared" si="4"/>
        <v>277606.17008373869</v>
      </c>
      <c r="AD26" s="298"/>
      <c r="AE26" s="1413">
        <f>I26/$X26</f>
        <v>1449.1830339295616</v>
      </c>
      <c r="AF26" s="1412">
        <f>J26/$Y26</f>
        <v>2506.7945756938439</v>
      </c>
      <c r="AG26" s="298"/>
      <c r="AH26" s="1413">
        <f t="shared" si="3"/>
        <v>130497.68773454729</v>
      </c>
      <c r="AI26" s="1412">
        <f t="shared" si="2"/>
        <v>280112.96594970516</v>
      </c>
      <c r="AJ26" s="246"/>
    </row>
    <row r="27" spans="1:36" ht="12" customHeight="1" x14ac:dyDescent="0.25">
      <c r="A27" s="25"/>
      <c r="B27" s="32" t="s">
        <v>43</v>
      </c>
      <c r="C27" s="323">
        <v>10</v>
      </c>
      <c r="D27" s="323">
        <v>9</v>
      </c>
      <c r="E27" s="296"/>
      <c r="F27" s="312">
        <v>28301.34</v>
      </c>
      <c r="G27" s="312">
        <v>15014.5</v>
      </c>
      <c r="H27" s="298"/>
      <c r="I27" s="312">
        <v>0</v>
      </c>
      <c r="J27" s="312">
        <v>0</v>
      </c>
      <c r="K27" s="298"/>
      <c r="L27" s="312">
        <v>28301.34</v>
      </c>
      <c r="M27" s="312">
        <v>15014.5</v>
      </c>
      <c r="N27" s="298"/>
      <c r="O27" s="312">
        <v>3.32</v>
      </c>
      <c r="P27" s="312">
        <v>10.66</v>
      </c>
      <c r="Q27" s="298"/>
      <c r="R27" s="312">
        <v>0</v>
      </c>
      <c r="S27" s="312">
        <v>0</v>
      </c>
      <c r="T27" s="298"/>
      <c r="U27" s="312">
        <v>3.32</v>
      </c>
      <c r="V27" s="312">
        <v>10.66</v>
      </c>
      <c r="W27" s="207"/>
      <c r="X27" s="1456">
        <f>VLOOKUP(B27,'FX rates'!$B$9:$K$116,4,FALSE)</f>
        <v>13513.5</v>
      </c>
      <c r="Y27" s="1048">
        <f>VLOOKUP(B27,'FX rates'!$B$9:$K$116,5,FALSE)</f>
        <v>13793.1</v>
      </c>
      <c r="Z27" s="246"/>
      <c r="AA27" s="246"/>
      <c r="AB27" s="1408">
        <f t="shared" si="0"/>
        <v>2.0943012543012545</v>
      </c>
      <c r="AC27" s="1409">
        <f t="shared" si="4"/>
        <v>1.0885515221378805</v>
      </c>
      <c r="AD27" s="298"/>
      <c r="AE27" s="1413">
        <f>I27/$X27</f>
        <v>0</v>
      </c>
      <c r="AF27" s="1412">
        <f>J27/$Y27</f>
        <v>0</v>
      </c>
      <c r="AG27" s="298"/>
      <c r="AH27" s="1413">
        <f t="shared" si="3"/>
        <v>2.0943012543012545</v>
      </c>
      <c r="AI27" s="1412">
        <f t="shared" si="2"/>
        <v>1.0885515221378805</v>
      </c>
      <c r="AJ27" s="246"/>
    </row>
    <row r="28" spans="1:36" ht="12" customHeight="1" x14ac:dyDescent="0.25">
      <c r="A28" s="25"/>
      <c r="B28" s="32" t="s">
        <v>45</v>
      </c>
      <c r="C28" s="323">
        <v>226</v>
      </c>
      <c r="D28" s="323">
        <v>224</v>
      </c>
      <c r="E28" s="296"/>
      <c r="F28" s="312">
        <v>61066872.850000001</v>
      </c>
      <c r="G28" s="312">
        <v>59573993.25</v>
      </c>
      <c r="H28" s="298"/>
      <c r="I28" s="312">
        <v>1456477.88</v>
      </c>
      <c r="J28" s="312">
        <v>2317567.2599999998</v>
      </c>
      <c r="K28" s="298"/>
      <c r="L28" s="312">
        <v>62523350.799999997</v>
      </c>
      <c r="M28" s="312">
        <v>61891560.520000003</v>
      </c>
      <c r="N28" s="312"/>
      <c r="O28" s="312" t="s">
        <v>131</v>
      </c>
      <c r="P28" s="312" t="s">
        <v>131</v>
      </c>
      <c r="Q28" s="298"/>
      <c r="R28" s="312" t="s">
        <v>131</v>
      </c>
      <c r="S28" s="312" t="s">
        <v>131</v>
      </c>
      <c r="T28" s="298"/>
      <c r="U28" s="312" t="s">
        <v>131</v>
      </c>
      <c r="V28" s="312" t="s">
        <v>131</v>
      </c>
      <c r="W28" s="149"/>
      <c r="X28" s="1456">
        <f>VLOOKUP(B28,'FX rates'!$B$9:$K$116,4,FALSE)</f>
        <v>116.965</v>
      </c>
      <c r="Y28" s="1048">
        <f>VLOOKUP(B28,'FX rates'!$B$9:$K$116,5,FALSE)</f>
        <v>120.49</v>
      </c>
      <c r="Z28" s="148"/>
      <c r="AA28" s="148"/>
      <c r="AB28" s="1408">
        <f t="shared" si="0"/>
        <v>522095.26653272344</v>
      </c>
      <c r="AC28" s="1409">
        <f t="shared" si="4"/>
        <v>494431.01709685451</v>
      </c>
      <c r="AD28" s="298"/>
      <c r="AE28" s="1413">
        <f>I28/$X28</f>
        <v>12452.253922113452</v>
      </c>
      <c r="AF28" s="1412">
        <f>J28/$Y28</f>
        <v>19234.519545190473</v>
      </c>
      <c r="AG28" s="298"/>
      <c r="AH28" s="1413">
        <f t="shared" si="3"/>
        <v>534547.52105330653</v>
      </c>
      <c r="AI28" s="1412">
        <f t="shared" si="2"/>
        <v>513665.53672503948</v>
      </c>
      <c r="AJ28" s="148"/>
    </row>
    <row r="29" spans="1:36" ht="12" customHeight="1" x14ac:dyDescent="0.25">
      <c r="A29" s="25"/>
      <c r="B29" s="32" t="s">
        <v>47</v>
      </c>
      <c r="C29" s="323">
        <v>256</v>
      </c>
      <c r="D29" s="323">
        <v>198</v>
      </c>
      <c r="E29" s="296"/>
      <c r="F29" s="312">
        <v>194331030</v>
      </c>
      <c r="G29" s="312">
        <v>172639165</v>
      </c>
      <c r="H29" s="298"/>
      <c r="I29" s="312" t="s">
        <v>131</v>
      </c>
      <c r="J29" s="312" t="s">
        <v>131</v>
      </c>
      <c r="K29" s="298"/>
      <c r="L29" s="312">
        <v>194331030</v>
      </c>
      <c r="M29" s="312">
        <v>172639165</v>
      </c>
      <c r="N29" s="298"/>
      <c r="O29" s="312">
        <v>32241.83</v>
      </c>
      <c r="P29" s="312">
        <v>30556.11</v>
      </c>
      <c r="Q29" s="298"/>
      <c r="R29" s="312" t="s">
        <v>131</v>
      </c>
      <c r="S29" s="312" t="s">
        <v>131</v>
      </c>
      <c r="T29" s="298"/>
      <c r="U29" s="312">
        <v>32241.83</v>
      </c>
      <c r="V29" s="312">
        <v>30556.11</v>
      </c>
      <c r="W29" s="149"/>
      <c r="X29" s="1456">
        <f>VLOOKUP(B29,'FX rates'!$B$9:$K$116,4,FALSE)</f>
        <v>1203.51</v>
      </c>
      <c r="Y29" s="1048">
        <f>VLOOKUP(B29,'FX rates'!$B$9:$K$116,5,FALSE)</f>
        <v>1173.02</v>
      </c>
      <c r="Z29" s="148"/>
      <c r="AA29" s="148"/>
      <c r="AB29" s="1408">
        <f t="shared" si="0"/>
        <v>161470.22459306527</v>
      </c>
      <c r="AC29" s="1409">
        <f t="shared" si="4"/>
        <v>147174.95439122949</v>
      </c>
      <c r="AD29" s="298"/>
      <c r="AE29" s="1413" t="s">
        <v>131</v>
      </c>
      <c r="AF29" s="1755" t="s">
        <v>131</v>
      </c>
      <c r="AG29" s="298"/>
      <c r="AH29" s="1413">
        <f t="shared" si="3"/>
        <v>161470.22459306527</v>
      </c>
      <c r="AI29" s="1412">
        <f t="shared" si="2"/>
        <v>147174.95439122949</v>
      </c>
      <c r="AJ29" s="148"/>
    </row>
    <row r="30" spans="1:36" ht="12" customHeight="1" x14ac:dyDescent="0.25">
      <c r="A30" s="1"/>
      <c r="B30" s="32" t="s">
        <v>49</v>
      </c>
      <c r="C30" s="323">
        <v>57</v>
      </c>
      <c r="D30" s="323">
        <v>54</v>
      </c>
      <c r="E30" s="296"/>
      <c r="F30" s="312">
        <v>235553.54</v>
      </c>
      <c r="G30" s="312">
        <v>166891.57999999999</v>
      </c>
      <c r="H30" s="298"/>
      <c r="I30" s="312" t="s">
        <v>131</v>
      </c>
      <c r="J30" s="312" t="s">
        <v>131</v>
      </c>
      <c r="K30" s="298"/>
      <c r="L30" s="312">
        <v>235553.54</v>
      </c>
      <c r="M30" s="312">
        <v>166891.57999999999</v>
      </c>
      <c r="N30" s="298"/>
      <c r="O30" s="312">
        <v>2358.46</v>
      </c>
      <c r="P30" s="312">
        <v>2229.08</v>
      </c>
      <c r="Q30" s="298"/>
      <c r="R30" s="312">
        <v>0</v>
      </c>
      <c r="S30" s="312" t="s">
        <v>131</v>
      </c>
      <c r="T30" s="298"/>
      <c r="U30" s="312">
        <v>2358.46</v>
      </c>
      <c r="V30" s="312">
        <v>2229.08</v>
      </c>
      <c r="W30" s="149"/>
      <c r="X30" s="1456">
        <f>VLOOKUP(B30,'FX rates'!$B$9:$K$116,4,FALSE)</f>
        <v>67.808000000000007</v>
      </c>
      <c r="Y30" s="1048">
        <f>VLOOKUP(B30,'FX rates'!$B$9:$K$116,5,FALSE)</f>
        <v>66.202500000000001</v>
      </c>
      <c r="Z30" s="148"/>
      <c r="AA30" s="148"/>
      <c r="AB30" s="1408">
        <f t="shared" si="0"/>
        <v>3473.8311113732889</v>
      </c>
      <c r="AC30" s="1409">
        <f t="shared" si="4"/>
        <v>2520.9256448019332</v>
      </c>
      <c r="AD30" s="298"/>
      <c r="AE30" s="1413" t="s">
        <v>131</v>
      </c>
      <c r="AF30" s="1755" t="s">
        <v>131</v>
      </c>
      <c r="AG30" s="298"/>
      <c r="AH30" s="1413">
        <f t="shared" si="3"/>
        <v>3473.8311113732889</v>
      </c>
      <c r="AI30" s="1412">
        <f t="shared" si="2"/>
        <v>2520.9256448019332</v>
      </c>
      <c r="AJ30" s="148"/>
    </row>
    <row r="31" spans="1:36" ht="12" customHeight="1" x14ac:dyDescent="0.25">
      <c r="A31" s="1"/>
      <c r="B31" s="32" t="s">
        <v>50</v>
      </c>
      <c r="C31" s="323">
        <v>23</v>
      </c>
      <c r="D31" s="323">
        <v>23</v>
      </c>
      <c r="E31" s="296"/>
      <c r="F31" s="312">
        <v>163.37</v>
      </c>
      <c r="G31" s="312">
        <v>94.74</v>
      </c>
      <c r="H31" s="298"/>
      <c r="I31" s="312">
        <v>145.44</v>
      </c>
      <c r="J31" s="312">
        <v>83.33</v>
      </c>
      <c r="K31" s="298"/>
      <c r="L31" s="312">
        <v>308.83999999999997</v>
      </c>
      <c r="M31" s="312">
        <v>178.09</v>
      </c>
      <c r="N31" s="298"/>
      <c r="O31" s="312">
        <v>8.1</v>
      </c>
      <c r="P31" s="312">
        <v>5.08</v>
      </c>
      <c r="Q31" s="298"/>
      <c r="R31" s="312">
        <v>0.45</v>
      </c>
      <c r="S31" s="312">
        <v>0.35</v>
      </c>
      <c r="T31" s="298"/>
      <c r="U31" s="312">
        <v>8.56</v>
      </c>
      <c r="V31" s="312">
        <v>5.4</v>
      </c>
      <c r="W31" s="149"/>
      <c r="X31" s="1456">
        <f>VLOOKUP(B31,'FX rates'!$B$9:$K$116,4,FALSE)</f>
        <v>1.4371</v>
      </c>
      <c r="Y31" s="1048">
        <f>VLOOKUP(B31,'FX rates'!$B$9:$K$116,5,FALSE)</f>
        <v>1.4592000000000001</v>
      </c>
      <c r="Z31" s="148"/>
      <c r="AA31" s="148"/>
      <c r="AB31" s="1408">
        <f t="shared" si="0"/>
        <v>113.68032843921787</v>
      </c>
      <c r="AC31" s="1409">
        <f t="shared" si="4"/>
        <v>64.92598684210526</v>
      </c>
      <c r="AD31" s="298"/>
      <c r="AE31" s="1413">
        <f>I31/$X31</f>
        <v>101.20381323498712</v>
      </c>
      <c r="AF31" s="1412">
        <f>J31/$Y31</f>
        <v>57.106633771929822</v>
      </c>
      <c r="AG31" s="298"/>
      <c r="AH31" s="1413">
        <f t="shared" si="3"/>
        <v>214.90501704822208</v>
      </c>
      <c r="AI31" s="1412">
        <f t="shared" si="2"/>
        <v>122.04632675438596</v>
      </c>
      <c r="AJ31" s="148"/>
    </row>
    <row r="32" spans="1:36" ht="12" customHeight="1" x14ac:dyDescent="0.25">
      <c r="B32" s="32" t="s">
        <v>53</v>
      </c>
      <c r="C32" s="323">
        <v>76</v>
      </c>
      <c r="D32" s="323">
        <v>73</v>
      </c>
      <c r="E32" s="98"/>
      <c r="F32" s="312">
        <v>650053.02</v>
      </c>
      <c r="G32" s="312">
        <v>2883800.07</v>
      </c>
      <c r="H32" s="100"/>
      <c r="I32" s="312">
        <v>1037.55</v>
      </c>
      <c r="J32" s="312">
        <v>5251.25</v>
      </c>
      <c r="K32" s="100"/>
      <c r="L32" s="312">
        <v>651090.56999999995</v>
      </c>
      <c r="M32" s="312">
        <v>2889051.3</v>
      </c>
      <c r="N32" s="100"/>
      <c r="O32" s="312">
        <v>9211</v>
      </c>
      <c r="P32" s="312">
        <v>22770</v>
      </c>
      <c r="Q32" s="100"/>
      <c r="R32" s="312">
        <v>0</v>
      </c>
      <c r="S32" s="312">
        <v>0</v>
      </c>
      <c r="T32" s="100"/>
      <c r="U32" s="312">
        <v>9211</v>
      </c>
      <c r="V32" s="312">
        <v>22770</v>
      </c>
      <c r="W32" s="149"/>
      <c r="X32" s="1456">
        <f>VLOOKUP(B32,'FX rates'!$B$9:$K$116,4,FALSE)</f>
        <v>6.9436999999999998</v>
      </c>
      <c r="Y32" s="1048">
        <f>VLOOKUP(B32,'FX rates'!$B$9:$K$116,5,FALSE)</f>
        <v>6.4888000000000003</v>
      </c>
      <c r="Z32" s="148"/>
      <c r="AA32" s="148"/>
      <c r="AB32" s="1408">
        <f t="shared" si="0"/>
        <v>93617.670694298431</v>
      </c>
      <c r="AC32" s="1409">
        <f t="shared" si="4"/>
        <v>444427.3317100234</v>
      </c>
      <c r="AD32" s="298"/>
      <c r="AE32" s="1413">
        <f>I32/$X32</f>
        <v>149.42321816898772</v>
      </c>
      <c r="AF32" s="1412">
        <f>J32/$Y32</f>
        <v>809.2790654666502</v>
      </c>
      <c r="AG32" s="298"/>
      <c r="AH32" s="1413">
        <f t="shared" si="3"/>
        <v>93767.093912467419</v>
      </c>
      <c r="AI32" s="1412">
        <f t="shared" si="2"/>
        <v>445236.607693256</v>
      </c>
    </row>
    <row r="33" spans="2:35" ht="12" customHeight="1" x14ac:dyDescent="0.25">
      <c r="B33" s="32" t="s">
        <v>55</v>
      </c>
      <c r="C33" s="323">
        <v>48</v>
      </c>
      <c r="D33" s="323">
        <v>46</v>
      </c>
      <c r="E33" s="208"/>
      <c r="F33" s="312">
        <v>795038.91</v>
      </c>
      <c r="G33" s="312">
        <v>1141191.26</v>
      </c>
      <c r="H33" s="275"/>
      <c r="I33" s="312">
        <v>332.06</v>
      </c>
      <c r="J33" s="312">
        <v>45.94</v>
      </c>
      <c r="K33" s="275"/>
      <c r="L33" s="312">
        <v>795370.97</v>
      </c>
      <c r="M33" s="312">
        <v>1141237.2</v>
      </c>
      <c r="N33" s="275"/>
      <c r="O33" s="312">
        <v>7680.78</v>
      </c>
      <c r="P33" s="312">
        <v>11107.86</v>
      </c>
      <c r="Q33" s="275"/>
      <c r="R33" s="312">
        <v>0</v>
      </c>
      <c r="S33" s="312">
        <v>0</v>
      </c>
      <c r="T33" s="275"/>
      <c r="U33" s="312">
        <v>7680.78</v>
      </c>
      <c r="V33" s="312">
        <v>11107.86</v>
      </c>
      <c r="X33" s="1456">
        <f>VLOOKUP(B33,'FX rates'!$B$9:$K$116,4,FALSE)</f>
        <v>6.9436999999999998</v>
      </c>
      <c r="Y33" s="1048">
        <f>VLOOKUP(B33,'FX rates'!$B$9:$K$116,5,FALSE)</f>
        <v>6.4888000000000003</v>
      </c>
      <c r="AB33" s="1408">
        <f t="shared" si="0"/>
        <v>114497.87721243718</v>
      </c>
      <c r="AC33" s="1409">
        <f t="shared" si="4"/>
        <v>175870.92528664775</v>
      </c>
      <c r="AD33" s="298"/>
      <c r="AE33" s="1413">
        <f>I33/$X33</f>
        <v>47.821766493368088</v>
      </c>
      <c r="AF33" s="1412">
        <f>J33/$Y33</f>
        <v>7.0798915053630864</v>
      </c>
      <c r="AG33" s="298"/>
      <c r="AH33" s="1413">
        <f t="shared" si="3"/>
        <v>114545.69897893054</v>
      </c>
      <c r="AI33" s="1412">
        <f t="shared" si="2"/>
        <v>175878.00517815311</v>
      </c>
    </row>
    <row r="34" spans="2:35" ht="12" customHeight="1" x14ac:dyDescent="0.25">
      <c r="B34" s="32" t="s">
        <v>56</v>
      </c>
      <c r="C34" s="323">
        <v>77</v>
      </c>
      <c r="D34" s="323">
        <v>86</v>
      </c>
      <c r="E34" s="208"/>
      <c r="F34" s="312" t="s">
        <v>131</v>
      </c>
      <c r="G34" s="312" t="s">
        <v>131</v>
      </c>
      <c r="H34" s="275"/>
      <c r="I34" s="312" t="s">
        <v>131</v>
      </c>
      <c r="J34" s="312" t="s">
        <v>131</v>
      </c>
      <c r="K34" s="275"/>
      <c r="L34" s="312">
        <v>3228.68</v>
      </c>
      <c r="M34" s="312">
        <v>2905.26</v>
      </c>
      <c r="N34" s="275"/>
      <c r="O34" s="312" t="s">
        <v>131</v>
      </c>
      <c r="P34" s="312" t="s">
        <v>131</v>
      </c>
      <c r="Q34" s="275"/>
      <c r="R34" s="312" t="s">
        <v>131</v>
      </c>
      <c r="S34" s="312" t="s">
        <v>131</v>
      </c>
      <c r="T34" s="275"/>
      <c r="U34" s="312" t="s">
        <v>131</v>
      </c>
      <c r="V34" s="312" t="s">
        <v>131</v>
      </c>
      <c r="X34" s="1456">
        <f>VLOOKUP(B34,'FX rates'!$B$9:$K$116,4,FALSE)</f>
        <v>1.4459</v>
      </c>
      <c r="Y34" s="1048">
        <f>VLOOKUP(B34,'FX rates'!$B$9:$K$116,5,FALSE)</f>
        <v>1.4137999999999999</v>
      </c>
      <c r="AB34" s="1408" t="s">
        <v>131</v>
      </c>
      <c r="AC34" s="1404" t="s">
        <v>131</v>
      </c>
      <c r="AD34" s="298"/>
      <c r="AE34" s="1413" t="s">
        <v>131</v>
      </c>
      <c r="AF34" s="1755" t="s">
        <v>131</v>
      </c>
      <c r="AG34" s="298"/>
      <c r="AH34" s="1413">
        <f t="shared" si="3"/>
        <v>2232.9898333218066</v>
      </c>
      <c r="AI34" s="1412">
        <f t="shared" si="2"/>
        <v>2054.9299759513369</v>
      </c>
    </row>
    <row r="35" spans="2:35" ht="12" customHeight="1" x14ac:dyDescent="0.25">
      <c r="B35" s="142" t="s">
        <v>632</v>
      </c>
      <c r="C35" s="323">
        <v>15</v>
      </c>
      <c r="D35" s="323">
        <v>21</v>
      </c>
      <c r="E35" s="208"/>
      <c r="F35" s="312">
        <v>2851.65</v>
      </c>
      <c r="G35" s="312">
        <v>2886.41</v>
      </c>
      <c r="H35" s="275"/>
      <c r="I35" s="312">
        <v>3653.71</v>
      </c>
      <c r="J35" s="312">
        <v>2546.75</v>
      </c>
      <c r="K35" s="275"/>
      <c r="L35" s="312">
        <v>6505.36</v>
      </c>
      <c r="M35" s="312">
        <v>5433.16</v>
      </c>
      <c r="N35" s="275"/>
      <c r="O35" s="312">
        <v>74.180000000000007</v>
      </c>
      <c r="P35" s="312">
        <v>88.83</v>
      </c>
      <c r="Q35" s="275"/>
      <c r="R35" s="312">
        <v>0.1</v>
      </c>
      <c r="S35" s="312">
        <v>0.08</v>
      </c>
      <c r="T35" s="275"/>
      <c r="U35" s="312">
        <v>74.28</v>
      </c>
      <c r="V35" s="312">
        <v>88.9</v>
      </c>
      <c r="X35" s="1456">
        <f>VLOOKUP(B35,'FX rates'!$B$9:$K$116,4,FALSE)</f>
        <v>35.666600000000003</v>
      </c>
      <c r="Y35" s="1048">
        <f>VLOOKUP(B35,'FX rates'!$B$9:$K$116,5,FALSE)</f>
        <v>36.000599999999999</v>
      </c>
      <c r="AB35" s="1408">
        <f t="shared" si="0"/>
        <v>79.952953183090059</v>
      </c>
      <c r="AC35" s="1409">
        <f t="shared" si="4"/>
        <v>80.17671927690094</v>
      </c>
      <c r="AD35" s="298"/>
      <c r="AE35" s="1413">
        <f>I35/$X35</f>
        <v>102.44065876758647</v>
      </c>
      <c r="AF35" s="1412">
        <f>J35/$Y35</f>
        <v>70.741876524280158</v>
      </c>
      <c r="AG35" s="298"/>
      <c r="AH35" s="1413">
        <f t="shared" si="3"/>
        <v>182.39361195067653</v>
      </c>
      <c r="AI35" s="1412">
        <f t="shared" si="2"/>
        <v>150.91859580118108</v>
      </c>
    </row>
    <row r="36" spans="2:35" ht="12" customHeight="1" x14ac:dyDescent="0.25">
      <c r="B36" s="42" t="s">
        <v>62</v>
      </c>
      <c r="C36" s="324">
        <v>62</v>
      </c>
      <c r="D36" s="324">
        <v>36</v>
      </c>
      <c r="E36" s="208"/>
      <c r="F36" s="300">
        <v>1707397.47</v>
      </c>
      <c r="G36" s="300">
        <v>1634419.57</v>
      </c>
      <c r="H36" s="275"/>
      <c r="I36" s="300" t="s">
        <v>131</v>
      </c>
      <c r="J36" s="300" t="s">
        <v>131</v>
      </c>
      <c r="K36" s="275"/>
      <c r="L36" s="300">
        <v>1707397.47</v>
      </c>
      <c r="M36" s="300">
        <v>1634419.57</v>
      </c>
      <c r="N36" s="275"/>
      <c r="O36" s="300">
        <v>12133.94</v>
      </c>
      <c r="P36" s="300">
        <v>10030.49</v>
      </c>
      <c r="Q36" s="275"/>
      <c r="R36" s="300" t="s">
        <v>131</v>
      </c>
      <c r="S36" s="300" t="s">
        <v>131</v>
      </c>
      <c r="T36" s="275"/>
      <c r="U36" s="300">
        <v>12133.94</v>
      </c>
      <c r="V36" s="300">
        <v>10030.49</v>
      </c>
      <c r="X36" s="1457">
        <f>VLOOKUP(B36,'FX rates'!$B$9:$K$116,4,FALSE)</f>
        <v>32.283099999999997</v>
      </c>
      <c r="Y36" s="1050">
        <f>VLOOKUP(B36,'FX rates'!$B$9:$K$116,5,FALSE)</f>
        <v>32.890799999999999</v>
      </c>
      <c r="AB36" s="1410">
        <f t="shared" si="0"/>
        <v>52888.274979788192</v>
      </c>
      <c r="AC36" s="1411">
        <f t="shared" si="4"/>
        <v>49692.302102715657</v>
      </c>
      <c r="AD36" s="298"/>
      <c r="AE36" s="1414" t="s">
        <v>131</v>
      </c>
      <c r="AF36" s="1752" t="s">
        <v>131</v>
      </c>
      <c r="AG36" s="298"/>
      <c r="AH36" s="1414">
        <f t="shared" si="3"/>
        <v>52888.274979788192</v>
      </c>
      <c r="AI36" s="1415">
        <f t="shared" si="2"/>
        <v>49692.302102715657</v>
      </c>
    </row>
    <row r="37" spans="2:35" ht="12" customHeight="1" x14ac:dyDescent="0.25">
      <c r="B37" s="157" t="s">
        <v>30</v>
      </c>
      <c r="C37" s="325">
        <v>1066</v>
      </c>
      <c r="D37" s="325">
        <v>1066</v>
      </c>
      <c r="E37" s="208"/>
      <c r="F37" s="305"/>
      <c r="G37" s="305"/>
      <c r="H37" s="275"/>
      <c r="I37" s="305"/>
      <c r="J37" s="305"/>
      <c r="K37" s="275"/>
      <c r="L37" s="305"/>
      <c r="M37" s="305"/>
      <c r="N37" s="275"/>
      <c r="O37" s="307">
        <f>SUM(O23:O36)</f>
        <v>67445.099999999991</v>
      </c>
      <c r="P37" s="307">
        <f>SUM(P23:P36)</f>
        <v>83887.950000000012</v>
      </c>
      <c r="Q37" s="275"/>
      <c r="R37" s="307">
        <f>SUM(R23:R36)</f>
        <v>16.380000000000003</v>
      </c>
      <c r="S37" s="307">
        <f>SUM(S23:S36)</f>
        <v>77.08</v>
      </c>
      <c r="T37" s="275"/>
      <c r="U37" s="307">
        <f>SUM(U23:U36)</f>
        <v>67461.48</v>
      </c>
      <c r="V37" s="307">
        <f>SUM(V23:V36)</f>
        <v>83965.01</v>
      </c>
      <c r="W37" s="52"/>
      <c r="X37" s="1649"/>
      <c r="Y37" s="1649"/>
      <c r="AB37" s="307">
        <f>SUM(AB23:AB36)</f>
        <v>1080899.4597009998</v>
      </c>
      <c r="AC37" s="307">
        <f>SUM(AC23:AC36)</f>
        <v>1592471.6122753692</v>
      </c>
      <c r="AD37" s="298"/>
      <c r="AE37" s="307">
        <f>SUM(AE23:AE36)</f>
        <v>14635.334107589171</v>
      </c>
      <c r="AF37" s="307">
        <f>SUM(AF23:AF36)</f>
        <v>22790.344372373118</v>
      </c>
      <c r="AG37" s="298"/>
      <c r="AH37" s="307">
        <f>SUM(AH23:AH36)</f>
        <v>1108911.3046833528</v>
      </c>
      <c r="AI37" s="307">
        <f>SUM(AI23:AI36)</f>
        <v>1629756.6974400228</v>
      </c>
    </row>
    <row r="38" spans="2:35" ht="12" customHeight="1" x14ac:dyDescent="0.25">
      <c r="B38" s="48"/>
      <c r="C38" s="326"/>
      <c r="D38" s="326"/>
      <c r="E38" s="208"/>
      <c r="F38" s="305"/>
      <c r="G38" s="305"/>
      <c r="H38" s="275"/>
      <c r="I38" s="305"/>
      <c r="J38" s="305"/>
      <c r="K38" s="275"/>
      <c r="L38" s="305"/>
      <c r="M38" s="305"/>
      <c r="N38" s="275"/>
      <c r="O38" s="305"/>
      <c r="P38" s="305"/>
      <c r="Q38" s="275"/>
      <c r="R38" s="305"/>
      <c r="S38" s="305"/>
      <c r="T38" s="275"/>
      <c r="U38" s="305"/>
      <c r="V38" s="305"/>
      <c r="W38" s="52"/>
      <c r="X38" s="1649"/>
      <c r="Y38" s="1649"/>
      <c r="AB38" s="305"/>
      <c r="AC38" s="304"/>
      <c r="AD38" s="298"/>
      <c r="AE38" s="305"/>
      <c r="AF38" s="304"/>
      <c r="AG38" s="298"/>
      <c r="AH38" s="305"/>
      <c r="AI38" s="304"/>
    </row>
    <row r="39" spans="2:35" ht="12" customHeight="1" x14ac:dyDescent="0.25">
      <c r="B39" s="320" t="s">
        <v>64</v>
      </c>
      <c r="C39" s="327"/>
      <c r="D39" s="327"/>
      <c r="E39" s="208"/>
      <c r="F39" s="328"/>
      <c r="G39" s="328"/>
      <c r="H39" s="275"/>
      <c r="I39" s="328"/>
      <c r="J39" s="328"/>
      <c r="K39" s="275"/>
      <c r="L39" s="328"/>
      <c r="M39" s="328"/>
      <c r="N39" s="275"/>
      <c r="O39" s="328"/>
      <c r="P39" s="328"/>
      <c r="Q39" s="275"/>
      <c r="R39" s="328"/>
      <c r="S39" s="328"/>
      <c r="T39" s="275"/>
      <c r="U39" s="328"/>
      <c r="V39" s="328"/>
      <c r="W39" s="52"/>
      <c r="X39" s="1649"/>
      <c r="Y39" s="1649"/>
      <c r="AB39" s="305"/>
      <c r="AC39" s="304"/>
      <c r="AD39" s="298"/>
      <c r="AE39" s="305"/>
      <c r="AF39" s="304"/>
      <c r="AG39" s="298"/>
      <c r="AH39" s="305"/>
      <c r="AI39" s="304"/>
    </row>
    <row r="40" spans="2:35" ht="12" customHeight="1" x14ac:dyDescent="0.25">
      <c r="B40" s="868" t="s">
        <v>166</v>
      </c>
      <c r="C40" s="329">
        <v>3</v>
      </c>
      <c r="D40" s="329">
        <v>3</v>
      </c>
      <c r="E40" s="208"/>
      <c r="F40" s="330">
        <v>3.37</v>
      </c>
      <c r="G40" s="330">
        <v>7.96</v>
      </c>
      <c r="H40" s="275"/>
      <c r="I40" s="330">
        <v>0</v>
      </c>
      <c r="J40" s="330">
        <v>0</v>
      </c>
      <c r="K40" s="275"/>
      <c r="L40" s="330">
        <v>3.63</v>
      </c>
      <c r="M40" s="330">
        <v>7.96</v>
      </c>
      <c r="N40" s="275"/>
      <c r="O40" s="330">
        <v>1.49</v>
      </c>
      <c r="P40" s="330">
        <v>1.18</v>
      </c>
      <c r="Q40" s="275"/>
      <c r="R40" s="330">
        <v>0</v>
      </c>
      <c r="S40" s="330" t="s">
        <v>131</v>
      </c>
      <c r="T40" s="275"/>
      <c r="U40" s="330">
        <v>1.58</v>
      </c>
      <c r="V40" s="330">
        <v>1.2</v>
      </c>
      <c r="X40" s="1455">
        <f>VLOOKUP(B40,'FX rates'!$B$9:$K$116,4,FALSE)</f>
        <v>0.95010099999999997</v>
      </c>
      <c r="Y40" s="1046">
        <f>VLOOKUP(B40,'FX rates'!$B$9:$K$116,5,FALSE)</f>
        <v>0.91520000000000001</v>
      </c>
      <c r="AB40" s="1403">
        <f t="shared" si="0"/>
        <v>3.5469913198702034</v>
      </c>
      <c r="AC40" s="1403">
        <f>G40/Y40</f>
        <v>8.6975524475524466</v>
      </c>
      <c r="AD40" s="275"/>
      <c r="AE40" s="1416">
        <f>I40/$X40</f>
        <v>0</v>
      </c>
      <c r="AF40" s="1751">
        <f>J40/$Y40</f>
        <v>0</v>
      </c>
      <c r="AG40" s="275"/>
      <c r="AH40" s="1416">
        <f t="shared" si="3"/>
        <v>3.8206464365367472</v>
      </c>
      <c r="AI40" s="1751">
        <f t="shared" si="2"/>
        <v>8.6975524475524466</v>
      </c>
    </row>
    <row r="41" spans="2:35" ht="12" customHeight="1" x14ac:dyDescent="0.25">
      <c r="B41" s="870" t="s">
        <v>170</v>
      </c>
      <c r="C41" s="323">
        <v>21</v>
      </c>
      <c r="D41" s="323">
        <v>71</v>
      </c>
      <c r="E41" s="208"/>
      <c r="F41" s="312">
        <v>6039.93</v>
      </c>
      <c r="G41" s="312">
        <v>12633.77</v>
      </c>
      <c r="H41" s="275"/>
      <c r="I41" s="312" t="s">
        <v>131</v>
      </c>
      <c r="J41" s="312" t="s">
        <v>131</v>
      </c>
      <c r="K41" s="275"/>
      <c r="L41" s="312">
        <v>6039.93</v>
      </c>
      <c r="M41" s="312">
        <v>12633.77</v>
      </c>
      <c r="N41" s="275"/>
      <c r="O41" s="312" t="s">
        <v>131</v>
      </c>
      <c r="P41" s="312" t="s">
        <v>131</v>
      </c>
      <c r="Q41" s="275"/>
      <c r="R41" s="312" t="s">
        <v>131</v>
      </c>
      <c r="S41" s="312" t="s">
        <v>131</v>
      </c>
      <c r="T41" s="275"/>
      <c r="U41" s="312" t="s">
        <v>131</v>
      </c>
      <c r="V41" s="312" t="s">
        <v>131</v>
      </c>
      <c r="X41" s="1456">
        <f>VLOOKUP(B41,'FX rates'!$B$9:$K$116,4,FALSE)</f>
        <v>0.95010099999999997</v>
      </c>
      <c r="Y41" s="1048">
        <f>VLOOKUP(B41,'FX rates'!$B$9:$K$116,5,FALSE)</f>
        <v>0.91520000000000001</v>
      </c>
      <c r="AB41" s="1404">
        <f t="shared" si="0"/>
        <v>6357.145187722148</v>
      </c>
      <c r="AC41" s="1404">
        <f t="shared" ref="AC41:AC52" si="5">G41/Y41</f>
        <v>13804.381555944055</v>
      </c>
      <c r="AD41" s="275"/>
      <c r="AE41" s="1413" t="s">
        <v>131</v>
      </c>
      <c r="AF41" s="1755" t="s">
        <v>131</v>
      </c>
      <c r="AG41" s="275"/>
      <c r="AH41" s="1413">
        <f t="shared" si="3"/>
        <v>6357.145187722148</v>
      </c>
      <c r="AI41" s="1755">
        <f t="shared" si="2"/>
        <v>13804.381555944055</v>
      </c>
    </row>
    <row r="42" spans="2:35" ht="12" customHeight="1" x14ac:dyDescent="0.25">
      <c r="B42" s="32" t="s">
        <v>74</v>
      </c>
      <c r="C42" s="323">
        <v>11</v>
      </c>
      <c r="D42" s="323">
        <v>13</v>
      </c>
      <c r="E42" s="208"/>
      <c r="F42" s="312">
        <v>2393.17</v>
      </c>
      <c r="G42" s="312">
        <v>3357.76</v>
      </c>
      <c r="H42" s="275"/>
      <c r="I42" s="312" t="s">
        <v>131</v>
      </c>
      <c r="J42" s="312" t="s">
        <v>131</v>
      </c>
      <c r="K42" s="275"/>
      <c r="L42" s="312">
        <v>2393.17</v>
      </c>
      <c r="M42" s="312">
        <f>G42</f>
        <v>3357.76</v>
      </c>
      <c r="N42" s="275"/>
      <c r="O42" s="312">
        <v>227.97</v>
      </c>
      <c r="P42" s="312">
        <v>203.3</v>
      </c>
      <c r="Q42" s="275"/>
      <c r="R42" s="312" t="s">
        <v>131</v>
      </c>
      <c r="S42" s="312" t="s">
        <v>131</v>
      </c>
      <c r="T42" s="275"/>
      <c r="U42" s="312">
        <v>227.97</v>
      </c>
      <c r="V42" s="312">
        <f>P42</f>
        <v>203.3</v>
      </c>
      <c r="X42" s="1456">
        <f>VLOOKUP(B42,'FX rates'!$B$9:$K$116,4,FALSE)</f>
        <v>3.5133999999999999</v>
      </c>
      <c r="Y42" s="1048">
        <f>VLOOKUP(B42,'FX rates'!$B$9:$K$116,5,FALSE)</f>
        <v>2.9123000000000001</v>
      </c>
      <c r="AB42" s="1404">
        <f t="shared" si="0"/>
        <v>681.15500654636537</v>
      </c>
      <c r="AC42" s="1404">
        <f t="shared" si="5"/>
        <v>1152.9581430484498</v>
      </c>
      <c r="AD42" s="275"/>
      <c r="AE42" s="1413" t="s">
        <v>131</v>
      </c>
      <c r="AF42" s="1755" t="s">
        <v>131</v>
      </c>
      <c r="AG42" s="275"/>
      <c r="AH42" s="1413">
        <f t="shared" si="3"/>
        <v>681.15500654636537</v>
      </c>
      <c r="AI42" s="1755">
        <f t="shared" si="2"/>
        <v>1152.9581430484498</v>
      </c>
    </row>
    <row r="43" spans="2:35" ht="12" customHeight="1" x14ac:dyDescent="0.25">
      <c r="B43" s="40" t="s">
        <v>79</v>
      </c>
      <c r="C43" s="323">
        <v>1128</v>
      </c>
      <c r="D43" s="323">
        <v>1109</v>
      </c>
      <c r="E43" s="208"/>
      <c r="F43" s="312">
        <v>164519.70000000001</v>
      </c>
      <c r="G43" s="312">
        <v>194529.3</v>
      </c>
      <c r="H43" s="275"/>
      <c r="I43" s="312">
        <v>2516.3000000000002</v>
      </c>
      <c r="J43" s="312">
        <v>3612.5</v>
      </c>
      <c r="K43" s="275"/>
      <c r="L43" s="312">
        <v>167036</v>
      </c>
      <c r="M43" s="312">
        <v>198141.8</v>
      </c>
      <c r="N43" s="275"/>
      <c r="O43" s="312">
        <v>3750.94</v>
      </c>
      <c r="P43" s="312">
        <v>3703.3</v>
      </c>
      <c r="Q43" s="275"/>
      <c r="R43" s="312">
        <v>47.63</v>
      </c>
      <c r="S43" s="312">
        <v>51.64</v>
      </c>
      <c r="T43" s="275"/>
      <c r="U43" s="312">
        <v>3798.53</v>
      </c>
      <c r="V43" s="312">
        <v>3754.94</v>
      </c>
      <c r="X43" s="1456">
        <f>VLOOKUP(B43,'FX rates'!$B$9:$K$116,4,FALSE)</f>
        <v>0.95010099999999997</v>
      </c>
      <c r="Y43" s="1048">
        <f>VLOOKUP(B43,'FX rates'!$B$9:$K$116,5,FALSE)</f>
        <v>0.91520000000000001</v>
      </c>
      <c r="AB43" s="1404">
        <f t="shared" si="0"/>
        <v>173160.22191324923</v>
      </c>
      <c r="AC43" s="1404">
        <f t="shared" si="5"/>
        <v>212553.868006993</v>
      </c>
      <c r="AD43" s="275"/>
      <c r="AE43" s="1413">
        <f t="shared" ref="AE43:AE52" si="6">I43/$X43</f>
        <v>2648.4552694924014</v>
      </c>
      <c r="AF43" s="1755">
        <f t="shared" ref="AF43:AF52" si="7">J43/$Y43</f>
        <v>3947.2246503496503</v>
      </c>
      <c r="AG43" s="275"/>
      <c r="AH43" s="1413">
        <f t="shared" si="3"/>
        <v>175808.67718274164</v>
      </c>
      <c r="AI43" s="1755">
        <f t="shared" si="2"/>
        <v>216501.09265734264</v>
      </c>
    </row>
    <row r="44" spans="2:35" ht="12" customHeight="1" x14ac:dyDescent="0.25">
      <c r="B44" s="32" t="s">
        <v>82</v>
      </c>
      <c r="C44" s="323">
        <v>790</v>
      </c>
      <c r="D44" s="323">
        <v>703</v>
      </c>
      <c r="E44" s="208"/>
      <c r="F44" s="312">
        <v>82720</v>
      </c>
      <c r="G44" s="312">
        <v>100184</v>
      </c>
      <c r="H44" s="275"/>
      <c r="I44" s="312">
        <v>64523.9</v>
      </c>
      <c r="J44" s="312">
        <v>62174</v>
      </c>
      <c r="K44" s="275"/>
      <c r="L44" s="312">
        <v>147243.9</v>
      </c>
      <c r="M44" s="312">
        <v>162358</v>
      </c>
      <c r="N44" s="275"/>
      <c r="O44" s="312">
        <v>2267.2199999999998</v>
      </c>
      <c r="P44" s="312">
        <v>2483.39</v>
      </c>
      <c r="Q44" s="275"/>
      <c r="R44" s="312">
        <v>10.99</v>
      </c>
      <c r="S44" s="312">
        <v>10.74</v>
      </c>
      <c r="T44" s="275"/>
      <c r="U44" s="312">
        <v>2278.1999999999998</v>
      </c>
      <c r="V44" s="312">
        <v>2494.11</v>
      </c>
      <c r="X44" s="1456">
        <f>VLOOKUP(B44,'FX rates'!$B$9:$K$116,4,FALSE)</f>
        <v>0.95010099999999997</v>
      </c>
      <c r="Y44" s="1048">
        <f>VLOOKUP(B44,'FX rates'!$B$9:$K$116,5,FALSE)</f>
        <v>0.91520000000000001</v>
      </c>
      <c r="AB44" s="1404">
        <f t="shared" si="0"/>
        <v>87064.427887140424</v>
      </c>
      <c r="AC44" s="1404">
        <f t="shared" si="5"/>
        <v>109466.78321678321</v>
      </c>
      <c r="AD44" s="275"/>
      <c r="AE44" s="1413">
        <f t="shared" si="6"/>
        <v>67912.674547232353</v>
      </c>
      <c r="AF44" s="1755">
        <f t="shared" si="7"/>
        <v>67934.877622377622</v>
      </c>
      <c r="AG44" s="275"/>
      <c r="AH44" s="1413">
        <f t="shared" si="3"/>
        <v>154977.10243437276</v>
      </c>
      <c r="AI44" s="1755">
        <f t="shared" si="2"/>
        <v>177401.66083916085</v>
      </c>
    </row>
    <row r="45" spans="2:35" ht="12" customHeight="1" x14ac:dyDescent="0.25">
      <c r="B45" s="32" t="s">
        <v>83</v>
      </c>
      <c r="C45" s="323">
        <v>215</v>
      </c>
      <c r="D45" s="323">
        <v>1</v>
      </c>
      <c r="E45" s="208"/>
      <c r="F45" s="312">
        <v>3.15</v>
      </c>
      <c r="G45" s="312">
        <v>9</v>
      </c>
      <c r="H45" s="275"/>
      <c r="I45" s="312">
        <v>1.36</v>
      </c>
      <c r="J45" s="312">
        <v>2.2000000000000002</v>
      </c>
      <c r="K45" s="275"/>
      <c r="L45" s="312">
        <v>4.51</v>
      </c>
      <c r="M45" s="312">
        <v>11.2</v>
      </c>
      <c r="N45" s="275"/>
      <c r="O45" s="312">
        <v>0.43</v>
      </c>
      <c r="P45" s="312">
        <v>0.34</v>
      </c>
      <c r="Q45" s="275"/>
      <c r="R45" s="312">
        <v>0.04</v>
      </c>
      <c r="S45" s="312">
        <v>0.12</v>
      </c>
      <c r="T45" s="275"/>
      <c r="U45" s="312">
        <v>0.49</v>
      </c>
      <c r="V45" s="312">
        <v>0.45</v>
      </c>
      <c r="X45" s="1456">
        <f>VLOOKUP(B45,'FX rates'!$B$9:$K$116,4,FALSE)</f>
        <v>0.95010099999999997</v>
      </c>
      <c r="Y45" s="1048">
        <f>VLOOKUP(B45,'FX rates'!$B$9:$K$116,5,FALSE)</f>
        <v>0.91520000000000001</v>
      </c>
      <c r="AB45" s="1404">
        <f t="shared" si="0"/>
        <v>3.3154369903831276</v>
      </c>
      <c r="AC45" s="1404">
        <f t="shared" si="5"/>
        <v>9.8339160839160833</v>
      </c>
      <c r="AD45" s="275"/>
      <c r="AE45" s="1413">
        <f t="shared" si="6"/>
        <v>1.431426764101922</v>
      </c>
      <c r="AF45" s="1755">
        <f t="shared" si="7"/>
        <v>2.4038461538461542</v>
      </c>
      <c r="AG45" s="275"/>
      <c r="AH45" s="1413">
        <f t="shared" si="3"/>
        <v>4.7468637544850498</v>
      </c>
      <c r="AI45" s="1755">
        <f t="shared" si="2"/>
        <v>12.237762237762237</v>
      </c>
    </row>
    <row r="46" spans="2:35" ht="12" customHeight="1" x14ac:dyDescent="0.25">
      <c r="B46" s="32" t="s">
        <v>84</v>
      </c>
      <c r="C46" s="323">
        <v>49</v>
      </c>
      <c r="D46" s="323">
        <v>47</v>
      </c>
      <c r="E46" s="208"/>
      <c r="F46" s="312">
        <v>66463.44</v>
      </c>
      <c r="G46" s="312">
        <v>72079.509999999995</v>
      </c>
      <c r="H46" s="275"/>
      <c r="I46" s="312">
        <v>5065.97</v>
      </c>
      <c r="J46" s="312">
        <v>6049.06</v>
      </c>
      <c r="K46" s="275"/>
      <c r="L46" s="312">
        <v>71529.41</v>
      </c>
      <c r="M46" s="312">
        <v>78128.570000000007</v>
      </c>
      <c r="N46" s="275"/>
      <c r="O46" s="312">
        <v>232.41</v>
      </c>
      <c r="P46" s="312">
        <v>240.69</v>
      </c>
      <c r="Q46" s="275"/>
      <c r="R46" s="312">
        <v>0.18</v>
      </c>
      <c r="S46" s="312">
        <v>0.17</v>
      </c>
      <c r="T46" s="275"/>
      <c r="U46" s="312">
        <v>232.58</v>
      </c>
      <c r="V46" s="312">
        <v>240.86</v>
      </c>
      <c r="X46" s="1456">
        <f>VLOOKUP(B46,'FX rates'!$B$9:$K$116,4,FALSE)</f>
        <v>13.7004</v>
      </c>
      <c r="Y46" s="1048">
        <f>VLOOKUP(B46,'FX rates'!$B$9:$K$116,5,FALSE)</f>
        <v>15.3979</v>
      </c>
      <c r="AB46" s="1404">
        <f t="shared" si="0"/>
        <v>4851.2043443987041</v>
      </c>
      <c r="AC46" s="1404">
        <f t="shared" si="5"/>
        <v>4681.125997700985</v>
      </c>
      <c r="AD46" s="275"/>
      <c r="AE46" s="1413">
        <f t="shared" si="6"/>
        <v>369.7680359697527</v>
      </c>
      <c r="AF46" s="1755">
        <f t="shared" si="7"/>
        <v>392.84967430623658</v>
      </c>
      <c r="AG46" s="275"/>
      <c r="AH46" s="1413">
        <f t="shared" si="3"/>
        <v>5220.9723803684565</v>
      </c>
      <c r="AI46" s="1755">
        <f t="shared" si="2"/>
        <v>5073.9756720072219</v>
      </c>
    </row>
    <row r="47" spans="2:35" ht="12" customHeight="1" x14ac:dyDescent="0.25">
      <c r="B47" s="32" t="s">
        <v>88</v>
      </c>
      <c r="C47" s="323">
        <v>121</v>
      </c>
      <c r="D47" s="323">
        <v>141</v>
      </c>
      <c r="E47" s="208"/>
      <c r="F47" s="312">
        <v>0</v>
      </c>
      <c r="G47" s="312">
        <v>0</v>
      </c>
      <c r="H47" s="275"/>
      <c r="I47" s="312" t="s">
        <v>131</v>
      </c>
      <c r="J47" s="312" t="s">
        <v>131</v>
      </c>
      <c r="K47" s="275"/>
      <c r="L47" s="312">
        <v>0</v>
      </c>
      <c r="M47" s="312">
        <v>0</v>
      </c>
      <c r="N47" s="275"/>
      <c r="O47" s="312" t="s">
        <v>131</v>
      </c>
      <c r="P47" s="312" t="s">
        <v>131</v>
      </c>
      <c r="Q47" s="275"/>
      <c r="R47" s="312" t="s">
        <v>131</v>
      </c>
      <c r="S47" s="312" t="s">
        <v>131</v>
      </c>
      <c r="T47" s="601"/>
      <c r="U47" s="312" t="s">
        <v>131</v>
      </c>
      <c r="V47" s="312" t="s">
        <v>131</v>
      </c>
      <c r="X47" s="1456">
        <f>VLOOKUP(B47,'FX rates'!$B$9:$K$116,4,FALSE)</f>
        <v>0.95010099999999997</v>
      </c>
      <c r="Y47" s="1048">
        <f>VLOOKUP(B47,'FX rates'!$B$9:$K$116,5,FALSE)</f>
        <v>0.91520000000000001</v>
      </c>
      <c r="AB47" s="1404">
        <f t="shared" si="0"/>
        <v>0</v>
      </c>
      <c r="AC47" s="1404">
        <f t="shared" si="5"/>
        <v>0</v>
      </c>
      <c r="AD47" s="275"/>
      <c r="AE47" s="1413" t="s">
        <v>131</v>
      </c>
      <c r="AF47" s="1755" t="s">
        <v>131</v>
      </c>
      <c r="AG47" s="275"/>
      <c r="AH47" s="1413">
        <f t="shared" si="3"/>
        <v>0</v>
      </c>
      <c r="AI47" s="1755">
        <f t="shared" si="2"/>
        <v>0</v>
      </c>
    </row>
    <row r="48" spans="2:35" ht="12" customHeight="1" x14ac:dyDescent="0.25">
      <c r="B48" s="32" t="s">
        <v>94</v>
      </c>
      <c r="C48" s="323">
        <v>36</v>
      </c>
      <c r="D48" s="323">
        <v>33</v>
      </c>
      <c r="E48" s="208"/>
      <c r="F48" s="312">
        <v>8672.2000000000007</v>
      </c>
      <c r="G48" s="312">
        <v>9961.2999999999993</v>
      </c>
      <c r="H48" s="275"/>
      <c r="I48" s="312">
        <v>2434.4</v>
      </c>
      <c r="J48" s="312">
        <v>2758.33</v>
      </c>
      <c r="K48" s="275"/>
      <c r="L48" s="312">
        <v>11106.6</v>
      </c>
      <c r="M48" s="312">
        <v>12719.63</v>
      </c>
      <c r="N48" s="275"/>
      <c r="O48" s="312">
        <v>563.66999999999996</v>
      </c>
      <c r="P48" s="312">
        <v>569.84</v>
      </c>
      <c r="Q48" s="275"/>
      <c r="R48" s="312">
        <v>3.84</v>
      </c>
      <c r="S48" s="312">
        <v>6.62</v>
      </c>
      <c r="T48" s="601"/>
      <c r="U48" s="312">
        <v>567.49</v>
      </c>
      <c r="V48" s="312">
        <v>576.44000000000005</v>
      </c>
      <c r="X48" s="1456">
        <f>VLOOKUP(B48,'FX rates'!$B$9:$K$116,4,FALSE)</f>
        <v>0.95010099999999997</v>
      </c>
      <c r="Y48" s="1048">
        <f>VLOOKUP(B48,'FX rates'!$B$9:$K$116,5,FALSE)</f>
        <v>0.91520000000000001</v>
      </c>
      <c r="AB48" s="1404">
        <f t="shared" si="0"/>
        <v>9127.6611644446239</v>
      </c>
      <c r="AC48" s="1404">
        <f t="shared" si="5"/>
        <v>10884.287587412586</v>
      </c>
      <c r="AD48" s="275"/>
      <c r="AE48" s="1413">
        <f t="shared" si="6"/>
        <v>2562.2539077424403</v>
      </c>
      <c r="AF48" s="1755">
        <f t="shared" si="7"/>
        <v>3013.9095279720277</v>
      </c>
      <c r="AG48" s="275"/>
      <c r="AH48" s="1413">
        <f t="shared" si="3"/>
        <v>11689.915072187063</v>
      </c>
      <c r="AI48" s="1755">
        <f t="shared" si="2"/>
        <v>13898.197115384613</v>
      </c>
    </row>
    <row r="49" spans="2:35" ht="12" customHeight="1" x14ac:dyDescent="0.25">
      <c r="B49" s="32" t="s">
        <v>95</v>
      </c>
      <c r="C49" s="323">
        <v>8</v>
      </c>
      <c r="D49" s="323">
        <v>7</v>
      </c>
      <c r="E49" s="208"/>
      <c r="F49" s="312">
        <v>266.69</v>
      </c>
      <c r="G49" s="312">
        <v>184.26</v>
      </c>
      <c r="H49" s="275"/>
      <c r="I49" s="312">
        <v>85.8</v>
      </c>
      <c r="J49" s="312">
        <v>15.28</v>
      </c>
      <c r="K49" s="275"/>
      <c r="L49" s="312">
        <v>352.49</v>
      </c>
      <c r="M49" s="312">
        <v>199.54</v>
      </c>
      <c r="N49" s="275"/>
      <c r="O49" s="312">
        <v>1.43</v>
      </c>
      <c r="P49" s="312">
        <v>1354</v>
      </c>
      <c r="Q49" s="275"/>
      <c r="R49" s="312">
        <v>0.06</v>
      </c>
      <c r="S49" s="312">
        <v>128</v>
      </c>
      <c r="T49" s="601"/>
      <c r="U49" s="312">
        <v>1.49</v>
      </c>
      <c r="V49" s="312">
        <v>1482</v>
      </c>
      <c r="X49" s="1456">
        <f>VLOOKUP(B49,'FX rates'!$B$9:$K$116,4,FALSE)</f>
        <v>302.88</v>
      </c>
      <c r="Y49" s="1048">
        <f>VLOOKUP(B49,'FX rates'!$B$9:$K$116,5,FALSE)</f>
        <v>197.28800000000001</v>
      </c>
      <c r="AB49" s="1404">
        <f t="shared" si="0"/>
        <v>0.88051373481246697</v>
      </c>
      <c r="AC49" s="1404">
        <f t="shared" si="5"/>
        <v>0.93396455942581391</v>
      </c>
      <c r="AD49" s="275"/>
      <c r="AE49" s="1413">
        <f t="shared" si="6"/>
        <v>0.28328050713153724</v>
      </c>
      <c r="AF49" s="1755" t="s">
        <v>131</v>
      </c>
      <c r="AG49" s="275"/>
      <c r="AH49" s="1413">
        <f t="shared" si="3"/>
        <v>1.1637942419440044</v>
      </c>
      <c r="AI49" s="1755" t="s">
        <v>271</v>
      </c>
    </row>
    <row r="50" spans="2:35" ht="12" customHeight="1" x14ac:dyDescent="0.25">
      <c r="B50" s="32" t="s">
        <v>97</v>
      </c>
      <c r="C50" s="323">
        <v>4</v>
      </c>
      <c r="D50" s="323">
        <v>4</v>
      </c>
      <c r="E50" s="208"/>
      <c r="F50" s="312">
        <v>36974.6</v>
      </c>
      <c r="G50" s="312">
        <v>34508.01</v>
      </c>
      <c r="H50" s="275"/>
      <c r="I50" s="312" t="s">
        <v>131</v>
      </c>
      <c r="J50" s="312" t="s">
        <v>131</v>
      </c>
      <c r="K50" s="275"/>
      <c r="L50" s="312">
        <v>36974.6</v>
      </c>
      <c r="M50" s="312">
        <v>34508.01</v>
      </c>
      <c r="N50" s="275"/>
      <c r="O50" s="312">
        <v>313.51</v>
      </c>
      <c r="P50" s="312">
        <v>211.44</v>
      </c>
      <c r="Q50" s="275"/>
      <c r="R50" s="312" t="s">
        <v>131</v>
      </c>
      <c r="S50" s="312">
        <v>0</v>
      </c>
      <c r="T50" s="601"/>
      <c r="U50" s="312">
        <v>313.51</v>
      </c>
      <c r="V50" s="312">
        <v>211.44</v>
      </c>
      <c r="X50" s="1456">
        <f>VLOOKUP(B50,'FX rates'!$B$9:$K$116,4,FALSE)</f>
        <v>8.6234999999999999</v>
      </c>
      <c r="Y50" s="1048">
        <f>VLOOKUP(B50,'FX rates'!$B$9:$K$116,5,FALSE)</f>
        <v>8.7474000000000007</v>
      </c>
      <c r="AB50" s="1404">
        <f t="shared" si="0"/>
        <v>4287.6558242013107</v>
      </c>
      <c r="AC50" s="1404">
        <f t="shared" si="5"/>
        <v>3944.944783592839</v>
      </c>
      <c r="AD50" s="275"/>
      <c r="AE50" s="1413" t="s">
        <v>131</v>
      </c>
      <c r="AF50" s="1755" t="s">
        <v>131</v>
      </c>
      <c r="AG50" s="275"/>
      <c r="AH50" s="1413">
        <f t="shared" si="3"/>
        <v>4287.6558242013107</v>
      </c>
      <c r="AI50" s="1755">
        <f t="shared" si="2"/>
        <v>3944.944783592839</v>
      </c>
    </row>
    <row r="51" spans="2:35" ht="12" customHeight="1" x14ac:dyDescent="0.25">
      <c r="B51" s="142" t="s">
        <v>189</v>
      </c>
      <c r="C51" s="323">
        <v>3</v>
      </c>
      <c r="D51" s="323">
        <v>3</v>
      </c>
      <c r="E51" s="208"/>
      <c r="F51" s="312">
        <v>1010.38</v>
      </c>
      <c r="G51" s="312">
        <v>1859.68</v>
      </c>
      <c r="H51" s="275"/>
      <c r="I51" s="312" t="s">
        <v>131</v>
      </c>
      <c r="J51" s="312" t="s">
        <v>131</v>
      </c>
      <c r="K51" s="275"/>
      <c r="L51" s="312">
        <v>1010.38</v>
      </c>
      <c r="M51" s="312">
        <v>1859.68</v>
      </c>
      <c r="N51" s="275"/>
      <c r="O51" s="312">
        <v>1.65</v>
      </c>
      <c r="P51" s="312">
        <v>3.73</v>
      </c>
      <c r="Q51" s="275"/>
      <c r="R51" s="312" t="s">
        <v>131</v>
      </c>
      <c r="S51" s="312" t="s">
        <v>131</v>
      </c>
      <c r="T51" s="275"/>
      <c r="U51" s="312">
        <v>1.65</v>
      </c>
      <c r="V51" s="312">
        <v>3.73</v>
      </c>
      <c r="X51" s="1456">
        <f>VLOOKUP(B51,'FX rates'!$B$9:$K$116,4,FALSE)</f>
        <v>3.7473999999999998</v>
      </c>
      <c r="Y51" s="1048">
        <f>VLOOKUP(B51,'FX rates'!$B$9:$K$116,5,FALSE)</f>
        <v>3.7502</v>
      </c>
      <c r="AB51" s="1404">
        <f t="shared" si="0"/>
        <v>269.6216043123232</v>
      </c>
      <c r="AC51" s="1404">
        <f t="shared" si="5"/>
        <v>495.88821929497095</v>
      </c>
      <c r="AD51" s="275"/>
      <c r="AE51" s="1413" t="s">
        <v>131</v>
      </c>
      <c r="AF51" s="1755" t="s">
        <v>131</v>
      </c>
      <c r="AG51" s="275"/>
      <c r="AH51" s="1413">
        <f t="shared" si="3"/>
        <v>269.6216043123232</v>
      </c>
      <c r="AI51" s="1755">
        <f t="shared" si="2"/>
        <v>495.88821929497095</v>
      </c>
    </row>
    <row r="52" spans="2:35" ht="12" customHeight="1" x14ac:dyDescent="0.25">
      <c r="B52" s="42" t="s">
        <v>103</v>
      </c>
      <c r="C52" s="324">
        <v>1098</v>
      </c>
      <c r="D52" s="324">
        <v>950</v>
      </c>
      <c r="E52" s="208"/>
      <c r="F52" s="300">
        <v>49802.98</v>
      </c>
      <c r="G52" s="300">
        <v>53507.5</v>
      </c>
      <c r="H52" s="275"/>
      <c r="I52" s="300">
        <v>42524.84</v>
      </c>
      <c r="J52" s="300">
        <v>31632.51</v>
      </c>
      <c r="K52" s="275"/>
      <c r="L52" s="300">
        <v>92327.82</v>
      </c>
      <c r="M52" s="300">
        <v>85140.01</v>
      </c>
      <c r="N52" s="275"/>
      <c r="O52" s="300">
        <v>938.5</v>
      </c>
      <c r="P52" s="300">
        <v>1043.0899999999999</v>
      </c>
      <c r="Q52" s="275"/>
      <c r="R52" s="300">
        <v>23.34</v>
      </c>
      <c r="S52" s="300">
        <v>20.7</v>
      </c>
      <c r="T52" s="275"/>
      <c r="U52" s="300">
        <v>961.84</v>
      </c>
      <c r="V52" s="300">
        <v>1063.79</v>
      </c>
      <c r="X52" s="1457">
        <f>VLOOKUP(B52,'FX rates'!$B$9:$K$116,4,FALSE)</f>
        <v>1.0185</v>
      </c>
      <c r="Y52" s="1050">
        <f>VLOOKUP(B52,'FX rates'!$B$9:$K$116,5,FALSE)</f>
        <v>0.99080000000000001</v>
      </c>
      <c r="AB52" s="1405">
        <f t="shared" si="0"/>
        <v>48898.360333824254</v>
      </c>
      <c r="AC52" s="1405">
        <f t="shared" si="5"/>
        <v>54004.33992733145</v>
      </c>
      <c r="AD52" s="275"/>
      <c r="AE52" s="1414">
        <f t="shared" si="6"/>
        <v>41752.420225822287</v>
      </c>
      <c r="AF52" s="1752">
        <f t="shared" si="7"/>
        <v>31926.231328219619</v>
      </c>
      <c r="AG52" s="275"/>
      <c r="AH52" s="1414">
        <f t="shared" si="3"/>
        <v>90650.780559646548</v>
      </c>
      <c r="AI52" s="1752">
        <f t="shared" si="2"/>
        <v>85930.571255551069</v>
      </c>
    </row>
    <row r="53" spans="2:35" ht="12" customHeight="1" x14ac:dyDescent="0.25">
      <c r="B53" s="157" t="s">
        <v>30</v>
      </c>
      <c r="C53" s="316">
        <f>SUM(C40:C52)</f>
        <v>3487</v>
      </c>
      <c r="D53" s="316">
        <f>SUM(D40:D52)</f>
        <v>3085</v>
      </c>
      <c r="F53" s="317"/>
      <c r="G53" s="317"/>
      <c r="H53" s="224"/>
      <c r="I53" s="317"/>
      <c r="J53" s="317"/>
      <c r="K53" s="224"/>
      <c r="L53" s="199"/>
      <c r="M53" s="199"/>
      <c r="N53" s="224"/>
      <c r="O53" s="317">
        <f>SUM(O40:O52)</f>
        <v>8299.2200000000012</v>
      </c>
      <c r="P53" s="317">
        <f>SUM(P40:P52)</f>
        <v>9814.3000000000011</v>
      </c>
      <c r="Q53" s="224"/>
      <c r="R53" s="317">
        <f>SUM(R40:R52)</f>
        <v>86.080000000000013</v>
      </c>
      <c r="S53" s="317">
        <f>SUM(S40:S52)</f>
        <v>217.99</v>
      </c>
      <c r="T53" s="224"/>
      <c r="U53" s="317">
        <f>SUM(U40:U52)</f>
        <v>8385.33</v>
      </c>
      <c r="V53" s="317">
        <f>SUM(V40:V52)</f>
        <v>10032.259999999998</v>
      </c>
      <c r="X53" s="61"/>
      <c r="AB53" s="317">
        <f>SUM(AB40:AB52)</f>
        <v>334705.19620788447</v>
      </c>
      <c r="AC53" s="317">
        <f>SUM(AC40:AC52)</f>
        <v>411008.04287119233</v>
      </c>
      <c r="AD53" s="224"/>
      <c r="AE53" s="317">
        <f>SUM(AE40:AE52)</f>
        <v>115247.28669353048</v>
      </c>
      <c r="AF53" s="317">
        <f>SUM(AF40:AF52)</f>
        <v>107217.496649379</v>
      </c>
      <c r="AG53" s="224"/>
      <c r="AH53" s="317">
        <f>SUM(AH40:AH52)</f>
        <v>449952.75655653159</v>
      </c>
      <c r="AI53" s="317">
        <f>SUM(AI40:AI52)</f>
        <v>518224.60555601207</v>
      </c>
    </row>
    <row r="54" spans="2:35" ht="12" customHeight="1" x14ac:dyDescent="0.25">
      <c r="B54" s="157"/>
      <c r="F54" s="199"/>
      <c r="G54" s="199"/>
      <c r="H54" s="224"/>
      <c r="I54" s="199"/>
      <c r="J54" s="199"/>
      <c r="K54" s="224"/>
      <c r="L54" s="199"/>
      <c r="M54" s="199"/>
      <c r="N54" s="224"/>
      <c r="O54" s="199"/>
      <c r="P54" s="199"/>
      <c r="Q54" s="224"/>
      <c r="R54" s="199"/>
      <c r="S54" s="199"/>
      <c r="T54" s="224"/>
      <c r="U54" s="199"/>
      <c r="V54" s="199"/>
      <c r="X54" s="61"/>
      <c r="AB54" s="305"/>
      <c r="AC54" s="199"/>
      <c r="AD54" s="224"/>
      <c r="AE54" s="199"/>
      <c r="AF54" s="199"/>
      <c r="AG54" s="224"/>
      <c r="AH54" s="199"/>
      <c r="AI54" s="199"/>
    </row>
    <row r="55" spans="2:35" ht="12" customHeight="1" x14ac:dyDescent="0.25">
      <c r="B55" s="82" t="s">
        <v>132</v>
      </c>
      <c r="C55" s="331">
        <f>SUM(C20,C37,C53)</f>
        <v>7448</v>
      </c>
      <c r="D55" s="331">
        <f>SUM(D20,D37,D53)</f>
        <v>6816</v>
      </c>
      <c r="E55" s="272"/>
      <c r="F55" s="332"/>
      <c r="G55" s="332"/>
      <c r="H55" s="333"/>
      <c r="I55" s="332"/>
      <c r="J55" s="332"/>
      <c r="K55" s="333"/>
      <c r="L55" s="332"/>
      <c r="M55" s="332"/>
      <c r="N55" s="333"/>
      <c r="O55" s="319">
        <f>SUM(O20,O37,O53)</f>
        <v>471534.04999999993</v>
      </c>
      <c r="P55" s="319">
        <f>SUM(P20,P37,P53)</f>
        <v>439155.58</v>
      </c>
      <c r="Q55" s="333"/>
      <c r="R55" s="319">
        <f>SUM(R20,R37,R53)</f>
        <v>265952.81000000006</v>
      </c>
      <c r="S55" s="319">
        <f>SUM(S20,S37,S53)</f>
        <v>218706.08</v>
      </c>
      <c r="T55" s="333"/>
      <c r="U55" s="319">
        <f>SUM(U20,U37,U53)</f>
        <v>748270.73</v>
      </c>
      <c r="V55" s="319">
        <f>SUM(V20,V37,V53)</f>
        <v>666427.84</v>
      </c>
      <c r="W55" s="272"/>
      <c r="X55" s="272"/>
      <c r="Y55" s="272"/>
      <c r="Z55" s="272"/>
      <c r="AA55" s="886"/>
      <c r="AB55" s="887">
        <f>SUM(AB20,AB37,AB53)</f>
        <v>13065737.337305926</v>
      </c>
      <c r="AC55" s="887">
        <f t="shared" ref="AC55:AI55" si="8">SUM(AC20,AC37,AC53)</f>
        <v>8861715.9796805177</v>
      </c>
      <c r="AD55" s="887"/>
      <c r="AE55" s="887">
        <f t="shared" si="8"/>
        <v>6907045.3108011195</v>
      </c>
      <c r="AF55" s="887">
        <f t="shared" si="8"/>
        <v>6477807.3710217513</v>
      </c>
      <c r="AG55" s="887"/>
      <c r="AH55" s="887">
        <f t="shared" si="8"/>
        <v>20066340.520792466</v>
      </c>
      <c r="AI55" s="887">
        <f t="shared" si="8"/>
        <v>15421020.893449103</v>
      </c>
    </row>
    <row r="56" spans="2:35" ht="12" customHeight="1" x14ac:dyDescent="0.25">
      <c r="B56" s="157"/>
      <c r="W56" s="1417"/>
      <c r="X56" s="1417"/>
      <c r="Y56" s="1417"/>
      <c r="AB56" s="852"/>
    </row>
    <row r="57" spans="2:35" ht="12" customHeight="1" x14ac:dyDescent="0.25">
      <c r="B57" s="87" t="s">
        <v>110</v>
      </c>
      <c r="W57" s="149"/>
      <c r="X57" s="148"/>
      <c r="Y57" s="148"/>
    </row>
    <row r="58" spans="2:35" ht="12" customHeight="1" x14ac:dyDescent="0.25">
      <c r="B58" s="87" t="s">
        <v>111</v>
      </c>
      <c r="W58" s="149"/>
      <c r="X58" s="148"/>
      <c r="Y58" s="148"/>
    </row>
    <row r="59" spans="2:35" ht="12" customHeight="1" x14ac:dyDescent="0.25">
      <c r="B59" s="87" t="s">
        <v>112</v>
      </c>
    </row>
    <row r="60" spans="2:35" ht="12" customHeight="1" x14ac:dyDescent="0.25">
      <c r="B60" s="94" t="s">
        <v>113</v>
      </c>
    </row>
    <row r="61" spans="2:35" ht="12" customHeight="1" x14ac:dyDescent="0.25">
      <c r="B61" s="87" t="s">
        <v>133</v>
      </c>
    </row>
    <row r="62" spans="2:35" ht="12" customHeight="1" x14ac:dyDescent="0.25">
      <c r="B62" s="87" t="s">
        <v>134</v>
      </c>
    </row>
    <row r="63" spans="2:35" ht="12" customHeight="1" x14ac:dyDescent="0.25">
      <c r="B63" s="2"/>
    </row>
    <row r="64" spans="2:35" ht="12" customHeight="1" x14ac:dyDescent="0.25">
      <c r="B64" s="79" t="s">
        <v>116</v>
      </c>
    </row>
    <row r="65" spans="2:2" ht="12" customHeight="1" x14ac:dyDescent="0.25">
      <c r="B65" s="79" t="s">
        <v>117</v>
      </c>
    </row>
    <row r="66" spans="2:2" ht="12" customHeight="1" x14ac:dyDescent="0.25">
      <c r="B66" s="79" t="s">
        <v>121</v>
      </c>
    </row>
    <row r="67" spans="2:2" ht="12" customHeight="1" x14ac:dyDescent="0.25">
      <c r="B67" s="79" t="s">
        <v>805</v>
      </c>
    </row>
    <row r="68" spans="2:2" ht="12" customHeight="1" x14ac:dyDescent="0.25">
      <c r="B68" s="79" t="s">
        <v>118</v>
      </c>
    </row>
    <row r="69" spans="2:2" ht="12" customHeight="1" x14ac:dyDescent="0.25">
      <c r="B69" s="79" t="s">
        <v>119</v>
      </c>
    </row>
    <row r="70" spans="2:2" ht="12" customHeight="1" x14ac:dyDescent="0.25">
      <c r="B70" s="79" t="s">
        <v>120</v>
      </c>
    </row>
    <row r="71" spans="2:2" ht="12" customHeight="1" x14ac:dyDescent="0.25">
      <c r="B71" s="3" t="s">
        <v>807</v>
      </c>
    </row>
    <row r="72" spans="2:2" ht="12" customHeight="1" x14ac:dyDescent="0.25">
      <c r="B72" s="79" t="s">
        <v>123</v>
      </c>
    </row>
    <row r="73" spans="2:2" ht="12" customHeight="1" x14ac:dyDescent="0.25">
      <c r="B73" s="79" t="s">
        <v>124</v>
      </c>
    </row>
    <row r="74" spans="2:2" x14ac:dyDescent="0.25">
      <c r="B74" s="79" t="s">
        <v>125</v>
      </c>
    </row>
    <row r="75" spans="2:2" x14ac:dyDescent="0.25">
      <c r="B75" s="79" t="s">
        <v>122</v>
      </c>
    </row>
    <row r="76" spans="2:2" x14ac:dyDescent="0.25">
      <c r="B76" s="79" t="s">
        <v>126</v>
      </c>
    </row>
  </sheetData>
  <mergeCells count="23">
    <mergeCell ref="I6:I8"/>
    <mergeCell ref="B6:B8"/>
    <mergeCell ref="C6:C8"/>
    <mergeCell ref="D6:D8"/>
    <mergeCell ref="F6:F8"/>
    <mergeCell ref="G6:G8"/>
    <mergeCell ref="AB6:AB8"/>
    <mergeCell ref="J6:J8"/>
    <mergeCell ref="L6:L8"/>
    <mergeCell ref="M6:M8"/>
    <mergeCell ref="O6:O8"/>
    <mergeCell ref="P6:P8"/>
    <mergeCell ref="R6:R8"/>
    <mergeCell ref="S6:S8"/>
    <mergeCell ref="U6:U8"/>
    <mergeCell ref="V6:V8"/>
    <mergeCell ref="X6:X8"/>
    <mergeCell ref="Y6:Y8"/>
    <mergeCell ref="AC6:AC8"/>
    <mergeCell ref="AE6:AE8"/>
    <mergeCell ref="AF6:AF8"/>
    <mergeCell ref="AH6:AH8"/>
    <mergeCell ref="AI6:AI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T145"/>
  <sheetViews>
    <sheetView showGridLines="0" topLeftCell="A13" zoomScale="85" zoomScaleNormal="85" workbookViewId="0">
      <selection activeCell="D20" sqref="D20"/>
    </sheetView>
  </sheetViews>
  <sheetFormatPr defaultColWidth="6.7109375" defaultRowHeight="15" x14ac:dyDescent="0.25"/>
  <cols>
    <col min="1" max="1" width="2.85546875" style="1" customWidth="1"/>
    <col min="2" max="2" width="37.42578125" style="1" customWidth="1"/>
    <col min="3" max="3" width="5.28515625" style="1" bestFit="1" customWidth="1"/>
    <col min="4" max="4" width="15.7109375" style="1" customWidth="1"/>
    <col min="5" max="5" width="19.5703125" style="1" customWidth="1"/>
    <col min="6" max="6" width="2.85546875" style="1" customWidth="1"/>
    <col min="7" max="7" width="12.28515625" style="1" customWidth="1"/>
    <col min="8" max="8" width="2.85546875" style="2" customWidth="1"/>
    <col min="9" max="10" width="12.28515625" style="2" customWidth="1"/>
    <col min="11" max="11" width="2.85546875" style="3" customWidth="1"/>
    <col min="12" max="12" width="37.42578125" style="3" customWidth="1"/>
    <col min="13" max="14" width="15.7109375" style="3" customWidth="1"/>
    <col min="15" max="15" width="2.85546875" style="3" customWidth="1"/>
    <col min="16" max="16" width="12.28515625" style="3" customWidth="1"/>
    <col min="17" max="17" width="2.85546875" style="3" customWidth="1"/>
    <col min="18" max="255" width="6.7109375" style="3"/>
    <col min="256" max="256" width="2.85546875" style="3" customWidth="1"/>
    <col min="257" max="257" width="37.42578125" style="3" customWidth="1"/>
    <col min="258" max="258" width="5.28515625" style="3" bestFit="1" customWidth="1"/>
    <col min="259" max="260" width="15.7109375" style="3" customWidth="1"/>
    <col min="261" max="262" width="2.85546875" style="3" customWidth="1"/>
    <col min="263" max="263" width="12.28515625" style="3" customWidth="1"/>
    <col min="264" max="264" width="2.85546875" style="3" customWidth="1"/>
    <col min="265" max="266" width="12.28515625" style="3" customWidth="1"/>
    <col min="267" max="267" width="2.85546875" style="3" customWidth="1"/>
    <col min="268" max="268" width="37.42578125" style="3" customWidth="1"/>
    <col min="269" max="270" width="15.7109375" style="3" customWidth="1"/>
    <col min="271" max="271" width="2.85546875" style="3" customWidth="1"/>
    <col min="272" max="272" width="12.28515625" style="3" customWidth="1"/>
    <col min="273" max="273" width="2.85546875" style="3" customWidth="1"/>
    <col min="274" max="511" width="6.7109375" style="3"/>
    <col min="512" max="512" width="2.85546875" style="3" customWidth="1"/>
    <col min="513" max="513" width="37.42578125" style="3" customWidth="1"/>
    <col min="514" max="514" width="5.28515625" style="3" bestFit="1" customWidth="1"/>
    <col min="515" max="516" width="15.7109375" style="3" customWidth="1"/>
    <col min="517" max="518" width="2.85546875" style="3" customWidth="1"/>
    <col min="519" max="519" width="12.28515625" style="3" customWidth="1"/>
    <col min="520" max="520" width="2.85546875" style="3" customWidth="1"/>
    <col min="521" max="522" width="12.28515625" style="3" customWidth="1"/>
    <col min="523" max="523" width="2.85546875" style="3" customWidth="1"/>
    <col min="524" max="524" width="37.42578125" style="3" customWidth="1"/>
    <col min="525" max="526" width="15.7109375" style="3" customWidth="1"/>
    <col min="527" max="527" width="2.85546875" style="3" customWidth="1"/>
    <col min="528" max="528" width="12.28515625" style="3" customWidth="1"/>
    <col min="529" max="529" width="2.85546875" style="3" customWidth="1"/>
    <col min="530" max="767" width="6.7109375" style="3"/>
    <col min="768" max="768" width="2.85546875" style="3" customWidth="1"/>
    <col min="769" max="769" width="37.42578125" style="3" customWidth="1"/>
    <col min="770" max="770" width="5.28515625" style="3" bestFit="1" customWidth="1"/>
    <col min="771" max="772" width="15.7109375" style="3" customWidth="1"/>
    <col min="773" max="774" width="2.85546875" style="3" customWidth="1"/>
    <col min="775" max="775" width="12.28515625" style="3" customWidth="1"/>
    <col min="776" max="776" width="2.85546875" style="3" customWidth="1"/>
    <col min="777" max="778" width="12.28515625" style="3" customWidth="1"/>
    <col min="779" max="779" width="2.85546875" style="3" customWidth="1"/>
    <col min="780" max="780" width="37.42578125" style="3" customWidth="1"/>
    <col min="781" max="782" width="15.7109375" style="3" customWidth="1"/>
    <col min="783" max="783" width="2.85546875" style="3" customWidth="1"/>
    <col min="784" max="784" width="12.28515625" style="3" customWidth="1"/>
    <col min="785" max="785" width="2.85546875" style="3" customWidth="1"/>
    <col min="786" max="1023" width="6.7109375" style="3"/>
    <col min="1024" max="1024" width="2.85546875" style="3" customWidth="1"/>
    <col min="1025" max="1025" width="37.42578125" style="3" customWidth="1"/>
    <col min="1026" max="1026" width="5.28515625" style="3" bestFit="1" customWidth="1"/>
    <col min="1027" max="1028" width="15.7109375" style="3" customWidth="1"/>
    <col min="1029" max="1030" width="2.85546875" style="3" customWidth="1"/>
    <col min="1031" max="1031" width="12.28515625" style="3" customWidth="1"/>
    <col min="1032" max="1032" width="2.85546875" style="3" customWidth="1"/>
    <col min="1033" max="1034" width="12.28515625" style="3" customWidth="1"/>
    <col min="1035" max="1035" width="2.85546875" style="3" customWidth="1"/>
    <col min="1036" max="1036" width="37.42578125" style="3" customWidth="1"/>
    <col min="1037" max="1038" width="15.7109375" style="3" customWidth="1"/>
    <col min="1039" max="1039" width="2.85546875" style="3" customWidth="1"/>
    <col min="1040" max="1040" width="12.28515625" style="3" customWidth="1"/>
    <col min="1041" max="1041" width="2.85546875" style="3" customWidth="1"/>
    <col min="1042" max="1279" width="6.7109375" style="3"/>
    <col min="1280" max="1280" width="2.85546875" style="3" customWidth="1"/>
    <col min="1281" max="1281" width="37.42578125" style="3" customWidth="1"/>
    <col min="1282" max="1282" width="5.28515625" style="3" bestFit="1" customWidth="1"/>
    <col min="1283" max="1284" width="15.7109375" style="3" customWidth="1"/>
    <col min="1285" max="1286" width="2.85546875" style="3" customWidth="1"/>
    <col min="1287" max="1287" width="12.28515625" style="3" customWidth="1"/>
    <col min="1288" max="1288" width="2.85546875" style="3" customWidth="1"/>
    <col min="1289" max="1290" width="12.28515625" style="3" customWidth="1"/>
    <col min="1291" max="1291" width="2.85546875" style="3" customWidth="1"/>
    <col min="1292" max="1292" width="37.42578125" style="3" customWidth="1"/>
    <col min="1293" max="1294" width="15.7109375" style="3" customWidth="1"/>
    <col min="1295" max="1295" width="2.85546875" style="3" customWidth="1"/>
    <col min="1296" max="1296" width="12.28515625" style="3" customWidth="1"/>
    <col min="1297" max="1297" width="2.85546875" style="3" customWidth="1"/>
    <col min="1298" max="1535" width="6.7109375" style="3"/>
    <col min="1536" max="1536" width="2.85546875" style="3" customWidth="1"/>
    <col min="1537" max="1537" width="37.42578125" style="3" customWidth="1"/>
    <col min="1538" max="1538" width="5.28515625" style="3" bestFit="1" customWidth="1"/>
    <col min="1539" max="1540" width="15.7109375" style="3" customWidth="1"/>
    <col min="1541" max="1542" width="2.85546875" style="3" customWidth="1"/>
    <col min="1543" max="1543" width="12.28515625" style="3" customWidth="1"/>
    <col min="1544" max="1544" width="2.85546875" style="3" customWidth="1"/>
    <col min="1545" max="1546" width="12.28515625" style="3" customWidth="1"/>
    <col min="1547" max="1547" width="2.85546875" style="3" customWidth="1"/>
    <col min="1548" max="1548" width="37.42578125" style="3" customWidth="1"/>
    <col min="1549" max="1550" width="15.7109375" style="3" customWidth="1"/>
    <col min="1551" max="1551" width="2.85546875" style="3" customWidth="1"/>
    <col min="1552" max="1552" width="12.28515625" style="3" customWidth="1"/>
    <col min="1553" max="1553" width="2.85546875" style="3" customWidth="1"/>
    <col min="1554" max="1791" width="6.7109375" style="3"/>
    <col min="1792" max="1792" width="2.85546875" style="3" customWidth="1"/>
    <col min="1793" max="1793" width="37.42578125" style="3" customWidth="1"/>
    <col min="1794" max="1794" width="5.28515625" style="3" bestFit="1" customWidth="1"/>
    <col min="1795" max="1796" width="15.7109375" style="3" customWidth="1"/>
    <col min="1797" max="1798" width="2.85546875" style="3" customWidth="1"/>
    <col min="1799" max="1799" width="12.28515625" style="3" customWidth="1"/>
    <col min="1800" max="1800" width="2.85546875" style="3" customWidth="1"/>
    <col min="1801" max="1802" width="12.28515625" style="3" customWidth="1"/>
    <col min="1803" max="1803" width="2.85546875" style="3" customWidth="1"/>
    <col min="1804" max="1804" width="37.42578125" style="3" customWidth="1"/>
    <col min="1805" max="1806" width="15.7109375" style="3" customWidth="1"/>
    <col min="1807" max="1807" width="2.85546875" style="3" customWidth="1"/>
    <col min="1808" max="1808" width="12.28515625" style="3" customWidth="1"/>
    <col min="1809" max="1809" width="2.85546875" style="3" customWidth="1"/>
    <col min="1810" max="2047" width="6.7109375" style="3"/>
    <col min="2048" max="2048" width="2.85546875" style="3" customWidth="1"/>
    <col min="2049" max="2049" width="37.42578125" style="3" customWidth="1"/>
    <col min="2050" max="2050" width="5.28515625" style="3" bestFit="1" customWidth="1"/>
    <col min="2051" max="2052" width="15.7109375" style="3" customWidth="1"/>
    <col min="2053" max="2054" width="2.85546875" style="3" customWidth="1"/>
    <col min="2055" max="2055" width="12.28515625" style="3" customWidth="1"/>
    <col min="2056" max="2056" width="2.85546875" style="3" customWidth="1"/>
    <col min="2057" max="2058" width="12.28515625" style="3" customWidth="1"/>
    <col min="2059" max="2059" width="2.85546875" style="3" customWidth="1"/>
    <col min="2060" max="2060" width="37.42578125" style="3" customWidth="1"/>
    <col min="2061" max="2062" width="15.7109375" style="3" customWidth="1"/>
    <col min="2063" max="2063" width="2.85546875" style="3" customWidth="1"/>
    <col min="2064" max="2064" width="12.28515625" style="3" customWidth="1"/>
    <col min="2065" max="2065" width="2.85546875" style="3" customWidth="1"/>
    <col min="2066" max="2303" width="6.7109375" style="3"/>
    <col min="2304" max="2304" width="2.85546875" style="3" customWidth="1"/>
    <col min="2305" max="2305" width="37.42578125" style="3" customWidth="1"/>
    <col min="2306" max="2306" width="5.28515625" style="3" bestFit="1" customWidth="1"/>
    <col min="2307" max="2308" width="15.7109375" style="3" customWidth="1"/>
    <col min="2309" max="2310" width="2.85546875" style="3" customWidth="1"/>
    <col min="2311" max="2311" width="12.28515625" style="3" customWidth="1"/>
    <col min="2312" max="2312" width="2.85546875" style="3" customWidth="1"/>
    <col min="2313" max="2314" width="12.28515625" style="3" customWidth="1"/>
    <col min="2315" max="2315" width="2.85546875" style="3" customWidth="1"/>
    <col min="2316" max="2316" width="37.42578125" style="3" customWidth="1"/>
    <col min="2317" max="2318" width="15.7109375" style="3" customWidth="1"/>
    <col min="2319" max="2319" width="2.85546875" style="3" customWidth="1"/>
    <col min="2320" max="2320" width="12.28515625" style="3" customWidth="1"/>
    <col min="2321" max="2321" width="2.85546875" style="3" customWidth="1"/>
    <col min="2322" max="2559" width="6.7109375" style="3"/>
    <col min="2560" max="2560" width="2.85546875" style="3" customWidth="1"/>
    <col min="2561" max="2561" width="37.42578125" style="3" customWidth="1"/>
    <col min="2562" max="2562" width="5.28515625" style="3" bestFit="1" customWidth="1"/>
    <col min="2563" max="2564" width="15.7109375" style="3" customWidth="1"/>
    <col min="2565" max="2566" width="2.85546875" style="3" customWidth="1"/>
    <col min="2567" max="2567" width="12.28515625" style="3" customWidth="1"/>
    <col min="2568" max="2568" width="2.85546875" style="3" customWidth="1"/>
    <col min="2569" max="2570" width="12.28515625" style="3" customWidth="1"/>
    <col min="2571" max="2571" width="2.85546875" style="3" customWidth="1"/>
    <col min="2572" max="2572" width="37.42578125" style="3" customWidth="1"/>
    <col min="2573" max="2574" width="15.7109375" style="3" customWidth="1"/>
    <col min="2575" max="2575" width="2.85546875" style="3" customWidth="1"/>
    <col min="2576" max="2576" width="12.28515625" style="3" customWidth="1"/>
    <col min="2577" max="2577" width="2.85546875" style="3" customWidth="1"/>
    <col min="2578" max="2815" width="6.7109375" style="3"/>
    <col min="2816" max="2816" width="2.85546875" style="3" customWidth="1"/>
    <col min="2817" max="2817" width="37.42578125" style="3" customWidth="1"/>
    <col min="2818" max="2818" width="5.28515625" style="3" bestFit="1" customWidth="1"/>
    <col min="2819" max="2820" width="15.7109375" style="3" customWidth="1"/>
    <col min="2821" max="2822" width="2.85546875" style="3" customWidth="1"/>
    <col min="2823" max="2823" width="12.28515625" style="3" customWidth="1"/>
    <col min="2824" max="2824" width="2.85546875" style="3" customWidth="1"/>
    <col min="2825" max="2826" width="12.28515625" style="3" customWidth="1"/>
    <col min="2827" max="2827" width="2.85546875" style="3" customWidth="1"/>
    <col min="2828" max="2828" width="37.42578125" style="3" customWidth="1"/>
    <col min="2829" max="2830" width="15.7109375" style="3" customWidth="1"/>
    <col min="2831" max="2831" width="2.85546875" style="3" customWidth="1"/>
    <col min="2832" max="2832" width="12.28515625" style="3" customWidth="1"/>
    <col min="2833" max="2833" width="2.85546875" style="3" customWidth="1"/>
    <col min="2834" max="3071" width="6.7109375" style="3"/>
    <col min="3072" max="3072" width="2.85546875" style="3" customWidth="1"/>
    <col min="3073" max="3073" width="37.42578125" style="3" customWidth="1"/>
    <col min="3074" max="3074" width="5.28515625" style="3" bestFit="1" customWidth="1"/>
    <col min="3075" max="3076" width="15.7109375" style="3" customWidth="1"/>
    <col min="3077" max="3078" width="2.85546875" style="3" customWidth="1"/>
    <col min="3079" max="3079" width="12.28515625" style="3" customWidth="1"/>
    <col min="3080" max="3080" width="2.85546875" style="3" customWidth="1"/>
    <col min="3081" max="3082" width="12.28515625" style="3" customWidth="1"/>
    <col min="3083" max="3083" width="2.85546875" style="3" customWidth="1"/>
    <col min="3084" max="3084" width="37.42578125" style="3" customWidth="1"/>
    <col min="3085" max="3086" width="15.7109375" style="3" customWidth="1"/>
    <col min="3087" max="3087" width="2.85546875" style="3" customWidth="1"/>
    <col min="3088" max="3088" width="12.28515625" style="3" customWidth="1"/>
    <col min="3089" max="3089" width="2.85546875" style="3" customWidth="1"/>
    <col min="3090" max="3327" width="6.7109375" style="3"/>
    <col min="3328" max="3328" width="2.85546875" style="3" customWidth="1"/>
    <col min="3329" max="3329" width="37.42578125" style="3" customWidth="1"/>
    <col min="3330" max="3330" width="5.28515625" style="3" bestFit="1" customWidth="1"/>
    <col min="3331" max="3332" width="15.7109375" style="3" customWidth="1"/>
    <col min="3333" max="3334" width="2.85546875" style="3" customWidth="1"/>
    <col min="3335" max="3335" width="12.28515625" style="3" customWidth="1"/>
    <col min="3336" max="3336" width="2.85546875" style="3" customWidth="1"/>
    <col min="3337" max="3338" width="12.28515625" style="3" customWidth="1"/>
    <col min="3339" max="3339" width="2.85546875" style="3" customWidth="1"/>
    <col min="3340" max="3340" width="37.42578125" style="3" customWidth="1"/>
    <col min="3341" max="3342" width="15.7109375" style="3" customWidth="1"/>
    <col min="3343" max="3343" width="2.85546875" style="3" customWidth="1"/>
    <col min="3344" max="3344" width="12.28515625" style="3" customWidth="1"/>
    <col min="3345" max="3345" width="2.85546875" style="3" customWidth="1"/>
    <col min="3346" max="3583" width="6.7109375" style="3"/>
    <col min="3584" max="3584" width="2.85546875" style="3" customWidth="1"/>
    <col min="3585" max="3585" width="37.42578125" style="3" customWidth="1"/>
    <col min="3586" max="3586" width="5.28515625" style="3" bestFit="1" customWidth="1"/>
    <col min="3587" max="3588" width="15.7109375" style="3" customWidth="1"/>
    <col min="3589" max="3590" width="2.85546875" style="3" customWidth="1"/>
    <col min="3591" max="3591" width="12.28515625" style="3" customWidth="1"/>
    <col min="3592" max="3592" width="2.85546875" style="3" customWidth="1"/>
    <col min="3593" max="3594" width="12.28515625" style="3" customWidth="1"/>
    <col min="3595" max="3595" width="2.85546875" style="3" customWidth="1"/>
    <col min="3596" max="3596" width="37.42578125" style="3" customWidth="1"/>
    <col min="3597" max="3598" width="15.7109375" style="3" customWidth="1"/>
    <col min="3599" max="3599" width="2.85546875" style="3" customWidth="1"/>
    <col min="3600" max="3600" width="12.28515625" style="3" customWidth="1"/>
    <col min="3601" max="3601" width="2.85546875" style="3" customWidth="1"/>
    <col min="3602" max="3839" width="6.7109375" style="3"/>
    <col min="3840" max="3840" width="2.85546875" style="3" customWidth="1"/>
    <col min="3841" max="3841" width="37.42578125" style="3" customWidth="1"/>
    <col min="3842" max="3842" width="5.28515625" style="3" bestFit="1" customWidth="1"/>
    <col min="3843" max="3844" width="15.7109375" style="3" customWidth="1"/>
    <col min="3845" max="3846" width="2.85546875" style="3" customWidth="1"/>
    <col min="3847" max="3847" width="12.28515625" style="3" customWidth="1"/>
    <col min="3848" max="3848" width="2.85546875" style="3" customWidth="1"/>
    <col min="3849" max="3850" width="12.28515625" style="3" customWidth="1"/>
    <col min="3851" max="3851" width="2.85546875" style="3" customWidth="1"/>
    <col min="3852" max="3852" width="37.42578125" style="3" customWidth="1"/>
    <col min="3853" max="3854" width="15.7109375" style="3" customWidth="1"/>
    <col min="3855" max="3855" width="2.85546875" style="3" customWidth="1"/>
    <col min="3856" max="3856" width="12.28515625" style="3" customWidth="1"/>
    <col min="3857" max="3857" width="2.85546875" style="3" customWidth="1"/>
    <col min="3858" max="4095" width="6.7109375" style="3"/>
    <col min="4096" max="4096" width="2.85546875" style="3" customWidth="1"/>
    <col min="4097" max="4097" width="37.42578125" style="3" customWidth="1"/>
    <col min="4098" max="4098" width="5.28515625" style="3" bestFit="1" customWidth="1"/>
    <col min="4099" max="4100" width="15.7109375" style="3" customWidth="1"/>
    <col min="4101" max="4102" width="2.85546875" style="3" customWidth="1"/>
    <col min="4103" max="4103" width="12.28515625" style="3" customWidth="1"/>
    <col min="4104" max="4104" width="2.85546875" style="3" customWidth="1"/>
    <col min="4105" max="4106" width="12.28515625" style="3" customWidth="1"/>
    <col min="4107" max="4107" width="2.85546875" style="3" customWidth="1"/>
    <col min="4108" max="4108" width="37.42578125" style="3" customWidth="1"/>
    <col min="4109" max="4110" width="15.7109375" style="3" customWidth="1"/>
    <col min="4111" max="4111" width="2.85546875" style="3" customWidth="1"/>
    <col min="4112" max="4112" width="12.28515625" style="3" customWidth="1"/>
    <col min="4113" max="4113" width="2.85546875" style="3" customWidth="1"/>
    <col min="4114" max="4351" width="6.7109375" style="3"/>
    <col min="4352" max="4352" width="2.85546875" style="3" customWidth="1"/>
    <col min="4353" max="4353" width="37.42578125" style="3" customWidth="1"/>
    <col min="4354" max="4354" width="5.28515625" style="3" bestFit="1" customWidth="1"/>
    <col min="4355" max="4356" width="15.7109375" style="3" customWidth="1"/>
    <col min="4357" max="4358" width="2.85546875" style="3" customWidth="1"/>
    <col min="4359" max="4359" width="12.28515625" style="3" customWidth="1"/>
    <col min="4360" max="4360" width="2.85546875" style="3" customWidth="1"/>
    <col min="4361" max="4362" width="12.28515625" style="3" customWidth="1"/>
    <col min="4363" max="4363" width="2.85546875" style="3" customWidth="1"/>
    <col min="4364" max="4364" width="37.42578125" style="3" customWidth="1"/>
    <col min="4365" max="4366" width="15.7109375" style="3" customWidth="1"/>
    <col min="4367" max="4367" width="2.85546875" style="3" customWidth="1"/>
    <col min="4368" max="4368" width="12.28515625" style="3" customWidth="1"/>
    <col min="4369" max="4369" width="2.85546875" style="3" customWidth="1"/>
    <col min="4370" max="4607" width="6.7109375" style="3"/>
    <col min="4608" max="4608" width="2.85546875" style="3" customWidth="1"/>
    <col min="4609" max="4609" width="37.42578125" style="3" customWidth="1"/>
    <col min="4610" max="4610" width="5.28515625" style="3" bestFit="1" customWidth="1"/>
    <col min="4611" max="4612" width="15.7109375" style="3" customWidth="1"/>
    <col min="4613" max="4614" width="2.85546875" style="3" customWidth="1"/>
    <col min="4615" max="4615" width="12.28515625" style="3" customWidth="1"/>
    <col min="4616" max="4616" width="2.85546875" style="3" customWidth="1"/>
    <col min="4617" max="4618" width="12.28515625" style="3" customWidth="1"/>
    <col min="4619" max="4619" width="2.85546875" style="3" customWidth="1"/>
    <col min="4620" max="4620" width="37.42578125" style="3" customWidth="1"/>
    <col min="4621" max="4622" width="15.7109375" style="3" customWidth="1"/>
    <col min="4623" max="4623" width="2.85546875" style="3" customWidth="1"/>
    <col min="4624" max="4624" width="12.28515625" style="3" customWidth="1"/>
    <col min="4625" max="4625" width="2.85546875" style="3" customWidth="1"/>
    <col min="4626" max="4863" width="6.7109375" style="3"/>
    <col min="4864" max="4864" width="2.85546875" style="3" customWidth="1"/>
    <col min="4865" max="4865" width="37.42578125" style="3" customWidth="1"/>
    <col min="4866" max="4866" width="5.28515625" style="3" bestFit="1" customWidth="1"/>
    <col min="4867" max="4868" width="15.7109375" style="3" customWidth="1"/>
    <col min="4869" max="4870" width="2.85546875" style="3" customWidth="1"/>
    <col min="4871" max="4871" width="12.28515625" style="3" customWidth="1"/>
    <col min="4872" max="4872" width="2.85546875" style="3" customWidth="1"/>
    <col min="4873" max="4874" width="12.28515625" style="3" customWidth="1"/>
    <col min="4875" max="4875" width="2.85546875" style="3" customWidth="1"/>
    <col min="4876" max="4876" width="37.42578125" style="3" customWidth="1"/>
    <col min="4877" max="4878" width="15.7109375" style="3" customWidth="1"/>
    <col min="4879" max="4879" width="2.85546875" style="3" customWidth="1"/>
    <col min="4880" max="4880" width="12.28515625" style="3" customWidth="1"/>
    <col min="4881" max="4881" width="2.85546875" style="3" customWidth="1"/>
    <col min="4882" max="5119" width="6.7109375" style="3"/>
    <col min="5120" max="5120" width="2.85546875" style="3" customWidth="1"/>
    <col min="5121" max="5121" width="37.42578125" style="3" customWidth="1"/>
    <col min="5122" max="5122" width="5.28515625" style="3" bestFit="1" customWidth="1"/>
    <col min="5123" max="5124" width="15.7109375" style="3" customWidth="1"/>
    <col min="5125" max="5126" width="2.85546875" style="3" customWidth="1"/>
    <col min="5127" max="5127" width="12.28515625" style="3" customWidth="1"/>
    <col min="5128" max="5128" width="2.85546875" style="3" customWidth="1"/>
    <col min="5129" max="5130" width="12.28515625" style="3" customWidth="1"/>
    <col min="5131" max="5131" width="2.85546875" style="3" customWidth="1"/>
    <col min="5132" max="5132" width="37.42578125" style="3" customWidth="1"/>
    <col min="5133" max="5134" width="15.7109375" style="3" customWidth="1"/>
    <col min="5135" max="5135" width="2.85546875" style="3" customWidth="1"/>
    <col min="5136" max="5136" width="12.28515625" style="3" customWidth="1"/>
    <col min="5137" max="5137" width="2.85546875" style="3" customWidth="1"/>
    <col min="5138" max="5375" width="6.7109375" style="3"/>
    <col min="5376" max="5376" width="2.85546875" style="3" customWidth="1"/>
    <col min="5377" max="5377" width="37.42578125" style="3" customWidth="1"/>
    <col min="5378" max="5378" width="5.28515625" style="3" bestFit="1" customWidth="1"/>
    <col min="5379" max="5380" width="15.7109375" style="3" customWidth="1"/>
    <col min="5381" max="5382" width="2.85546875" style="3" customWidth="1"/>
    <col min="5383" max="5383" width="12.28515625" style="3" customWidth="1"/>
    <col min="5384" max="5384" width="2.85546875" style="3" customWidth="1"/>
    <col min="5385" max="5386" width="12.28515625" style="3" customWidth="1"/>
    <col min="5387" max="5387" width="2.85546875" style="3" customWidth="1"/>
    <col min="5388" max="5388" width="37.42578125" style="3" customWidth="1"/>
    <col min="5389" max="5390" width="15.7109375" style="3" customWidth="1"/>
    <col min="5391" max="5391" width="2.85546875" style="3" customWidth="1"/>
    <col min="5392" max="5392" width="12.28515625" style="3" customWidth="1"/>
    <col min="5393" max="5393" width="2.85546875" style="3" customWidth="1"/>
    <col min="5394" max="5631" width="6.7109375" style="3"/>
    <col min="5632" max="5632" width="2.85546875" style="3" customWidth="1"/>
    <col min="5633" max="5633" width="37.42578125" style="3" customWidth="1"/>
    <col min="5634" max="5634" width="5.28515625" style="3" bestFit="1" customWidth="1"/>
    <col min="5635" max="5636" width="15.7109375" style="3" customWidth="1"/>
    <col min="5637" max="5638" width="2.85546875" style="3" customWidth="1"/>
    <col min="5639" max="5639" width="12.28515625" style="3" customWidth="1"/>
    <col min="5640" max="5640" width="2.85546875" style="3" customWidth="1"/>
    <col min="5641" max="5642" width="12.28515625" style="3" customWidth="1"/>
    <col min="5643" max="5643" width="2.85546875" style="3" customWidth="1"/>
    <col min="5644" max="5644" width="37.42578125" style="3" customWidth="1"/>
    <col min="5645" max="5646" width="15.7109375" style="3" customWidth="1"/>
    <col min="5647" max="5647" width="2.85546875" style="3" customWidth="1"/>
    <col min="5648" max="5648" width="12.28515625" style="3" customWidth="1"/>
    <col min="5649" max="5649" width="2.85546875" style="3" customWidth="1"/>
    <col min="5650" max="5887" width="6.7109375" style="3"/>
    <col min="5888" max="5888" width="2.85546875" style="3" customWidth="1"/>
    <col min="5889" max="5889" width="37.42578125" style="3" customWidth="1"/>
    <col min="5890" max="5890" width="5.28515625" style="3" bestFit="1" customWidth="1"/>
    <col min="5891" max="5892" width="15.7109375" style="3" customWidth="1"/>
    <col min="5893" max="5894" width="2.85546875" style="3" customWidth="1"/>
    <col min="5895" max="5895" width="12.28515625" style="3" customWidth="1"/>
    <col min="5896" max="5896" width="2.85546875" style="3" customWidth="1"/>
    <col min="5897" max="5898" width="12.28515625" style="3" customWidth="1"/>
    <col min="5899" max="5899" width="2.85546875" style="3" customWidth="1"/>
    <col min="5900" max="5900" width="37.42578125" style="3" customWidth="1"/>
    <col min="5901" max="5902" width="15.7109375" style="3" customWidth="1"/>
    <col min="5903" max="5903" width="2.85546875" style="3" customWidth="1"/>
    <col min="5904" max="5904" width="12.28515625" style="3" customWidth="1"/>
    <col min="5905" max="5905" width="2.85546875" style="3" customWidth="1"/>
    <col min="5906" max="6143" width="6.7109375" style="3"/>
    <col min="6144" max="6144" width="2.85546875" style="3" customWidth="1"/>
    <col min="6145" max="6145" width="37.42578125" style="3" customWidth="1"/>
    <col min="6146" max="6146" width="5.28515625" style="3" bestFit="1" customWidth="1"/>
    <col min="6147" max="6148" width="15.7109375" style="3" customWidth="1"/>
    <col min="6149" max="6150" width="2.85546875" style="3" customWidth="1"/>
    <col min="6151" max="6151" width="12.28515625" style="3" customWidth="1"/>
    <col min="6152" max="6152" width="2.85546875" style="3" customWidth="1"/>
    <col min="6153" max="6154" width="12.28515625" style="3" customWidth="1"/>
    <col min="6155" max="6155" width="2.85546875" style="3" customWidth="1"/>
    <col min="6156" max="6156" width="37.42578125" style="3" customWidth="1"/>
    <col min="6157" max="6158" width="15.7109375" style="3" customWidth="1"/>
    <col min="6159" max="6159" width="2.85546875" style="3" customWidth="1"/>
    <col min="6160" max="6160" width="12.28515625" style="3" customWidth="1"/>
    <col min="6161" max="6161" width="2.85546875" style="3" customWidth="1"/>
    <col min="6162" max="6399" width="6.7109375" style="3"/>
    <col min="6400" max="6400" width="2.85546875" style="3" customWidth="1"/>
    <col min="6401" max="6401" width="37.42578125" style="3" customWidth="1"/>
    <col min="6402" max="6402" width="5.28515625" style="3" bestFit="1" customWidth="1"/>
    <col min="6403" max="6404" width="15.7109375" style="3" customWidth="1"/>
    <col min="6405" max="6406" width="2.85546875" style="3" customWidth="1"/>
    <col min="6407" max="6407" width="12.28515625" style="3" customWidth="1"/>
    <col min="6408" max="6408" width="2.85546875" style="3" customWidth="1"/>
    <col min="6409" max="6410" width="12.28515625" style="3" customWidth="1"/>
    <col min="6411" max="6411" width="2.85546875" style="3" customWidth="1"/>
    <col min="6412" max="6412" width="37.42578125" style="3" customWidth="1"/>
    <col min="6413" max="6414" width="15.7109375" style="3" customWidth="1"/>
    <col min="6415" max="6415" width="2.85546875" style="3" customWidth="1"/>
    <col min="6416" max="6416" width="12.28515625" style="3" customWidth="1"/>
    <col min="6417" max="6417" width="2.85546875" style="3" customWidth="1"/>
    <col min="6418" max="6655" width="6.7109375" style="3"/>
    <col min="6656" max="6656" width="2.85546875" style="3" customWidth="1"/>
    <col min="6657" max="6657" width="37.42578125" style="3" customWidth="1"/>
    <col min="6658" max="6658" width="5.28515625" style="3" bestFit="1" customWidth="1"/>
    <col min="6659" max="6660" width="15.7109375" style="3" customWidth="1"/>
    <col min="6661" max="6662" width="2.85546875" style="3" customWidth="1"/>
    <col min="6663" max="6663" width="12.28515625" style="3" customWidth="1"/>
    <col min="6664" max="6664" width="2.85546875" style="3" customWidth="1"/>
    <col min="6665" max="6666" width="12.28515625" style="3" customWidth="1"/>
    <col min="6667" max="6667" width="2.85546875" style="3" customWidth="1"/>
    <col min="6668" max="6668" width="37.42578125" style="3" customWidth="1"/>
    <col min="6669" max="6670" width="15.7109375" style="3" customWidth="1"/>
    <col min="6671" max="6671" width="2.85546875" style="3" customWidth="1"/>
    <col min="6672" max="6672" width="12.28515625" style="3" customWidth="1"/>
    <col min="6673" max="6673" width="2.85546875" style="3" customWidth="1"/>
    <col min="6674" max="6911" width="6.7109375" style="3"/>
    <col min="6912" max="6912" width="2.85546875" style="3" customWidth="1"/>
    <col min="6913" max="6913" width="37.42578125" style="3" customWidth="1"/>
    <col min="6914" max="6914" width="5.28515625" style="3" bestFit="1" customWidth="1"/>
    <col min="6915" max="6916" width="15.7109375" style="3" customWidth="1"/>
    <col min="6917" max="6918" width="2.85546875" style="3" customWidth="1"/>
    <col min="6919" max="6919" width="12.28515625" style="3" customWidth="1"/>
    <col min="6920" max="6920" width="2.85546875" style="3" customWidth="1"/>
    <col min="6921" max="6922" width="12.28515625" style="3" customWidth="1"/>
    <col min="6923" max="6923" width="2.85546875" style="3" customWidth="1"/>
    <col min="6924" max="6924" width="37.42578125" style="3" customWidth="1"/>
    <col min="6925" max="6926" width="15.7109375" style="3" customWidth="1"/>
    <col min="6927" max="6927" width="2.85546875" style="3" customWidth="1"/>
    <col min="6928" max="6928" width="12.28515625" style="3" customWidth="1"/>
    <col min="6929" max="6929" width="2.85546875" style="3" customWidth="1"/>
    <col min="6930" max="7167" width="6.7109375" style="3"/>
    <col min="7168" max="7168" width="2.85546875" style="3" customWidth="1"/>
    <col min="7169" max="7169" width="37.42578125" style="3" customWidth="1"/>
    <col min="7170" max="7170" width="5.28515625" style="3" bestFit="1" customWidth="1"/>
    <col min="7171" max="7172" width="15.7109375" style="3" customWidth="1"/>
    <col min="7173" max="7174" width="2.85546875" style="3" customWidth="1"/>
    <col min="7175" max="7175" width="12.28515625" style="3" customWidth="1"/>
    <col min="7176" max="7176" width="2.85546875" style="3" customWidth="1"/>
    <col min="7177" max="7178" width="12.28515625" style="3" customWidth="1"/>
    <col min="7179" max="7179" width="2.85546875" style="3" customWidth="1"/>
    <col min="7180" max="7180" width="37.42578125" style="3" customWidth="1"/>
    <col min="7181" max="7182" width="15.7109375" style="3" customWidth="1"/>
    <col min="7183" max="7183" width="2.85546875" style="3" customWidth="1"/>
    <col min="7184" max="7184" width="12.28515625" style="3" customWidth="1"/>
    <col min="7185" max="7185" width="2.85546875" style="3" customWidth="1"/>
    <col min="7186" max="7423" width="6.7109375" style="3"/>
    <col min="7424" max="7424" width="2.85546875" style="3" customWidth="1"/>
    <col min="7425" max="7425" width="37.42578125" style="3" customWidth="1"/>
    <col min="7426" max="7426" width="5.28515625" style="3" bestFit="1" customWidth="1"/>
    <col min="7427" max="7428" width="15.7109375" style="3" customWidth="1"/>
    <col min="7429" max="7430" width="2.85546875" style="3" customWidth="1"/>
    <col min="7431" max="7431" width="12.28515625" style="3" customWidth="1"/>
    <col min="7432" max="7432" width="2.85546875" style="3" customWidth="1"/>
    <col min="7433" max="7434" width="12.28515625" style="3" customWidth="1"/>
    <col min="7435" max="7435" width="2.85546875" style="3" customWidth="1"/>
    <col min="7436" max="7436" width="37.42578125" style="3" customWidth="1"/>
    <col min="7437" max="7438" width="15.7109375" style="3" customWidth="1"/>
    <col min="7439" max="7439" width="2.85546875" style="3" customWidth="1"/>
    <col min="7440" max="7440" width="12.28515625" style="3" customWidth="1"/>
    <col min="7441" max="7441" width="2.85546875" style="3" customWidth="1"/>
    <col min="7442" max="7679" width="6.7109375" style="3"/>
    <col min="7680" max="7680" width="2.85546875" style="3" customWidth="1"/>
    <col min="7681" max="7681" width="37.42578125" style="3" customWidth="1"/>
    <col min="7682" max="7682" width="5.28515625" style="3" bestFit="1" customWidth="1"/>
    <col min="7683" max="7684" width="15.7109375" style="3" customWidth="1"/>
    <col min="7685" max="7686" width="2.85546875" style="3" customWidth="1"/>
    <col min="7687" max="7687" width="12.28515625" style="3" customWidth="1"/>
    <col min="7688" max="7688" width="2.85546875" style="3" customWidth="1"/>
    <col min="7689" max="7690" width="12.28515625" style="3" customWidth="1"/>
    <col min="7691" max="7691" width="2.85546875" style="3" customWidth="1"/>
    <col min="7692" max="7692" width="37.42578125" style="3" customWidth="1"/>
    <col min="7693" max="7694" width="15.7109375" style="3" customWidth="1"/>
    <col min="7695" max="7695" width="2.85546875" style="3" customWidth="1"/>
    <col min="7696" max="7696" width="12.28515625" style="3" customWidth="1"/>
    <col min="7697" max="7697" width="2.85546875" style="3" customWidth="1"/>
    <col min="7698" max="7935" width="6.7109375" style="3"/>
    <col min="7936" max="7936" width="2.85546875" style="3" customWidth="1"/>
    <col min="7937" max="7937" width="37.42578125" style="3" customWidth="1"/>
    <col min="7938" max="7938" width="5.28515625" style="3" bestFit="1" customWidth="1"/>
    <col min="7939" max="7940" width="15.7109375" style="3" customWidth="1"/>
    <col min="7941" max="7942" width="2.85546875" style="3" customWidth="1"/>
    <col min="7943" max="7943" width="12.28515625" style="3" customWidth="1"/>
    <col min="7944" max="7944" width="2.85546875" style="3" customWidth="1"/>
    <col min="7945" max="7946" width="12.28515625" style="3" customWidth="1"/>
    <col min="7947" max="7947" width="2.85546875" style="3" customWidth="1"/>
    <col min="7948" max="7948" width="37.42578125" style="3" customWidth="1"/>
    <col min="7949" max="7950" width="15.7109375" style="3" customWidth="1"/>
    <col min="7951" max="7951" width="2.85546875" style="3" customWidth="1"/>
    <col min="7952" max="7952" width="12.28515625" style="3" customWidth="1"/>
    <col min="7953" max="7953" width="2.85546875" style="3" customWidth="1"/>
    <col min="7954" max="8191" width="6.7109375" style="3"/>
    <col min="8192" max="8192" width="2.85546875" style="3" customWidth="1"/>
    <col min="8193" max="8193" width="37.42578125" style="3" customWidth="1"/>
    <col min="8194" max="8194" width="5.28515625" style="3" bestFit="1" customWidth="1"/>
    <col min="8195" max="8196" width="15.7109375" style="3" customWidth="1"/>
    <col min="8197" max="8198" width="2.85546875" style="3" customWidth="1"/>
    <col min="8199" max="8199" width="12.28515625" style="3" customWidth="1"/>
    <col min="8200" max="8200" width="2.85546875" style="3" customWidth="1"/>
    <col min="8201" max="8202" width="12.28515625" style="3" customWidth="1"/>
    <col min="8203" max="8203" width="2.85546875" style="3" customWidth="1"/>
    <col min="8204" max="8204" width="37.42578125" style="3" customWidth="1"/>
    <col min="8205" max="8206" width="15.7109375" style="3" customWidth="1"/>
    <col min="8207" max="8207" width="2.85546875" style="3" customWidth="1"/>
    <col min="8208" max="8208" width="12.28515625" style="3" customWidth="1"/>
    <col min="8209" max="8209" width="2.85546875" style="3" customWidth="1"/>
    <col min="8210" max="8447" width="6.7109375" style="3"/>
    <col min="8448" max="8448" width="2.85546875" style="3" customWidth="1"/>
    <col min="8449" max="8449" width="37.42578125" style="3" customWidth="1"/>
    <col min="8450" max="8450" width="5.28515625" style="3" bestFit="1" customWidth="1"/>
    <col min="8451" max="8452" width="15.7109375" style="3" customWidth="1"/>
    <col min="8453" max="8454" width="2.85546875" style="3" customWidth="1"/>
    <col min="8455" max="8455" width="12.28515625" style="3" customWidth="1"/>
    <col min="8456" max="8456" width="2.85546875" style="3" customWidth="1"/>
    <col min="8457" max="8458" width="12.28515625" style="3" customWidth="1"/>
    <col min="8459" max="8459" width="2.85546875" style="3" customWidth="1"/>
    <col min="8460" max="8460" width="37.42578125" style="3" customWidth="1"/>
    <col min="8461" max="8462" width="15.7109375" style="3" customWidth="1"/>
    <col min="8463" max="8463" width="2.85546875" style="3" customWidth="1"/>
    <col min="8464" max="8464" width="12.28515625" style="3" customWidth="1"/>
    <col min="8465" max="8465" width="2.85546875" style="3" customWidth="1"/>
    <col min="8466" max="8703" width="6.7109375" style="3"/>
    <col min="8704" max="8704" width="2.85546875" style="3" customWidth="1"/>
    <col min="8705" max="8705" width="37.42578125" style="3" customWidth="1"/>
    <col min="8706" max="8706" width="5.28515625" style="3" bestFit="1" customWidth="1"/>
    <col min="8707" max="8708" width="15.7109375" style="3" customWidth="1"/>
    <col min="8709" max="8710" width="2.85546875" style="3" customWidth="1"/>
    <col min="8711" max="8711" width="12.28515625" style="3" customWidth="1"/>
    <col min="8712" max="8712" width="2.85546875" style="3" customWidth="1"/>
    <col min="8713" max="8714" width="12.28515625" style="3" customWidth="1"/>
    <col min="8715" max="8715" width="2.85546875" style="3" customWidth="1"/>
    <col min="8716" max="8716" width="37.42578125" style="3" customWidth="1"/>
    <col min="8717" max="8718" width="15.7109375" style="3" customWidth="1"/>
    <col min="8719" max="8719" width="2.85546875" style="3" customWidth="1"/>
    <col min="8720" max="8720" width="12.28515625" style="3" customWidth="1"/>
    <col min="8721" max="8721" width="2.85546875" style="3" customWidth="1"/>
    <col min="8722" max="8959" width="6.7109375" style="3"/>
    <col min="8960" max="8960" width="2.85546875" style="3" customWidth="1"/>
    <col min="8961" max="8961" width="37.42578125" style="3" customWidth="1"/>
    <col min="8962" max="8962" width="5.28515625" style="3" bestFit="1" customWidth="1"/>
    <col min="8963" max="8964" width="15.7109375" style="3" customWidth="1"/>
    <col min="8965" max="8966" width="2.85546875" style="3" customWidth="1"/>
    <col min="8967" max="8967" width="12.28515625" style="3" customWidth="1"/>
    <col min="8968" max="8968" width="2.85546875" style="3" customWidth="1"/>
    <col min="8969" max="8970" width="12.28515625" style="3" customWidth="1"/>
    <col min="8971" max="8971" width="2.85546875" style="3" customWidth="1"/>
    <col min="8972" max="8972" width="37.42578125" style="3" customWidth="1"/>
    <col min="8973" max="8974" width="15.7109375" style="3" customWidth="1"/>
    <col min="8975" max="8975" width="2.85546875" style="3" customWidth="1"/>
    <col min="8976" max="8976" width="12.28515625" style="3" customWidth="1"/>
    <col min="8977" max="8977" width="2.85546875" style="3" customWidth="1"/>
    <col min="8978" max="9215" width="6.7109375" style="3"/>
    <col min="9216" max="9216" width="2.85546875" style="3" customWidth="1"/>
    <col min="9217" max="9217" width="37.42578125" style="3" customWidth="1"/>
    <col min="9218" max="9218" width="5.28515625" style="3" bestFit="1" customWidth="1"/>
    <col min="9219" max="9220" width="15.7109375" style="3" customWidth="1"/>
    <col min="9221" max="9222" width="2.85546875" style="3" customWidth="1"/>
    <col min="9223" max="9223" width="12.28515625" style="3" customWidth="1"/>
    <col min="9224" max="9224" width="2.85546875" style="3" customWidth="1"/>
    <col min="9225" max="9226" width="12.28515625" style="3" customWidth="1"/>
    <col min="9227" max="9227" width="2.85546875" style="3" customWidth="1"/>
    <col min="9228" max="9228" width="37.42578125" style="3" customWidth="1"/>
    <col min="9229" max="9230" width="15.7109375" style="3" customWidth="1"/>
    <col min="9231" max="9231" width="2.85546875" style="3" customWidth="1"/>
    <col min="9232" max="9232" width="12.28515625" style="3" customWidth="1"/>
    <col min="9233" max="9233" width="2.85546875" style="3" customWidth="1"/>
    <col min="9234" max="9471" width="6.7109375" style="3"/>
    <col min="9472" max="9472" width="2.85546875" style="3" customWidth="1"/>
    <col min="9473" max="9473" width="37.42578125" style="3" customWidth="1"/>
    <col min="9474" max="9474" width="5.28515625" style="3" bestFit="1" customWidth="1"/>
    <col min="9475" max="9476" width="15.7109375" style="3" customWidth="1"/>
    <col min="9477" max="9478" width="2.85546875" style="3" customWidth="1"/>
    <col min="9479" max="9479" width="12.28515625" style="3" customWidth="1"/>
    <col min="9480" max="9480" width="2.85546875" style="3" customWidth="1"/>
    <col min="9481" max="9482" width="12.28515625" style="3" customWidth="1"/>
    <col min="9483" max="9483" width="2.85546875" style="3" customWidth="1"/>
    <col min="9484" max="9484" width="37.42578125" style="3" customWidth="1"/>
    <col min="9485" max="9486" width="15.7109375" style="3" customWidth="1"/>
    <col min="9487" max="9487" width="2.85546875" style="3" customWidth="1"/>
    <col min="9488" max="9488" width="12.28515625" style="3" customWidth="1"/>
    <col min="9489" max="9489" width="2.85546875" style="3" customWidth="1"/>
    <col min="9490" max="9727" width="6.7109375" style="3"/>
    <col min="9728" max="9728" width="2.85546875" style="3" customWidth="1"/>
    <col min="9729" max="9729" width="37.42578125" style="3" customWidth="1"/>
    <col min="9730" max="9730" width="5.28515625" style="3" bestFit="1" customWidth="1"/>
    <col min="9731" max="9732" width="15.7109375" style="3" customWidth="1"/>
    <col min="9733" max="9734" width="2.85546875" style="3" customWidth="1"/>
    <col min="9735" max="9735" width="12.28515625" style="3" customWidth="1"/>
    <col min="9736" max="9736" width="2.85546875" style="3" customWidth="1"/>
    <col min="9737" max="9738" width="12.28515625" style="3" customWidth="1"/>
    <col min="9739" max="9739" width="2.85546875" style="3" customWidth="1"/>
    <col min="9740" max="9740" width="37.42578125" style="3" customWidth="1"/>
    <col min="9741" max="9742" width="15.7109375" style="3" customWidth="1"/>
    <col min="9743" max="9743" width="2.85546875" style="3" customWidth="1"/>
    <col min="9744" max="9744" width="12.28515625" style="3" customWidth="1"/>
    <col min="9745" max="9745" width="2.85546875" style="3" customWidth="1"/>
    <col min="9746" max="9983" width="6.7109375" style="3"/>
    <col min="9984" max="9984" width="2.85546875" style="3" customWidth="1"/>
    <col min="9985" max="9985" width="37.42578125" style="3" customWidth="1"/>
    <col min="9986" max="9986" width="5.28515625" style="3" bestFit="1" customWidth="1"/>
    <col min="9987" max="9988" width="15.7109375" style="3" customWidth="1"/>
    <col min="9989" max="9990" width="2.85546875" style="3" customWidth="1"/>
    <col min="9991" max="9991" width="12.28515625" style="3" customWidth="1"/>
    <col min="9992" max="9992" width="2.85546875" style="3" customWidth="1"/>
    <col min="9993" max="9994" width="12.28515625" style="3" customWidth="1"/>
    <col min="9995" max="9995" width="2.85546875" style="3" customWidth="1"/>
    <col min="9996" max="9996" width="37.42578125" style="3" customWidth="1"/>
    <col min="9997" max="9998" width="15.7109375" style="3" customWidth="1"/>
    <col min="9999" max="9999" width="2.85546875" style="3" customWidth="1"/>
    <col min="10000" max="10000" width="12.28515625" style="3" customWidth="1"/>
    <col min="10001" max="10001" width="2.85546875" style="3" customWidth="1"/>
    <col min="10002" max="10239" width="6.7109375" style="3"/>
    <col min="10240" max="10240" width="2.85546875" style="3" customWidth="1"/>
    <col min="10241" max="10241" width="37.42578125" style="3" customWidth="1"/>
    <col min="10242" max="10242" width="5.28515625" style="3" bestFit="1" customWidth="1"/>
    <col min="10243" max="10244" width="15.7109375" style="3" customWidth="1"/>
    <col min="10245" max="10246" width="2.85546875" style="3" customWidth="1"/>
    <col min="10247" max="10247" width="12.28515625" style="3" customWidth="1"/>
    <col min="10248" max="10248" width="2.85546875" style="3" customWidth="1"/>
    <col min="10249" max="10250" width="12.28515625" style="3" customWidth="1"/>
    <col min="10251" max="10251" width="2.85546875" style="3" customWidth="1"/>
    <col min="10252" max="10252" width="37.42578125" style="3" customWidth="1"/>
    <col min="10253" max="10254" width="15.7109375" style="3" customWidth="1"/>
    <col min="10255" max="10255" width="2.85546875" style="3" customWidth="1"/>
    <col min="10256" max="10256" width="12.28515625" style="3" customWidth="1"/>
    <col min="10257" max="10257" width="2.85546875" style="3" customWidth="1"/>
    <col min="10258" max="10495" width="6.7109375" style="3"/>
    <col min="10496" max="10496" width="2.85546875" style="3" customWidth="1"/>
    <col min="10497" max="10497" width="37.42578125" style="3" customWidth="1"/>
    <col min="10498" max="10498" width="5.28515625" style="3" bestFit="1" customWidth="1"/>
    <col min="10499" max="10500" width="15.7109375" style="3" customWidth="1"/>
    <col min="10501" max="10502" width="2.85546875" style="3" customWidth="1"/>
    <col min="10503" max="10503" width="12.28515625" style="3" customWidth="1"/>
    <col min="10504" max="10504" width="2.85546875" style="3" customWidth="1"/>
    <col min="10505" max="10506" width="12.28515625" style="3" customWidth="1"/>
    <col min="10507" max="10507" width="2.85546875" style="3" customWidth="1"/>
    <col min="10508" max="10508" width="37.42578125" style="3" customWidth="1"/>
    <col min="10509" max="10510" width="15.7109375" style="3" customWidth="1"/>
    <col min="10511" max="10511" width="2.85546875" style="3" customWidth="1"/>
    <col min="10512" max="10512" width="12.28515625" style="3" customWidth="1"/>
    <col min="10513" max="10513" width="2.85546875" style="3" customWidth="1"/>
    <col min="10514" max="10751" width="6.7109375" style="3"/>
    <col min="10752" max="10752" width="2.85546875" style="3" customWidth="1"/>
    <col min="10753" max="10753" width="37.42578125" style="3" customWidth="1"/>
    <col min="10754" max="10754" width="5.28515625" style="3" bestFit="1" customWidth="1"/>
    <col min="10755" max="10756" width="15.7109375" style="3" customWidth="1"/>
    <col min="10757" max="10758" width="2.85546875" style="3" customWidth="1"/>
    <col min="10759" max="10759" width="12.28515625" style="3" customWidth="1"/>
    <col min="10760" max="10760" width="2.85546875" style="3" customWidth="1"/>
    <col min="10761" max="10762" width="12.28515625" style="3" customWidth="1"/>
    <col min="10763" max="10763" width="2.85546875" style="3" customWidth="1"/>
    <col min="10764" max="10764" width="37.42578125" style="3" customWidth="1"/>
    <col min="10765" max="10766" width="15.7109375" style="3" customWidth="1"/>
    <col min="10767" max="10767" width="2.85546875" style="3" customWidth="1"/>
    <col min="10768" max="10768" width="12.28515625" style="3" customWidth="1"/>
    <col min="10769" max="10769" width="2.85546875" style="3" customWidth="1"/>
    <col min="10770" max="11007" width="6.7109375" style="3"/>
    <col min="11008" max="11008" width="2.85546875" style="3" customWidth="1"/>
    <col min="11009" max="11009" width="37.42578125" style="3" customWidth="1"/>
    <col min="11010" max="11010" width="5.28515625" style="3" bestFit="1" customWidth="1"/>
    <col min="11011" max="11012" width="15.7109375" style="3" customWidth="1"/>
    <col min="11013" max="11014" width="2.85546875" style="3" customWidth="1"/>
    <col min="11015" max="11015" width="12.28515625" style="3" customWidth="1"/>
    <col min="11016" max="11016" width="2.85546875" style="3" customWidth="1"/>
    <col min="11017" max="11018" width="12.28515625" style="3" customWidth="1"/>
    <col min="11019" max="11019" width="2.85546875" style="3" customWidth="1"/>
    <col min="11020" max="11020" width="37.42578125" style="3" customWidth="1"/>
    <col min="11021" max="11022" width="15.7109375" style="3" customWidth="1"/>
    <col min="11023" max="11023" width="2.85546875" style="3" customWidth="1"/>
    <col min="11024" max="11024" width="12.28515625" style="3" customWidth="1"/>
    <col min="11025" max="11025" width="2.85546875" style="3" customWidth="1"/>
    <col min="11026" max="11263" width="6.7109375" style="3"/>
    <col min="11264" max="11264" width="2.85546875" style="3" customWidth="1"/>
    <col min="11265" max="11265" width="37.42578125" style="3" customWidth="1"/>
    <col min="11266" max="11266" width="5.28515625" style="3" bestFit="1" customWidth="1"/>
    <col min="11267" max="11268" width="15.7109375" style="3" customWidth="1"/>
    <col min="11269" max="11270" width="2.85546875" style="3" customWidth="1"/>
    <col min="11271" max="11271" width="12.28515625" style="3" customWidth="1"/>
    <col min="11272" max="11272" width="2.85546875" style="3" customWidth="1"/>
    <col min="11273" max="11274" width="12.28515625" style="3" customWidth="1"/>
    <col min="11275" max="11275" width="2.85546875" style="3" customWidth="1"/>
    <col min="11276" max="11276" width="37.42578125" style="3" customWidth="1"/>
    <col min="11277" max="11278" width="15.7109375" style="3" customWidth="1"/>
    <col min="11279" max="11279" width="2.85546875" style="3" customWidth="1"/>
    <col min="11280" max="11280" width="12.28515625" style="3" customWidth="1"/>
    <col min="11281" max="11281" width="2.85546875" style="3" customWidth="1"/>
    <col min="11282" max="11519" width="6.7109375" style="3"/>
    <col min="11520" max="11520" width="2.85546875" style="3" customWidth="1"/>
    <col min="11521" max="11521" width="37.42578125" style="3" customWidth="1"/>
    <col min="11522" max="11522" width="5.28515625" style="3" bestFit="1" customWidth="1"/>
    <col min="11523" max="11524" width="15.7109375" style="3" customWidth="1"/>
    <col min="11525" max="11526" width="2.85546875" style="3" customWidth="1"/>
    <col min="11527" max="11527" width="12.28515625" style="3" customWidth="1"/>
    <col min="11528" max="11528" width="2.85546875" style="3" customWidth="1"/>
    <col min="11529" max="11530" width="12.28515625" style="3" customWidth="1"/>
    <col min="11531" max="11531" width="2.85546875" style="3" customWidth="1"/>
    <col min="11532" max="11532" width="37.42578125" style="3" customWidth="1"/>
    <col min="11533" max="11534" width="15.7109375" style="3" customWidth="1"/>
    <col min="11535" max="11535" width="2.85546875" style="3" customWidth="1"/>
    <col min="11536" max="11536" width="12.28515625" style="3" customWidth="1"/>
    <col min="11537" max="11537" width="2.85546875" style="3" customWidth="1"/>
    <col min="11538" max="11775" width="6.7109375" style="3"/>
    <col min="11776" max="11776" width="2.85546875" style="3" customWidth="1"/>
    <col min="11777" max="11777" width="37.42578125" style="3" customWidth="1"/>
    <col min="11778" max="11778" width="5.28515625" style="3" bestFit="1" customWidth="1"/>
    <col min="11779" max="11780" width="15.7109375" style="3" customWidth="1"/>
    <col min="11781" max="11782" width="2.85546875" style="3" customWidth="1"/>
    <col min="11783" max="11783" width="12.28515625" style="3" customWidth="1"/>
    <col min="11784" max="11784" width="2.85546875" style="3" customWidth="1"/>
    <col min="11785" max="11786" width="12.28515625" style="3" customWidth="1"/>
    <col min="11787" max="11787" width="2.85546875" style="3" customWidth="1"/>
    <col min="11788" max="11788" width="37.42578125" style="3" customWidth="1"/>
    <col min="11789" max="11790" width="15.7109375" style="3" customWidth="1"/>
    <col min="11791" max="11791" width="2.85546875" style="3" customWidth="1"/>
    <col min="11792" max="11792" width="12.28515625" style="3" customWidth="1"/>
    <col min="11793" max="11793" width="2.85546875" style="3" customWidth="1"/>
    <col min="11794" max="12031" width="6.7109375" style="3"/>
    <col min="12032" max="12032" width="2.85546875" style="3" customWidth="1"/>
    <col min="12033" max="12033" width="37.42578125" style="3" customWidth="1"/>
    <col min="12034" max="12034" width="5.28515625" style="3" bestFit="1" customWidth="1"/>
    <col min="12035" max="12036" width="15.7109375" style="3" customWidth="1"/>
    <col min="12037" max="12038" width="2.85546875" style="3" customWidth="1"/>
    <col min="12039" max="12039" width="12.28515625" style="3" customWidth="1"/>
    <col min="12040" max="12040" width="2.85546875" style="3" customWidth="1"/>
    <col min="12041" max="12042" width="12.28515625" style="3" customWidth="1"/>
    <col min="12043" max="12043" width="2.85546875" style="3" customWidth="1"/>
    <col min="12044" max="12044" width="37.42578125" style="3" customWidth="1"/>
    <col min="12045" max="12046" width="15.7109375" style="3" customWidth="1"/>
    <col min="12047" max="12047" width="2.85546875" style="3" customWidth="1"/>
    <col min="12048" max="12048" width="12.28515625" style="3" customWidth="1"/>
    <col min="12049" max="12049" width="2.85546875" style="3" customWidth="1"/>
    <col min="12050" max="12287" width="6.7109375" style="3"/>
    <col min="12288" max="12288" width="2.85546875" style="3" customWidth="1"/>
    <col min="12289" max="12289" width="37.42578125" style="3" customWidth="1"/>
    <col min="12290" max="12290" width="5.28515625" style="3" bestFit="1" customWidth="1"/>
    <col min="12291" max="12292" width="15.7109375" style="3" customWidth="1"/>
    <col min="12293" max="12294" width="2.85546875" style="3" customWidth="1"/>
    <col min="12295" max="12295" width="12.28515625" style="3" customWidth="1"/>
    <col min="12296" max="12296" width="2.85546875" style="3" customWidth="1"/>
    <col min="12297" max="12298" width="12.28515625" style="3" customWidth="1"/>
    <col min="12299" max="12299" width="2.85546875" style="3" customWidth="1"/>
    <col min="12300" max="12300" width="37.42578125" style="3" customWidth="1"/>
    <col min="12301" max="12302" width="15.7109375" style="3" customWidth="1"/>
    <col min="12303" max="12303" width="2.85546875" style="3" customWidth="1"/>
    <col min="12304" max="12304" width="12.28515625" style="3" customWidth="1"/>
    <col min="12305" max="12305" width="2.85546875" style="3" customWidth="1"/>
    <col min="12306" max="12543" width="6.7109375" style="3"/>
    <col min="12544" max="12544" width="2.85546875" style="3" customWidth="1"/>
    <col min="12545" max="12545" width="37.42578125" style="3" customWidth="1"/>
    <col min="12546" max="12546" width="5.28515625" style="3" bestFit="1" customWidth="1"/>
    <col min="12547" max="12548" width="15.7109375" style="3" customWidth="1"/>
    <col min="12549" max="12550" width="2.85546875" style="3" customWidth="1"/>
    <col min="12551" max="12551" width="12.28515625" style="3" customWidth="1"/>
    <col min="12552" max="12552" width="2.85546875" style="3" customWidth="1"/>
    <col min="12553" max="12554" width="12.28515625" style="3" customWidth="1"/>
    <col min="12555" max="12555" width="2.85546875" style="3" customWidth="1"/>
    <col min="12556" max="12556" width="37.42578125" style="3" customWidth="1"/>
    <col min="12557" max="12558" width="15.7109375" style="3" customWidth="1"/>
    <col min="12559" max="12559" width="2.85546875" style="3" customWidth="1"/>
    <col min="12560" max="12560" width="12.28515625" style="3" customWidth="1"/>
    <col min="12561" max="12561" width="2.85546875" style="3" customWidth="1"/>
    <col min="12562" max="12799" width="6.7109375" style="3"/>
    <col min="12800" max="12800" width="2.85546875" style="3" customWidth="1"/>
    <col min="12801" max="12801" width="37.42578125" style="3" customWidth="1"/>
    <col min="12802" max="12802" width="5.28515625" style="3" bestFit="1" customWidth="1"/>
    <col min="12803" max="12804" width="15.7109375" style="3" customWidth="1"/>
    <col min="12805" max="12806" width="2.85546875" style="3" customWidth="1"/>
    <col min="12807" max="12807" width="12.28515625" style="3" customWidth="1"/>
    <col min="12808" max="12808" width="2.85546875" style="3" customWidth="1"/>
    <col min="12809" max="12810" width="12.28515625" style="3" customWidth="1"/>
    <col min="12811" max="12811" width="2.85546875" style="3" customWidth="1"/>
    <col min="12812" max="12812" width="37.42578125" style="3" customWidth="1"/>
    <col min="12813" max="12814" width="15.7109375" style="3" customWidth="1"/>
    <col min="12815" max="12815" width="2.85546875" style="3" customWidth="1"/>
    <col min="12816" max="12816" width="12.28515625" style="3" customWidth="1"/>
    <col min="12817" max="12817" width="2.85546875" style="3" customWidth="1"/>
    <col min="12818" max="13055" width="6.7109375" style="3"/>
    <col min="13056" max="13056" width="2.85546875" style="3" customWidth="1"/>
    <col min="13057" max="13057" width="37.42578125" style="3" customWidth="1"/>
    <col min="13058" max="13058" width="5.28515625" style="3" bestFit="1" customWidth="1"/>
    <col min="13059" max="13060" width="15.7109375" style="3" customWidth="1"/>
    <col min="13061" max="13062" width="2.85546875" style="3" customWidth="1"/>
    <col min="13063" max="13063" width="12.28515625" style="3" customWidth="1"/>
    <col min="13064" max="13064" width="2.85546875" style="3" customWidth="1"/>
    <col min="13065" max="13066" width="12.28515625" style="3" customWidth="1"/>
    <col min="13067" max="13067" width="2.85546875" style="3" customWidth="1"/>
    <col min="13068" max="13068" width="37.42578125" style="3" customWidth="1"/>
    <col min="13069" max="13070" width="15.7109375" style="3" customWidth="1"/>
    <col min="13071" max="13071" width="2.85546875" style="3" customWidth="1"/>
    <col min="13072" max="13072" width="12.28515625" style="3" customWidth="1"/>
    <col min="13073" max="13073" width="2.85546875" style="3" customWidth="1"/>
    <col min="13074" max="13311" width="6.7109375" style="3"/>
    <col min="13312" max="13312" width="2.85546875" style="3" customWidth="1"/>
    <col min="13313" max="13313" width="37.42578125" style="3" customWidth="1"/>
    <col min="13314" max="13314" width="5.28515625" style="3" bestFit="1" customWidth="1"/>
    <col min="13315" max="13316" width="15.7109375" style="3" customWidth="1"/>
    <col min="13317" max="13318" width="2.85546875" style="3" customWidth="1"/>
    <col min="13319" max="13319" width="12.28515625" style="3" customWidth="1"/>
    <col min="13320" max="13320" width="2.85546875" style="3" customWidth="1"/>
    <col min="13321" max="13322" width="12.28515625" style="3" customWidth="1"/>
    <col min="13323" max="13323" width="2.85546875" style="3" customWidth="1"/>
    <col min="13324" max="13324" width="37.42578125" style="3" customWidth="1"/>
    <col min="13325" max="13326" width="15.7109375" style="3" customWidth="1"/>
    <col min="13327" max="13327" width="2.85546875" style="3" customWidth="1"/>
    <col min="13328" max="13328" width="12.28515625" style="3" customWidth="1"/>
    <col min="13329" max="13329" width="2.85546875" style="3" customWidth="1"/>
    <col min="13330" max="13567" width="6.7109375" style="3"/>
    <col min="13568" max="13568" width="2.85546875" style="3" customWidth="1"/>
    <col min="13569" max="13569" width="37.42578125" style="3" customWidth="1"/>
    <col min="13570" max="13570" width="5.28515625" style="3" bestFit="1" customWidth="1"/>
    <col min="13571" max="13572" width="15.7109375" style="3" customWidth="1"/>
    <col min="13573" max="13574" width="2.85546875" style="3" customWidth="1"/>
    <col min="13575" max="13575" width="12.28515625" style="3" customWidth="1"/>
    <col min="13576" max="13576" width="2.85546875" style="3" customWidth="1"/>
    <col min="13577" max="13578" width="12.28515625" style="3" customWidth="1"/>
    <col min="13579" max="13579" width="2.85546875" style="3" customWidth="1"/>
    <col min="13580" max="13580" width="37.42578125" style="3" customWidth="1"/>
    <col min="13581" max="13582" width="15.7109375" style="3" customWidth="1"/>
    <col min="13583" max="13583" width="2.85546875" style="3" customWidth="1"/>
    <col min="13584" max="13584" width="12.28515625" style="3" customWidth="1"/>
    <col min="13585" max="13585" width="2.85546875" style="3" customWidth="1"/>
    <col min="13586" max="13823" width="6.7109375" style="3"/>
    <col min="13824" max="13824" width="2.85546875" style="3" customWidth="1"/>
    <col min="13825" max="13825" width="37.42578125" style="3" customWidth="1"/>
    <col min="13826" max="13826" width="5.28515625" style="3" bestFit="1" customWidth="1"/>
    <col min="13827" max="13828" width="15.7109375" style="3" customWidth="1"/>
    <col min="13829" max="13830" width="2.85546875" style="3" customWidth="1"/>
    <col min="13831" max="13831" width="12.28515625" style="3" customWidth="1"/>
    <col min="13832" max="13832" width="2.85546875" style="3" customWidth="1"/>
    <col min="13833" max="13834" width="12.28515625" style="3" customWidth="1"/>
    <col min="13835" max="13835" width="2.85546875" style="3" customWidth="1"/>
    <col min="13836" max="13836" width="37.42578125" style="3" customWidth="1"/>
    <col min="13837" max="13838" width="15.7109375" style="3" customWidth="1"/>
    <col min="13839" max="13839" width="2.85546875" style="3" customWidth="1"/>
    <col min="13840" max="13840" width="12.28515625" style="3" customWidth="1"/>
    <col min="13841" max="13841" width="2.85546875" style="3" customWidth="1"/>
    <col min="13842" max="14079" width="6.7109375" style="3"/>
    <col min="14080" max="14080" width="2.85546875" style="3" customWidth="1"/>
    <col min="14081" max="14081" width="37.42578125" style="3" customWidth="1"/>
    <col min="14082" max="14082" width="5.28515625" style="3" bestFit="1" customWidth="1"/>
    <col min="14083" max="14084" width="15.7109375" style="3" customWidth="1"/>
    <col min="14085" max="14086" width="2.85546875" style="3" customWidth="1"/>
    <col min="14087" max="14087" width="12.28515625" style="3" customWidth="1"/>
    <col min="14088" max="14088" width="2.85546875" style="3" customWidth="1"/>
    <col min="14089" max="14090" width="12.28515625" style="3" customWidth="1"/>
    <col min="14091" max="14091" width="2.85546875" style="3" customWidth="1"/>
    <col min="14092" max="14092" width="37.42578125" style="3" customWidth="1"/>
    <col min="14093" max="14094" width="15.7109375" style="3" customWidth="1"/>
    <col min="14095" max="14095" width="2.85546875" style="3" customWidth="1"/>
    <col min="14096" max="14096" width="12.28515625" style="3" customWidth="1"/>
    <col min="14097" max="14097" width="2.85546875" style="3" customWidth="1"/>
    <col min="14098" max="14335" width="6.7109375" style="3"/>
    <col min="14336" max="14336" width="2.85546875" style="3" customWidth="1"/>
    <col min="14337" max="14337" width="37.42578125" style="3" customWidth="1"/>
    <col min="14338" max="14338" width="5.28515625" style="3" bestFit="1" customWidth="1"/>
    <col min="14339" max="14340" width="15.7109375" style="3" customWidth="1"/>
    <col min="14341" max="14342" width="2.85546875" style="3" customWidth="1"/>
    <col min="14343" max="14343" width="12.28515625" style="3" customWidth="1"/>
    <col min="14344" max="14344" width="2.85546875" style="3" customWidth="1"/>
    <col min="14345" max="14346" width="12.28515625" style="3" customWidth="1"/>
    <col min="14347" max="14347" width="2.85546875" style="3" customWidth="1"/>
    <col min="14348" max="14348" width="37.42578125" style="3" customWidth="1"/>
    <col min="14349" max="14350" width="15.7109375" style="3" customWidth="1"/>
    <col min="14351" max="14351" width="2.85546875" style="3" customWidth="1"/>
    <col min="14352" max="14352" width="12.28515625" style="3" customWidth="1"/>
    <col min="14353" max="14353" width="2.85546875" style="3" customWidth="1"/>
    <col min="14354" max="14591" width="6.7109375" style="3"/>
    <col min="14592" max="14592" width="2.85546875" style="3" customWidth="1"/>
    <col min="14593" max="14593" width="37.42578125" style="3" customWidth="1"/>
    <col min="14594" max="14594" width="5.28515625" style="3" bestFit="1" customWidth="1"/>
    <col min="14595" max="14596" width="15.7109375" style="3" customWidth="1"/>
    <col min="14597" max="14598" width="2.85546875" style="3" customWidth="1"/>
    <col min="14599" max="14599" width="12.28515625" style="3" customWidth="1"/>
    <col min="14600" max="14600" width="2.85546875" style="3" customWidth="1"/>
    <col min="14601" max="14602" width="12.28515625" style="3" customWidth="1"/>
    <col min="14603" max="14603" width="2.85546875" style="3" customWidth="1"/>
    <col min="14604" max="14604" width="37.42578125" style="3" customWidth="1"/>
    <col min="14605" max="14606" width="15.7109375" style="3" customWidth="1"/>
    <col min="14607" max="14607" width="2.85546875" style="3" customWidth="1"/>
    <col min="14608" max="14608" width="12.28515625" style="3" customWidth="1"/>
    <col min="14609" max="14609" width="2.85546875" style="3" customWidth="1"/>
    <col min="14610" max="14847" width="6.7109375" style="3"/>
    <col min="14848" max="14848" width="2.85546875" style="3" customWidth="1"/>
    <col min="14849" max="14849" width="37.42578125" style="3" customWidth="1"/>
    <col min="14850" max="14850" width="5.28515625" style="3" bestFit="1" customWidth="1"/>
    <col min="14851" max="14852" width="15.7109375" style="3" customWidth="1"/>
    <col min="14853" max="14854" width="2.85546875" style="3" customWidth="1"/>
    <col min="14855" max="14855" width="12.28515625" style="3" customWidth="1"/>
    <col min="14856" max="14856" width="2.85546875" style="3" customWidth="1"/>
    <col min="14857" max="14858" width="12.28515625" style="3" customWidth="1"/>
    <col min="14859" max="14859" width="2.85546875" style="3" customWidth="1"/>
    <col min="14860" max="14860" width="37.42578125" style="3" customWidth="1"/>
    <col min="14861" max="14862" width="15.7109375" style="3" customWidth="1"/>
    <col min="14863" max="14863" width="2.85546875" style="3" customWidth="1"/>
    <col min="14864" max="14864" width="12.28515625" style="3" customWidth="1"/>
    <col min="14865" max="14865" width="2.85546875" style="3" customWidth="1"/>
    <col min="14866" max="15103" width="6.7109375" style="3"/>
    <col min="15104" max="15104" width="2.85546875" style="3" customWidth="1"/>
    <col min="15105" max="15105" width="37.42578125" style="3" customWidth="1"/>
    <col min="15106" max="15106" width="5.28515625" style="3" bestFit="1" customWidth="1"/>
    <col min="15107" max="15108" width="15.7109375" style="3" customWidth="1"/>
    <col min="15109" max="15110" width="2.85546875" style="3" customWidth="1"/>
    <col min="15111" max="15111" width="12.28515625" style="3" customWidth="1"/>
    <col min="15112" max="15112" width="2.85546875" style="3" customWidth="1"/>
    <col min="15113" max="15114" width="12.28515625" style="3" customWidth="1"/>
    <col min="15115" max="15115" width="2.85546875" style="3" customWidth="1"/>
    <col min="15116" max="15116" width="37.42578125" style="3" customWidth="1"/>
    <col min="15117" max="15118" width="15.7109375" style="3" customWidth="1"/>
    <col min="15119" max="15119" width="2.85546875" style="3" customWidth="1"/>
    <col min="15120" max="15120" width="12.28515625" style="3" customWidth="1"/>
    <col min="15121" max="15121" width="2.85546875" style="3" customWidth="1"/>
    <col min="15122" max="15359" width="6.7109375" style="3"/>
    <col min="15360" max="15360" width="2.85546875" style="3" customWidth="1"/>
    <col min="15361" max="15361" width="37.42578125" style="3" customWidth="1"/>
    <col min="15362" max="15362" width="5.28515625" style="3" bestFit="1" customWidth="1"/>
    <col min="15363" max="15364" width="15.7109375" style="3" customWidth="1"/>
    <col min="15365" max="15366" width="2.85546875" style="3" customWidth="1"/>
    <col min="15367" max="15367" width="12.28515625" style="3" customWidth="1"/>
    <col min="15368" max="15368" width="2.85546875" style="3" customWidth="1"/>
    <col min="15369" max="15370" width="12.28515625" style="3" customWidth="1"/>
    <col min="15371" max="15371" width="2.85546875" style="3" customWidth="1"/>
    <col min="15372" max="15372" width="37.42578125" style="3" customWidth="1"/>
    <col min="15373" max="15374" width="15.7109375" style="3" customWidth="1"/>
    <col min="15375" max="15375" width="2.85546875" style="3" customWidth="1"/>
    <col min="15376" max="15376" width="12.28515625" style="3" customWidth="1"/>
    <col min="15377" max="15377" width="2.85546875" style="3" customWidth="1"/>
    <col min="15378" max="15615" width="6.7109375" style="3"/>
    <col min="15616" max="15616" width="2.85546875" style="3" customWidth="1"/>
    <col min="15617" max="15617" width="37.42578125" style="3" customWidth="1"/>
    <col min="15618" max="15618" width="5.28515625" style="3" bestFit="1" customWidth="1"/>
    <col min="15619" max="15620" width="15.7109375" style="3" customWidth="1"/>
    <col min="15621" max="15622" width="2.85546875" style="3" customWidth="1"/>
    <col min="15623" max="15623" width="12.28515625" style="3" customWidth="1"/>
    <col min="15624" max="15624" width="2.85546875" style="3" customWidth="1"/>
    <col min="15625" max="15626" width="12.28515625" style="3" customWidth="1"/>
    <col min="15627" max="15627" width="2.85546875" style="3" customWidth="1"/>
    <col min="15628" max="15628" width="37.42578125" style="3" customWidth="1"/>
    <col min="15629" max="15630" width="15.7109375" style="3" customWidth="1"/>
    <col min="15631" max="15631" width="2.85546875" style="3" customWidth="1"/>
    <col min="15632" max="15632" width="12.28515625" style="3" customWidth="1"/>
    <col min="15633" max="15633" width="2.85546875" style="3" customWidth="1"/>
    <col min="15634" max="15871" width="6.7109375" style="3"/>
    <col min="15872" max="15872" width="2.85546875" style="3" customWidth="1"/>
    <col min="15873" max="15873" width="37.42578125" style="3" customWidth="1"/>
    <col min="15874" max="15874" width="5.28515625" style="3" bestFit="1" customWidth="1"/>
    <col min="15875" max="15876" width="15.7109375" style="3" customWidth="1"/>
    <col min="15877" max="15878" width="2.85546875" style="3" customWidth="1"/>
    <col min="15879" max="15879" width="12.28515625" style="3" customWidth="1"/>
    <col min="15880" max="15880" width="2.85546875" style="3" customWidth="1"/>
    <col min="15881" max="15882" width="12.28515625" style="3" customWidth="1"/>
    <col min="15883" max="15883" width="2.85546875" style="3" customWidth="1"/>
    <col min="15884" max="15884" width="37.42578125" style="3" customWidth="1"/>
    <col min="15885" max="15886" width="15.7109375" style="3" customWidth="1"/>
    <col min="15887" max="15887" width="2.85546875" style="3" customWidth="1"/>
    <col min="15888" max="15888" width="12.28515625" style="3" customWidth="1"/>
    <col min="15889" max="15889" width="2.85546875" style="3" customWidth="1"/>
    <col min="15890" max="16127" width="6.7109375" style="3"/>
    <col min="16128" max="16128" width="2.85546875" style="3" customWidth="1"/>
    <col min="16129" max="16129" width="37.42578125" style="3" customWidth="1"/>
    <col min="16130" max="16130" width="5.28515625" style="3" bestFit="1" customWidth="1"/>
    <col min="16131" max="16132" width="15.7109375" style="3" customWidth="1"/>
    <col min="16133" max="16134" width="2.85546875" style="3" customWidth="1"/>
    <col min="16135" max="16135" width="12.28515625" style="3" customWidth="1"/>
    <col min="16136" max="16136" width="2.85546875" style="3" customWidth="1"/>
    <col min="16137" max="16138" width="12.28515625" style="3" customWidth="1"/>
    <col min="16139" max="16139" width="2.85546875" style="3" customWidth="1"/>
    <col min="16140" max="16140" width="37.42578125" style="3" customWidth="1"/>
    <col min="16141" max="16142" width="15.7109375" style="3" customWidth="1"/>
    <col min="16143" max="16143" width="2.85546875" style="3" customWidth="1"/>
    <col min="16144" max="16144" width="12.28515625" style="3" customWidth="1"/>
    <col min="16145" max="16145" width="2.85546875" style="3" customWidth="1"/>
    <col min="16146" max="16384" width="6.7109375" style="3"/>
  </cols>
  <sheetData>
    <row r="1" spans="1:18" ht="12" customHeight="1" x14ac:dyDescent="0.25">
      <c r="K1" s="1"/>
    </row>
    <row r="2" spans="1:18" ht="12" customHeight="1" x14ac:dyDescent="0.25">
      <c r="B2" s="4" t="s">
        <v>0</v>
      </c>
      <c r="C2" s="4"/>
      <c r="D2" s="5"/>
      <c r="E2" s="5"/>
      <c r="K2" s="1"/>
      <c r="L2" s="4"/>
      <c r="M2" s="5"/>
      <c r="N2" s="5"/>
      <c r="O2" s="5"/>
      <c r="P2" s="5"/>
      <c r="Q2" s="5"/>
    </row>
    <row r="3" spans="1:18" ht="12" customHeight="1" x14ac:dyDescent="0.25">
      <c r="B3" s="6" t="s">
        <v>1</v>
      </c>
      <c r="C3" s="7"/>
      <c r="D3" s="3"/>
      <c r="E3" s="8"/>
      <c r="F3" s="8"/>
      <c r="G3" s="8"/>
      <c r="K3" s="1"/>
      <c r="L3" s="6" t="s">
        <v>1</v>
      </c>
      <c r="P3" s="9"/>
    </row>
    <row r="4" spans="1:18" ht="12" customHeight="1" x14ac:dyDescent="0.25">
      <c r="B4" s="10" t="s">
        <v>2</v>
      </c>
      <c r="L4" s="11" t="s">
        <v>3</v>
      </c>
    </row>
    <row r="5" spans="1:18" s="17" customFormat="1" ht="12" customHeight="1" x14ac:dyDescent="0.25">
      <c r="A5" s="12"/>
      <c r="B5" s="1999" t="s">
        <v>4</v>
      </c>
      <c r="C5" s="1999" t="s">
        <v>5</v>
      </c>
      <c r="D5" s="1999" t="s">
        <v>6</v>
      </c>
      <c r="E5" s="1999" t="s">
        <v>7</v>
      </c>
      <c r="F5" s="13"/>
      <c r="G5" s="1996" t="s">
        <v>8</v>
      </c>
      <c r="H5" s="14"/>
      <c r="I5" s="1996" t="s">
        <v>9</v>
      </c>
      <c r="J5" s="1996" t="s">
        <v>10</v>
      </c>
      <c r="K5" s="15"/>
      <c r="L5" s="1999" t="s">
        <v>4</v>
      </c>
      <c r="M5" s="1999" t="s">
        <v>6</v>
      </c>
      <c r="N5" s="1999" t="s">
        <v>7</v>
      </c>
      <c r="O5" s="3"/>
      <c r="P5" s="1996" t="s">
        <v>8</v>
      </c>
      <c r="Q5" s="16"/>
    </row>
    <row r="6" spans="1:18" s="17" customFormat="1" ht="12" customHeight="1" x14ac:dyDescent="0.25">
      <c r="A6" s="12"/>
      <c r="B6" s="2000"/>
      <c r="C6" s="2000"/>
      <c r="D6" s="2000"/>
      <c r="E6" s="2000"/>
      <c r="F6" s="13"/>
      <c r="G6" s="1997"/>
      <c r="H6" s="14"/>
      <c r="I6" s="1997"/>
      <c r="J6" s="1997"/>
      <c r="K6" s="15"/>
      <c r="L6" s="2000"/>
      <c r="M6" s="2000"/>
      <c r="N6" s="2000"/>
      <c r="O6" s="5"/>
      <c r="P6" s="1997"/>
      <c r="Q6" s="18"/>
    </row>
    <row r="7" spans="1:18" s="17" customFormat="1" ht="12" customHeight="1" x14ac:dyDescent="0.25">
      <c r="A7" s="12"/>
      <c r="B7" s="2001"/>
      <c r="C7" s="2001"/>
      <c r="D7" s="2001"/>
      <c r="E7" s="2001"/>
      <c r="F7" s="13"/>
      <c r="G7" s="1998"/>
      <c r="H7" s="14"/>
      <c r="I7" s="1998"/>
      <c r="J7" s="1998"/>
      <c r="K7" s="15"/>
      <c r="L7" s="2001"/>
      <c r="M7" s="2001"/>
      <c r="N7" s="2001"/>
      <c r="O7" s="3"/>
      <c r="P7" s="1998"/>
      <c r="Q7" s="18"/>
    </row>
    <row r="8" spans="1:18" s="16" customFormat="1" ht="12" customHeight="1" x14ac:dyDescent="0.25">
      <c r="G8" s="18"/>
      <c r="I8" s="19"/>
      <c r="K8" s="18"/>
      <c r="P8" s="18"/>
      <c r="Q8" s="18"/>
    </row>
    <row r="9" spans="1:18" ht="12" customHeight="1" x14ac:dyDescent="0.25">
      <c r="B9" s="20" t="s">
        <v>11</v>
      </c>
      <c r="C9" s="21"/>
      <c r="D9" s="36"/>
      <c r="E9" s="36"/>
      <c r="F9" s="21"/>
      <c r="G9" s="22"/>
      <c r="I9" s="23"/>
      <c r="K9" s="22"/>
      <c r="L9" s="20" t="s">
        <v>11</v>
      </c>
      <c r="M9" s="24"/>
      <c r="N9" s="22"/>
      <c r="O9" s="22"/>
      <c r="P9" s="22"/>
      <c r="Q9" s="22"/>
      <c r="R9" s="254"/>
    </row>
    <row r="10" spans="1:18" ht="12" customHeight="1" x14ac:dyDescent="0.25">
      <c r="A10" s="25"/>
      <c r="B10" s="1236" t="s">
        <v>12</v>
      </c>
      <c r="C10" s="1243" t="s">
        <v>13</v>
      </c>
      <c r="D10" s="1240">
        <v>2520.62</v>
      </c>
      <c r="E10" s="27">
        <v>1850</v>
      </c>
      <c r="F10" s="29"/>
      <c r="G10" s="1230">
        <f t="shared" ref="G10:G19" si="0">(D10-E10)/E10</f>
        <v>0.36249729729729724</v>
      </c>
      <c r="I10" s="1014">
        <f>VLOOKUP(B10,'FX rates'!$B$9:$K$116,4,FALSE)</f>
        <v>1</v>
      </c>
      <c r="J10" s="1014">
        <f>VLOOKUP(B10,'FX rates'!$B$9:$K$116,5,FALSE)</f>
        <v>1</v>
      </c>
      <c r="K10" s="30"/>
      <c r="L10" s="31" t="s">
        <v>12</v>
      </c>
      <c r="M10" s="1253">
        <f t="shared" ref="M10:M19" si="1">D10/I10</f>
        <v>2520.62</v>
      </c>
      <c r="N10" s="1253">
        <f t="shared" ref="N10:N19" si="2">E10/I10</f>
        <v>1850</v>
      </c>
      <c r="O10" s="29"/>
      <c r="P10" s="1230">
        <f>(M10-N10)/N10</f>
        <v>0.36249729729729724</v>
      </c>
      <c r="Q10" s="764"/>
      <c r="R10" s="254"/>
    </row>
    <row r="11" spans="1:18" ht="12" customHeight="1" x14ac:dyDescent="0.25">
      <c r="A11" s="25"/>
      <c r="B11" s="1237" t="s">
        <v>14</v>
      </c>
      <c r="C11" s="1244" t="s">
        <v>15</v>
      </c>
      <c r="D11" s="1241">
        <v>2467008.0699999998</v>
      </c>
      <c r="E11" s="34">
        <v>1912052.89</v>
      </c>
      <c r="F11" s="36"/>
      <c r="G11" s="1231">
        <f t="shared" si="0"/>
        <v>0.29024049643312949</v>
      </c>
      <c r="I11" s="1015">
        <f>VLOOKUP(B11,'FX rates'!$B$9:$K$116,4,FALSE)</f>
        <v>3.2522000000000002</v>
      </c>
      <c r="J11" s="1015">
        <f>VLOOKUP(B11,'FX rates'!$B$9:$K$116,5,FALSE)</f>
        <v>3.8978999999999999</v>
      </c>
      <c r="K11" s="39"/>
      <c r="L11" s="40" t="s">
        <v>14</v>
      </c>
      <c r="M11" s="1254">
        <f t="shared" si="1"/>
        <v>758565.91538035776</v>
      </c>
      <c r="N11" s="1254">
        <f t="shared" si="2"/>
        <v>587925.98548674735</v>
      </c>
      <c r="O11" s="36"/>
      <c r="P11" s="1231">
        <f t="shared" ref="P11:P20" si="3">(M11-N11)/N11</f>
        <v>0.29024049643312944</v>
      </c>
      <c r="Q11" s="764"/>
      <c r="R11" s="254"/>
    </row>
    <row r="12" spans="1:18" ht="12" customHeight="1" x14ac:dyDescent="0.25">
      <c r="A12" s="25"/>
      <c r="B12" s="1237" t="s">
        <v>16</v>
      </c>
      <c r="C12" s="1244" t="s">
        <v>17</v>
      </c>
      <c r="D12" s="1241">
        <v>1010876.14</v>
      </c>
      <c r="E12" s="34">
        <v>729048.56</v>
      </c>
      <c r="F12" s="36"/>
      <c r="G12" s="1231">
        <f t="shared" si="0"/>
        <v>0.38656900988872395</v>
      </c>
      <c r="I12" s="1015">
        <f>VLOOKUP(B12,'FX rates'!$B$9:$K$116,4,FALSE)</f>
        <v>15.890700000000001</v>
      </c>
      <c r="J12" s="1015">
        <f>VLOOKUP(B12,'FX rates'!$B$9:$K$116,5,FALSE)</f>
        <v>12.987500000000001</v>
      </c>
      <c r="K12" s="30"/>
      <c r="L12" s="40" t="s">
        <v>16</v>
      </c>
      <c r="M12" s="1254">
        <f t="shared" si="1"/>
        <v>63614.324101518498</v>
      </c>
      <c r="N12" s="1254">
        <f t="shared" si="2"/>
        <v>45878.94554676635</v>
      </c>
      <c r="O12" s="36"/>
      <c r="P12" s="1231">
        <f t="shared" si="3"/>
        <v>0.38656900988872395</v>
      </c>
      <c r="Q12" s="764"/>
      <c r="R12" s="254"/>
    </row>
    <row r="13" spans="1:18" ht="12" customHeight="1" x14ac:dyDescent="0.25">
      <c r="A13" s="25"/>
      <c r="B13" s="1237" t="s">
        <v>18</v>
      </c>
      <c r="C13" s="1244" t="s">
        <v>19</v>
      </c>
      <c r="D13" s="1241">
        <v>140035658</v>
      </c>
      <c r="E13" s="34">
        <v>134836983</v>
      </c>
      <c r="F13" s="36"/>
      <c r="G13" s="1231">
        <f t="shared" si="0"/>
        <v>3.8555260465891618E-2</v>
      </c>
      <c r="I13" s="1015">
        <f>VLOOKUP(B13,'FX rates'!$B$9:$K$116,4,FALSE)</f>
        <v>659.05399999999997</v>
      </c>
      <c r="J13" s="1015">
        <f>VLOOKUP(B13,'FX rates'!$B$9:$K$116,5,FALSE)</f>
        <v>708.35599999999999</v>
      </c>
      <c r="K13" s="30"/>
      <c r="L13" s="40" t="s">
        <v>18</v>
      </c>
      <c r="M13" s="1254">
        <f t="shared" si="1"/>
        <v>212479.79376500257</v>
      </c>
      <c r="N13" s="1254">
        <f t="shared" si="2"/>
        <v>204591.70720456899</v>
      </c>
      <c r="O13" s="36"/>
      <c r="P13" s="1231">
        <f t="shared" si="3"/>
        <v>3.8555260465891583E-2</v>
      </c>
      <c r="Q13" s="764"/>
      <c r="R13" s="254"/>
    </row>
    <row r="14" spans="1:18" ht="12" customHeight="1" x14ac:dyDescent="0.25">
      <c r="A14" s="25"/>
      <c r="B14" s="1237" t="s">
        <v>20</v>
      </c>
      <c r="C14" s="1244" t="s">
        <v>21</v>
      </c>
      <c r="D14" s="1241">
        <v>308759686.25</v>
      </c>
      <c r="E14" s="756">
        <v>270384916.37</v>
      </c>
      <c r="F14" s="36"/>
      <c r="G14" s="1231">
        <f t="shared" si="0"/>
        <v>0.14192644469666796</v>
      </c>
      <c r="I14" s="1015">
        <f>VLOOKUP(B14,'FX rates'!$B$9:$K$116,4,FALSE)</f>
        <v>2974.03</v>
      </c>
      <c r="J14" s="1015">
        <f>VLOOKUP(B14,'FX rates'!$B$9:$K$116,5,FALSE)</f>
        <v>3145.64</v>
      </c>
      <c r="K14" s="39"/>
      <c r="L14" s="40" t="s">
        <v>20</v>
      </c>
      <c r="M14" s="1254">
        <f t="shared" si="1"/>
        <v>103818.61859160801</v>
      </c>
      <c r="N14" s="1254">
        <f t="shared" si="2"/>
        <v>90915.329156060965</v>
      </c>
      <c r="O14" s="36"/>
      <c r="P14" s="1231">
        <f t="shared" si="3"/>
        <v>0.14192644469666793</v>
      </c>
      <c r="Q14" s="764"/>
      <c r="R14" s="254"/>
    </row>
    <row r="15" spans="1:18" ht="12" customHeight="1" x14ac:dyDescent="0.25">
      <c r="A15" s="25"/>
      <c r="B15" s="1237" t="s">
        <v>22</v>
      </c>
      <c r="C15" s="1244" t="s">
        <v>23</v>
      </c>
      <c r="D15" s="1241">
        <v>267098.96999999997</v>
      </c>
      <c r="E15" s="757">
        <v>189597.34</v>
      </c>
      <c r="F15" s="36"/>
      <c r="G15" s="1231">
        <f t="shared" si="0"/>
        <v>0.40876960615586683</v>
      </c>
      <c r="I15" s="1015">
        <f>VLOOKUP(B15,'FX rates'!$B$9:$K$116,4,FALSE)</f>
        <v>3.2938999999999998</v>
      </c>
      <c r="J15" s="1015">
        <f>VLOOKUP(B15,'FX rates'!$B$9:$K$116,5,FALSE)</f>
        <v>3.3523999999999998</v>
      </c>
      <c r="K15" s="30"/>
      <c r="L15" s="40" t="s">
        <v>22</v>
      </c>
      <c r="M15" s="1254">
        <f t="shared" si="1"/>
        <v>81088.973557181453</v>
      </c>
      <c r="N15" s="1254">
        <f t="shared" si="2"/>
        <v>57560.138437718211</v>
      </c>
      <c r="O15" s="36"/>
      <c r="P15" s="1231">
        <f t="shared" si="3"/>
        <v>0.40876960615586677</v>
      </c>
      <c r="Q15" s="764"/>
      <c r="R15" s="254"/>
    </row>
    <row r="16" spans="1:18" ht="12" customHeight="1" x14ac:dyDescent="0.25">
      <c r="A16" s="25"/>
      <c r="B16" s="1237" t="s">
        <v>24</v>
      </c>
      <c r="C16" s="1244" t="s">
        <v>25</v>
      </c>
      <c r="D16" s="1241">
        <v>7267265.4699999997</v>
      </c>
      <c r="E16" s="757">
        <v>6953832.9000000004</v>
      </c>
      <c r="F16" s="36"/>
      <c r="G16" s="1231">
        <f t="shared" si="0"/>
        <v>4.5073353718349966E-2</v>
      </c>
      <c r="I16" s="1015">
        <f>VLOOKUP(B16,'FX rates'!$B$9:$K$116,4,FALSE)</f>
        <v>20.715699999999998</v>
      </c>
      <c r="J16" s="1015">
        <f>VLOOKUP(B16,'FX rates'!$B$9:$K$116,5,FALSE)</f>
        <v>17.287199999999999</v>
      </c>
      <c r="K16" s="30"/>
      <c r="L16" s="40" t="s">
        <v>24</v>
      </c>
      <c r="M16" s="1254">
        <f t="shared" si="1"/>
        <v>350809.5536235802</v>
      </c>
      <c r="N16" s="1254">
        <f t="shared" si="2"/>
        <v>335679.35913341097</v>
      </c>
      <c r="O16" s="36"/>
      <c r="P16" s="1231">
        <f t="shared" si="3"/>
        <v>4.5073353718349876E-2</v>
      </c>
      <c r="Q16" s="764"/>
      <c r="R16" s="254"/>
    </row>
    <row r="17" spans="1:18" ht="12" customHeight="1" x14ac:dyDescent="0.25">
      <c r="A17" s="25"/>
      <c r="B17" s="1238" t="s">
        <v>630</v>
      </c>
      <c r="C17" s="1244" t="s">
        <v>26</v>
      </c>
      <c r="D17" s="1241">
        <v>19573073.690000001</v>
      </c>
      <c r="E17" s="757">
        <v>17786787.43</v>
      </c>
      <c r="F17" s="36"/>
      <c r="G17" s="1231">
        <f t="shared" si="0"/>
        <v>0.10042770607283305</v>
      </c>
      <c r="I17" s="1015">
        <f>VLOOKUP(B17,'FX rates'!$B$9:$K$116,4,FALSE)</f>
        <v>1</v>
      </c>
      <c r="J17" s="1015">
        <f>VLOOKUP(B17,'FX rates'!$B$9:$K$116,5,FALSE)</f>
        <v>1</v>
      </c>
      <c r="K17" s="30"/>
      <c r="L17" s="763" t="s">
        <v>630</v>
      </c>
      <c r="M17" s="1254">
        <f t="shared" si="1"/>
        <v>19573073.690000001</v>
      </c>
      <c r="N17" s="1254">
        <f t="shared" si="2"/>
        <v>17786787.43</v>
      </c>
      <c r="O17" s="36"/>
      <c r="P17" s="1231">
        <f t="shared" si="3"/>
        <v>0.10042770607283305</v>
      </c>
      <c r="Q17" s="764"/>
      <c r="R17" s="254"/>
    </row>
    <row r="18" spans="1:18" ht="12" customHeight="1" x14ac:dyDescent="0.25">
      <c r="A18" s="25"/>
      <c r="B18" s="1237" t="s">
        <v>27</v>
      </c>
      <c r="C18" s="1244" t="s">
        <v>26</v>
      </c>
      <c r="D18" s="1241">
        <v>7779127.0300000003</v>
      </c>
      <c r="E18" s="757">
        <v>7280752.1699999999</v>
      </c>
      <c r="F18" s="36"/>
      <c r="G18" s="1231">
        <f t="shared" si="0"/>
        <v>6.8451012802431419E-2</v>
      </c>
      <c r="I18" s="1015">
        <f>VLOOKUP(B18,'FX rates'!$B$9:$K$116,4,FALSE)</f>
        <v>1</v>
      </c>
      <c r="J18" s="1015">
        <f>VLOOKUP(B18,'FX rates'!$B$9:$K$116,5,FALSE)</f>
        <v>1</v>
      </c>
      <c r="K18" s="30"/>
      <c r="L18" s="40" t="s">
        <v>27</v>
      </c>
      <c r="M18" s="1254">
        <f t="shared" si="1"/>
        <v>7779127.0300000003</v>
      </c>
      <c r="N18" s="1254">
        <f t="shared" si="2"/>
        <v>7280752.1699999999</v>
      </c>
      <c r="O18" s="36"/>
      <c r="P18" s="1231">
        <f t="shared" si="3"/>
        <v>6.8451012802431419E-2</v>
      </c>
      <c r="Q18" s="764"/>
      <c r="R18" s="254"/>
    </row>
    <row r="19" spans="1:18" ht="12" customHeight="1" x14ac:dyDescent="0.25">
      <c r="A19" s="25"/>
      <c r="B19" s="1239" t="s">
        <v>28</v>
      </c>
      <c r="C19" s="1245" t="s">
        <v>29</v>
      </c>
      <c r="D19" s="1242">
        <v>2678696.5</v>
      </c>
      <c r="E19" s="758">
        <v>2207049.7999999998</v>
      </c>
      <c r="F19" s="36"/>
      <c r="G19" s="1232">
        <f t="shared" si="0"/>
        <v>0.21370007147097461</v>
      </c>
      <c r="I19" s="1016">
        <f>VLOOKUP(B19,'FX rates'!$B$9:$K$116,4,FALSE)</f>
        <v>1.3436999999999999</v>
      </c>
      <c r="J19" s="1016">
        <f>VLOOKUP(B19,'FX rates'!$B$9:$K$116,5,FALSE)</f>
        <v>1.3864000000000001</v>
      </c>
      <c r="K19" s="30"/>
      <c r="L19" s="46" t="s">
        <v>28</v>
      </c>
      <c r="M19" s="1255">
        <f t="shared" si="1"/>
        <v>1993522.7357297018</v>
      </c>
      <c r="N19" s="1255">
        <f t="shared" si="2"/>
        <v>1642516.7820197961</v>
      </c>
      <c r="O19" s="36"/>
      <c r="P19" s="1232">
        <f t="shared" si="3"/>
        <v>0.21370007147097467</v>
      </c>
      <c r="Q19" s="764"/>
      <c r="R19" s="254"/>
    </row>
    <row r="20" spans="1:18" ht="12" customHeight="1" x14ac:dyDescent="0.25">
      <c r="A20" s="25"/>
      <c r="B20" s="48"/>
      <c r="C20" s="48"/>
      <c r="D20" s="759"/>
      <c r="E20" s="49"/>
      <c r="F20" s="36"/>
      <c r="G20" s="50"/>
      <c r="I20" s="51"/>
      <c r="J20" s="52"/>
      <c r="K20" s="1"/>
      <c r="L20" s="53" t="s">
        <v>30</v>
      </c>
      <c r="M20" s="1192">
        <f>SUM(M10:M19)</f>
        <v>30918621.254748952</v>
      </c>
      <c r="N20" s="1193">
        <f>SUM(N10:N19)</f>
        <v>28034457.846985068</v>
      </c>
      <c r="O20" s="29"/>
      <c r="P20" s="50">
        <f t="shared" si="3"/>
        <v>0.10287922896550886</v>
      </c>
      <c r="Q20" s="56"/>
      <c r="R20" s="254"/>
    </row>
    <row r="21" spans="1:18" ht="12" customHeight="1" x14ac:dyDescent="0.25">
      <c r="B21" s="57"/>
      <c r="C21" s="48"/>
      <c r="D21" s="760"/>
      <c r="E21" s="36"/>
      <c r="F21" s="36"/>
      <c r="G21" s="56"/>
      <c r="I21" s="51"/>
      <c r="J21" s="52"/>
      <c r="K21" s="1"/>
      <c r="L21" s="58"/>
      <c r="M21" s="1194"/>
      <c r="N21" s="1195"/>
      <c r="O21" s="60"/>
      <c r="P21" s="56"/>
      <c r="Q21" s="56"/>
      <c r="R21" s="254"/>
    </row>
    <row r="22" spans="1:18" ht="12" customHeight="1" x14ac:dyDescent="0.25">
      <c r="B22" s="20" t="s">
        <v>31</v>
      </c>
      <c r="C22" s="21"/>
      <c r="D22" s="760"/>
      <c r="E22" s="36"/>
      <c r="F22" s="36"/>
      <c r="G22" s="56"/>
      <c r="I22" s="61"/>
      <c r="J22" s="52"/>
      <c r="K22" s="30"/>
      <c r="L22" s="20" t="s">
        <v>31</v>
      </c>
      <c r="M22" s="1194"/>
      <c r="N22" s="1196"/>
      <c r="O22" s="1105"/>
      <c r="P22" s="56"/>
      <c r="Q22" s="56"/>
      <c r="R22" s="254"/>
    </row>
    <row r="23" spans="1:18" ht="12" customHeight="1" x14ac:dyDescent="0.25">
      <c r="A23" s="25"/>
      <c r="B23" s="26" t="s">
        <v>32</v>
      </c>
      <c r="C23" s="62" t="s">
        <v>33</v>
      </c>
      <c r="D23" s="991">
        <v>1760161.59</v>
      </c>
      <c r="E23" s="63">
        <v>1628559.79</v>
      </c>
      <c r="F23" s="29"/>
      <c r="G23" s="1230">
        <f t="shared" ref="G23:G40" si="4">(D23-E23)/E23</f>
        <v>8.080870030568546E-2</v>
      </c>
      <c r="I23" s="1014">
        <f>VLOOKUP(B23,'FX rates'!$B$9:$K$116,4,FALSE)</f>
        <v>1.3875999999999999</v>
      </c>
      <c r="J23" s="1014">
        <f>VLOOKUP(B23,'FX rates'!$B$9:$K$116,5,FALSE)</f>
        <v>1.3718999999999999</v>
      </c>
      <c r="K23" s="30"/>
      <c r="L23" s="31" t="s">
        <v>32</v>
      </c>
      <c r="M23" s="1253">
        <f t="shared" ref="M23:M40" si="5">D23/I23</f>
        <v>1268493.5067742867</v>
      </c>
      <c r="N23" s="1253">
        <f t="shared" ref="N23:N40" si="6">E23/I23</f>
        <v>1173652.1980397811</v>
      </c>
      <c r="O23" s="2"/>
      <c r="P23" s="1230">
        <f>(M23-N23)/N23</f>
        <v>8.080870030568546E-2</v>
      </c>
      <c r="Q23" s="50"/>
      <c r="R23" s="254"/>
    </row>
    <row r="24" spans="1:18" ht="12" customHeight="1" x14ac:dyDescent="0.25">
      <c r="A24" s="25"/>
      <c r="B24" s="32" t="s">
        <v>700</v>
      </c>
      <c r="C24" s="65" t="s">
        <v>34</v>
      </c>
      <c r="D24" s="992">
        <v>106233470.51000001</v>
      </c>
      <c r="E24" s="66">
        <v>100377336.5</v>
      </c>
      <c r="F24" s="36"/>
      <c r="G24" s="1231">
        <f t="shared" si="4"/>
        <v>5.8341197467418407E-2</v>
      </c>
      <c r="I24" s="1015">
        <f>VLOOKUP(B24,'FX rates'!$B$9:$K$116,4,FALSE)</f>
        <v>67.808000000000007</v>
      </c>
      <c r="J24" s="1015">
        <f>VLOOKUP(B24,'FX rates'!$B$9:$K$116,5,FALSE)</f>
        <v>66.202500000000001</v>
      </c>
      <c r="K24" s="30"/>
      <c r="L24" s="40" t="s">
        <v>700</v>
      </c>
      <c r="M24" s="1254">
        <f t="shared" si="5"/>
        <v>1566680.4877005662</v>
      </c>
      <c r="N24" s="1254">
        <f t="shared" si="6"/>
        <v>1480317.0201156205</v>
      </c>
      <c r="O24" s="2"/>
      <c r="P24" s="1231">
        <f t="shared" ref="P24:P41" si="7">(M24-N24)/N24</f>
        <v>5.8341197467418358E-2</v>
      </c>
      <c r="Q24" s="50"/>
      <c r="R24" s="254"/>
    </row>
    <row r="25" spans="1:18" ht="12" customHeight="1" x14ac:dyDescent="0.25">
      <c r="A25" s="25"/>
      <c r="B25" s="32" t="s">
        <v>35</v>
      </c>
      <c r="C25" s="65" t="s">
        <v>36</v>
      </c>
      <c r="D25" s="992">
        <v>1613110.86</v>
      </c>
      <c r="E25" s="66">
        <v>1644578.35</v>
      </c>
      <c r="F25" s="36"/>
      <c r="G25" s="1231">
        <f t="shared" si="4"/>
        <v>-1.9134077740960161E-2</v>
      </c>
      <c r="I25" s="1015">
        <f>VLOOKUP(B25,'FX rates'!$B$9:$K$116,4,FALSE)</f>
        <v>4.4835000000000003</v>
      </c>
      <c r="J25" s="1015">
        <f>VLOOKUP(B25,'FX rates'!$B$9:$K$116,5,FALSE)</f>
        <v>4.2942</v>
      </c>
      <c r="K25" s="30"/>
      <c r="L25" s="40" t="s">
        <v>35</v>
      </c>
      <c r="M25" s="1254">
        <f t="shared" si="5"/>
        <v>359788.3037805286</v>
      </c>
      <c r="N25" s="1254">
        <f t="shared" si="6"/>
        <v>366806.8138730902</v>
      </c>
      <c r="O25" s="2"/>
      <c r="P25" s="1231">
        <f t="shared" si="7"/>
        <v>-1.9134077740960126E-2</v>
      </c>
      <c r="Q25" s="50"/>
      <c r="R25" s="254"/>
    </row>
    <row r="26" spans="1:18" ht="12" customHeight="1" x14ac:dyDescent="0.25">
      <c r="A26" s="25"/>
      <c r="B26" s="32" t="s">
        <v>37</v>
      </c>
      <c r="C26" s="65" t="s">
        <v>38</v>
      </c>
      <c r="D26" s="992">
        <v>2745406.18</v>
      </c>
      <c r="E26" s="66">
        <v>2937997.95</v>
      </c>
      <c r="F26" s="36"/>
      <c r="G26" s="1231">
        <f t="shared" si="4"/>
        <v>-6.5552043696967183E-2</v>
      </c>
      <c r="I26" s="1015">
        <f>VLOOKUP(B26,'FX rates'!$B$9:$K$116,4,FALSE)</f>
        <v>146.97999999999999</v>
      </c>
      <c r="J26" s="1015">
        <f>VLOOKUP(B26,'FX rates'!$B$9:$K$116,5,FALSE)</f>
        <v>141.22200000000001</v>
      </c>
      <c r="K26" s="30"/>
      <c r="L26" s="40" t="s">
        <v>37</v>
      </c>
      <c r="M26" s="1254">
        <f t="shared" si="5"/>
        <v>18678.773846781878</v>
      </c>
      <c r="N26" s="1254">
        <f t="shared" si="6"/>
        <v>19989.100217716699</v>
      </c>
      <c r="O26" s="2"/>
      <c r="P26" s="1231">
        <f t="shared" si="7"/>
        <v>-6.5552043696967183E-2</v>
      </c>
      <c r="Q26" s="50"/>
      <c r="R26" s="254"/>
    </row>
    <row r="27" spans="1:18" ht="12" customHeight="1" x14ac:dyDescent="0.25">
      <c r="A27" s="25"/>
      <c r="B27" s="32" t="s">
        <v>39</v>
      </c>
      <c r="C27" s="65" t="s">
        <v>40</v>
      </c>
      <c r="D27" s="992">
        <v>1491778273.75</v>
      </c>
      <c r="E27" s="745">
        <v>1146925378.21</v>
      </c>
      <c r="F27" s="36"/>
      <c r="G27" s="1231">
        <f t="shared" si="4"/>
        <v>0.30067596557869347</v>
      </c>
      <c r="I27" s="1015">
        <f>VLOOKUP(B27,'FX rates'!$B$9:$K$116,4,FALSE)</f>
        <v>22468</v>
      </c>
      <c r="J27" s="1015">
        <f>VLOOKUP(B27,'FX rates'!$B$9:$K$116,5,FALSE)</f>
        <v>22108.7</v>
      </c>
      <c r="K27" s="30"/>
      <c r="L27" s="40" t="s">
        <v>39</v>
      </c>
      <c r="M27" s="1254">
        <f t="shared" si="5"/>
        <v>66395.686031244433</v>
      </c>
      <c r="N27" s="1254">
        <f t="shared" si="6"/>
        <v>51047.061519049319</v>
      </c>
      <c r="O27" s="2"/>
      <c r="P27" s="1231">
        <f t="shared" si="7"/>
        <v>0.30067596557869336</v>
      </c>
      <c r="Q27" s="50"/>
      <c r="R27" s="254"/>
    </row>
    <row r="28" spans="1:18" ht="12" customHeight="1" x14ac:dyDescent="0.25">
      <c r="A28" s="25"/>
      <c r="B28" s="32" t="s">
        <v>41</v>
      </c>
      <c r="C28" s="65" t="s">
        <v>42</v>
      </c>
      <c r="D28" s="992">
        <v>24761306.370000001</v>
      </c>
      <c r="E28" s="745">
        <v>24683730.690000001</v>
      </c>
      <c r="F28" s="36"/>
      <c r="G28" s="1231">
        <f t="shared" si="4"/>
        <v>3.1427858687271917E-3</v>
      </c>
      <c r="I28" s="1015">
        <f>VLOOKUP(B28,'FX rates'!$B$9:$K$116,4,FALSE)</f>
        <v>7.7542999999999997</v>
      </c>
      <c r="J28" s="1015">
        <f>VLOOKUP(B28,'FX rates'!$B$9:$K$116,5,FALSE)</f>
        <v>7.7503000000000002</v>
      </c>
      <c r="K28" s="67"/>
      <c r="L28" s="40" t="s">
        <v>41</v>
      </c>
      <c r="M28" s="1254">
        <f t="shared" si="5"/>
        <v>3193235.5428600907</v>
      </c>
      <c r="N28" s="1254">
        <f t="shared" si="6"/>
        <v>3183231.3284242293</v>
      </c>
      <c r="O28" s="2"/>
      <c r="P28" s="1231">
        <f t="shared" si="7"/>
        <v>3.1427858687272207E-3</v>
      </c>
      <c r="Q28" s="50"/>
      <c r="R28" s="254"/>
    </row>
    <row r="29" spans="1:18" ht="12" customHeight="1" x14ac:dyDescent="0.25">
      <c r="A29" s="25"/>
      <c r="B29" s="32" t="s">
        <v>43</v>
      </c>
      <c r="C29" s="65" t="s">
        <v>44</v>
      </c>
      <c r="D29" s="992">
        <v>5753612759.0299997</v>
      </c>
      <c r="E29" s="745">
        <v>4872701656.2200003</v>
      </c>
      <c r="F29" s="36"/>
      <c r="G29" s="1231">
        <f t="shared" si="4"/>
        <v>0.18078494538764076</v>
      </c>
      <c r="I29" s="1015">
        <f>VLOOKUP(B29,'FX rates'!$B$9:$K$116,4,FALSE)</f>
        <v>13513.5</v>
      </c>
      <c r="J29" s="1015">
        <f>VLOOKUP(B29,'FX rates'!$B$9:$K$116,5,FALSE)</f>
        <v>13793.1</v>
      </c>
      <c r="K29" s="30"/>
      <c r="L29" s="40" t="s">
        <v>43</v>
      </c>
      <c r="M29" s="1254">
        <f t="shared" si="5"/>
        <v>425767.76993598993</v>
      </c>
      <c r="N29" s="1254">
        <f t="shared" si="6"/>
        <v>360580.28314056317</v>
      </c>
      <c r="O29" s="2"/>
      <c r="P29" s="1231">
        <f t="shared" si="7"/>
        <v>0.18078494538764076</v>
      </c>
      <c r="Q29" s="50"/>
      <c r="R29" s="254"/>
    </row>
    <row r="30" spans="1:18" ht="12" customHeight="1" x14ac:dyDescent="0.25">
      <c r="A30" s="25"/>
      <c r="B30" s="32" t="s">
        <v>45</v>
      </c>
      <c r="C30" s="65" t="s">
        <v>46</v>
      </c>
      <c r="D30" s="992">
        <v>579596623.83000004</v>
      </c>
      <c r="E30" s="761">
        <v>589788804.80999994</v>
      </c>
      <c r="F30" s="36"/>
      <c r="G30" s="1231">
        <f t="shared" si="4"/>
        <v>-1.7281068912936223E-2</v>
      </c>
      <c r="I30" s="1015">
        <f>VLOOKUP(B30,'FX rates'!$B$9:$K$116,4,FALSE)</f>
        <v>116.965</v>
      </c>
      <c r="J30" s="1015">
        <f>VLOOKUP(B30,'FX rates'!$B$9:$K$116,5,FALSE)</f>
        <v>120.49</v>
      </c>
      <c r="K30" s="30"/>
      <c r="L30" s="40" t="s">
        <v>45</v>
      </c>
      <c r="M30" s="1254">
        <f t="shared" si="5"/>
        <v>4955299.6522891466</v>
      </c>
      <c r="N30" s="1254">
        <f t="shared" si="6"/>
        <v>5042438.3773778472</v>
      </c>
      <c r="O30" s="2"/>
      <c r="P30" s="1231">
        <f t="shared" si="7"/>
        <v>-1.7281068912936178E-2</v>
      </c>
      <c r="Q30" s="50"/>
      <c r="R30" s="254"/>
    </row>
    <row r="31" spans="1:18" ht="12" customHeight="1" x14ac:dyDescent="0.25">
      <c r="A31" s="25"/>
      <c r="B31" s="32" t="s">
        <v>47</v>
      </c>
      <c r="C31" s="65" t="s">
        <v>48</v>
      </c>
      <c r="D31" s="992">
        <v>1509852861</v>
      </c>
      <c r="E31" s="745">
        <v>1444221946</v>
      </c>
      <c r="F31" s="36"/>
      <c r="G31" s="1231">
        <f t="shared" si="4"/>
        <v>4.5443787349842696E-2</v>
      </c>
      <c r="I31" s="1015">
        <f>VLOOKUP(B31,'FX rates'!$B$9:$K$116,4,FALSE)</f>
        <v>1203.51</v>
      </c>
      <c r="J31" s="1015">
        <f>VLOOKUP(B31,'FX rates'!$B$9:$K$116,5,FALSE)</f>
        <v>1173.02</v>
      </c>
      <c r="K31" s="30"/>
      <c r="L31" s="40" t="s">
        <v>47</v>
      </c>
      <c r="M31" s="1254">
        <f t="shared" si="5"/>
        <v>1254541.1845352345</v>
      </c>
      <c r="N31" s="1254">
        <f t="shared" si="6"/>
        <v>1200008.2641606634</v>
      </c>
      <c r="O31" s="2"/>
      <c r="P31" s="1231">
        <f t="shared" si="7"/>
        <v>4.5443787349842751E-2</v>
      </c>
      <c r="Q31" s="50"/>
      <c r="R31" s="254"/>
    </row>
    <row r="32" spans="1:18" ht="12" customHeight="1" x14ac:dyDescent="0.25">
      <c r="A32" s="25"/>
      <c r="B32" s="32" t="s">
        <v>49</v>
      </c>
      <c r="C32" s="65" t="s">
        <v>34</v>
      </c>
      <c r="D32" s="992">
        <v>104396212.91</v>
      </c>
      <c r="E32" s="745">
        <v>98316579.099999994</v>
      </c>
      <c r="F32" s="36"/>
      <c r="G32" s="1231">
        <f t="shared" si="4"/>
        <v>6.1837320476908278E-2</v>
      </c>
      <c r="I32" s="1015">
        <f>VLOOKUP(B32,'FX rates'!$B$9:$K$116,4,FALSE)</f>
        <v>67.808000000000007</v>
      </c>
      <c r="J32" s="1015">
        <f>VLOOKUP(B32,'FX rates'!$B$9:$K$116,5,FALSE)</f>
        <v>66.202500000000001</v>
      </c>
      <c r="K32" s="30"/>
      <c r="L32" s="40" t="s">
        <v>49</v>
      </c>
      <c r="M32" s="1254">
        <f t="shared" si="5"/>
        <v>1539585.4900601697</v>
      </c>
      <c r="N32" s="1254">
        <f t="shared" si="6"/>
        <v>1449925.9541647001</v>
      </c>
      <c r="O32" s="2"/>
      <c r="P32" s="1231">
        <f t="shared" si="7"/>
        <v>6.1837320476908285E-2</v>
      </c>
      <c r="Q32" s="50"/>
      <c r="R32" s="254"/>
    </row>
    <row r="33" spans="1:18" ht="12" customHeight="1" x14ac:dyDescent="0.25">
      <c r="A33" s="25"/>
      <c r="B33" s="32" t="s">
        <v>50</v>
      </c>
      <c r="C33" s="65" t="s">
        <v>51</v>
      </c>
      <c r="D33" s="992">
        <v>115037.64</v>
      </c>
      <c r="E33" s="68">
        <v>108492.25</v>
      </c>
      <c r="F33" s="29"/>
      <c r="G33" s="1231">
        <f t="shared" si="4"/>
        <v>6.033048443552419E-2</v>
      </c>
      <c r="I33" s="1015">
        <f>VLOOKUP(B33,'FX rates'!$B$9:$K$116,4,FALSE)</f>
        <v>1.4371</v>
      </c>
      <c r="J33" s="1015">
        <f>VLOOKUP(B33,'FX rates'!$B$9:$K$116,5,FALSE)</f>
        <v>1.4592000000000001</v>
      </c>
      <c r="K33" s="30"/>
      <c r="L33" s="40" t="s">
        <v>50</v>
      </c>
      <c r="M33" s="1254">
        <f t="shared" si="5"/>
        <v>80048.458701551732</v>
      </c>
      <c r="N33" s="1254">
        <f t="shared" si="6"/>
        <v>75493.876556954972</v>
      </c>
      <c r="O33" s="2"/>
      <c r="P33" s="1231">
        <f t="shared" si="7"/>
        <v>6.0330484435524231E-2</v>
      </c>
      <c r="Q33" s="50"/>
      <c r="R33" s="254"/>
    </row>
    <row r="34" spans="1:18" ht="12" customHeight="1" x14ac:dyDescent="0.25">
      <c r="A34" s="25"/>
      <c r="B34" s="32" t="s">
        <v>719</v>
      </c>
      <c r="C34" s="65" t="s">
        <v>52</v>
      </c>
      <c r="D34" s="992">
        <v>11873218.529999999</v>
      </c>
      <c r="E34" s="66">
        <v>11187806.76</v>
      </c>
      <c r="F34" s="36"/>
      <c r="G34" s="1231">
        <f t="shared" si="4"/>
        <v>6.1264176679433423E-2</v>
      </c>
      <c r="I34" s="1015">
        <f>VLOOKUP(B34,'FX rates'!$B$9:$K$116,4,FALSE)</f>
        <v>49.525799999999997</v>
      </c>
      <c r="J34" s="1015">
        <f>VLOOKUP(B34,'FX rates'!$B$9:$K$116,5,FALSE)</f>
        <v>46.846200000000003</v>
      </c>
      <c r="K34" s="30"/>
      <c r="L34" s="40" t="s">
        <v>719</v>
      </c>
      <c r="M34" s="1254">
        <f t="shared" si="5"/>
        <v>239738.04623044957</v>
      </c>
      <c r="N34" s="1254">
        <f t="shared" si="6"/>
        <v>225898.55711568517</v>
      </c>
      <c r="O34" s="2"/>
      <c r="P34" s="1231">
        <f t="shared" si="7"/>
        <v>6.1264176679433381E-2</v>
      </c>
      <c r="Q34" s="50"/>
      <c r="R34" s="254"/>
    </row>
    <row r="35" spans="1:18" ht="12" customHeight="1" x14ac:dyDescent="0.25">
      <c r="A35" s="25"/>
      <c r="B35" s="32" t="s">
        <v>53</v>
      </c>
      <c r="C35" s="65" t="s">
        <v>54</v>
      </c>
      <c r="D35" s="992">
        <v>28460763.129999999</v>
      </c>
      <c r="E35" s="66">
        <v>29519420.190000001</v>
      </c>
      <c r="F35" s="36"/>
      <c r="G35" s="1231">
        <f t="shared" si="4"/>
        <v>-3.5863070927071701E-2</v>
      </c>
      <c r="I35" s="1015">
        <f>VLOOKUP(B35,'FX rates'!$B$9:$K$116,4,FALSE)</f>
        <v>6.9436999999999998</v>
      </c>
      <c r="J35" s="1015">
        <f>VLOOKUP(B35,'FX rates'!$B$9:$K$116,5,FALSE)</f>
        <v>6.4888000000000003</v>
      </c>
      <c r="K35" s="30"/>
      <c r="L35" s="40" t="s">
        <v>53</v>
      </c>
      <c r="M35" s="1254">
        <f t="shared" si="5"/>
        <v>4098789.2809309158</v>
      </c>
      <c r="N35" s="1254">
        <f t="shared" si="6"/>
        <v>4251252.2416003002</v>
      </c>
      <c r="O35" s="2"/>
      <c r="P35" s="1231">
        <f t="shared" si="7"/>
        <v>-3.586307092707175E-2</v>
      </c>
      <c r="Q35" s="50"/>
      <c r="R35" s="254"/>
    </row>
    <row r="36" spans="1:18" ht="12" customHeight="1" x14ac:dyDescent="0.25">
      <c r="A36" s="25"/>
      <c r="B36" s="32" t="s">
        <v>55</v>
      </c>
      <c r="C36" s="65" t="s">
        <v>54</v>
      </c>
      <c r="D36" s="992">
        <v>22307825.460000001</v>
      </c>
      <c r="E36" s="66">
        <v>23610999.609999999</v>
      </c>
      <c r="F36" s="36"/>
      <c r="G36" s="1231">
        <f t="shared" si="4"/>
        <v>-5.5193518763520008E-2</v>
      </c>
      <c r="I36" s="1015">
        <f>VLOOKUP(B36,'FX rates'!$B$9:$K$116,4,FALSE)</f>
        <v>6.9436999999999998</v>
      </c>
      <c r="J36" s="1015">
        <f>VLOOKUP(B36,'FX rates'!$B$9:$K$116,5,FALSE)</f>
        <v>6.4888000000000003</v>
      </c>
      <c r="K36" s="30"/>
      <c r="L36" s="40" t="s">
        <v>55</v>
      </c>
      <c r="M36" s="1254">
        <f t="shared" si="5"/>
        <v>3212671.2645995654</v>
      </c>
      <c r="N36" s="1254">
        <f t="shared" si="6"/>
        <v>3400348.46119504</v>
      </c>
      <c r="O36" s="2"/>
      <c r="P36" s="1231">
        <f t="shared" si="7"/>
        <v>-5.5193518763519946E-2</v>
      </c>
      <c r="Q36" s="50"/>
      <c r="R36" s="254"/>
    </row>
    <row r="37" spans="1:18" ht="12" customHeight="1" x14ac:dyDescent="0.25">
      <c r="A37" s="25"/>
      <c r="B37" s="32" t="s">
        <v>56</v>
      </c>
      <c r="C37" s="65" t="s">
        <v>57</v>
      </c>
      <c r="D37" s="992">
        <v>925994.19</v>
      </c>
      <c r="E37" s="745">
        <v>904769.65</v>
      </c>
      <c r="F37" s="36"/>
      <c r="G37" s="1231">
        <f t="shared" si="4"/>
        <v>2.3458501288145462E-2</v>
      </c>
      <c r="I37" s="1015">
        <f>VLOOKUP(B37,'FX rates'!$B$9:$K$116,4,FALSE)</f>
        <v>1.4459</v>
      </c>
      <c r="J37" s="1015">
        <f>VLOOKUP(B37,'FX rates'!$B$9:$K$116,5,FALSE)</f>
        <v>1.4137999999999999</v>
      </c>
      <c r="K37" s="30"/>
      <c r="L37" s="40" t="s">
        <v>56</v>
      </c>
      <c r="M37" s="1254">
        <f t="shared" si="5"/>
        <v>640427.54685662908</v>
      </c>
      <c r="N37" s="1254">
        <f t="shared" si="6"/>
        <v>625748.42658551771</v>
      </c>
      <c r="O37" s="2"/>
      <c r="P37" s="1231">
        <f t="shared" si="7"/>
        <v>2.3458501288145476E-2</v>
      </c>
      <c r="Q37" s="50"/>
      <c r="R37" s="254"/>
    </row>
    <row r="38" spans="1:18" ht="12" customHeight="1" x14ac:dyDescent="0.25">
      <c r="A38" s="25"/>
      <c r="B38" s="142" t="s">
        <v>632</v>
      </c>
      <c r="C38" s="65" t="s">
        <v>59</v>
      </c>
      <c r="D38" s="992">
        <v>15442074.869999999</v>
      </c>
      <c r="E38" s="745">
        <v>12556937.6</v>
      </c>
      <c r="F38" s="36"/>
      <c r="G38" s="1231">
        <f t="shared" si="4"/>
        <v>0.22976440290664499</v>
      </c>
      <c r="I38" s="1015">
        <f>VLOOKUP(B38,'FX rates'!$B$9:$K$116,4,FALSE)</f>
        <v>35.666600000000003</v>
      </c>
      <c r="J38" s="1015">
        <f>VLOOKUP(B38,'FX rates'!$B$9:$K$116,5,FALSE)</f>
        <v>36.000599999999999</v>
      </c>
      <c r="K38" s="30"/>
      <c r="L38" s="763" t="s">
        <v>632</v>
      </c>
      <c r="M38" s="1254">
        <f t="shared" si="5"/>
        <v>432956.17945080268</v>
      </c>
      <c r="N38" s="1254">
        <f t="shared" si="6"/>
        <v>352064.32909220387</v>
      </c>
      <c r="O38" s="2"/>
      <c r="P38" s="1231">
        <f t="shared" si="7"/>
        <v>0.22976440290664504</v>
      </c>
      <c r="Q38" s="50"/>
      <c r="R38" s="254"/>
    </row>
    <row r="39" spans="1:18" ht="12" customHeight="1" x14ac:dyDescent="0.25">
      <c r="A39" s="25"/>
      <c r="B39" s="32" t="s">
        <v>60</v>
      </c>
      <c r="C39" s="65" t="s">
        <v>61</v>
      </c>
      <c r="D39" s="992">
        <v>2722622.53</v>
      </c>
      <c r="E39" s="745">
        <v>2730826.12</v>
      </c>
      <c r="F39" s="36"/>
      <c r="G39" s="1231">
        <f t="shared" si="4"/>
        <v>-3.0040689665002604E-3</v>
      </c>
      <c r="I39" s="1015">
        <f>VLOOKUP(B39,'FX rates'!$B$9:$K$116,4,FALSE)</f>
        <v>32.283099999999997</v>
      </c>
      <c r="J39" s="1015">
        <f>VLOOKUP(B39,'FX rates'!$B$9:$K$116,5,FALSE)</f>
        <v>32.890799999999999</v>
      </c>
      <c r="K39" s="30"/>
      <c r="L39" s="40" t="s">
        <v>60</v>
      </c>
      <c r="M39" s="1254">
        <f t="shared" si="5"/>
        <v>84335.845380400278</v>
      </c>
      <c r="N39" s="1254">
        <f t="shared" si="6"/>
        <v>84589.959452468946</v>
      </c>
      <c r="O39" s="2"/>
      <c r="P39" s="1231">
        <f t="shared" si="7"/>
        <v>-3.0040689665001403E-3</v>
      </c>
      <c r="Q39" s="50"/>
      <c r="R39" s="254"/>
    </row>
    <row r="40" spans="1:18" ht="12" customHeight="1" x14ac:dyDescent="0.25">
      <c r="B40" s="42" t="s">
        <v>62</v>
      </c>
      <c r="C40" s="70" t="s">
        <v>61</v>
      </c>
      <c r="D40" s="993">
        <v>27247912.699999999</v>
      </c>
      <c r="E40" s="762">
        <v>24503634.949999999</v>
      </c>
      <c r="F40" s="36"/>
      <c r="G40" s="1232">
        <f t="shared" si="4"/>
        <v>0.11199472060368741</v>
      </c>
      <c r="I40" s="1016">
        <f>VLOOKUP(B40,'FX rates'!$B$9:$K$116,4,FALSE)</f>
        <v>32.283099999999997</v>
      </c>
      <c r="J40" s="1016">
        <f>VLOOKUP(B40,'FX rates'!$B$9:$K$116,5,FALSE)</f>
        <v>32.890799999999999</v>
      </c>
      <c r="K40" s="71"/>
      <c r="L40" s="46" t="s">
        <v>62</v>
      </c>
      <c r="M40" s="1255">
        <f t="shared" si="5"/>
        <v>844030.24182931636</v>
      </c>
      <c r="N40" s="1255">
        <f t="shared" si="6"/>
        <v>759023.60522998101</v>
      </c>
      <c r="O40" s="2"/>
      <c r="P40" s="1232">
        <f t="shared" si="7"/>
        <v>0.11199472060368754</v>
      </c>
      <c r="Q40" s="56"/>
      <c r="R40" s="254"/>
    </row>
    <row r="41" spans="1:18" ht="12" customHeight="1" x14ac:dyDescent="0.25">
      <c r="B41" s="72"/>
      <c r="C41" s="72"/>
      <c r="D41" s="759"/>
      <c r="E41" s="49"/>
      <c r="F41" s="36"/>
      <c r="G41" s="50"/>
      <c r="I41" s="61"/>
      <c r="J41" s="52"/>
      <c r="K41" s="30"/>
      <c r="L41" s="53" t="s">
        <v>63</v>
      </c>
      <c r="M41" s="1192">
        <f>SUM(M23:M40)</f>
        <v>24281463.261793673</v>
      </c>
      <c r="N41" s="1192">
        <f>SUM(N23:N40)</f>
        <v>24102415.857861415</v>
      </c>
      <c r="O41" s="49"/>
      <c r="P41" s="50">
        <f t="shared" si="7"/>
        <v>7.4286081938072243E-3</v>
      </c>
      <c r="Q41" s="56"/>
      <c r="R41" s="254"/>
    </row>
    <row r="42" spans="1:18" ht="12" customHeight="1" x14ac:dyDescent="0.25">
      <c r="B42" s="48"/>
      <c r="C42" s="48"/>
      <c r="D42" s="760"/>
      <c r="E42" s="36"/>
      <c r="F42" s="36"/>
      <c r="G42" s="56"/>
      <c r="H42" s="148"/>
      <c r="I42" s="61"/>
      <c r="J42" s="52"/>
      <c r="K42" s="30"/>
      <c r="L42" s="58"/>
      <c r="M42" s="1194"/>
      <c r="N42" s="1195"/>
      <c r="O42" s="60"/>
      <c r="P42" s="56"/>
      <c r="Q42" s="56"/>
      <c r="R42" s="254"/>
    </row>
    <row r="43" spans="1:18" ht="12" customHeight="1" x14ac:dyDescent="0.25">
      <c r="A43" s="25"/>
      <c r="B43" s="20" t="s">
        <v>64</v>
      </c>
      <c r="C43" s="21"/>
      <c r="D43" s="760"/>
      <c r="E43" s="36"/>
      <c r="F43" s="36"/>
      <c r="G43" s="56"/>
      <c r="H43" s="148"/>
      <c r="I43" s="755"/>
      <c r="J43" s="52"/>
      <c r="K43" s="1"/>
      <c r="L43" s="20" t="s">
        <v>64</v>
      </c>
      <c r="M43" s="1194"/>
      <c r="N43" s="1196"/>
      <c r="O43" s="148"/>
      <c r="P43" s="56"/>
      <c r="Q43" s="56"/>
      <c r="R43" s="254"/>
    </row>
    <row r="44" spans="1:18" ht="12" customHeight="1" x14ac:dyDescent="0.25">
      <c r="A44" s="25"/>
      <c r="B44" s="26" t="s">
        <v>65</v>
      </c>
      <c r="C44" s="62" t="s">
        <v>66</v>
      </c>
      <c r="D44" s="991">
        <v>444238.65</v>
      </c>
      <c r="E44" s="1246">
        <v>411020.48</v>
      </c>
      <c r="F44" s="36"/>
      <c r="G44" s="1230">
        <f t="shared" ref="G44:G71" si="8">(D44-E44)/E44</f>
        <v>8.0818770879738266E-2</v>
      </c>
      <c r="H44" s="148"/>
      <c r="I44" s="1014">
        <f>VLOOKUP(B44,'FX rates'!$B$9:$K$116,4,FALSE)</f>
        <v>3.6720999999999999</v>
      </c>
      <c r="J44" s="1250">
        <f>VLOOKUP(B44,'FX rates'!$B$9:$K$116,5,FALSE)</f>
        <v>3.6718999999999999</v>
      </c>
      <c r="K44" s="1"/>
      <c r="L44" s="31" t="s">
        <v>65</v>
      </c>
      <c r="M44" s="1253">
        <f t="shared" ref="M44:M71" si="9">D44/I44</f>
        <v>120976.72993654858</v>
      </c>
      <c r="N44" s="1253">
        <f t="shared" ref="N44:N71" si="10">E44/I44</f>
        <v>111930.63369733939</v>
      </c>
      <c r="O44" s="148"/>
      <c r="P44" s="1230">
        <f t="shared" ref="P44:P49" si="11">(M44-N44)/N44</f>
        <v>8.0818770879738322E-2</v>
      </c>
      <c r="Q44" s="56"/>
      <c r="R44" s="254"/>
    </row>
    <row r="45" spans="1:18" ht="12" customHeight="1" x14ac:dyDescent="0.25">
      <c r="A45" s="25"/>
      <c r="B45" s="142" t="s">
        <v>165</v>
      </c>
      <c r="C45" s="65" t="s">
        <v>68</v>
      </c>
      <c r="D45" s="992">
        <v>17339.38</v>
      </c>
      <c r="E45" s="1247">
        <v>17984.669999999998</v>
      </c>
      <c r="F45" s="36"/>
      <c r="G45" s="1231">
        <f t="shared" si="8"/>
        <v>-3.5880002246357443E-2</v>
      </c>
      <c r="H45" s="148"/>
      <c r="I45" s="1015">
        <f>VLOOKUP(B45,'FX rates'!$B$9:$K$116,4,FALSE)</f>
        <v>0.7056</v>
      </c>
      <c r="J45" s="1015">
        <f>VLOOKUP(B45,'FX rates'!$B$9:$K$116,5,FALSE)</f>
        <v>0.70660000000000001</v>
      </c>
      <c r="K45" s="1"/>
      <c r="L45" s="40" t="s">
        <v>67</v>
      </c>
      <c r="M45" s="1254">
        <f t="shared" si="9"/>
        <v>24573.951247165533</v>
      </c>
      <c r="N45" s="1254">
        <f t="shared" si="10"/>
        <v>25488.477891156461</v>
      </c>
      <c r="O45" s="148"/>
      <c r="P45" s="1231">
        <f t="shared" si="11"/>
        <v>-3.588000224635754E-2</v>
      </c>
      <c r="Q45" s="50"/>
      <c r="R45" s="254"/>
    </row>
    <row r="46" spans="1:18" ht="12" customHeight="1" x14ac:dyDescent="0.25">
      <c r="A46" s="25"/>
      <c r="B46" s="142" t="s">
        <v>166</v>
      </c>
      <c r="C46" s="65" t="s">
        <v>70</v>
      </c>
      <c r="D46" s="992">
        <v>35308.65</v>
      </c>
      <c r="E46" s="1247">
        <v>38511.230000000003</v>
      </c>
      <c r="F46" s="36"/>
      <c r="G46" s="1231">
        <f t="shared" si="8"/>
        <v>-8.3159639409076294E-2</v>
      </c>
      <c r="H46" s="148"/>
      <c r="I46" s="1015">
        <f>VLOOKUP(B46,'FX rates'!$B$9:$K$116,4,FALSE)</f>
        <v>0.95010099999999997</v>
      </c>
      <c r="J46" s="1015">
        <f>VLOOKUP(B46,'FX rates'!$B$9:$K$116,5,FALSE)</f>
        <v>0.91520000000000001</v>
      </c>
      <c r="K46" s="76"/>
      <c r="L46" s="763" t="s">
        <v>166</v>
      </c>
      <c r="M46" s="1254">
        <f t="shared" si="9"/>
        <v>37163.048981108324</v>
      </c>
      <c r="N46" s="1254">
        <f t="shared" si="10"/>
        <v>40533.827456238869</v>
      </c>
      <c r="O46" s="148"/>
      <c r="P46" s="1231">
        <f t="shared" si="11"/>
        <v>-8.3159639409076391E-2</v>
      </c>
      <c r="Q46" s="50"/>
      <c r="R46" s="254"/>
    </row>
    <row r="47" spans="1:18" ht="12" customHeight="1" x14ac:dyDescent="0.25">
      <c r="A47" s="25"/>
      <c r="B47" s="32" t="s">
        <v>71</v>
      </c>
      <c r="C47" s="65" t="s">
        <v>72</v>
      </c>
      <c r="D47" s="992">
        <v>7248</v>
      </c>
      <c r="E47" s="1247">
        <v>7199.9</v>
      </c>
      <c r="F47" s="36"/>
      <c r="G47" s="1231">
        <f t="shared" si="8"/>
        <v>6.6806483423381387E-3</v>
      </c>
      <c r="H47" s="148"/>
      <c r="I47" s="1015">
        <f>VLOOKUP(B47,'FX rates'!$B$9:$K$116,4,FALSE)</f>
        <v>0.37369999999999998</v>
      </c>
      <c r="J47" s="1015">
        <f>VLOOKUP(B47,'FX rates'!$B$9:$K$116,5,FALSE)</f>
        <v>0.374</v>
      </c>
      <c r="K47" s="76"/>
      <c r="L47" s="40" t="s">
        <v>71</v>
      </c>
      <c r="M47" s="1254">
        <f t="shared" si="9"/>
        <v>19395.236820979397</v>
      </c>
      <c r="N47" s="1254">
        <f t="shared" si="10"/>
        <v>19266.523949692266</v>
      </c>
      <c r="O47" s="148"/>
      <c r="P47" s="1231">
        <f t="shared" si="11"/>
        <v>6.6806483423381986E-3</v>
      </c>
      <c r="Q47" s="50"/>
      <c r="R47" s="254"/>
    </row>
    <row r="48" spans="1:18" ht="12" customHeight="1" x14ac:dyDescent="0.25">
      <c r="A48" s="25"/>
      <c r="B48" s="142" t="s">
        <v>170</v>
      </c>
      <c r="C48" s="65" t="s">
        <v>70</v>
      </c>
      <c r="D48" s="992">
        <v>669394.92000000004</v>
      </c>
      <c r="E48" s="1169">
        <v>720438.38</v>
      </c>
      <c r="F48" s="36"/>
      <c r="G48" s="1231">
        <f t="shared" si="8"/>
        <v>-7.0850556296015166E-2</v>
      </c>
      <c r="H48" s="149"/>
      <c r="I48" s="1015">
        <f>VLOOKUP(B48,'FX rates'!$B$9:$K$116,4,FALSE)</f>
        <v>0.95010099999999997</v>
      </c>
      <c r="J48" s="1015">
        <f>VLOOKUP(B48,'FX rates'!$B$9:$K$116,5,FALSE)</f>
        <v>0.91520000000000001</v>
      </c>
      <c r="K48" s="76"/>
      <c r="L48" s="40" t="s">
        <v>73</v>
      </c>
      <c r="M48" s="1254">
        <f t="shared" si="9"/>
        <v>704551.32664843008</v>
      </c>
      <c r="N48" s="1254">
        <f t="shared" si="10"/>
        <v>758275.57280752261</v>
      </c>
      <c r="O48" s="148"/>
      <c r="P48" s="1231">
        <f t="shared" si="11"/>
        <v>-7.0850556296015166E-2</v>
      </c>
      <c r="Q48" s="50"/>
      <c r="R48" s="254"/>
    </row>
    <row r="49" spans="1:18" ht="12" customHeight="1" x14ac:dyDescent="0.25">
      <c r="A49" s="25"/>
      <c r="B49" s="32" t="s">
        <v>74</v>
      </c>
      <c r="C49" s="65" t="s">
        <v>75</v>
      </c>
      <c r="D49" s="992">
        <v>603478.93000000005</v>
      </c>
      <c r="E49" s="1170">
        <v>550022.47</v>
      </c>
      <c r="F49" s="36"/>
      <c r="G49" s="1231">
        <f t="shared" si="8"/>
        <v>9.7189592999718868E-2</v>
      </c>
      <c r="H49" s="149"/>
      <c r="I49" s="1015">
        <f>VLOOKUP(B49,'FX rates'!$B$9:$K$116,4,FALSE)</f>
        <v>3.5133999999999999</v>
      </c>
      <c r="J49" s="1015">
        <f>VLOOKUP(B49,'FX rates'!$B$9:$K$116,5,FALSE)</f>
        <v>2.9123000000000001</v>
      </c>
      <c r="K49" s="30"/>
      <c r="L49" s="40" t="s">
        <v>74</v>
      </c>
      <c r="M49" s="1254">
        <f t="shared" si="9"/>
        <v>171764.93709796781</v>
      </c>
      <c r="N49" s="1254">
        <f t="shared" si="10"/>
        <v>156549.91461262596</v>
      </c>
      <c r="O49" s="148"/>
      <c r="P49" s="1231">
        <f t="shared" si="11"/>
        <v>9.7189592999718799E-2</v>
      </c>
      <c r="Q49" s="50"/>
      <c r="R49" s="254"/>
    </row>
    <row r="50" spans="1:18" ht="12" customHeight="1" x14ac:dyDescent="0.25">
      <c r="A50" s="25"/>
      <c r="B50" s="32" t="s">
        <v>76</v>
      </c>
      <c r="C50" s="65" t="s">
        <v>77</v>
      </c>
      <c r="D50" s="992">
        <v>581670.31999999995</v>
      </c>
      <c r="E50" s="1169">
        <v>452146.62</v>
      </c>
      <c r="F50" s="36"/>
      <c r="G50" s="1231">
        <f t="shared" si="8"/>
        <v>0.28646393508371237</v>
      </c>
      <c r="H50" s="149"/>
      <c r="I50" s="1015">
        <f>VLOOKUP(B50,'FX rates'!$B$9:$K$116,4,FALSE)</f>
        <v>10.102</v>
      </c>
      <c r="J50" s="1015">
        <f>VLOOKUP(B50,'FX rates'!$B$9:$K$116,5,FALSE)</f>
        <v>9.8446999999999996</v>
      </c>
      <c r="K50" s="30"/>
      <c r="L50" s="40" t="s">
        <v>76</v>
      </c>
      <c r="M50" s="1254">
        <f t="shared" si="9"/>
        <v>57579.718867550975</v>
      </c>
      <c r="N50" s="1254">
        <f t="shared" si="10"/>
        <v>44758.129083349828</v>
      </c>
      <c r="O50" s="148"/>
      <c r="P50" s="1231">
        <f t="shared" ref="P50:P66" si="12">(M50-N50)/N50</f>
        <v>0.28646393508371243</v>
      </c>
      <c r="Q50" s="50"/>
      <c r="R50" s="254"/>
    </row>
    <row r="51" spans="1:18" ht="12" customHeight="1" x14ac:dyDescent="0.25">
      <c r="A51" s="25"/>
      <c r="B51" s="32" t="s">
        <v>78</v>
      </c>
      <c r="C51" s="65" t="s">
        <v>70</v>
      </c>
      <c r="D51" s="992">
        <v>2386.02</v>
      </c>
      <c r="E51" s="1247">
        <v>2464.08</v>
      </c>
      <c r="F51" s="36"/>
      <c r="G51" s="1231">
        <f t="shared" si="8"/>
        <v>-3.1679166260835667E-2</v>
      </c>
      <c r="H51" s="148"/>
      <c r="I51" s="1015">
        <f>VLOOKUP(B51,'FX rates'!$B$9:$K$116,4,FALSE)</f>
        <v>0.95010099999999997</v>
      </c>
      <c r="J51" s="1015">
        <f>VLOOKUP(B51,'FX rates'!$B$9:$K$116,5,FALSE)</f>
        <v>0.91520000000000001</v>
      </c>
      <c r="K51" s="30"/>
      <c r="L51" s="40" t="s">
        <v>78</v>
      </c>
      <c r="M51" s="1254">
        <f t="shared" si="9"/>
        <v>2511.333005648873</v>
      </c>
      <c r="N51" s="1254">
        <f t="shared" si="10"/>
        <v>2593.4926918296055</v>
      </c>
      <c r="O51" s="148"/>
      <c r="P51" s="1231">
        <f t="shared" si="12"/>
        <v>-3.167916626083573E-2</v>
      </c>
      <c r="Q51" s="50"/>
      <c r="R51" s="254"/>
    </row>
    <row r="52" spans="1:18" ht="12" customHeight="1" x14ac:dyDescent="0.25">
      <c r="A52" s="25"/>
      <c r="B52" s="32" t="s">
        <v>79</v>
      </c>
      <c r="C52" s="65" t="s">
        <v>70</v>
      </c>
      <c r="D52" s="992">
        <v>1630412.75</v>
      </c>
      <c r="E52" s="1247">
        <v>1570300.61</v>
      </c>
      <c r="F52" s="36"/>
      <c r="G52" s="1231">
        <f t="shared" si="8"/>
        <v>3.828065761242995E-2</v>
      </c>
      <c r="H52" s="148"/>
      <c r="I52" s="1015">
        <f>VLOOKUP(B52,'FX rates'!$B$9:$K$116,4,FALSE)</f>
        <v>0.95010099999999997</v>
      </c>
      <c r="J52" s="1015">
        <f>VLOOKUP(B52,'FX rates'!$B$9:$K$116,5,FALSE)</f>
        <v>0.91520000000000001</v>
      </c>
      <c r="K52" s="76"/>
      <c r="L52" s="40" t="s">
        <v>79</v>
      </c>
      <c r="M52" s="1254">
        <f t="shared" si="9"/>
        <v>1716041.5050610409</v>
      </c>
      <c r="N52" s="1254">
        <f t="shared" si="10"/>
        <v>1652772.2947349809</v>
      </c>
      <c r="O52" s="148"/>
      <c r="P52" s="1231">
        <f t="shared" si="12"/>
        <v>3.8280657612429943E-2</v>
      </c>
      <c r="Q52" s="50"/>
      <c r="R52" s="254"/>
    </row>
    <row r="53" spans="1:18" ht="12" customHeight="1" x14ac:dyDescent="0.25">
      <c r="A53" s="25"/>
      <c r="B53" s="32" t="s">
        <v>80</v>
      </c>
      <c r="C53" s="65" t="s">
        <v>66</v>
      </c>
      <c r="D53" s="992">
        <v>338699.94</v>
      </c>
      <c r="E53" s="1247">
        <v>308209.68</v>
      </c>
      <c r="F53" s="36"/>
      <c r="G53" s="1231">
        <f t="shared" si="8"/>
        <v>9.892700320119735E-2</v>
      </c>
      <c r="H53" s="148"/>
      <c r="I53" s="1015">
        <f>VLOOKUP(B53,'FX rates'!$B$9:$K$116,4,FALSE)</f>
        <v>3.6718999999999999</v>
      </c>
      <c r="J53" s="1015">
        <f>VLOOKUP(B53,'FX rates'!$B$9:$K$116,5,FALSE)</f>
        <v>3.6718999999999999</v>
      </c>
      <c r="K53" s="76"/>
      <c r="L53" s="40" t="s">
        <v>80</v>
      </c>
      <c r="M53" s="1254">
        <f t="shared" si="9"/>
        <v>92241.057763010976</v>
      </c>
      <c r="N53" s="1254">
        <f t="shared" si="10"/>
        <v>83937.383915683982</v>
      </c>
      <c r="O53" s="148"/>
      <c r="P53" s="1231">
        <f t="shared" si="12"/>
        <v>9.8927003201197281E-2</v>
      </c>
      <c r="Q53" s="50"/>
      <c r="R53" s="254"/>
    </row>
    <row r="54" spans="1:18" ht="12" customHeight="1" x14ac:dyDescent="0.25">
      <c r="A54" s="25"/>
      <c r="B54" s="142" t="s">
        <v>603</v>
      </c>
      <c r="C54" s="65" t="s">
        <v>81</v>
      </c>
      <c r="D54" s="992">
        <v>603023.19999999995</v>
      </c>
      <c r="E54" s="1247">
        <v>430822.22</v>
      </c>
      <c r="F54" s="36"/>
      <c r="G54" s="1231">
        <f t="shared" si="8"/>
        <v>0.39970310723527674</v>
      </c>
      <c r="H54" s="148"/>
      <c r="I54" s="1015">
        <f>VLOOKUP(B54,'FX rates'!$B$9:$K$116,4,FALSE)</f>
        <v>18.096299999999999</v>
      </c>
      <c r="J54" s="1015">
        <f>VLOOKUP(B54,'FX rates'!$B$9:$K$116,5,FALSE)</f>
        <v>7.8059000000000003</v>
      </c>
      <c r="K54" s="30"/>
      <c r="L54" s="763" t="s">
        <v>603</v>
      </c>
      <c r="M54" s="1254">
        <f t="shared" si="9"/>
        <v>33323.010781209414</v>
      </c>
      <c r="N54" s="1254">
        <f t="shared" si="10"/>
        <v>23807.199261727535</v>
      </c>
      <c r="O54" s="148"/>
      <c r="P54" s="1231">
        <f t="shared" si="12"/>
        <v>0.39970310723527658</v>
      </c>
      <c r="Q54" s="50"/>
      <c r="R54" s="254"/>
    </row>
    <row r="55" spans="1:18" ht="12" customHeight="1" x14ac:dyDescent="0.25">
      <c r="A55" s="25"/>
      <c r="B55" s="32" t="s">
        <v>82</v>
      </c>
      <c r="C55" s="65" t="s">
        <v>70</v>
      </c>
      <c r="D55" s="992">
        <v>3287230</v>
      </c>
      <c r="E55" s="1247">
        <v>3025561</v>
      </c>
      <c r="F55" s="36"/>
      <c r="G55" s="1231">
        <f t="shared" si="8"/>
        <v>8.6486109518201751E-2</v>
      </c>
      <c r="H55" s="148"/>
      <c r="I55" s="1015">
        <f>VLOOKUP(B55,'FX rates'!$B$9:$K$116,4,FALSE)</f>
        <v>0.95010099999999997</v>
      </c>
      <c r="J55" s="1015">
        <f>VLOOKUP(B55,'FX rates'!$B$9:$K$116,5,FALSE)</f>
        <v>0.91520000000000001</v>
      </c>
      <c r="K55" s="76"/>
      <c r="L55" s="40" t="s">
        <v>82</v>
      </c>
      <c r="M55" s="1254">
        <f t="shared" si="9"/>
        <v>3459874.2659990885</v>
      </c>
      <c r="N55" s="1254">
        <f t="shared" si="10"/>
        <v>3184462.4939874816</v>
      </c>
      <c r="O55" s="148"/>
      <c r="P55" s="1231">
        <f t="shared" si="12"/>
        <v>8.6486109518201668E-2</v>
      </c>
      <c r="Q55" s="50"/>
      <c r="R55" s="254"/>
    </row>
    <row r="56" spans="1:18" ht="12" customHeight="1" x14ac:dyDescent="0.25">
      <c r="A56" s="25"/>
      <c r="B56" s="32" t="s">
        <v>83</v>
      </c>
      <c r="C56" s="65" t="s">
        <v>70</v>
      </c>
      <c r="D56" s="992">
        <v>113849.26</v>
      </c>
      <c r="E56" s="1247">
        <v>117153.7</v>
      </c>
      <c r="F56" s="36"/>
      <c r="G56" s="1231">
        <f t="shared" si="8"/>
        <v>-2.8206023369300351E-2</v>
      </c>
      <c r="H56" s="148"/>
      <c r="I56" s="1015">
        <f>VLOOKUP(B56,'FX rates'!$B$9:$K$116,4,FALSE)</f>
        <v>0.95010099999999997</v>
      </c>
      <c r="J56" s="1015">
        <f>VLOOKUP(B56,'FX rates'!$B$9:$K$116,5,FALSE)</f>
        <v>0.91520000000000001</v>
      </c>
      <c r="K56" s="76"/>
      <c r="L56" s="40" t="s">
        <v>83</v>
      </c>
      <c r="M56" s="1254">
        <f t="shared" si="9"/>
        <v>119828.5866449988</v>
      </c>
      <c r="N56" s="1254">
        <f t="shared" si="10"/>
        <v>123306.57477468185</v>
      </c>
      <c r="O56" s="148"/>
      <c r="P56" s="1231">
        <f t="shared" si="12"/>
        <v>-2.8206023369300347E-2</v>
      </c>
      <c r="Q56" s="50"/>
      <c r="R56" s="254"/>
    </row>
    <row r="57" spans="1:18" ht="12" customHeight="1" x14ac:dyDescent="0.25">
      <c r="A57" s="25"/>
      <c r="B57" s="32" t="s">
        <v>84</v>
      </c>
      <c r="C57" s="65" t="s">
        <v>85</v>
      </c>
      <c r="D57" s="992">
        <v>13033469.029999999</v>
      </c>
      <c r="E57" s="1247">
        <v>11332010.119999999</v>
      </c>
      <c r="F57" s="36"/>
      <c r="G57" s="1231">
        <f t="shared" si="8"/>
        <v>0.15014625754675909</v>
      </c>
      <c r="H57" s="148"/>
      <c r="I57" s="1015">
        <f>VLOOKUP(B57,'FX rates'!$B$9:$K$116,4,FALSE)</f>
        <v>13.7004</v>
      </c>
      <c r="J57" s="1015">
        <f>VLOOKUP(B57,'FX rates'!$B$9:$K$116,5,FALSE)</f>
        <v>15.3979</v>
      </c>
      <c r="K57" s="30"/>
      <c r="L57" s="40" t="s">
        <v>84</v>
      </c>
      <c r="M57" s="1254">
        <f t="shared" si="9"/>
        <v>951320.32860354439</v>
      </c>
      <c r="N57" s="1254">
        <f t="shared" si="10"/>
        <v>827129.87358033331</v>
      </c>
      <c r="O57" s="148"/>
      <c r="P57" s="1231">
        <f t="shared" si="12"/>
        <v>0.15014625754675917</v>
      </c>
      <c r="Q57" s="50"/>
      <c r="R57" s="254"/>
    </row>
    <row r="58" spans="1:18" ht="12" customHeight="1" x14ac:dyDescent="0.25">
      <c r="A58" s="25"/>
      <c r="B58" s="32" t="s">
        <v>86</v>
      </c>
      <c r="C58" s="65" t="s">
        <v>87</v>
      </c>
      <c r="D58" s="992">
        <v>13276132.93</v>
      </c>
      <c r="E58" s="1247">
        <v>11769657.57</v>
      </c>
      <c r="F58" s="36"/>
      <c r="G58" s="1231">
        <f t="shared" si="8"/>
        <v>0.12799653269776476</v>
      </c>
      <c r="H58" s="148"/>
      <c r="I58" s="1015">
        <f>VLOOKUP(B58,'FX rates'!$B$9:$K$116,4,FALSE)</f>
        <v>330.57100000000003</v>
      </c>
      <c r="J58" s="1015">
        <f>VLOOKUP(B58,'FX rates'!$B$9:$K$116,5,FALSE)</f>
        <v>337.31799999999998</v>
      </c>
      <c r="K58" s="30"/>
      <c r="L58" s="40" t="s">
        <v>86</v>
      </c>
      <c r="M58" s="1254">
        <f t="shared" si="9"/>
        <v>40161.214776855799</v>
      </c>
      <c r="N58" s="1254">
        <f t="shared" si="10"/>
        <v>35604.023250678372</v>
      </c>
      <c r="O58" s="148"/>
      <c r="P58" s="1231">
        <f t="shared" si="12"/>
        <v>0.12799653269776465</v>
      </c>
      <c r="Q58" s="50"/>
      <c r="R58" s="254"/>
    </row>
    <row r="59" spans="1:18" ht="12" customHeight="1" x14ac:dyDescent="0.25">
      <c r="A59" s="25"/>
      <c r="B59" s="32" t="s">
        <v>88</v>
      </c>
      <c r="C59" s="65" t="s">
        <v>70</v>
      </c>
      <c r="D59" s="992">
        <v>57870.81</v>
      </c>
      <c r="E59" s="1247">
        <v>43134.64</v>
      </c>
      <c r="F59" s="36"/>
      <c r="G59" s="1231">
        <f t="shared" si="8"/>
        <v>0.34163192274237131</v>
      </c>
      <c r="H59" s="148"/>
      <c r="I59" s="1015">
        <f>VLOOKUP(B59,'FX rates'!$B$9:$K$116,4,FALSE)</f>
        <v>0.95010099999999997</v>
      </c>
      <c r="J59" s="1015">
        <f>VLOOKUP(B59,'FX rates'!$B$9:$K$116,5,FALSE)</f>
        <v>0.91520000000000001</v>
      </c>
      <c r="K59" s="76"/>
      <c r="L59" s="40" t="s">
        <v>88</v>
      </c>
      <c r="M59" s="1254">
        <f t="shared" si="9"/>
        <v>60910.16639283613</v>
      </c>
      <c r="N59" s="1254">
        <f t="shared" si="10"/>
        <v>45400.057467574501</v>
      </c>
      <c r="O59" s="148"/>
      <c r="P59" s="1231">
        <f t="shared" si="12"/>
        <v>0.34163192274237131</v>
      </c>
      <c r="Q59" s="50"/>
      <c r="R59" s="254"/>
    </row>
    <row r="60" spans="1:18" ht="12" customHeight="1" x14ac:dyDescent="0.25">
      <c r="A60" s="25"/>
      <c r="B60" s="32" t="s">
        <v>89</v>
      </c>
      <c r="C60" s="65" t="s">
        <v>70</v>
      </c>
      <c r="D60" s="992">
        <v>4211.9399999999996</v>
      </c>
      <c r="E60" s="1248">
        <v>4031.75</v>
      </c>
      <c r="F60" s="36"/>
      <c r="G60" s="1231">
        <f t="shared" si="8"/>
        <v>4.4692751286662023E-2</v>
      </c>
      <c r="H60" s="148"/>
      <c r="I60" s="1015">
        <f>VLOOKUP(B60,'FX rates'!$B$9:$K$116,4,FALSE)</f>
        <v>0.95010099999999997</v>
      </c>
      <c r="J60" s="1015">
        <f>VLOOKUP(B60,'FX rates'!$B$9:$K$116,5,FALSE)</f>
        <v>0.91520000000000001</v>
      </c>
      <c r="K60" s="30"/>
      <c r="L60" s="40" t="s">
        <v>89</v>
      </c>
      <c r="M60" s="1254">
        <f t="shared" si="9"/>
        <v>4433.1497388172411</v>
      </c>
      <c r="N60" s="1254">
        <f t="shared" si="10"/>
        <v>4243.496217770532</v>
      </c>
      <c r="O60" s="148"/>
      <c r="P60" s="1231">
        <f t="shared" si="12"/>
        <v>4.4692751286661961E-2</v>
      </c>
      <c r="Q60" s="50"/>
      <c r="R60" s="254"/>
    </row>
    <row r="61" spans="1:18" ht="12" customHeight="1" x14ac:dyDescent="0.25">
      <c r="A61" s="25"/>
      <c r="B61" s="32" t="s">
        <v>90</v>
      </c>
      <c r="C61" s="65" t="s">
        <v>91</v>
      </c>
      <c r="D61" s="992">
        <v>37822848.159999996</v>
      </c>
      <c r="E61" s="1247">
        <v>28769077.550000001</v>
      </c>
      <c r="F61" s="36"/>
      <c r="G61" s="1231">
        <f t="shared" si="8"/>
        <v>0.31470493255352899</v>
      </c>
      <c r="H61" s="148"/>
      <c r="I61" s="1015">
        <f>VLOOKUP(B61,'FX rates'!$B$9:$K$116,4,FALSE)</f>
        <v>60.803400000000003</v>
      </c>
      <c r="J61" s="1015">
        <f>VLOOKUP(B61,'FX rates'!$B$9:$K$116,5,FALSE)</f>
        <v>73.159499999999994</v>
      </c>
      <c r="K61" s="30"/>
      <c r="L61" s="40" t="s">
        <v>90</v>
      </c>
      <c r="M61" s="1254">
        <f t="shared" si="9"/>
        <v>622051.53264455602</v>
      </c>
      <c r="N61" s="1254">
        <f t="shared" si="10"/>
        <v>473149.15859968355</v>
      </c>
      <c r="O61" s="148"/>
      <c r="P61" s="1231">
        <f t="shared" si="12"/>
        <v>0.31470493255352916</v>
      </c>
      <c r="Q61" s="50"/>
      <c r="R61" s="254"/>
    </row>
    <row r="62" spans="1:18" ht="12" customHeight="1" x14ac:dyDescent="0.25">
      <c r="A62" s="25"/>
      <c r="B62" s="32" t="s">
        <v>92</v>
      </c>
      <c r="C62" s="65" t="s">
        <v>93</v>
      </c>
      <c r="D62" s="992">
        <v>8943.8700000000008</v>
      </c>
      <c r="E62" s="1247">
        <v>15778.96</v>
      </c>
      <c r="F62" s="36"/>
      <c r="G62" s="1231">
        <f t="shared" si="8"/>
        <v>-0.43317747177253751</v>
      </c>
      <c r="H62" s="148"/>
      <c r="I62" s="1015">
        <f>VLOOKUP(B62,'FX rates'!$B$9:$K$116,4,FALSE)</f>
        <v>0.3841</v>
      </c>
      <c r="J62" s="1015">
        <f>VLOOKUP(B62,'FX rates'!$B$9:$K$116,5,FALSE)</f>
        <v>0.38369999999999999</v>
      </c>
      <c r="K62" s="30"/>
      <c r="L62" s="40" t="s">
        <v>92</v>
      </c>
      <c r="M62" s="1254">
        <f t="shared" si="9"/>
        <v>23285.264254100497</v>
      </c>
      <c r="N62" s="1254">
        <f t="shared" si="10"/>
        <v>41080.343660505074</v>
      </c>
      <c r="O62" s="148"/>
      <c r="P62" s="1231">
        <f t="shared" si="12"/>
        <v>-0.43317747177253751</v>
      </c>
      <c r="Q62" s="50"/>
      <c r="R62" s="254"/>
    </row>
    <row r="63" spans="1:18" ht="12" customHeight="1" x14ac:dyDescent="0.25">
      <c r="A63" s="25"/>
      <c r="B63" s="32" t="s">
        <v>94</v>
      </c>
      <c r="C63" s="65" t="s">
        <v>70</v>
      </c>
      <c r="D63" s="992">
        <v>1185896.57</v>
      </c>
      <c r="E63" s="1247">
        <v>1160512.3400000001</v>
      </c>
      <c r="F63" s="36"/>
      <c r="G63" s="1231">
        <f t="shared" si="8"/>
        <v>2.1873296065081031E-2</v>
      </c>
      <c r="H63" s="148"/>
      <c r="I63" s="1015">
        <f>VLOOKUP(B63,'FX rates'!$B$9:$K$116,4,FALSE)</f>
        <v>0.95010099999999997</v>
      </c>
      <c r="J63" s="1015">
        <f>VLOOKUP(B63,'FX rates'!$B$9:$K$116,5,FALSE)</f>
        <v>0.91520000000000001</v>
      </c>
      <c r="K63" s="30"/>
      <c r="L63" s="40" t="s">
        <v>94</v>
      </c>
      <c r="M63" s="1254">
        <f t="shared" si="9"/>
        <v>1248179.4777607855</v>
      </c>
      <c r="N63" s="1254">
        <f t="shared" si="10"/>
        <v>1221462.0761371688</v>
      </c>
      <c r="O63" s="148"/>
      <c r="P63" s="1231">
        <f t="shared" si="12"/>
        <v>2.187329606508091E-2</v>
      </c>
      <c r="Q63" s="50"/>
      <c r="R63" s="254"/>
    </row>
    <row r="64" spans="1:18" ht="12" customHeight="1" x14ac:dyDescent="0.25">
      <c r="A64" s="25"/>
      <c r="B64" s="32" t="s">
        <v>95</v>
      </c>
      <c r="C64" s="65" t="s">
        <v>96</v>
      </c>
      <c r="D64" s="992">
        <v>9023532.4100000001</v>
      </c>
      <c r="E64" s="1247">
        <v>9859246.9199999999</v>
      </c>
      <c r="F64" s="36"/>
      <c r="G64" s="1231">
        <f t="shared" si="8"/>
        <v>-8.47645379795397E-2</v>
      </c>
      <c r="H64" s="148"/>
      <c r="I64" s="1015">
        <f>VLOOKUP(B64,'FX rates'!$B$9:$K$116,4,FALSE)</f>
        <v>302.88</v>
      </c>
      <c r="J64" s="1015">
        <f>VLOOKUP(B64,'FX rates'!$B$9:$K$116,5,FALSE)</f>
        <v>197.28800000000001</v>
      </c>
      <c r="K64" s="30"/>
      <c r="L64" s="40" t="s">
        <v>95</v>
      </c>
      <c r="M64" s="1254">
        <f t="shared" si="9"/>
        <v>29792.434000264133</v>
      </c>
      <c r="N64" s="1254">
        <f t="shared" si="10"/>
        <v>32551.660459587954</v>
      </c>
      <c r="O64" s="148"/>
      <c r="P64" s="1231">
        <f t="shared" si="12"/>
        <v>-8.4764537979539631E-2</v>
      </c>
      <c r="Q64" s="50"/>
      <c r="R64" s="254"/>
    </row>
    <row r="65" spans="1:254" ht="12" customHeight="1" x14ac:dyDescent="0.25">
      <c r="A65" s="25"/>
      <c r="B65" s="32" t="s">
        <v>97</v>
      </c>
      <c r="C65" s="65" t="s">
        <v>98</v>
      </c>
      <c r="D65" s="992">
        <v>1994246.4</v>
      </c>
      <c r="E65" s="1247">
        <v>1696083.64</v>
      </c>
      <c r="F65" s="36"/>
      <c r="G65" s="1231">
        <f t="shared" si="8"/>
        <v>0.1757948446457511</v>
      </c>
      <c r="H65" s="148"/>
      <c r="I65" s="1015">
        <f>VLOOKUP(B65,'FX rates'!$B$9:$K$116,4,FALSE)</f>
        <v>8.6234999999999999</v>
      </c>
      <c r="J65" s="1015">
        <f>VLOOKUP(B65,'FX rates'!$B$9:$K$116,5,FALSE)</f>
        <v>8.7474000000000007</v>
      </c>
      <c r="K65" s="30"/>
      <c r="L65" s="40" t="s">
        <v>97</v>
      </c>
      <c r="M65" s="1254">
        <f t="shared" si="9"/>
        <v>231257.192555227</v>
      </c>
      <c r="N65" s="1254">
        <f t="shared" si="10"/>
        <v>196681.58404360179</v>
      </c>
      <c r="O65" s="148"/>
      <c r="P65" s="1231">
        <f t="shared" si="12"/>
        <v>0.17579484464575107</v>
      </c>
      <c r="Q65" s="50"/>
      <c r="R65" s="254"/>
    </row>
    <row r="66" spans="1:254" ht="12" customHeight="1" x14ac:dyDescent="0.25">
      <c r="A66" s="25"/>
      <c r="B66" s="32" t="s">
        <v>188</v>
      </c>
      <c r="C66" s="65" t="s">
        <v>26</v>
      </c>
      <c r="D66" s="992">
        <v>3390.12</v>
      </c>
      <c r="E66" s="1247">
        <v>3339.2</v>
      </c>
      <c r="F66" s="36"/>
      <c r="G66" s="1231">
        <f t="shared" si="8"/>
        <v>1.524916147580261E-2</v>
      </c>
      <c r="H66" s="148"/>
      <c r="I66" s="1015">
        <f>VLOOKUP(B66,'FX rates'!$B$9:$K$116,4,FALSE)</f>
        <v>1</v>
      </c>
      <c r="J66" s="1015">
        <f>VLOOKUP(B66,'FX rates'!$B$9:$K$116,5,FALSE)</f>
        <v>1</v>
      </c>
      <c r="K66" s="30"/>
      <c r="L66" s="40" t="s">
        <v>188</v>
      </c>
      <c r="M66" s="1254">
        <f t="shared" si="9"/>
        <v>3390.12</v>
      </c>
      <c r="N66" s="1254">
        <f t="shared" si="10"/>
        <v>3339.2</v>
      </c>
      <c r="O66" s="148"/>
      <c r="P66" s="1231">
        <f t="shared" si="12"/>
        <v>1.524916147580261E-2</v>
      </c>
      <c r="Q66" s="50"/>
      <c r="R66" s="254"/>
    </row>
    <row r="67" spans="1:254" ht="12" customHeight="1" x14ac:dyDescent="0.25">
      <c r="A67" s="25"/>
      <c r="B67" s="32" t="s">
        <v>99</v>
      </c>
      <c r="C67" s="65" t="s">
        <v>100</v>
      </c>
      <c r="D67" s="992">
        <v>563466.06000000006</v>
      </c>
      <c r="E67" s="1247">
        <v>553176.1</v>
      </c>
      <c r="F67" s="36"/>
      <c r="G67" s="1231">
        <f t="shared" si="8"/>
        <v>1.8601599020637512E-2</v>
      </c>
      <c r="H67" s="148"/>
      <c r="I67" s="1015">
        <f>VLOOKUP(B67,'FX rates'!$B$9:$K$116,4,FALSE)</f>
        <v>3.6394000000000002</v>
      </c>
      <c r="J67" s="1015">
        <f>VLOOKUP(B67,'FX rates'!$B$9:$K$116,5,FALSE)</f>
        <v>3.8803999999999998</v>
      </c>
      <c r="K67" s="30"/>
      <c r="L67" s="40" t="s">
        <v>99</v>
      </c>
      <c r="M67" s="1254">
        <f t="shared" si="9"/>
        <v>154823.8885530582</v>
      </c>
      <c r="N67" s="1254">
        <f t="shared" si="10"/>
        <v>151996.51041380447</v>
      </c>
      <c r="O67" s="148"/>
      <c r="P67" s="1231">
        <f t="shared" ref="P67:P72" si="13">(M67-N67)/N67</f>
        <v>1.8601599020637447E-2</v>
      </c>
      <c r="Q67" s="50"/>
      <c r="R67" s="254"/>
    </row>
    <row r="68" spans="1:254" ht="12" customHeight="1" x14ac:dyDescent="0.25">
      <c r="A68" s="25"/>
      <c r="B68" s="142" t="s">
        <v>189</v>
      </c>
      <c r="C68" s="65" t="s">
        <v>102</v>
      </c>
      <c r="D68" s="992">
        <v>1681949.55</v>
      </c>
      <c r="E68" s="1247">
        <v>1579059.46</v>
      </c>
      <c r="F68" s="36"/>
      <c r="G68" s="1231">
        <f t="shared" si="8"/>
        <v>6.5159097935425486E-2</v>
      </c>
      <c r="H68" s="148"/>
      <c r="I68" s="1015">
        <f>VLOOKUP(B68,'FX rates'!$B$9:$K$116,4,FALSE)</f>
        <v>3.7473999999999998</v>
      </c>
      <c r="J68" s="1015">
        <f>VLOOKUP(B68,'FX rates'!$B$9:$K$116,5,FALSE)</f>
        <v>3.7502</v>
      </c>
      <c r="K68" s="30"/>
      <c r="L68" s="763" t="s">
        <v>189</v>
      </c>
      <c r="M68" s="1254">
        <f t="shared" si="9"/>
        <v>448831.06954154884</v>
      </c>
      <c r="N68" s="1254">
        <f t="shared" si="10"/>
        <v>421374.67577520414</v>
      </c>
      <c r="O68" s="148"/>
      <c r="P68" s="1231">
        <f t="shared" si="13"/>
        <v>6.5159097935425514E-2</v>
      </c>
      <c r="Q68" s="50"/>
      <c r="R68" s="254"/>
    </row>
    <row r="69" spans="1:254" ht="12" customHeight="1" x14ac:dyDescent="0.25">
      <c r="A69" s="25"/>
      <c r="B69" s="32" t="s">
        <v>103</v>
      </c>
      <c r="C69" s="65" t="s">
        <v>104</v>
      </c>
      <c r="D69" s="992">
        <v>1429317.69</v>
      </c>
      <c r="E69" s="1247">
        <v>1505345.68</v>
      </c>
      <c r="F69" s="36"/>
      <c r="G69" s="1231">
        <f t="shared" si="8"/>
        <v>-5.0505336422129961E-2</v>
      </c>
      <c r="H69" s="148"/>
      <c r="I69" s="1015">
        <f>VLOOKUP(B69,'FX rates'!$B$9:$K$116,4,FALSE)</f>
        <v>1.0185</v>
      </c>
      <c r="J69" s="1015">
        <f>VLOOKUP(B69,'FX rates'!$B$9:$K$116,5,FALSE)</f>
        <v>0.99080000000000001</v>
      </c>
      <c r="K69" s="30"/>
      <c r="L69" s="40" t="s">
        <v>103</v>
      </c>
      <c r="M69" s="1254">
        <f t="shared" si="9"/>
        <v>1403355.6111929307</v>
      </c>
      <c r="N69" s="1254">
        <f t="shared" si="10"/>
        <v>1478002.6313205694</v>
      </c>
      <c r="O69" s="148"/>
      <c r="P69" s="1231">
        <f t="shared" si="13"/>
        <v>-5.0505336422129982E-2</v>
      </c>
      <c r="Q69" s="50"/>
      <c r="R69" s="254"/>
    </row>
    <row r="70" spans="1:254" ht="12" customHeight="1" x14ac:dyDescent="0.25">
      <c r="A70" s="25"/>
      <c r="B70" s="32" t="s">
        <v>105</v>
      </c>
      <c r="C70" s="65" t="s">
        <v>106</v>
      </c>
      <c r="D70" s="992">
        <v>262960.49</v>
      </c>
      <c r="E70" s="1247">
        <v>251126.43</v>
      </c>
      <c r="F70" s="36"/>
      <c r="G70" s="1231">
        <f t="shared" si="8"/>
        <v>4.7123912843423127E-2</v>
      </c>
      <c r="H70" s="148"/>
      <c r="I70" s="1015">
        <f>VLOOKUP(B70,'FX rates'!$B$9:$K$116,4,FALSE)</f>
        <v>34.744999999999997</v>
      </c>
      <c r="J70" s="1015">
        <f>VLOOKUP(B70,'FX rates'!$B$9:$K$116,5,FALSE)</f>
        <v>34.692900000000002</v>
      </c>
      <c r="K70" s="30"/>
      <c r="L70" s="40" t="s">
        <v>105</v>
      </c>
      <c r="M70" s="1254">
        <f t="shared" si="9"/>
        <v>7568.2973089653187</v>
      </c>
      <c r="N70" s="1254">
        <f t="shared" si="10"/>
        <v>7227.6998129227231</v>
      </c>
      <c r="O70" s="148"/>
      <c r="P70" s="1231">
        <f t="shared" si="13"/>
        <v>4.7123912843423064E-2</v>
      </c>
      <c r="Q70" s="50"/>
      <c r="R70" s="254"/>
    </row>
    <row r="71" spans="1:254" ht="12" customHeight="1" x14ac:dyDescent="0.25">
      <c r="A71" s="25"/>
      <c r="B71" s="42" t="s">
        <v>107</v>
      </c>
      <c r="C71" s="70" t="s">
        <v>108</v>
      </c>
      <c r="D71" s="993">
        <v>822446</v>
      </c>
      <c r="E71" s="1000">
        <v>950639</v>
      </c>
      <c r="F71" s="36"/>
      <c r="G71" s="1232">
        <f t="shared" si="8"/>
        <v>-0.13484929610504093</v>
      </c>
      <c r="H71" s="148"/>
      <c r="I71" s="1016">
        <f>VLOOKUP(B71,'FX rates'!$B$9:$K$116,4,FALSE)</f>
        <v>3.8435000000000001</v>
      </c>
      <c r="J71" s="1016">
        <f>VLOOKUP(B71,'FX rates'!$B$9:$K$116,5,FALSE)</f>
        <v>3.8976000000000002</v>
      </c>
      <c r="K71" s="30"/>
      <c r="L71" s="46" t="s">
        <v>107</v>
      </c>
      <c r="M71" s="1255">
        <f t="shared" si="9"/>
        <v>213983.60868999609</v>
      </c>
      <c r="N71" s="1255">
        <f t="shared" si="10"/>
        <v>247336.8023936516</v>
      </c>
      <c r="O71" s="148"/>
      <c r="P71" s="1232">
        <f t="shared" si="13"/>
        <v>-0.13484929610504087</v>
      </c>
      <c r="Q71" s="50"/>
      <c r="R71" s="254"/>
    </row>
    <row r="72" spans="1:254" ht="12" customHeight="1" x14ac:dyDescent="0.25">
      <c r="B72" s="6"/>
      <c r="C72" s="6"/>
      <c r="D72" s="49"/>
      <c r="E72" s="49"/>
      <c r="F72" s="36"/>
      <c r="G72" s="36"/>
      <c r="H72" s="148"/>
      <c r="I72" s="148"/>
      <c r="J72" s="148"/>
      <c r="K72" s="30"/>
      <c r="L72" s="53" t="s">
        <v>30</v>
      </c>
      <c r="M72" s="1192">
        <f>SUM(M44:M71)</f>
        <v>12003168.064868234</v>
      </c>
      <c r="N72" s="1197">
        <f>SUM(N44:N71)</f>
        <v>11414262.311997367</v>
      </c>
      <c r="O72" s="148"/>
      <c r="P72" s="50">
        <f t="shared" si="13"/>
        <v>5.159385133911603E-2</v>
      </c>
      <c r="Q72" s="254"/>
      <c r="R72" s="254"/>
    </row>
    <row r="73" spans="1:254" ht="12" customHeight="1" x14ac:dyDescent="0.25">
      <c r="L73" s="79"/>
      <c r="M73" s="1198"/>
      <c r="N73" s="1198"/>
      <c r="P73" s="254"/>
      <c r="Q73" s="56"/>
      <c r="R73" s="254"/>
    </row>
    <row r="74" spans="1:254" ht="12" customHeight="1" x14ac:dyDescent="0.25">
      <c r="B74" s="80"/>
      <c r="C74" s="80"/>
      <c r="I74" s="81"/>
      <c r="K74" s="1"/>
      <c r="L74" s="1018" t="s">
        <v>109</v>
      </c>
      <c r="M74" s="1199">
        <f>SUM(M20,M41,M72)</f>
        <v>67203252.581410855</v>
      </c>
      <c r="N74" s="1199">
        <f>SUM(N72,N41,N20)</f>
        <v>63551136.016843855</v>
      </c>
      <c r="O74" s="1019"/>
      <c r="P74" s="1095">
        <f>(M74-N74)/N74</f>
        <v>5.7467368696588327E-2</v>
      </c>
      <c r="Q74" s="765"/>
      <c r="R74" s="254"/>
    </row>
    <row r="75" spans="1:254" ht="12" customHeight="1" x14ac:dyDescent="0.25">
      <c r="B75" s="79"/>
      <c r="C75" s="79"/>
      <c r="D75" s="79"/>
      <c r="E75" s="79"/>
      <c r="F75" s="79"/>
      <c r="G75" s="79"/>
      <c r="H75" s="81"/>
      <c r="I75" s="81"/>
      <c r="J75" s="81"/>
      <c r="K75" s="79"/>
      <c r="L75" s="84"/>
      <c r="M75" s="84"/>
      <c r="N75" s="85"/>
      <c r="O75" s="86"/>
      <c r="P75" s="765"/>
      <c r="Q75" s="254"/>
      <c r="R75" s="254"/>
    </row>
    <row r="76" spans="1:254" ht="12" customHeight="1" x14ac:dyDescent="0.25">
      <c r="B76" s="87" t="s">
        <v>110</v>
      </c>
      <c r="C76" s="79"/>
      <c r="D76" s="79"/>
      <c r="E76" s="79"/>
      <c r="F76" s="79"/>
      <c r="G76" s="79"/>
      <c r="H76" s="81"/>
      <c r="I76" s="88"/>
      <c r="J76" s="81"/>
      <c r="K76" s="87"/>
      <c r="M76" s="89"/>
      <c r="N76" s="90"/>
      <c r="O76" s="91"/>
      <c r="P76" s="254"/>
      <c r="Q76" s="254"/>
      <c r="R76" s="254"/>
    </row>
    <row r="77" spans="1:254" ht="12" customHeight="1" x14ac:dyDescent="0.25">
      <c r="A77" s="92"/>
      <c r="B77" s="87" t="s">
        <v>111</v>
      </c>
      <c r="C77" s="88"/>
      <c r="D77" s="88"/>
      <c r="E77" s="88"/>
      <c r="F77" s="88"/>
      <c r="G77" s="88"/>
      <c r="H77" s="88"/>
      <c r="I77" s="81"/>
      <c r="J77" s="88"/>
      <c r="K77" s="88"/>
      <c r="M77" s="88"/>
      <c r="N77" s="88"/>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c r="CK77" s="92"/>
      <c r="CL77" s="92"/>
      <c r="CM77" s="92"/>
      <c r="CN77" s="92"/>
      <c r="CO77" s="92"/>
      <c r="CP77" s="92"/>
      <c r="CQ77" s="92"/>
      <c r="CR77" s="92"/>
      <c r="CS77" s="92"/>
      <c r="CT77" s="92"/>
      <c r="CU77" s="92"/>
      <c r="CV77" s="92"/>
      <c r="CW77" s="92"/>
      <c r="CX77" s="92"/>
      <c r="CY77" s="92"/>
      <c r="CZ77" s="92"/>
      <c r="DA77" s="92"/>
      <c r="DB77" s="92"/>
      <c r="DC77" s="92"/>
      <c r="DD77" s="92"/>
      <c r="DE77" s="92"/>
      <c r="DF77" s="92"/>
      <c r="DG77" s="92"/>
      <c r="DH77" s="92"/>
      <c r="DI77" s="92"/>
      <c r="DJ77" s="92"/>
      <c r="DK77" s="92"/>
      <c r="DL77" s="92"/>
      <c r="DM77" s="92"/>
      <c r="DN77" s="92"/>
      <c r="DO77" s="92"/>
      <c r="DP77" s="92"/>
      <c r="DQ77" s="92"/>
      <c r="DR77" s="92"/>
      <c r="DS77" s="92"/>
      <c r="DT77" s="92"/>
      <c r="DU77" s="92"/>
      <c r="DV77" s="92"/>
      <c r="DW77" s="92"/>
      <c r="DX77" s="92"/>
      <c r="DY77" s="92"/>
      <c r="DZ77" s="92"/>
      <c r="EA77" s="92"/>
      <c r="EB77" s="92"/>
      <c r="EC77" s="92"/>
      <c r="ED77" s="92"/>
      <c r="EE77" s="92"/>
      <c r="EF77" s="92"/>
      <c r="EG77" s="92"/>
      <c r="EH77" s="92"/>
      <c r="EI77" s="92"/>
      <c r="EJ77" s="92"/>
      <c r="EK77" s="92"/>
      <c r="EL77" s="92"/>
      <c r="EM77" s="92"/>
      <c r="EN77" s="92"/>
      <c r="EO77" s="92"/>
      <c r="EP77" s="92"/>
      <c r="EQ77" s="92"/>
      <c r="ER77" s="92"/>
      <c r="ES77" s="92"/>
      <c r="ET77" s="92"/>
      <c r="EU77" s="92"/>
      <c r="EV77" s="92"/>
      <c r="EW77" s="92"/>
      <c r="EX77" s="92"/>
      <c r="EY77" s="92"/>
      <c r="EZ77" s="92"/>
      <c r="FA77" s="92"/>
      <c r="FB77" s="92"/>
      <c r="FC77" s="92"/>
      <c r="FD77" s="92"/>
      <c r="FE77" s="92"/>
      <c r="FF77" s="92"/>
      <c r="FG77" s="92"/>
      <c r="FH77" s="92"/>
      <c r="FI77" s="92"/>
      <c r="FJ77" s="92"/>
      <c r="FK77" s="92"/>
      <c r="FL77" s="92"/>
      <c r="FM77" s="92"/>
      <c r="FN77" s="92"/>
      <c r="FO77" s="92"/>
      <c r="FP77" s="92"/>
      <c r="FQ77" s="92"/>
      <c r="FR77" s="92"/>
      <c r="FS77" s="92"/>
      <c r="FT77" s="92"/>
      <c r="FU77" s="92"/>
      <c r="FV77" s="92"/>
      <c r="FW77" s="92"/>
      <c r="FX77" s="92"/>
      <c r="FY77" s="92"/>
      <c r="FZ77" s="92"/>
      <c r="GA77" s="92"/>
      <c r="GB77" s="92"/>
      <c r="GC77" s="92"/>
      <c r="GD77" s="92"/>
      <c r="GE77" s="92"/>
      <c r="GF77" s="92"/>
      <c r="GG77" s="92"/>
      <c r="GH77" s="92"/>
      <c r="GI77" s="92"/>
      <c r="GJ77" s="92"/>
      <c r="GK77" s="92"/>
      <c r="GL77" s="92"/>
      <c r="GM77" s="92"/>
      <c r="GN77" s="92"/>
      <c r="GO77" s="92"/>
      <c r="GP77" s="92"/>
      <c r="GQ77" s="92"/>
      <c r="GR77" s="92"/>
      <c r="GS77" s="92"/>
      <c r="GT77" s="92"/>
      <c r="GU77" s="92"/>
      <c r="GV77" s="92"/>
      <c r="GW77" s="92"/>
      <c r="GX77" s="92"/>
      <c r="GY77" s="92"/>
      <c r="GZ77" s="92"/>
      <c r="HA77" s="92"/>
      <c r="HB77" s="92"/>
      <c r="HC77" s="92"/>
      <c r="HD77" s="92"/>
      <c r="HE77" s="92"/>
      <c r="HF77" s="92"/>
      <c r="HG77" s="92"/>
      <c r="HH77" s="92"/>
      <c r="HI77" s="92"/>
      <c r="HJ77" s="92"/>
      <c r="HK77" s="92"/>
      <c r="HL77" s="92"/>
      <c r="HM77" s="92"/>
      <c r="HN77" s="92"/>
      <c r="HO77" s="92"/>
      <c r="HP77" s="92"/>
      <c r="HQ77" s="92"/>
      <c r="HR77" s="92"/>
      <c r="HS77" s="92"/>
      <c r="HT77" s="92"/>
      <c r="HU77" s="92"/>
      <c r="HV77" s="92"/>
      <c r="HW77" s="92"/>
      <c r="HX77" s="92"/>
      <c r="HY77" s="92"/>
      <c r="HZ77" s="92"/>
      <c r="IA77" s="92"/>
      <c r="IB77" s="92"/>
      <c r="IC77" s="92"/>
      <c r="ID77" s="92"/>
      <c r="IE77" s="92"/>
      <c r="IF77" s="92"/>
      <c r="IG77" s="92"/>
      <c r="IH77" s="92"/>
      <c r="II77" s="92"/>
      <c r="IJ77" s="92"/>
      <c r="IK77" s="92"/>
      <c r="IL77" s="92"/>
      <c r="IM77" s="92"/>
      <c r="IN77" s="92"/>
      <c r="IO77" s="92"/>
      <c r="IP77" s="92"/>
      <c r="IQ77" s="92"/>
      <c r="IR77" s="92"/>
      <c r="IS77" s="92"/>
      <c r="IT77" s="92"/>
    </row>
    <row r="78" spans="1:254" ht="12" customHeight="1" x14ac:dyDescent="0.25">
      <c r="B78" s="87" t="s">
        <v>112</v>
      </c>
      <c r="C78" s="79"/>
      <c r="D78" s="79"/>
      <c r="E78" s="79"/>
      <c r="F78" s="79"/>
      <c r="G78" s="79"/>
      <c r="H78" s="81"/>
      <c r="I78" s="81"/>
      <c r="J78" s="81"/>
      <c r="K78" s="87"/>
      <c r="M78" s="89"/>
      <c r="N78" s="93"/>
      <c r="O78" s="59"/>
    </row>
    <row r="79" spans="1:254" ht="12" customHeight="1" x14ac:dyDescent="0.25">
      <c r="B79" s="94" t="s">
        <v>113</v>
      </c>
      <c r="C79" s="79"/>
      <c r="D79" s="79"/>
      <c r="E79" s="79"/>
      <c r="F79" s="79"/>
      <c r="G79" s="79"/>
      <c r="H79" s="81"/>
      <c r="I79" s="81"/>
      <c r="J79" s="81"/>
      <c r="K79" s="87"/>
      <c r="M79" s="89"/>
      <c r="N79" s="93"/>
      <c r="O79" s="59"/>
    </row>
    <row r="80" spans="1:254" ht="12" customHeight="1" x14ac:dyDescent="0.25">
      <c r="B80" s="87" t="s">
        <v>722</v>
      </c>
      <c r="C80" s="79"/>
      <c r="D80" s="79"/>
      <c r="E80" s="79"/>
      <c r="F80" s="79"/>
      <c r="G80" s="79"/>
      <c r="H80" s="81"/>
      <c r="I80" s="81"/>
      <c r="J80" s="81"/>
      <c r="K80" s="87"/>
      <c r="M80" s="89"/>
      <c r="N80" s="95"/>
      <c r="O80" s="96"/>
    </row>
    <row r="81" spans="2:17" ht="12" customHeight="1" x14ac:dyDescent="0.25">
      <c r="B81" s="87" t="s">
        <v>114</v>
      </c>
      <c r="C81" s="79"/>
      <c r="D81" s="79"/>
      <c r="E81" s="79"/>
      <c r="F81" s="79"/>
      <c r="G81" s="79"/>
      <c r="H81" s="81"/>
      <c r="I81" s="81"/>
      <c r="J81" s="81"/>
      <c r="K81" s="87"/>
      <c r="M81" s="89"/>
      <c r="N81" s="95"/>
      <c r="O81" s="96"/>
    </row>
    <row r="82" spans="2:17" ht="12" customHeight="1" x14ac:dyDescent="0.25">
      <c r="B82" s="87" t="s">
        <v>115</v>
      </c>
      <c r="C82" s="79"/>
      <c r="D82" s="79"/>
      <c r="E82" s="79"/>
      <c r="F82" s="79"/>
      <c r="G82" s="79"/>
      <c r="H82" s="81"/>
      <c r="I82" s="81"/>
      <c r="J82" s="81"/>
      <c r="K82" s="87"/>
      <c r="M82" s="89"/>
      <c r="N82" s="95"/>
      <c r="O82" s="96"/>
    </row>
    <row r="83" spans="2:17" ht="12" customHeight="1" x14ac:dyDescent="0.25">
      <c r="B83" s="87"/>
      <c r="C83" s="79"/>
      <c r="D83" s="79"/>
      <c r="E83" s="79"/>
      <c r="F83" s="79"/>
      <c r="G83" s="79"/>
      <c r="H83" s="81"/>
      <c r="I83" s="81"/>
      <c r="J83" s="81"/>
      <c r="K83" s="87"/>
      <c r="M83" s="89"/>
      <c r="N83" s="95"/>
      <c r="O83" s="96"/>
    </row>
    <row r="84" spans="2:17" ht="12" customHeight="1" x14ac:dyDescent="0.25">
      <c r="B84" s="79" t="s">
        <v>116</v>
      </c>
      <c r="C84" s="79"/>
      <c r="D84" s="79"/>
      <c r="E84" s="79"/>
      <c r="F84" s="79"/>
      <c r="G84" s="79"/>
      <c r="H84" s="81"/>
      <c r="I84" s="81"/>
      <c r="J84" s="81"/>
      <c r="K84" s="87"/>
      <c r="M84" s="89"/>
      <c r="N84" s="95"/>
      <c r="O84" s="96"/>
    </row>
    <row r="85" spans="2:17" ht="12" customHeight="1" x14ac:dyDescent="0.25">
      <c r="B85" s="79" t="s">
        <v>117</v>
      </c>
      <c r="C85" s="79"/>
      <c r="D85" s="79"/>
      <c r="E85" s="79"/>
      <c r="F85" s="79"/>
      <c r="G85" s="79"/>
      <c r="H85" s="81"/>
      <c r="I85" s="81"/>
      <c r="J85" s="81"/>
      <c r="K85" s="87"/>
      <c r="M85" s="89"/>
      <c r="N85" s="95"/>
      <c r="O85" s="96"/>
    </row>
    <row r="86" spans="2:17" ht="12" customHeight="1" x14ac:dyDescent="0.25">
      <c r="B86" s="79" t="s">
        <v>121</v>
      </c>
      <c r="C86" s="79"/>
      <c r="D86" s="79"/>
      <c r="E86" s="79"/>
      <c r="F86" s="79"/>
      <c r="G86" s="79"/>
      <c r="H86" s="81"/>
      <c r="I86" s="81"/>
      <c r="J86" s="81"/>
      <c r="K86" s="87"/>
      <c r="M86" s="89"/>
      <c r="N86" s="97"/>
      <c r="O86" s="98"/>
    </row>
    <row r="87" spans="2:17" ht="12" customHeight="1" x14ac:dyDescent="0.25">
      <c r="B87" s="79" t="s">
        <v>805</v>
      </c>
      <c r="C87" s="79"/>
      <c r="D87" s="79"/>
      <c r="E87" s="79"/>
      <c r="F87" s="79"/>
      <c r="G87" s="79"/>
      <c r="H87" s="81"/>
      <c r="I87" s="81"/>
      <c r="J87" s="81"/>
      <c r="K87" s="87"/>
      <c r="M87" s="89"/>
      <c r="N87" s="97"/>
      <c r="O87" s="98"/>
    </row>
    <row r="88" spans="2:17" ht="12" customHeight="1" x14ac:dyDescent="0.25">
      <c r="B88" s="79" t="s">
        <v>118</v>
      </c>
      <c r="C88" s="79"/>
      <c r="D88" s="79"/>
      <c r="E88" s="79"/>
      <c r="F88" s="79"/>
      <c r="G88" s="79"/>
      <c r="H88" s="81"/>
      <c r="I88" s="81"/>
      <c r="J88" s="81"/>
      <c r="K88" s="87"/>
      <c r="M88" s="89"/>
      <c r="N88" s="99"/>
      <c r="O88" s="55"/>
      <c r="Q88" s="100"/>
    </row>
    <row r="89" spans="2:17" ht="12" customHeight="1" x14ac:dyDescent="0.25">
      <c r="B89" s="79" t="s">
        <v>119</v>
      </c>
      <c r="C89" s="79"/>
      <c r="D89" s="79"/>
      <c r="E89" s="79"/>
      <c r="F89" s="79"/>
      <c r="G89" s="79"/>
      <c r="H89" s="81"/>
      <c r="I89" s="81"/>
      <c r="J89" s="81"/>
      <c r="K89" s="87"/>
      <c r="M89" s="89"/>
      <c r="N89" s="99"/>
      <c r="O89" s="55"/>
      <c r="Q89" s="100"/>
    </row>
    <row r="90" spans="2:17" ht="12" customHeight="1" x14ac:dyDescent="0.25">
      <c r="B90" s="79" t="s">
        <v>120</v>
      </c>
      <c r="C90" s="79"/>
      <c r="D90" s="79"/>
      <c r="E90" s="79"/>
      <c r="F90" s="79"/>
      <c r="G90" s="79"/>
      <c r="H90" s="81"/>
      <c r="I90" s="81"/>
      <c r="J90" s="81"/>
      <c r="K90" s="87"/>
      <c r="M90" s="89"/>
      <c r="N90" s="99"/>
      <c r="O90" s="55"/>
      <c r="Q90" s="100"/>
    </row>
    <row r="91" spans="2:17" ht="12" customHeight="1" x14ac:dyDescent="0.25">
      <c r="B91" s="79" t="s">
        <v>806</v>
      </c>
      <c r="C91" s="79"/>
      <c r="D91" s="79"/>
      <c r="E91" s="79"/>
      <c r="F91" s="79"/>
      <c r="G91" s="79"/>
      <c r="H91" s="81"/>
      <c r="I91" s="81"/>
      <c r="J91" s="81"/>
      <c r="K91" s="87"/>
      <c r="M91" s="89"/>
      <c r="N91" s="99"/>
      <c r="O91" s="55"/>
      <c r="P91" s="100"/>
      <c r="Q91" s="55"/>
    </row>
    <row r="92" spans="2:17" ht="12" customHeight="1" x14ac:dyDescent="0.25">
      <c r="B92" s="79" t="s">
        <v>123</v>
      </c>
      <c r="C92" s="79"/>
      <c r="D92" s="79"/>
      <c r="E92" s="79"/>
      <c r="F92" s="79"/>
      <c r="G92" s="79"/>
      <c r="H92" s="81"/>
      <c r="I92" s="81"/>
      <c r="J92" s="81"/>
      <c r="K92" s="87"/>
      <c r="M92" s="93"/>
      <c r="N92" s="101"/>
      <c r="O92" s="102"/>
      <c r="P92" s="55"/>
    </row>
    <row r="93" spans="2:17" ht="12" customHeight="1" x14ac:dyDescent="0.25">
      <c r="B93" s="79" t="s">
        <v>124</v>
      </c>
      <c r="C93" s="79"/>
      <c r="D93" s="79"/>
      <c r="E93" s="79"/>
      <c r="F93" s="79"/>
      <c r="G93" s="79"/>
      <c r="H93" s="81"/>
      <c r="I93" s="81"/>
      <c r="J93" s="81"/>
      <c r="K93" s="87"/>
      <c r="M93" s="103"/>
      <c r="N93" s="94"/>
      <c r="O93" s="54"/>
      <c r="P93" s="59"/>
    </row>
    <row r="94" spans="2:17" ht="12" customHeight="1" x14ac:dyDescent="0.25">
      <c r="B94" s="79" t="s">
        <v>125</v>
      </c>
      <c r="C94" s="79"/>
      <c r="D94" s="79"/>
      <c r="E94" s="79"/>
      <c r="F94" s="79"/>
      <c r="G94" s="79"/>
      <c r="H94" s="81"/>
      <c r="I94" s="81"/>
      <c r="J94" s="81"/>
      <c r="K94" s="87"/>
      <c r="M94" s="103"/>
      <c r="N94" s="104"/>
      <c r="O94" s="105"/>
      <c r="P94" s="55"/>
      <c r="Q94" s="59"/>
    </row>
    <row r="95" spans="2:17" ht="12" customHeight="1" x14ac:dyDescent="0.25">
      <c r="B95" s="79" t="s">
        <v>122</v>
      </c>
      <c r="C95" s="79"/>
      <c r="D95" s="79"/>
      <c r="E95" s="79"/>
      <c r="F95" s="79"/>
      <c r="G95" s="79"/>
      <c r="H95" s="81"/>
      <c r="I95" s="81"/>
      <c r="J95" s="81"/>
      <c r="K95" s="87"/>
      <c r="M95" s="103"/>
      <c r="N95" s="93"/>
      <c r="O95" s="59"/>
      <c r="P95" s="59"/>
      <c r="Q95" s="105"/>
    </row>
    <row r="96" spans="2:17" ht="12" customHeight="1" x14ac:dyDescent="0.25">
      <c r="B96" s="79" t="s">
        <v>126</v>
      </c>
      <c r="C96" s="79"/>
      <c r="D96" s="79"/>
      <c r="E96" s="79"/>
      <c r="F96" s="79"/>
      <c r="G96" s="79"/>
      <c r="H96" s="81"/>
      <c r="J96" s="81"/>
      <c r="K96" s="87"/>
      <c r="M96" s="103"/>
      <c r="N96" s="93"/>
      <c r="O96" s="59"/>
      <c r="P96" s="105"/>
      <c r="Q96" s="59"/>
    </row>
    <row r="97" spans="2:17" ht="12" customHeight="1" x14ac:dyDescent="0.25">
      <c r="L97" s="106"/>
      <c r="M97" s="102"/>
      <c r="N97" s="59"/>
      <c r="O97" s="59"/>
      <c r="P97" s="59"/>
      <c r="Q97" s="59"/>
    </row>
    <row r="98" spans="2:17" ht="12" customHeight="1" x14ac:dyDescent="0.25">
      <c r="L98" s="107"/>
      <c r="M98" s="108"/>
      <c r="N98" s="59"/>
      <c r="O98" s="59"/>
      <c r="P98" s="59"/>
      <c r="Q98" s="59"/>
    </row>
    <row r="99" spans="2:17" ht="12" customHeight="1" x14ac:dyDescent="0.25">
      <c r="L99" s="36"/>
      <c r="M99" s="108"/>
      <c r="N99" s="59"/>
      <c r="O99" s="59"/>
      <c r="P99" s="59"/>
      <c r="Q99" s="59"/>
    </row>
    <row r="100" spans="2:17" ht="12" customHeight="1" x14ac:dyDescent="0.25">
      <c r="L100" s="108"/>
      <c r="M100" s="54"/>
      <c r="N100" s="59"/>
      <c r="O100" s="59"/>
      <c r="P100" s="59"/>
      <c r="Q100" s="59"/>
    </row>
    <row r="101" spans="2:17" ht="12" customHeight="1" x14ac:dyDescent="0.25">
      <c r="L101" s="108"/>
      <c r="M101" s="108"/>
      <c r="N101" s="59"/>
      <c r="O101" s="59"/>
      <c r="P101" s="59"/>
      <c r="Q101" s="59"/>
    </row>
    <row r="102" spans="2:17" ht="12" customHeight="1" x14ac:dyDescent="0.25">
      <c r="L102" s="108"/>
      <c r="M102" s="108"/>
      <c r="N102" s="59"/>
      <c r="O102" s="59"/>
      <c r="P102" s="59"/>
      <c r="Q102" s="59"/>
    </row>
    <row r="103" spans="2:17" ht="12" customHeight="1" x14ac:dyDescent="0.25">
      <c r="L103" s="108"/>
      <c r="M103" s="108"/>
      <c r="N103" s="59"/>
      <c r="O103" s="59"/>
      <c r="P103" s="59"/>
      <c r="Q103" s="59"/>
    </row>
    <row r="104" spans="2:17" ht="12" customHeight="1" x14ac:dyDescent="0.25">
      <c r="M104" s="54"/>
      <c r="N104" s="59"/>
      <c r="O104" s="59"/>
      <c r="P104" s="59"/>
      <c r="Q104" s="59"/>
    </row>
    <row r="105" spans="2:17" ht="12" customHeight="1" x14ac:dyDescent="0.25">
      <c r="B105" s="1712"/>
      <c r="L105" s="108"/>
      <c r="M105" s="108"/>
      <c r="N105" s="59"/>
      <c r="O105" s="59"/>
      <c r="P105" s="59"/>
      <c r="Q105" s="59"/>
    </row>
    <row r="106" spans="2:17" ht="12" customHeight="1" x14ac:dyDescent="0.25">
      <c r="B106" s="1712"/>
      <c r="L106" s="108"/>
      <c r="M106" s="108"/>
      <c r="N106" s="59"/>
      <c r="O106" s="59"/>
      <c r="P106" s="59"/>
      <c r="Q106" s="59"/>
    </row>
    <row r="107" spans="2:17" ht="12" customHeight="1" x14ac:dyDescent="0.25">
      <c r="B107" s="1712"/>
      <c r="L107" s="108"/>
      <c r="M107" s="108"/>
      <c r="N107" s="55"/>
      <c r="O107" s="55"/>
      <c r="P107" s="59"/>
      <c r="Q107" s="59"/>
    </row>
    <row r="108" spans="2:17" ht="12" customHeight="1" x14ac:dyDescent="0.25">
      <c r="B108" s="1712"/>
      <c r="L108" s="108"/>
      <c r="M108" s="108"/>
      <c r="N108" s="59"/>
      <c r="O108" s="59"/>
      <c r="P108" s="59"/>
      <c r="Q108" s="55"/>
    </row>
    <row r="109" spans="2:17" ht="12" customHeight="1" x14ac:dyDescent="0.25">
      <c r="B109" s="1712"/>
      <c r="L109" s="54"/>
      <c r="M109" s="54"/>
      <c r="N109" s="59"/>
      <c r="O109" s="59"/>
      <c r="P109" s="55"/>
      <c r="Q109" s="59"/>
    </row>
    <row r="110" spans="2:17" ht="12" customHeight="1" x14ac:dyDescent="0.25">
      <c r="B110" s="1712"/>
      <c r="L110" s="108"/>
      <c r="M110" s="108"/>
      <c r="N110" s="59"/>
      <c r="O110" s="59"/>
      <c r="P110" s="59"/>
      <c r="Q110" s="59"/>
    </row>
    <row r="111" spans="2:17" ht="12" customHeight="1" x14ac:dyDescent="0.25">
      <c r="B111" s="3"/>
      <c r="L111" s="108"/>
      <c r="M111" s="108"/>
      <c r="N111" s="59"/>
      <c r="O111" s="59"/>
      <c r="P111" s="59"/>
      <c r="Q111" s="59"/>
    </row>
    <row r="112" spans="2:17" ht="12" customHeight="1" x14ac:dyDescent="0.25">
      <c r="B112" s="1712"/>
      <c r="L112" s="108"/>
      <c r="M112" s="108"/>
      <c r="N112" s="59"/>
      <c r="O112" s="59"/>
      <c r="P112" s="59"/>
      <c r="Q112" s="59"/>
    </row>
    <row r="113" spans="2:17" ht="12" customHeight="1" x14ac:dyDescent="0.25">
      <c r="B113" s="1712"/>
      <c r="L113" s="108"/>
      <c r="M113" s="108"/>
      <c r="N113" s="59"/>
      <c r="O113" s="59"/>
      <c r="P113" s="59"/>
      <c r="Q113" s="59"/>
    </row>
    <row r="114" spans="2:17" ht="12" customHeight="1" x14ac:dyDescent="0.25">
      <c r="B114" s="1712"/>
      <c r="L114" s="108"/>
      <c r="M114" s="108"/>
      <c r="N114" s="59"/>
      <c r="O114" s="59"/>
      <c r="P114" s="59"/>
      <c r="Q114" s="59"/>
    </row>
    <row r="115" spans="2:17" ht="12" customHeight="1" x14ac:dyDescent="0.25">
      <c r="B115" s="1712"/>
      <c r="L115" s="54"/>
      <c r="M115" s="54"/>
      <c r="N115" s="59"/>
      <c r="O115" s="59"/>
      <c r="P115" s="59"/>
      <c r="Q115" s="59"/>
    </row>
    <row r="116" spans="2:17" ht="12" customHeight="1" x14ac:dyDescent="0.25">
      <c r="B116" s="1713"/>
      <c r="L116" s="108"/>
      <c r="M116" s="108"/>
      <c r="N116" s="59"/>
      <c r="O116" s="59"/>
      <c r="P116" s="59"/>
      <c r="Q116" s="59"/>
    </row>
    <row r="117" spans="2:17" ht="12" customHeight="1" x14ac:dyDescent="0.25">
      <c r="L117" s="108"/>
      <c r="M117" s="108"/>
      <c r="N117" s="59"/>
      <c r="O117" s="59"/>
      <c r="P117" s="59"/>
      <c r="Q117" s="59"/>
    </row>
    <row r="118" spans="2:17" ht="12" customHeight="1" x14ac:dyDescent="0.25">
      <c r="L118" s="108"/>
      <c r="M118" s="108"/>
      <c r="N118" s="59"/>
      <c r="O118" s="59"/>
      <c r="P118" s="59"/>
      <c r="Q118" s="59"/>
    </row>
    <row r="119" spans="2:17" ht="12" customHeight="1" x14ac:dyDescent="0.25">
      <c r="L119" s="109"/>
      <c r="M119" s="109"/>
      <c r="N119" s="59"/>
      <c r="O119" s="59"/>
      <c r="P119" s="59"/>
      <c r="Q119" s="59"/>
    </row>
    <row r="120" spans="2:17" ht="12" customHeight="1" x14ac:dyDescent="0.25">
      <c r="L120" s="108"/>
      <c r="M120" s="108"/>
      <c r="N120" s="59"/>
      <c r="O120" s="59"/>
      <c r="P120" s="59"/>
      <c r="Q120" s="59"/>
    </row>
    <row r="121" spans="2:17" ht="12" customHeight="1" x14ac:dyDescent="0.25">
      <c r="L121" s="108"/>
      <c r="M121" s="108"/>
      <c r="N121" s="59"/>
      <c r="O121" s="59"/>
      <c r="P121" s="59"/>
      <c r="Q121" s="59"/>
    </row>
    <row r="122" spans="2:17" ht="12" customHeight="1" x14ac:dyDescent="0.25">
      <c r="L122" s="54"/>
      <c r="M122" s="54"/>
      <c r="N122" s="59"/>
      <c r="O122" s="59"/>
      <c r="P122" s="59"/>
      <c r="Q122" s="59"/>
    </row>
    <row r="123" spans="2:17" ht="12" customHeight="1" x14ac:dyDescent="0.25">
      <c r="L123" s="54"/>
      <c r="M123" s="54"/>
      <c r="N123" s="59"/>
      <c r="O123" s="59"/>
      <c r="P123" s="59"/>
      <c r="Q123" s="59"/>
    </row>
    <row r="124" spans="2:17" ht="12" customHeight="1" x14ac:dyDescent="0.25">
      <c r="L124" s="108"/>
      <c r="M124" s="108"/>
      <c r="N124" s="59"/>
      <c r="O124" s="59"/>
      <c r="P124" s="59"/>
      <c r="Q124" s="59"/>
    </row>
    <row r="125" spans="2:17" ht="12" customHeight="1" x14ac:dyDescent="0.25">
      <c r="L125" s="108"/>
      <c r="M125" s="108"/>
      <c r="N125" s="59"/>
      <c r="O125" s="59"/>
      <c r="P125" s="59"/>
      <c r="Q125" s="59"/>
    </row>
    <row r="126" spans="2:17" ht="12" customHeight="1" x14ac:dyDescent="0.25">
      <c r="L126" s="108"/>
      <c r="M126" s="108"/>
      <c r="N126" s="59"/>
      <c r="O126" s="59"/>
      <c r="P126" s="59"/>
      <c r="Q126" s="59"/>
    </row>
    <row r="127" spans="2:17" ht="12" customHeight="1" x14ac:dyDescent="0.25">
      <c r="L127" s="54"/>
      <c r="M127" s="54"/>
      <c r="N127" s="59"/>
      <c r="O127" s="59"/>
      <c r="P127" s="59"/>
      <c r="Q127" s="59"/>
    </row>
    <row r="128" spans="2:17" ht="12" customHeight="1" x14ac:dyDescent="0.25">
      <c r="L128" s="54"/>
      <c r="M128" s="54"/>
      <c r="N128" s="59"/>
      <c r="O128" s="59"/>
      <c r="P128" s="59"/>
      <c r="Q128" s="59"/>
    </row>
    <row r="129" spans="12:17" ht="12" customHeight="1" x14ac:dyDescent="0.25">
      <c r="L129" s="54"/>
      <c r="M129" s="54"/>
      <c r="N129" s="59"/>
      <c r="O129" s="59"/>
      <c r="P129" s="59"/>
      <c r="Q129" s="59"/>
    </row>
    <row r="130" spans="12:17" ht="12" customHeight="1" x14ac:dyDescent="0.25">
      <c r="L130" s="108"/>
      <c r="M130" s="108"/>
      <c r="N130" s="59"/>
      <c r="O130" s="59"/>
      <c r="P130" s="59"/>
      <c r="Q130" s="59"/>
    </row>
    <row r="131" spans="12:17" ht="12" customHeight="1" x14ac:dyDescent="0.25">
      <c r="L131" s="54"/>
      <c r="M131" s="54"/>
      <c r="N131" s="59"/>
      <c r="O131" s="59"/>
      <c r="P131" s="59"/>
      <c r="Q131" s="59"/>
    </row>
    <row r="132" spans="12:17" ht="12" customHeight="1" x14ac:dyDescent="0.25">
      <c r="L132" s="102"/>
      <c r="M132" s="102"/>
      <c r="N132" s="59"/>
      <c r="O132" s="59"/>
      <c r="P132" s="59"/>
      <c r="Q132" s="59"/>
    </row>
    <row r="133" spans="12:17" ht="12" customHeight="1" x14ac:dyDescent="0.25">
      <c r="L133" s="110"/>
      <c r="M133" s="110"/>
      <c r="N133" s="59"/>
      <c r="O133" s="59"/>
      <c r="P133" s="59"/>
      <c r="Q133" s="59"/>
    </row>
    <row r="134" spans="12:17" ht="12" customHeight="1" x14ac:dyDescent="0.25">
      <c r="N134" s="59"/>
      <c r="O134" s="59"/>
      <c r="P134" s="59"/>
      <c r="Q134" s="59"/>
    </row>
    <row r="135" spans="12:17" ht="12" customHeight="1" x14ac:dyDescent="0.25">
      <c r="N135" s="59"/>
      <c r="O135" s="59"/>
      <c r="P135" s="59"/>
      <c r="Q135" s="59"/>
    </row>
    <row r="136" spans="12:17" ht="12" customHeight="1" x14ac:dyDescent="0.25">
      <c r="N136" s="59"/>
      <c r="O136" s="59"/>
      <c r="P136" s="59"/>
      <c r="Q136" s="59"/>
    </row>
    <row r="137" spans="12:17" ht="12" customHeight="1" x14ac:dyDescent="0.25">
      <c r="N137" s="59"/>
      <c r="O137" s="59"/>
      <c r="P137" s="59"/>
      <c r="Q137" s="59"/>
    </row>
    <row r="138" spans="12:17" ht="12" customHeight="1" x14ac:dyDescent="0.25">
      <c r="N138" s="59"/>
      <c r="O138" s="59"/>
      <c r="P138" s="59"/>
      <c r="Q138" s="59"/>
    </row>
    <row r="139" spans="12:17" ht="12" customHeight="1" x14ac:dyDescent="0.25">
      <c r="N139" s="59"/>
      <c r="O139" s="59"/>
      <c r="P139" s="59"/>
      <c r="Q139" s="59"/>
    </row>
    <row r="140" spans="12:17" ht="12" customHeight="1" x14ac:dyDescent="0.25">
      <c r="N140" s="59"/>
      <c r="O140" s="59"/>
      <c r="P140" s="59"/>
      <c r="Q140" s="59"/>
    </row>
    <row r="141" spans="12:17" ht="12" customHeight="1" x14ac:dyDescent="0.25">
      <c r="N141" s="86"/>
      <c r="O141" s="86"/>
      <c r="P141" s="59"/>
      <c r="Q141" s="59"/>
    </row>
    <row r="142" spans="12:17" ht="12" customHeight="1" x14ac:dyDescent="0.25">
      <c r="N142" s="86"/>
      <c r="O142" s="86"/>
      <c r="P142" s="59"/>
      <c r="Q142" s="86"/>
    </row>
    <row r="143" spans="12:17" ht="12" customHeight="1" x14ac:dyDescent="0.25">
      <c r="N143" s="86"/>
      <c r="O143" s="86"/>
      <c r="P143" s="86"/>
      <c r="Q143" s="86"/>
    </row>
    <row r="144" spans="12:17" ht="12" customHeight="1" x14ac:dyDescent="0.25">
      <c r="P144" s="86"/>
      <c r="Q144" s="86"/>
    </row>
    <row r="145" spans="16:16" ht="12" customHeight="1" x14ac:dyDescent="0.25">
      <c r="P145" s="86"/>
    </row>
  </sheetData>
  <sortState ref="B84:B96">
    <sortCondition ref="B84"/>
  </sortState>
  <mergeCells count="11">
    <mergeCell ref="I5:I7"/>
    <mergeCell ref="B5:B7"/>
    <mergeCell ref="C5:C7"/>
    <mergeCell ref="D5:D7"/>
    <mergeCell ref="E5:E7"/>
    <mergeCell ref="G5:G7"/>
    <mergeCell ref="J5:J7"/>
    <mergeCell ref="L5:L7"/>
    <mergeCell ref="M5:M7"/>
    <mergeCell ref="N5:N7"/>
    <mergeCell ref="P5:P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O77"/>
  <sheetViews>
    <sheetView showGridLines="0" topLeftCell="A10" zoomScale="85" zoomScaleNormal="85" workbookViewId="0">
      <selection activeCell="AH56" sqref="AH56:AI56"/>
    </sheetView>
  </sheetViews>
  <sheetFormatPr defaultColWidth="11.42578125" defaultRowHeight="15" x14ac:dyDescent="0.25"/>
  <cols>
    <col min="1" max="1" width="2.85546875" style="112" customWidth="1"/>
    <col min="2" max="2" width="37.5703125" style="112" customWidth="1"/>
    <col min="3" max="4" width="15.7109375" style="112" customWidth="1"/>
    <col min="5" max="5" width="2.85546875" style="2" customWidth="1"/>
    <col min="6" max="7" width="15.7109375" style="112" customWidth="1"/>
    <col min="8" max="8" width="2.85546875" style="2" customWidth="1"/>
    <col min="9" max="10" width="15.7109375" style="112" customWidth="1"/>
    <col min="11" max="11" width="3.5703125" style="2" customWidth="1"/>
    <col min="12" max="13" width="15.7109375" style="112" customWidth="1"/>
    <col min="14" max="14" width="2.85546875" style="2" customWidth="1"/>
    <col min="15" max="16" width="15.7109375" style="112" customWidth="1"/>
    <col min="17" max="17" width="2.85546875" style="2" customWidth="1"/>
    <col min="18" max="19" width="15.7109375" style="112" customWidth="1"/>
    <col min="20" max="20" width="5.140625" style="2" customWidth="1"/>
    <col min="21" max="22" width="15.7109375" style="112" customWidth="1"/>
    <col min="23" max="23" width="2.85546875" style="112" customWidth="1"/>
    <col min="24" max="25" width="15.7109375" style="2" customWidth="1"/>
    <col min="26" max="27" width="2.85546875" style="2" customWidth="1"/>
    <col min="28" max="29" width="15.7109375" style="318" customWidth="1"/>
    <col min="30" max="30" width="2.85546875" style="243" customWidth="1"/>
    <col min="31" max="32" width="15.7109375" style="318" customWidth="1"/>
    <col min="33" max="33" width="2.85546875" style="243" customWidth="1"/>
    <col min="34" max="35" width="15.7109375" style="318" customWidth="1"/>
    <col min="36" max="36" width="2.85546875" style="2" customWidth="1"/>
    <col min="37" max="37" width="11.42578125" style="2"/>
    <col min="38" max="38" width="11.42578125" style="112" customWidth="1"/>
    <col min="39" max="39" width="11.42578125" style="2" customWidth="1"/>
    <col min="40"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2" width="15.7109375" style="2" customWidth="1"/>
    <col min="273" max="273" width="2.85546875" style="2" customWidth="1"/>
    <col min="274" max="275" width="15.7109375" style="2" customWidth="1"/>
    <col min="276" max="276" width="2.85546875" style="2" customWidth="1"/>
    <col min="277" max="278" width="15.7109375" style="2" customWidth="1"/>
    <col min="279" max="279" width="2.85546875" style="2" customWidth="1"/>
    <col min="280" max="281" width="15.7109375" style="2" customWidth="1"/>
    <col min="282" max="283" width="2.85546875" style="2" customWidth="1"/>
    <col min="284" max="285" width="15.7109375" style="2" customWidth="1"/>
    <col min="286" max="286" width="2.85546875" style="2" customWidth="1"/>
    <col min="287" max="288" width="15.7109375" style="2" customWidth="1"/>
    <col min="289" max="289" width="2.85546875" style="2" customWidth="1"/>
    <col min="290" max="291" width="15.7109375" style="2" customWidth="1"/>
    <col min="292" max="292" width="2.85546875" style="2" customWidth="1"/>
    <col min="293" max="293" width="11.42578125" style="2"/>
    <col min="294" max="295" width="0" style="2" hidden="1" customWidth="1"/>
    <col min="296"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8" width="15.7109375" style="2" customWidth="1"/>
    <col min="529" max="529" width="2.85546875" style="2" customWidth="1"/>
    <col min="530" max="531" width="15.7109375" style="2" customWidth="1"/>
    <col min="532" max="532" width="2.85546875" style="2" customWidth="1"/>
    <col min="533" max="534" width="15.7109375" style="2" customWidth="1"/>
    <col min="535" max="535" width="2.85546875" style="2" customWidth="1"/>
    <col min="536" max="537" width="15.7109375" style="2" customWidth="1"/>
    <col min="538" max="539" width="2.85546875" style="2" customWidth="1"/>
    <col min="540" max="541" width="15.7109375" style="2" customWidth="1"/>
    <col min="542" max="542" width="2.85546875" style="2" customWidth="1"/>
    <col min="543" max="544" width="15.7109375" style="2" customWidth="1"/>
    <col min="545" max="545" width="2.85546875" style="2" customWidth="1"/>
    <col min="546" max="547" width="15.7109375" style="2" customWidth="1"/>
    <col min="548" max="548" width="2.85546875" style="2" customWidth="1"/>
    <col min="549" max="549" width="11.42578125" style="2"/>
    <col min="550" max="551" width="0" style="2" hidden="1" customWidth="1"/>
    <col min="552"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4" width="15.7109375" style="2" customWidth="1"/>
    <col min="785" max="785" width="2.85546875" style="2" customWidth="1"/>
    <col min="786" max="787" width="15.7109375" style="2" customWidth="1"/>
    <col min="788" max="788" width="2.85546875" style="2" customWidth="1"/>
    <col min="789" max="790" width="15.7109375" style="2" customWidth="1"/>
    <col min="791" max="791" width="2.85546875" style="2" customWidth="1"/>
    <col min="792" max="793" width="15.7109375" style="2" customWidth="1"/>
    <col min="794" max="795" width="2.85546875" style="2" customWidth="1"/>
    <col min="796" max="797" width="15.7109375" style="2" customWidth="1"/>
    <col min="798" max="798" width="2.85546875" style="2" customWidth="1"/>
    <col min="799" max="800" width="15.7109375" style="2" customWidth="1"/>
    <col min="801" max="801" width="2.85546875" style="2" customWidth="1"/>
    <col min="802" max="803" width="15.7109375" style="2" customWidth="1"/>
    <col min="804" max="804" width="2.85546875" style="2" customWidth="1"/>
    <col min="805" max="805" width="11.42578125" style="2"/>
    <col min="806" max="807" width="0" style="2" hidden="1" customWidth="1"/>
    <col min="808"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40" width="15.7109375" style="2" customWidth="1"/>
    <col min="1041" max="1041" width="2.85546875" style="2" customWidth="1"/>
    <col min="1042" max="1043" width="15.7109375" style="2" customWidth="1"/>
    <col min="1044" max="1044" width="2.85546875" style="2" customWidth="1"/>
    <col min="1045" max="1046" width="15.7109375" style="2" customWidth="1"/>
    <col min="1047" max="1047" width="2.85546875" style="2" customWidth="1"/>
    <col min="1048" max="1049" width="15.7109375" style="2" customWidth="1"/>
    <col min="1050" max="1051" width="2.85546875" style="2" customWidth="1"/>
    <col min="1052" max="1053" width="15.7109375" style="2" customWidth="1"/>
    <col min="1054" max="1054" width="2.85546875" style="2" customWidth="1"/>
    <col min="1055" max="1056" width="15.7109375" style="2" customWidth="1"/>
    <col min="1057" max="1057" width="2.85546875" style="2" customWidth="1"/>
    <col min="1058" max="1059" width="15.7109375" style="2" customWidth="1"/>
    <col min="1060" max="1060" width="2.85546875" style="2" customWidth="1"/>
    <col min="1061" max="1061" width="11.42578125" style="2"/>
    <col min="1062" max="1063" width="0" style="2" hidden="1" customWidth="1"/>
    <col min="1064"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6" width="15.7109375" style="2" customWidth="1"/>
    <col min="1297" max="1297" width="2.85546875" style="2" customWidth="1"/>
    <col min="1298" max="1299" width="15.7109375" style="2" customWidth="1"/>
    <col min="1300" max="1300" width="2.85546875" style="2" customWidth="1"/>
    <col min="1301" max="1302" width="15.7109375" style="2" customWidth="1"/>
    <col min="1303" max="1303" width="2.85546875" style="2" customWidth="1"/>
    <col min="1304" max="1305" width="15.7109375" style="2" customWidth="1"/>
    <col min="1306" max="1307" width="2.85546875" style="2" customWidth="1"/>
    <col min="1308" max="1309" width="15.7109375" style="2" customWidth="1"/>
    <col min="1310" max="1310" width="2.85546875" style="2" customWidth="1"/>
    <col min="1311" max="1312" width="15.7109375" style="2" customWidth="1"/>
    <col min="1313" max="1313" width="2.85546875" style="2" customWidth="1"/>
    <col min="1314" max="1315" width="15.7109375" style="2" customWidth="1"/>
    <col min="1316" max="1316" width="2.85546875" style="2" customWidth="1"/>
    <col min="1317" max="1317" width="11.42578125" style="2"/>
    <col min="1318" max="1319" width="0" style="2" hidden="1" customWidth="1"/>
    <col min="1320"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2" width="15.7109375" style="2" customWidth="1"/>
    <col min="1553" max="1553" width="2.85546875" style="2" customWidth="1"/>
    <col min="1554" max="1555" width="15.7109375" style="2" customWidth="1"/>
    <col min="1556" max="1556" width="2.85546875" style="2" customWidth="1"/>
    <col min="1557" max="1558" width="15.7109375" style="2" customWidth="1"/>
    <col min="1559" max="1559" width="2.85546875" style="2" customWidth="1"/>
    <col min="1560" max="1561" width="15.7109375" style="2" customWidth="1"/>
    <col min="1562" max="1563" width="2.85546875" style="2" customWidth="1"/>
    <col min="1564" max="1565" width="15.7109375" style="2" customWidth="1"/>
    <col min="1566" max="1566" width="2.85546875" style="2" customWidth="1"/>
    <col min="1567" max="1568" width="15.7109375" style="2" customWidth="1"/>
    <col min="1569" max="1569" width="2.85546875" style="2" customWidth="1"/>
    <col min="1570" max="1571" width="15.7109375" style="2" customWidth="1"/>
    <col min="1572" max="1572" width="2.85546875" style="2" customWidth="1"/>
    <col min="1573" max="1573" width="11.42578125" style="2"/>
    <col min="1574" max="1575" width="0" style="2" hidden="1" customWidth="1"/>
    <col min="1576"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8" width="15.7109375" style="2" customWidth="1"/>
    <col min="1809" max="1809" width="2.85546875" style="2" customWidth="1"/>
    <col min="1810" max="1811" width="15.7109375" style="2" customWidth="1"/>
    <col min="1812" max="1812" width="2.85546875" style="2" customWidth="1"/>
    <col min="1813" max="1814" width="15.7109375" style="2" customWidth="1"/>
    <col min="1815" max="1815" width="2.85546875" style="2" customWidth="1"/>
    <col min="1816" max="1817" width="15.7109375" style="2" customWidth="1"/>
    <col min="1818" max="1819" width="2.85546875" style="2" customWidth="1"/>
    <col min="1820" max="1821" width="15.7109375" style="2" customWidth="1"/>
    <col min="1822" max="1822" width="2.85546875" style="2" customWidth="1"/>
    <col min="1823" max="1824" width="15.7109375" style="2" customWidth="1"/>
    <col min="1825" max="1825" width="2.85546875" style="2" customWidth="1"/>
    <col min="1826" max="1827" width="15.7109375" style="2" customWidth="1"/>
    <col min="1828" max="1828" width="2.85546875" style="2" customWidth="1"/>
    <col min="1829" max="1829" width="11.42578125" style="2"/>
    <col min="1830" max="1831" width="0" style="2" hidden="1" customWidth="1"/>
    <col min="1832"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4" width="15.7109375" style="2" customWidth="1"/>
    <col min="2065" max="2065" width="2.85546875" style="2" customWidth="1"/>
    <col min="2066" max="2067" width="15.7109375" style="2" customWidth="1"/>
    <col min="2068" max="2068" width="2.85546875" style="2" customWidth="1"/>
    <col min="2069" max="2070" width="15.7109375" style="2" customWidth="1"/>
    <col min="2071" max="2071" width="2.85546875" style="2" customWidth="1"/>
    <col min="2072" max="2073" width="15.7109375" style="2" customWidth="1"/>
    <col min="2074" max="2075" width="2.85546875" style="2" customWidth="1"/>
    <col min="2076" max="2077" width="15.7109375" style="2" customWidth="1"/>
    <col min="2078" max="2078" width="2.85546875" style="2" customWidth="1"/>
    <col min="2079" max="2080" width="15.7109375" style="2" customWidth="1"/>
    <col min="2081" max="2081" width="2.85546875" style="2" customWidth="1"/>
    <col min="2082" max="2083" width="15.7109375" style="2" customWidth="1"/>
    <col min="2084" max="2084" width="2.85546875" style="2" customWidth="1"/>
    <col min="2085" max="2085" width="11.42578125" style="2"/>
    <col min="2086" max="2087" width="0" style="2" hidden="1" customWidth="1"/>
    <col min="2088"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20" width="15.7109375" style="2" customWidth="1"/>
    <col min="2321" max="2321" width="2.85546875" style="2" customWidth="1"/>
    <col min="2322" max="2323" width="15.7109375" style="2" customWidth="1"/>
    <col min="2324" max="2324" width="2.85546875" style="2" customWidth="1"/>
    <col min="2325" max="2326" width="15.7109375" style="2" customWidth="1"/>
    <col min="2327" max="2327" width="2.85546875" style="2" customWidth="1"/>
    <col min="2328" max="2329" width="15.7109375" style="2" customWidth="1"/>
    <col min="2330" max="2331" width="2.85546875" style="2" customWidth="1"/>
    <col min="2332" max="2333" width="15.7109375" style="2" customWidth="1"/>
    <col min="2334" max="2334" width="2.85546875" style="2" customWidth="1"/>
    <col min="2335" max="2336" width="15.7109375" style="2" customWidth="1"/>
    <col min="2337" max="2337" width="2.85546875" style="2" customWidth="1"/>
    <col min="2338" max="2339" width="15.7109375" style="2" customWidth="1"/>
    <col min="2340" max="2340" width="2.85546875" style="2" customWidth="1"/>
    <col min="2341" max="2341" width="11.42578125" style="2"/>
    <col min="2342" max="2343" width="0" style="2" hidden="1" customWidth="1"/>
    <col min="2344"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6" width="15.7109375" style="2" customWidth="1"/>
    <col min="2577" max="2577" width="2.85546875" style="2" customWidth="1"/>
    <col min="2578" max="2579" width="15.7109375" style="2" customWidth="1"/>
    <col min="2580" max="2580" width="2.85546875" style="2" customWidth="1"/>
    <col min="2581" max="2582" width="15.7109375" style="2" customWidth="1"/>
    <col min="2583" max="2583" width="2.85546875" style="2" customWidth="1"/>
    <col min="2584" max="2585" width="15.7109375" style="2" customWidth="1"/>
    <col min="2586" max="2587" width="2.85546875" style="2" customWidth="1"/>
    <col min="2588" max="2589" width="15.7109375" style="2" customWidth="1"/>
    <col min="2590" max="2590" width="2.85546875" style="2" customWidth="1"/>
    <col min="2591" max="2592" width="15.7109375" style="2" customWidth="1"/>
    <col min="2593" max="2593" width="2.85546875" style="2" customWidth="1"/>
    <col min="2594" max="2595" width="15.7109375" style="2" customWidth="1"/>
    <col min="2596" max="2596" width="2.85546875" style="2" customWidth="1"/>
    <col min="2597" max="2597" width="11.42578125" style="2"/>
    <col min="2598" max="2599" width="0" style="2" hidden="1" customWidth="1"/>
    <col min="2600"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2" width="15.7109375" style="2" customWidth="1"/>
    <col min="2833" max="2833" width="2.85546875" style="2" customWidth="1"/>
    <col min="2834" max="2835" width="15.7109375" style="2" customWidth="1"/>
    <col min="2836" max="2836" width="2.85546875" style="2" customWidth="1"/>
    <col min="2837" max="2838" width="15.7109375" style="2" customWidth="1"/>
    <col min="2839" max="2839" width="2.85546875" style="2" customWidth="1"/>
    <col min="2840" max="2841" width="15.7109375" style="2" customWidth="1"/>
    <col min="2842" max="2843" width="2.85546875" style="2" customWidth="1"/>
    <col min="2844" max="2845" width="15.7109375" style="2" customWidth="1"/>
    <col min="2846" max="2846" width="2.85546875" style="2" customWidth="1"/>
    <col min="2847" max="2848" width="15.7109375" style="2" customWidth="1"/>
    <col min="2849" max="2849" width="2.85546875" style="2" customWidth="1"/>
    <col min="2850" max="2851" width="15.7109375" style="2" customWidth="1"/>
    <col min="2852" max="2852" width="2.85546875" style="2" customWidth="1"/>
    <col min="2853" max="2853" width="11.42578125" style="2"/>
    <col min="2854" max="2855" width="0" style="2" hidden="1" customWidth="1"/>
    <col min="2856"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8" width="15.7109375" style="2" customWidth="1"/>
    <col min="3089" max="3089" width="2.85546875" style="2" customWidth="1"/>
    <col min="3090" max="3091" width="15.7109375" style="2" customWidth="1"/>
    <col min="3092" max="3092" width="2.85546875" style="2" customWidth="1"/>
    <col min="3093" max="3094" width="15.7109375" style="2" customWidth="1"/>
    <col min="3095" max="3095" width="2.85546875" style="2" customWidth="1"/>
    <col min="3096" max="3097" width="15.7109375" style="2" customWidth="1"/>
    <col min="3098" max="3099" width="2.85546875" style="2" customWidth="1"/>
    <col min="3100" max="3101" width="15.7109375" style="2" customWidth="1"/>
    <col min="3102" max="3102" width="2.85546875" style="2" customWidth="1"/>
    <col min="3103" max="3104" width="15.7109375" style="2" customWidth="1"/>
    <col min="3105" max="3105" width="2.85546875" style="2" customWidth="1"/>
    <col min="3106" max="3107" width="15.7109375" style="2" customWidth="1"/>
    <col min="3108" max="3108" width="2.85546875" style="2" customWidth="1"/>
    <col min="3109" max="3109" width="11.42578125" style="2"/>
    <col min="3110" max="3111" width="0" style="2" hidden="1" customWidth="1"/>
    <col min="3112"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4" width="15.7109375" style="2" customWidth="1"/>
    <col min="3345" max="3345" width="2.85546875" style="2" customWidth="1"/>
    <col min="3346" max="3347" width="15.7109375" style="2" customWidth="1"/>
    <col min="3348" max="3348" width="2.85546875" style="2" customWidth="1"/>
    <col min="3349" max="3350" width="15.7109375" style="2" customWidth="1"/>
    <col min="3351" max="3351" width="2.85546875" style="2" customWidth="1"/>
    <col min="3352" max="3353" width="15.7109375" style="2" customWidth="1"/>
    <col min="3354" max="3355" width="2.85546875" style="2" customWidth="1"/>
    <col min="3356" max="3357" width="15.7109375" style="2" customWidth="1"/>
    <col min="3358" max="3358" width="2.85546875" style="2" customWidth="1"/>
    <col min="3359" max="3360" width="15.7109375" style="2" customWidth="1"/>
    <col min="3361" max="3361" width="2.85546875" style="2" customWidth="1"/>
    <col min="3362" max="3363" width="15.7109375" style="2" customWidth="1"/>
    <col min="3364" max="3364" width="2.85546875" style="2" customWidth="1"/>
    <col min="3365" max="3365" width="11.42578125" style="2"/>
    <col min="3366" max="3367" width="0" style="2" hidden="1" customWidth="1"/>
    <col min="3368"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600" width="15.7109375" style="2" customWidth="1"/>
    <col min="3601" max="3601" width="2.85546875" style="2" customWidth="1"/>
    <col min="3602" max="3603" width="15.7109375" style="2" customWidth="1"/>
    <col min="3604" max="3604" width="2.85546875" style="2" customWidth="1"/>
    <col min="3605" max="3606" width="15.7109375" style="2" customWidth="1"/>
    <col min="3607" max="3607" width="2.85546875" style="2" customWidth="1"/>
    <col min="3608" max="3609" width="15.7109375" style="2" customWidth="1"/>
    <col min="3610" max="3611" width="2.85546875" style="2" customWidth="1"/>
    <col min="3612" max="3613" width="15.7109375" style="2" customWidth="1"/>
    <col min="3614" max="3614" width="2.85546875" style="2" customWidth="1"/>
    <col min="3615" max="3616" width="15.7109375" style="2" customWidth="1"/>
    <col min="3617" max="3617" width="2.85546875" style="2" customWidth="1"/>
    <col min="3618" max="3619" width="15.7109375" style="2" customWidth="1"/>
    <col min="3620" max="3620" width="2.85546875" style="2" customWidth="1"/>
    <col min="3621" max="3621" width="11.42578125" style="2"/>
    <col min="3622" max="3623" width="0" style="2" hidden="1" customWidth="1"/>
    <col min="3624"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6" width="15.7109375" style="2" customWidth="1"/>
    <col min="3857" max="3857" width="2.85546875" style="2" customWidth="1"/>
    <col min="3858" max="3859" width="15.7109375" style="2" customWidth="1"/>
    <col min="3860" max="3860" width="2.85546875" style="2" customWidth="1"/>
    <col min="3861" max="3862" width="15.7109375" style="2" customWidth="1"/>
    <col min="3863" max="3863" width="2.85546875" style="2" customWidth="1"/>
    <col min="3864" max="3865" width="15.7109375" style="2" customWidth="1"/>
    <col min="3866" max="3867" width="2.85546875" style="2" customWidth="1"/>
    <col min="3868" max="3869" width="15.7109375" style="2" customWidth="1"/>
    <col min="3870" max="3870" width="2.85546875" style="2" customWidth="1"/>
    <col min="3871" max="3872" width="15.7109375" style="2" customWidth="1"/>
    <col min="3873" max="3873" width="2.85546875" style="2" customWidth="1"/>
    <col min="3874" max="3875" width="15.7109375" style="2" customWidth="1"/>
    <col min="3876" max="3876" width="2.85546875" style="2" customWidth="1"/>
    <col min="3877" max="3877" width="11.42578125" style="2"/>
    <col min="3878" max="3879" width="0" style="2" hidden="1" customWidth="1"/>
    <col min="3880"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2" width="15.7109375" style="2" customWidth="1"/>
    <col min="4113" max="4113" width="2.85546875" style="2" customWidth="1"/>
    <col min="4114" max="4115" width="15.7109375" style="2" customWidth="1"/>
    <col min="4116" max="4116" width="2.85546875" style="2" customWidth="1"/>
    <col min="4117" max="4118" width="15.7109375" style="2" customWidth="1"/>
    <col min="4119" max="4119" width="2.85546875" style="2" customWidth="1"/>
    <col min="4120" max="4121" width="15.7109375" style="2" customWidth="1"/>
    <col min="4122" max="4123" width="2.85546875" style="2" customWidth="1"/>
    <col min="4124" max="4125" width="15.7109375" style="2" customWidth="1"/>
    <col min="4126" max="4126" width="2.85546875" style="2" customWidth="1"/>
    <col min="4127" max="4128" width="15.7109375" style="2" customWidth="1"/>
    <col min="4129" max="4129" width="2.85546875" style="2" customWidth="1"/>
    <col min="4130" max="4131" width="15.7109375" style="2" customWidth="1"/>
    <col min="4132" max="4132" width="2.85546875" style="2" customWidth="1"/>
    <col min="4133" max="4133" width="11.42578125" style="2"/>
    <col min="4134" max="4135" width="0" style="2" hidden="1" customWidth="1"/>
    <col min="4136"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8" width="15.7109375" style="2" customWidth="1"/>
    <col min="4369" max="4369" width="2.85546875" style="2" customWidth="1"/>
    <col min="4370" max="4371" width="15.7109375" style="2" customWidth="1"/>
    <col min="4372" max="4372" width="2.85546875" style="2" customWidth="1"/>
    <col min="4373" max="4374" width="15.7109375" style="2" customWidth="1"/>
    <col min="4375" max="4375" width="2.85546875" style="2" customWidth="1"/>
    <col min="4376" max="4377" width="15.7109375" style="2" customWidth="1"/>
    <col min="4378" max="4379" width="2.85546875" style="2" customWidth="1"/>
    <col min="4380" max="4381" width="15.7109375" style="2" customWidth="1"/>
    <col min="4382" max="4382" width="2.85546875" style="2" customWidth="1"/>
    <col min="4383" max="4384" width="15.7109375" style="2" customWidth="1"/>
    <col min="4385" max="4385" width="2.85546875" style="2" customWidth="1"/>
    <col min="4386" max="4387" width="15.7109375" style="2" customWidth="1"/>
    <col min="4388" max="4388" width="2.85546875" style="2" customWidth="1"/>
    <col min="4389" max="4389" width="11.42578125" style="2"/>
    <col min="4390" max="4391" width="0" style="2" hidden="1" customWidth="1"/>
    <col min="4392"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4" width="15.7109375" style="2" customWidth="1"/>
    <col min="4625" max="4625" width="2.85546875" style="2" customWidth="1"/>
    <col min="4626" max="4627" width="15.7109375" style="2" customWidth="1"/>
    <col min="4628" max="4628" width="2.85546875" style="2" customWidth="1"/>
    <col min="4629" max="4630" width="15.7109375" style="2" customWidth="1"/>
    <col min="4631" max="4631" width="2.85546875" style="2" customWidth="1"/>
    <col min="4632" max="4633" width="15.7109375" style="2" customWidth="1"/>
    <col min="4634" max="4635" width="2.85546875" style="2" customWidth="1"/>
    <col min="4636" max="4637" width="15.7109375" style="2" customWidth="1"/>
    <col min="4638" max="4638" width="2.85546875" style="2" customWidth="1"/>
    <col min="4639" max="4640" width="15.7109375" style="2" customWidth="1"/>
    <col min="4641" max="4641" width="2.85546875" style="2" customWidth="1"/>
    <col min="4642" max="4643" width="15.7109375" style="2" customWidth="1"/>
    <col min="4644" max="4644" width="2.85546875" style="2" customWidth="1"/>
    <col min="4645" max="4645" width="11.42578125" style="2"/>
    <col min="4646" max="4647" width="0" style="2" hidden="1" customWidth="1"/>
    <col min="4648"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80" width="15.7109375" style="2" customWidth="1"/>
    <col min="4881" max="4881" width="2.85546875" style="2" customWidth="1"/>
    <col min="4882" max="4883" width="15.7109375" style="2" customWidth="1"/>
    <col min="4884" max="4884" width="2.85546875" style="2" customWidth="1"/>
    <col min="4885" max="4886" width="15.7109375" style="2" customWidth="1"/>
    <col min="4887" max="4887" width="2.85546875" style="2" customWidth="1"/>
    <col min="4888" max="4889" width="15.7109375" style="2" customWidth="1"/>
    <col min="4890" max="4891" width="2.85546875" style="2" customWidth="1"/>
    <col min="4892" max="4893" width="15.7109375" style="2" customWidth="1"/>
    <col min="4894" max="4894" width="2.85546875" style="2" customWidth="1"/>
    <col min="4895" max="4896" width="15.7109375" style="2" customWidth="1"/>
    <col min="4897" max="4897" width="2.85546875" style="2" customWidth="1"/>
    <col min="4898" max="4899" width="15.7109375" style="2" customWidth="1"/>
    <col min="4900" max="4900" width="2.85546875" style="2" customWidth="1"/>
    <col min="4901" max="4901" width="11.42578125" style="2"/>
    <col min="4902" max="4903" width="0" style="2" hidden="1" customWidth="1"/>
    <col min="4904"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6" width="15.7109375" style="2" customWidth="1"/>
    <col min="5137" max="5137" width="2.85546875" style="2" customWidth="1"/>
    <col min="5138" max="5139" width="15.7109375" style="2" customWidth="1"/>
    <col min="5140" max="5140" width="2.85546875" style="2" customWidth="1"/>
    <col min="5141" max="5142" width="15.7109375" style="2" customWidth="1"/>
    <col min="5143" max="5143" width="2.85546875" style="2" customWidth="1"/>
    <col min="5144" max="5145" width="15.7109375" style="2" customWidth="1"/>
    <col min="5146" max="5147" width="2.85546875" style="2" customWidth="1"/>
    <col min="5148" max="5149" width="15.7109375" style="2" customWidth="1"/>
    <col min="5150" max="5150" width="2.85546875" style="2" customWidth="1"/>
    <col min="5151" max="5152" width="15.7109375" style="2" customWidth="1"/>
    <col min="5153" max="5153" width="2.85546875" style="2" customWidth="1"/>
    <col min="5154" max="5155" width="15.7109375" style="2" customWidth="1"/>
    <col min="5156" max="5156" width="2.85546875" style="2" customWidth="1"/>
    <col min="5157" max="5157" width="11.42578125" style="2"/>
    <col min="5158" max="5159" width="0" style="2" hidden="1" customWidth="1"/>
    <col min="5160"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2" width="15.7109375" style="2" customWidth="1"/>
    <col min="5393" max="5393" width="2.85546875" style="2" customWidth="1"/>
    <col min="5394" max="5395" width="15.7109375" style="2" customWidth="1"/>
    <col min="5396" max="5396" width="2.85546875" style="2" customWidth="1"/>
    <col min="5397" max="5398" width="15.7109375" style="2" customWidth="1"/>
    <col min="5399" max="5399" width="2.85546875" style="2" customWidth="1"/>
    <col min="5400" max="5401" width="15.7109375" style="2" customWidth="1"/>
    <col min="5402" max="5403" width="2.85546875" style="2" customWidth="1"/>
    <col min="5404" max="5405" width="15.7109375" style="2" customWidth="1"/>
    <col min="5406" max="5406" width="2.85546875" style="2" customWidth="1"/>
    <col min="5407" max="5408" width="15.7109375" style="2" customWidth="1"/>
    <col min="5409" max="5409" width="2.85546875" style="2" customWidth="1"/>
    <col min="5410" max="5411" width="15.7109375" style="2" customWidth="1"/>
    <col min="5412" max="5412" width="2.85546875" style="2" customWidth="1"/>
    <col min="5413" max="5413" width="11.42578125" style="2"/>
    <col min="5414" max="5415" width="0" style="2" hidden="1" customWidth="1"/>
    <col min="5416"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8" width="15.7109375" style="2" customWidth="1"/>
    <col min="5649" max="5649" width="2.85546875" style="2" customWidth="1"/>
    <col min="5650" max="5651" width="15.7109375" style="2" customWidth="1"/>
    <col min="5652" max="5652" width="2.85546875" style="2" customWidth="1"/>
    <col min="5653" max="5654" width="15.7109375" style="2" customWidth="1"/>
    <col min="5655" max="5655" width="2.85546875" style="2" customWidth="1"/>
    <col min="5656" max="5657" width="15.7109375" style="2" customWidth="1"/>
    <col min="5658" max="5659" width="2.85546875" style="2" customWidth="1"/>
    <col min="5660" max="5661" width="15.7109375" style="2" customWidth="1"/>
    <col min="5662" max="5662" width="2.85546875" style="2" customWidth="1"/>
    <col min="5663" max="5664" width="15.7109375" style="2" customWidth="1"/>
    <col min="5665" max="5665" width="2.85546875" style="2" customWidth="1"/>
    <col min="5666" max="5667" width="15.7109375" style="2" customWidth="1"/>
    <col min="5668" max="5668" width="2.85546875" style="2" customWidth="1"/>
    <col min="5669" max="5669" width="11.42578125" style="2"/>
    <col min="5670" max="5671" width="0" style="2" hidden="1" customWidth="1"/>
    <col min="5672"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4" width="15.7109375" style="2" customWidth="1"/>
    <col min="5905" max="5905" width="2.85546875" style="2" customWidth="1"/>
    <col min="5906" max="5907" width="15.7109375" style="2" customWidth="1"/>
    <col min="5908" max="5908" width="2.85546875" style="2" customWidth="1"/>
    <col min="5909" max="5910" width="15.7109375" style="2" customWidth="1"/>
    <col min="5911" max="5911" width="2.85546875" style="2" customWidth="1"/>
    <col min="5912" max="5913" width="15.7109375" style="2" customWidth="1"/>
    <col min="5914" max="5915" width="2.85546875" style="2" customWidth="1"/>
    <col min="5916" max="5917" width="15.7109375" style="2" customWidth="1"/>
    <col min="5918" max="5918" width="2.85546875" style="2" customWidth="1"/>
    <col min="5919" max="5920" width="15.7109375" style="2" customWidth="1"/>
    <col min="5921" max="5921" width="2.85546875" style="2" customWidth="1"/>
    <col min="5922" max="5923" width="15.7109375" style="2" customWidth="1"/>
    <col min="5924" max="5924" width="2.85546875" style="2" customWidth="1"/>
    <col min="5925" max="5925" width="11.42578125" style="2"/>
    <col min="5926" max="5927" width="0" style="2" hidden="1" customWidth="1"/>
    <col min="5928"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60" width="15.7109375" style="2" customWidth="1"/>
    <col min="6161" max="6161" width="2.85546875" style="2" customWidth="1"/>
    <col min="6162" max="6163" width="15.7109375" style="2" customWidth="1"/>
    <col min="6164" max="6164" width="2.85546875" style="2" customWidth="1"/>
    <col min="6165" max="6166" width="15.7109375" style="2" customWidth="1"/>
    <col min="6167" max="6167" width="2.85546875" style="2" customWidth="1"/>
    <col min="6168" max="6169" width="15.7109375" style="2" customWidth="1"/>
    <col min="6170" max="6171" width="2.85546875" style="2" customWidth="1"/>
    <col min="6172" max="6173" width="15.7109375" style="2" customWidth="1"/>
    <col min="6174" max="6174" width="2.85546875" style="2" customWidth="1"/>
    <col min="6175" max="6176" width="15.7109375" style="2" customWidth="1"/>
    <col min="6177" max="6177" width="2.85546875" style="2" customWidth="1"/>
    <col min="6178" max="6179" width="15.7109375" style="2" customWidth="1"/>
    <col min="6180" max="6180" width="2.85546875" style="2" customWidth="1"/>
    <col min="6181" max="6181" width="11.42578125" style="2"/>
    <col min="6182" max="6183" width="0" style="2" hidden="1" customWidth="1"/>
    <col min="6184"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6" width="15.7109375" style="2" customWidth="1"/>
    <col min="6417" max="6417" width="2.85546875" style="2" customWidth="1"/>
    <col min="6418" max="6419" width="15.7109375" style="2" customWidth="1"/>
    <col min="6420" max="6420" width="2.85546875" style="2" customWidth="1"/>
    <col min="6421" max="6422" width="15.7109375" style="2" customWidth="1"/>
    <col min="6423" max="6423" width="2.85546875" style="2" customWidth="1"/>
    <col min="6424" max="6425" width="15.7109375" style="2" customWidth="1"/>
    <col min="6426" max="6427" width="2.85546875" style="2" customWidth="1"/>
    <col min="6428" max="6429" width="15.7109375" style="2" customWidth="1"/>
    <col min="6430" max="6430" width="2.85546875" style="2" customWidth="1"/>
    <col min="6431" max="6432" width="15.7109375" style="2" customWidth="1"/>
    <col min="6433" max="6433" width="2.85546875" style="2" customWidth="1"/>
    <col min="6434" max="6435" width="15.7109375" style="2" customWidth="1"/>
    <col min="6436" max="6436" width="2.85546875" style="2" customWidth="1"/>
    <col min="6437" max="6437" width="11.42578125" style="2"/>
    <col min="6438" max="6439" width="0" style="2" hidden="1" customWidth="1"/>
    <col min="6440"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2" width="15.7109375" style="2" customWidth="1"/>
    <col min="6673" max="6673" width="2.85546875" style="2" customWidth="1"/>
    <col min="6674" max="6675" width="15.7109375" style="2" customWidth="1"/>
    <col min="6676" max="6676" width="2.85546875" style="2" customWidth="1"/>
    <col min="6677" max="6678" width="15.7109375" style="2" customWidth="1"/>
    <col min="6679" max="6679" width="2.85546875" style="2" customWidth="1"/>
    <col min="6680" max="6681" width="15.7109375" style="2" customWidth="1"/>
    <col min="6682" max="6683" width="2.85546875" style="2" customWidth="1"/>
    <col min="6684" max="6685" width="15.7109375" style="2" customWidth="1"/>
    <col min="6686" max="6686" width="2.85546875" style="2" customWidth="1"/>
    <col min="6687" max="6688" width="15.7109375" style="2" customWidth="1"/>
    <col min="6689" max="6689" width="2.85546875" style="2" customWidth="1"/>
    <col min="6690" max="6691" width="15.7109375" style="2" customWidth="1"/>
    <col min="6692" max="6692" width="2.85546875" style="2" customWidth="1"/>
    <col min="6693" max="6693" width="11.42578125" style="2"/>
    <col min="6694" max="6695" width="0" style="2" hidden="1" customWidth="1"/>
    <col min="6696"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8" width="15.7109375" style="2" customWidth="1"/>
    <col min="6929" max="6929" width="2.85546875" style="2" customWidth="1"/>
    <col min="6930" max="6931" width="15.7109375" style="2" customWidth="1"/>
    <col min="6932" max="6932" width="2.85546875" style="2" customWidth="1"/>
    <col min="6933" max="6934" width="15.7109375" style="2" customWidth="1"/>
    <col min="6935" max="6935" width="2.85546875" style="2" customWidth="1"/>
    <col min="6936" max="6937" width="15.7109375" style="2" customWidth="1"/>
    <col min="6938" max="6939" width="2.85546875" style="2" customWidth="1"/>
    <col min="6940" max="6941" width="15.7109375" style="2" customWidth="1"/>
    <col min="6942" max="6942" width="2.85546875" style="2" customWidth="1"/>
    <col min="6943" max="6944" width="15.7109375" style="2" customWidth="1"/>
    <col min="6945" max="6945" width="2.85546875" style="2" customWidth="1"/>
    <col min="6946" max="6947" width="15.7109375" style="2" customWidth="1"/>
    <col min="6948" max="6948" width="2.85546875" style="2" customWidth="1"/>
    <col min="6949" max="6949" width="11.42578125" style="2"/>
    <col min="6950" max="6951" width="0" style="2" hidden="1" customWidth="1"/>
    <col min="6952"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4" width="15.7109375" style="2" customWidth="1"/>
    <col min="7185" max="7185" width="2.85546875" style="2" customWidth="1"/>
    <col min="7186" max="7187" width="15.7109375" style="2" customWidth="1"/>
    <col min="7188" max="7188" width="2.85546875" style="2" customWidth="1"/>
    <col min="7189" max="7190" width="15.7109375" style="2" customWidth="1"/>
    <col min="7191" max="7191" width="2.85546875" style="2" customWidth="1"/>
    <col min="7192" max="7193" width="15.7109375" style="2" customWidth="1"/>
    <col min="7194" max="7195" width="2.85546875" style="2" customWidth="1"/>
    <col min="7196" max="7197" width="15.7109375" style="2" customWidth="1"/>
    <col min="7198" max="7198" width="2.85546875" style="2" customWidth="1"/>
    <col min="7199" max="7200" width="15.7109375" style="2" customWidth="1"/>
    <col min="7201" max="7201" width="2.85546875" style="2" customWidth="1"/>
    <col min="7202" max="7203" width="15.7109375" style="2" customWidth="1"/>
    <col min="7204" max="7204" width="2.85546875" style="2" customWidth="1"/>
    <col min="7205" max="7205" width="11.42578125" style="2"/>
    <col min="7206" max="7207" width="0" style="2" hidden="1" customWidth="1"/>
    <col min="7208"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40" width="15.7109375" style="2" customWidth="1"/>
    <col min="7441" max="7441" width="2.85546875" style="2" customWidth="1"/>
    <col min="7442" max="7443" width="15.7109375" style="2" customWidth="1"/>
    <col min="7444" max="7444" width="2.85546875" style="2" customWidth="1"/>
    <col min="7445" max="7446" width="15.7109375" style="2" customWidth="1"/>
    <col min="7447" max="7447" width="2.85546875" style="2" customWidth="1"/>
    <col min="7448" max="7449" width="15.7109375" style="2" customWidth="1"/>
    <col min="7450" max="7451" width="2.85546875" style="2" customWidth="1"/>
    <col min="7452" max="7453" width="15.7109375" style="2" customWidth="1"/>
    <col min="7454" max="7454" width="2.85546875" style="2" customWidth="1"/>
    <col min="7455" max="7456" width="15.7109375" style="2" customWidth="1"/>
    <col min="7457" max="7457" width="2.85546875" style="2" customWidth="1"/>
    <col min="7458" max="7459" width="15.7109375" style="2" customWidth="1"/>
    <col min="7460" max="7460" width="2.85546875" style="2" customWidth="1"/>
    <col min="7461" max="7461" width="11.42578125" style="2"/>
    <col min="7462" max="7463" width="0" style="2" hidden="1" customWidth="1"/>
    <col min="7464"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6" width="15.7109375" style="2" customWidth="1"/>
    <col min="7697" max="7697" width="2.85546875" style="2" customWidth="1"/>
    <col min="7698" max="7699" width="15.7109375" style="2" customWidth="1"/>
    <col min="7700" max="7700" width="2.85546875" style="2" customWidth="1"/>
    <col min="7701" max="7702" width="15.7109375" style="2" customWidth="1"/>
    <col min="7703" max="7703" width="2.85546875" style="2" customWidth="1"/>
    <col min="7704" max="7705" width="15.7109375" style="2" customWidth="1"/>
    <col min="7706" max="7707" width="2.85546875" style="2" customWidth="1"/>
    <col min="7708" max="7709" width="15.7109375" style="2" customWidth="1"/>
    <col min="7710" max="7710" width="2.85546875" style="2" customWidth="1"/>
    <col min="7711" max="7712" width="15.7109375" style="2" customWidth="1"/>
    <col min="7713" max="7713" width="2.85546875" style="2" customWidth="1"/>
    <col min="7714" max="7715" width="15.7109375" style="2" customWidth="1"/>
    <col min="7716" max="7716" width="2.85546875" style="2" customWidth="1"/>
    <col min="7717" max="7717" width="11.42578125" style="2"/>
    <col min="7718" max="7719" width="0" style="2" hidden="1" customWidth="1"/>
    <col min="7720"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2" width="15.7109375" style="2" customWidth="1"/>
    <col min="7953" max="7953" width="2.85546875" style="2" customWidth="1"/>
    <col min="7954" max="7955" width="15.7109375" style="2" customWidth="1"/>
    <col min="7956" max="7956" width="2.85546875" style="2" customWidth="1"/>
    <col min="7957" max="7958" width="15.7109375" style="2" customWidth="1"/>
    <col min="7959" max="7959" width="2.85546875" style="2" customWidth="1"/>
    <col min="7960" max="7961" width="15.7109375" style="2" customWidth="1"/>
    <col min="7962" max="7963" width="2.85546875" style="2" customWidth="1"/>
    <col min="7964" max="7965" width="15.7109375" style="2" customWidth="1"/>
    <col min="7966" max="7966" width="2.85546875" style="2" customWidth="1"/>
    <col min="7967" max="7968" width="15.7109375" style="2" customWidth="1"/>
    <col min="7969" max="7969" width="2.85546875" style="2" customWidth="1"/>
    <col min="7970" max="7971" width="15.7109375" style="2" customWidth="1"/>
    <col min="7972" max="7972" width="2.85546875" style="2" customWidth="1"/>
    <col min="7973" max="7973" width="11.42578125" style="2"/>
    <col min="7974" max="7975" width="0" style="2" hidden="1" customWidth="1"/>
    <col min="7976"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8" width="15.7109375" style="2" customWidth="1"/>
    <col min="8209" max="8209" width="2.85546875" style="2" customWidth="1"/>
    <col min="8210" max="8211" width="15.7109375" style="2" customWidth="1"/>
    <col min="8212" max="8212" width="2.85546875" style="2" customWidth="1"/>
    <col min="8213" max="8214" width="15.7109375" style="2" customWidth="1"/>
    <col min="8215" max="8215" width="2.85546875" style="2" customWidth="1"/>
    <col min="8216" max="8217" width="15.7109375" style="2" customWidth="1"/>
    <col min="8218" max="8219" width="2.85546875" style="2" customWidth="1"/>
    <col min="8220" max="8221" width="15.7109375" style="2" customWidth="1"/>
    <col min="8222" max="8222" width="2.85546875" style="2" customWidth="1"/>
    <col min="8223" max="8224" width="15.7109375" style="2" customWidth="1"/>
    <col min="8225" max="8225" width="2.85546875" style="2" customWidth="1"/>
    <col min="8226" max="8227" width="15.7109375" style="2" customWidth="1"/>
    <col min="8228" max="8228" width="2.85546875" style="2" customWidth="1"/>
    <col min="8229" max="8229" width="11.42578125" style="2"/>
    <col min="8230" max="8231" width="0" style="2" hidden="1" customWidth="1"/>
    <col min="8232"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4" width="15.7109375" style="2" customWidth="1"/>
    <col min="8465" max="8465" width="2.85546875" style="2" customWidth="1"/>
    <col min="8466" max="8467" width="15.7109375" style="2" customWidth="1"/>
    <col min="8468" max="8468" width="2.85546875" style="2" customWidth="1"/>
    <col min="8469" max="8470" width="15.7109375" style="2" customWidth="1"/>
    <col min="8471" max="8471" width="2.85546875" style="2" customWidth="1"/>
    <col min="8472" max="8473" width="15.7109375" style="2" customWidth="1"/>
    <col min="8474" max="8475" width="2.85546875" style="2" customWidth="1"/>
    <col min="8476" max="8477" width="15.7109375" style="2" customWidth="1"/>
    <col min="8478" max="8478" width="2.85546875" style="2" customWidth="1"/>
    <col min="8479" max="8480" width="15.7109375" style="2" customWidth="1"/>
    <col min="8481" max="8481" width="2.85546875" style="2" customWidth="1"/>
    <col min="8482" max="8483" width="15.7109375" style="2" customWidth="1"/>
    <col min="8484" max="8484" width="2.85546875" style="2" customWidth="1"/>
    <col min="8485" max="8485" width="11.42578125" style="2"/>
    <col min="8486" max="8487" width="0" style="2" hidden="1" customWidth="1"/>
    <col min="8488"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20" width="15.7109375" style="2" customWidth="1"/>
    <col min="8721" max="8721" width="2.85546875" style="2" customWidth="1"/>
    <col min="8722" max="8723" width="15.7109375" style="2" customWidth="1"/>
    <col min="8724" max="8724" width="2.85546875" style="2" customWidth="1"/>
    <col min="8725" max="8726" width="15.7109375" style="2" customWidth="1"/>
    <col min="8727" max="8727" width="2.85546875" style="2" customWidth="1"/>
    <col min="8728" max="8729" width="15.7109375" style="2" customWidth="1"/>
    <col min="8730" max="8731" width="2.85546875" style="2" customWidth="1"/>
    <col min="8732" max="8733" width="15.7109375" style="2" customWidth="1"/>
    <col min="8734" max="8734" width="2.85546875" style="2" customWidth="1"/>
    <col min="8735" max="8736" width="15.7109375" style="2" customWidth="1"/>
    <col min="8737" max="8737" width="2.85546875" style="2" customWidth="1"/>
    <col min="8738" max="8739" width="15.7109375" style="2" customWidth="1"/>
    <col min="8740" max="8740" width="2.85546875" style="2" customWidth="1"/>
    <col min="8741" max="8741" width="11.42578125" style="2"/>
    <col min="8742" max="8743" width="0" style="2" hidden="1" customWidth="1"/>
    <col min="8744"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6" width="15.7109375" style="2" customWidth="1"/>
    <col min="8977" max="8977" width="2.85546875" style="2" customWidth="1"/>
    <col min="8978" max="8979" width="15.7109375" style="2" customWidth="1"/>
    <col min="8980" max="8980" width="2.85546875" style="2" customWidth="1"/>
    <col min="8981" max="8982" width="15.7109375" style="2" customWidth="1"/>
    <col min="8983" max="8983" width="2.85546875" style="2" customWidth="1"/>
    <col min="8984" max="8985" width="15.7109375" style="2" customWidth="1"/>
    <col min="8986" max="8987" width="2.85546875" style="2" customWidth="1"/>
    <col min="8988" max="8989" width="15.7109375" style="2" customWidth="1"/>
    <col min="8990" max="8990" width="2.85546875" style="2" customWidth="1"/>
    <col min="8991" max="8992" width="15.7109375" style="2" customWidth="1"/>
    <col min="8993" max="8993" width="2.85546875" style="2" customWidth="1"/>
    <col min="8994" max="8995" width="15.7109375" style="2" customWidth="1"/>
    <col min="8996" max="8996" width="2.85546875" style="2" customWidth="1"/>
    <col min="8997" max="8997" width="11.42578125" style="2"/>
    <col min="8998" max="8999" width="0" style="2" hidden="1" customWidth="1"/>
    <col min="9000"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2" width="15.7109375" style="2" customWidth="1"/>
    <col min="9233" max="9233" width="2.85546875" style="2" customWidth="1"/>
    <col min="9234" max="9235" width="15.7109375" style="2" customWidth="1"/>
    <col min="9236" max="9236" width="2.85546875" style="2" customWidth="1"/>
    <col min="9237" max="9238" width="15.7109375" style="2" customWidth="1"/>
    <col min="9239" max="9239" width="2.85546875" style="2" customWidth="1"/>
    <col min="9240" max="9241" width="15.7109375" style="2" customWidth="1"/>
    <col min="9242" max="9243" width="2.85546875" style="2" customWidth="1"/>
    <col min="9244" max="9245" width="15.7109375" style="2" customWidth="1"/>
    <col min="9246" max="9246" width="2.85546875" style="2" customWidth="1"/>
    <col min="9247" max="9248" width="15.7109375" style="2" customWidth="1"/>
    <col min="9249" max="9249" width="2.85546875" style="2" customWidth="1"/>
    <col min="9250" max="9251" width="15.7109375" style="2" customWidth="1"/>
    <col min="9252" max="9252" width="2.85546875" style="2" customWidth="1"/>
    <col min="9253" max="9253" width="11.42578125" style="2"/>
    <col min="9254" max="9255" width="0" style="2" hidden="1" customWidth="1"/>
    <col min="9256"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8" width="15.7109375" style="2" customWidth="1"/>
    <col min="9489" max="9489" width="2.85546875" style="2" customWidth="1"/>
    <col min="9490" max="9491" width="15.7109375" style="2" customWidth="1"/>
    <col min="9492" max="9492" width="2.85546875" style="2" customWidth="1"/>
    <col min="9493" max="9494" width="15.7109375" style="2" customWidth="1"/>
    <col min="9495" max="9495" width="2.85546875" style="2" customWidth="1"/>
    <col min="9496" max="9497" width="15.7109375" style="2" customWidth="1"/>
    <col min="9498" max="9499" width="2.85546875" style="2" customWidth="1"/>
    <col min="9500" max="9501" width="15.7109375" style="2" customWidth="1"/>
    <col min="9502" max="9502" width="2.85546875" style="2" customWidth="1"/>
    <col min="9503" max="9504" width="15.7109375" style="2" customWidth="1"/>
    <col min="9505" max="9505" width="2.85546875" style="2" customWidth="1"/>
    <col min="9506" max="9507" width="15.7109375" style="2" customWidth="1"/>
    <col min="9508" max="9508" width="2.85546875" style="2" customWidth="1"/>
    <col min="9509" max="9509" width="11.42578125" style="2"/>
    <col min="9510" max="9511" width="0" style="2" hidden="1" customWidth="1"/>
    <col min="9512"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4" width="15.7109375" style="2" customWidth="1"/>
    <col min="9745" max="9745" width="2.85546875" style="2" customWidth="1"/>
    <col min="9746" max="9747" width="15.7109375" style="2" customWidth="1"/>
    <col min="9748" max="9748" width="2.85546875" style="2" customWidth="1"/>
    <col min="9749" max="9750" width="15.7109375" style="2" customWidth="1"/>
    <col min="9751" max="9751" width="2.85546875" style="2" customWidth="1"/>
    <col min="9752" max="9753" width="15.7109375" style="2" customWidth="1"/>
    <col min="9754" max="9755" width="2.85546875" style="2" customWidth="1"/>
    <col min="9756" max="9757" width="15.7109375" style="2" customWidth="1"/>
    <col min="9758" max="9758" width="2.85546875" style="2" customWidth="1"/>
    <col min="9759" max="9760" width="15.7109375" style="2" customWidth="1"/>
    <col min="9761" max="9761" width="2.85546875" style="2" customWidth="1"/>
    <col min="9762" max="9763" width="15.7109375" style="2" customWidth="1"/>
    <col min="9764" max="9764" width="2.85546875" style="2" customWidth="1"/>
    <col min="9765" max="9765" width="11.42578125" style="2"/>
    <col min="9766" max="9767" width="0" style="2" hidden="1" customWidth="1"/>
    <col min="9768"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10000" width="15.7109375" style="2" customWidth="1"/>
    <col min="10001" max="10001" width="2.85546875" style="2" customWidth="1"/>
    <col min="10002" max="10003" width="15.7109375" style="2" customWidth="1"/>
    <col min="10004" max="10004" width="2.85546875" style="2" customWidth="1"/>
    <col min="10005" max="10006" width="15.7109375" style="2" customWidth="1"/>
    <col min="10007" max="10007" width="2.85546875" style="2" customWidth="1"/>
    <col min="10008" max="10009" width="15.7109375" style="2" customWidth="1"/>
    <col min="10010" max="10011" width="2.85546875" style="2" customWidth="1"/>
    <col min="10012" max="10013" width="15.7109375" style="2" customWidth="1"/>
    <col min="10014" max="10014" width="2.85546875" style="2" customWidth="1"/>
    <col min="10015" max="10016" width="15.7109375" style="2" customWidth="1"/>
    <col min="10017" max="10017" width="2.85546875" style="2" customWidth="1"/>
    <col min="10018" max="10019" width="15.7109375" style="2" customWidth="1"/>
    <col min="10020" max="10020" width="2.85546875" style="2" customWidth="1"/>
    <col min="10021" max="10021" width="11.42578125" style="2"/>
    <col min="10022" max="10023" width="0" style="2" hidden="1" customWidth="1"/>
    <col min="10024"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6" width="15.7109375" style="2" customWidth="1"/>
    <col min="10257" max="10257" width="2.85546875" style="2" customWidth="1"/>
    <col min="10258" max="10259" width="15.7109375" style="2" customWidth="1"/>
    <col min="10260" max="10260" width="2.85546875" style="2" customWidth="1"/>
    <col min="10261" max="10262" width="15.7109375" style="2" customWidth="1"/>
    <col min="10263" max="10263" width="2.85546875" style="2" customWidth="1"/>
    <col min="10264" max="10265" width="15.7109375" style="2" customWidth="1"/>
    <col min="10266" max="10267" width="2.85546875" style="2" customWidth="1"/>
    <col min="10268" max="10269" width="15.7109375" style="2" customWidth="1"/>
    <col min="10270" max="10270" width="2.85546875" style="2" customWidth="1"/>
    <col min="10271" max="10272" width="15.7109375" style="2" customWidth="1"/>
    <col min="10273" max="10273" width="2.85546875" style="2" customWidth="1"/>
    <col min="10274" max="10275" width="15.7109375" style="2" customWidth="1"/>
    <col min="10276" max="10276" width="2.85546875" style="2" customWidth="1"/>
    <col min="10277" max="10277" width="11.42578125" style="2"/>
    <col min="10278" max="10279" width="0" style="2" hidden="1" customWidth="1"/>
    <col min="10280"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2" width="15.7109375" style="2" customWidth="1"/>
    <col min="10513" max="10513" width="2.85546875" style="2" customWidth="1"/>
    <col min="10514" max="10515" width="15.7109375" style="2" customWidth="1"/>
    <col min="10516" max="10516" width="2.85546875" style="2" customWidth="1"/>
    <col min="10517" max="10518" width="15.7109375" style="2" customWidth="1"/>
    <col min="10519" max="10519" width="2.85546875" style="2" customWidth="1"/>
    <col min="10520" max="10521" width="15.7109375" style="2" customWidth="1"/>
    <col min="10522" max="10523" width="2.85546875" style="2" customWidth="1"/>
    <col min="10524" max="10525" width="15.7109375" style="2" customWidth="1"/>
    <col min="10526" max="10526" width="2.85546875" style="2" customWidth="1"/>
    <col min="10527" max="10528" width="15.7109375" style="2" customWidth="1"/>
    <col min="10529" max="10529" width="2.85546875" style="2" customWidth="1"/>
    <col min="10530" max="10531" width="15.7109375" style="2" customWidth="1"/>
    <col min="10532" max="10532" width="2.85546875" style="2" customWidth="1"/>
    <col min="10533" max="10533" width="11.42578125" style="2"/>
    <col min="10534" max="10535" width="0" style="2" hidden="1" customWidth="1"/>
    <col min="10536"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8" width="15.7109375" style="2" customWidth="1"/>
    <col min="10769" max="10769" width="2.85546875" style="2" customWidth="1"/>
    <col min="10770" max="10771" width="15.7109375" style="2" customWidth="1"/>
    <col min="10772" max="10772" width="2.85546875" style="2" customWidth="1"/>
    <col min="10773" max="10774" width="15.7109375" style="2" customWidth="1"/>
    <col min="10775" max="10775" width="2.85546875" style="2" customWidth="1"/>
    <col min="10776" max="10777" width="15.7109375" style="2" customWidth="1"/>
    <col min="10778" max="10779" width="2.85546875" style="2" customWidth="1"/>
    <col min="10780" max="10781" width="15.7109375" style="2" customWidth="1"/>
    <col min="10782" max="10782" width="2.85546875" style="2" customWidth="1"/>
    <col min="10783" max="10784" width="15.7109375" style="2" customWidth="1"/>
    <col min="10785" max="10785" width="2.85546875" style="2" customWidth="1"/>
    <col min="10786" max="10787" width="15.7109375" style="2" customWidth="1"/>
    <col min="10788" max="10788" width="2.85546875" style="2" customWidth="1"/>
    <col min="10789" max="10789" width="11.42578125" style="2"/>
    <col min="10790" max="10791" width="0" style="2" hidden="1" customWidth="1"/>
    <col min="10792"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4" width="15.7109375" style="2" customWidth="1"/>
    <col min="11025" max="11025" width="2.85546875" style="2" customWidth="1"/>
    <col min="11026" max="11027" width="15.7109375" style="2" customWidth="1"/>
    <col min="11028" max="11028" width="2.85546875" style="2" customWidth="1"/>
    <col min="11029" max="11030" width="15.7109375" style="2" customWidth="1"/>
    <col min="11031" max="11031" width="2.85546875" style="2" customWidth="1"/>
    <col min="11032" max="11033" width="15.7109375" style="2" customWidth="1"/>
    <col min="11034" max="11035" width="2.85546875" style="2" customWidth="1"/>
    <col min="11036" max="11037" width="15.7109375" style="2" customWidth="1"/>
    <col min="11038" max="11038" width="2.85546875" style="2" customWidth="1"/>
    <col min="11039" max="11040" width="15.7109375" style="2" customWidth="1"/>
    <col min="11041" max="11041" width="2.85546875" style="2" customWidth="1"/>
    <col min="11042" max="11043" width="15.7109375" style="2" customWidth="1"/>
    <col min="11044" max="11044" width="2.85546875" style="2" customWidth="1"/>
    <col min="11045" max="11045" width="11.42578125" style="2"/>
    <col min="11046" max="11047" width="0" style="2" hidden="1" customWidth="1"/>
    <col min="11048"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80" width="15.7109375" style="2" customWidth="1"/>
    <col min="11281" max="11281" width="2.85546875" style="2" customWidth="1"/>
    <col min="11282" max="11283" width="15.7109375" style="2" customWidth="1"/>
    <col min="11284" max="11284" width="2.85546875" style="2" customWidth="1"/>
    <col min="11285" max="11286" width="15.7109375" style="2" customWidth="1"/>
    <col min="11287" max="11287" width="2.85546875" style="2" customWidth="1"/>
    <col min="11288" max="11289" width="15.7109375" style="2" customWidth="1"/>
    <col min="11290" max="11291" width="2.85546875" style="2" customWidth="1"/>
    <col min="11292" max="11293" width="15.7109375" style="2" customWidth="1"/>
    <col min="11294" max="11294" width="2.85546875" style="2" customWidth="1"/>
    <col min="11295" max="11296" width="15.7109375" style="2" customWidth="1"/>
    <col min="11297" max="11297" width="2.85546875" style="2" customWidth="1"/>
    <col min="11298" max="11299" width="15.7109375" style="2" customWidth="1"/>
    <col min="11300" max="11300" width="2.85546875" style="2" customWidth="1"/>
    <col min="11301" max="11301" width="11.42578125" style="2"/>
    <col min="11302" max="11303" width="0" style="2" hidden="1" customWidth="1"/>
    <col min="11304"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6" width="15.7109375" style="2" customWidth="1"/>
    <col min="11537" max="11537" width="2.85546875" style="2" customWidth="1"/>
    <col min="11538" max="11539" width="15.7109375" style="2" customWidth="1"/>
    <col min="11540" max="11540" width="2.85546875" style="2" customWidth="1"/>
    <col min="11541" max="11542" width="15.7109375" style="2" customWidth="1"/>
    <col min="11543" max="11543" width="2.85546875" style="2" customWidth="1"/>
    <col min="11544" max="11545" width="15.7109375" style="2" customWidth="1"/>
    <col min="11546" max="11547" width="2.85546875" style="2" customWidth="1"/>
    <col min="11548" max="11549" width="15.7109375" style="2" customWidth="1"/>
    <col min="11550" max="11550" width="2.85546875" style="2" customWidth="1"/>
    <col min="11551" max="11552" width="15.7109375" style="2" customWidth="1"/>
    <col min="11553" max="11553" width="2.85546875" style="2" customWidth="1"/>
    <col min="11554" max="11555" width="15.7109375" style="2" customWidth="1"/>
    <col min="11556" max="11556" width="2.85546875" style="2" customWidth="1"/>
    <col min="11557" max="11557" width="11.42578125" style="2"/>
    <col min="11558" max="11559" width="0" style="2" hidden="1" customWidth="1"/>
    <col min="11560"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2" width="15.7109375" style="2" customWidth="1"/>
    <col min="11793" max="11793" width="2.85546875" style="2" customWidth="1"/>
    <col min="11794" max="11795" width="15.7109375" style="2" customWidth="1"/>
    <col min="11796" max="11796" width="2.85546875" style="2" customWidth="1"/>
    <col min="11797" max="11798" width="15.7109375" style="2" customWidth="1"/>
    <col min="11799" max="11799" width="2.85546875" style="2" customWidth="1"/>
    <col min="11800" max="11801" width="15.7109375" style="2" customWidth="1"/>
    <col min="11802" max="11803" width="2.85546875" style="2" customWidth="1"/>
    <col min="11804" max="11805" width="15.7109375" style="2" customWidth="1"/>
    <col min="11806" max="11806" width="2.85546875" style="2" customWidth="1"/>
    <col min="11807" max="11808" width="15.7109375" style="2" customWidth="1"/>
    <col min="11809" max="11809" width="2.85546875" style="2" customWidth="1"/>
    <col min="11810" max="11811" width="15.7109375" style="2" customWidth="1"/>
    <col min="11812" max="11812" width="2.85546875" style="2" customWidth="1"/>
    <col min="11813" max="11813" width="11.42578125" style="2"/>
    <col min="11814" max="11815" width="0" style="2" hidden="1" customWidth="1"/>
    <col min="11816"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8" width="15.7109375" style="2" customWidth="1"/>
    <col min="12049" max="12049" width="2.85546875" style="2" customWidth="1"/>
    <col min="12050" max="12051" width="15.7109375" style="2" customWidth="1"/>
    <col min="12052" max="12052" width="2.85546875" style="2" customWidth="1"/>
    <col min="12053" max="12054" width="15.7109375" style="2" customWidth="1"/>
    <col min="12055" max="12055" width="2.85546875" style="2" customWidth="1"/>
    <col min="12056" max="12057" width="15.7109375" style="2" customWidth="1"/>
    <col min="12058" max="12059" width="2.85546875" style="2" customWidth="1"/>
    <col min="12060" max="12061" width="15.7109375" style="2" customWidth="1"/>
    <col min="12062" max="12062" width="2.85546875" style="2" customWidth="1"/>
    <col min="12063" max="12064" width="15.7109375" style="2" customWidth="1"/>
    <col min="12065" max="12065" width="2.85546875" style="2" customWidth="1"/>
    <col min="12066" max="12067" width="15.7109375" style="2" customWidth="1"/>
    <col min="12068" max="12068" width="2.85546875" style="2" customWidth="1"/>
    <col min="12069" max="12069" width="11.42578125" style="2"/>
    <col min="12070" max="12071" width="0" style="2" hidden="1" customWidth="1"/>
    <col min="12072"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4" width="15.7109375" style="2" customWidth="1"/>
    <col min="12305" max="12305" width="2.85546875" style="2" customWidth="1"/>
    <col min="12306" max="12307" width="15.7109375" style="2" customWidth="1"/>
    <col min="12308" max="12308" width="2.85546875" style="2" customWidth="1"/>
    <col min="12309" max="12310" width="15.7109375" style="2" customWidth="1"/>
    <col min="12311" max="12311" width="2.85546875" style="2" customWidth="1"/>
    <col min="12312" max="12313" width="15.7109375" style="2" customWidth="1"/>
    <col min="12314" max="12315" width="2.85546875" style="2" customWidth="1"/>
    <col min="12316" max="12317" width="15.7109375" style="2" customWidth="1"/>
    <col min="12318" max="12318" width="2.85546875" style="2" customWidth="1"/>
    <col min="12319" max="12320" width="15.7109375" style="2" customWidth="1"/>
    <col min="12321" max="12321" width="2.85546875" style="2" customWidth="1"/>
    <col min="12322" max="12323" width="15.7109375" style="2" customWidth="1"/>
    <col min="12324" max="12324" width="2.85546875" style="2" customWidth="1"/>
    <col min="12325" max="12325" width="11.42578125" style="2"/>
    <col min="12326" max="12327" width="0" style="2" hidden="1" customWidth="1"/>
    <col min="12328"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60" width="15.7109375" style="2" customWidth="1"/>
    <col min="12561" max="12561" width="2.85546875" style="2" customWidth="1"/>
    <col min="12562" max="12563" width="15.7109375" style="2" customWidth="1"/>
    <col min="12564" max="12564" width="2.85546875" style="2" customWidth="1"/>
    <col min="12565" max="12566" width="15.7109375" style="2" customWidth="1"/>
    <col min="12567" max="12567" width="2.85546875" style="2" customWidth="1"/>
    <col min="12568" max="12569" width="15.7109375" style="2" customWidth="1"/>
    <col min="12570" max="12571" width="2.85546875" style="2" customWidth="1"/>
    <col min="12572" max="12573" width="15.7109375" style="2" customWidth="1"/>
    <col min="12574" max="12574" width="2.85546875" style="2" customWidth="1"/>
    <col min="12575" max="12576" width="15.7109375" style="2" customWidth="1"/>
    <col min="12577" max="12577" width="2.85546875" style="2" customWidth="1"/>
    <col min="12578" max="12579" width="15.7109375" style="2" customWidth="1"/>
    <col min="12580" max="12580" width="2.85546875" style="2" customWidth="1"/>
    <col min="12581" max="12581" width="11.42578125" style="2"/>
    <col min="12582" max="12583" width="0" style="2" hidden="1" customWidth="1"/>
    <col min="12584"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6" width="15.7109375" style="2" customWidth="1"/>
    <col min="12817" max="12817" width="2.85546875" style="2" customWidth="1"/>
    <col min="12818" max="12819" width="15.7109375" style="2" customWidth="1"/>
    <col min="12820" max="12820" width="2.85546875" style="2" customWidth="1"/>
    <col min="12821" max="12822" width="15.7109375" style="2" customWidth="1"/>
    <col min="12823" max="12823" width="2.85546875" style="2" customWidth="1"/>
    <col min="12824" max="12825" width="15.7109375" style="2" customWidth="1"/>
    <col min="12826" max="12827" width="2.85546875" style="2" customWidth="1"/>
    <col min="12828" max="12829" width="15.7109375" style="2" customWidth="1"/>
    <col min="12830" max="12830" width="2.85546875" style="2" customWidth="1"/>
    <col min="12831" max="12832" width="15.7109375" style="2" customWidth="1"/>
    <col min="12833" max="12833" width="2.85546875" style="2" customWidth="1"/>
    <col min="12834" max="12835" width="15.7109375" style="2" customWidth="1"/>
    <col min="12836" max="12836" width="2.85546875" style="2" customWidth="1"/>
    <col min="12837" max="12837" width="11.42578125" style="2"/>
    <col min="12838" max="12839" width="0" style="2" hidden="1" customWidth="1"/>
    <col min="12840"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2" width="15.7109375" style="2" customWidth="1"/>
    <col min="13073" max="13073" width="2.85546875" style="2" customWidth="1"/>
    <col min="13074" max="13075" width="15.7109375" style="2" customWidth="1"/>
    <col min="13076" max="13076" width="2.85546875" style="2" customWidth="1"/>
    <col min="13077" max="13078" width="15.7109375" style="2" customWidth="1"/>
    <col min="13079" max="13079" width="2.85546875" style="2" customWidth="1"/>
    <col min="13080" max="13081" width="15.7109375" style="2" customWidth="1"/>
    <col min="13082" max="13083" width="2.85546875" style="2" customWidth="1"/>
    <col min="13084" max="13085" width="15.7109375" style="2" customWidth="1"/>
    <col min="13086" max="13086" width="2.85546875" style="2" customWidth="1"/>
    <col min="13087" max="13088" width="15.7109375" style="2" customWidth="1"/>
    <col min="13089" max="13089" width="2.85546875" style="2" customWidth="1"/>
    <col min="13090" max="13091" width="15.7109375" style="2" customWidth="1"/>
    <col min="13092" max="13092" width="2.85546875" style="2" customWidth="1"/>
    <col min="13093" max="13093" width="11.42578125" style="2"/>
    <col min="13094" max="13095" width="0" style="2" hidden="1" customWidth="1"/>
    <col min="13096"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8" width="15.7109375" style="2" customWidth="1"/>
    <col min="13329" max="13329" width="2.85546875" style="2" customWidth="1"/>
    <col min="13330" max="13331" width="15.7109375" style="2" customWidth="1"/>
    <col min="13332" max="13332" width="2.85546875" style="2" customWidth="1"/>
    <col min="13333" max="13334" width="15.7109375" style="2" customWidth="1"/>
    <col min="13335" max="13335" width="2.85546875" style="2" customWidth="1"/>
    <col min="13336" max="13337" width="15.7109375" style="2" customWidth="1"/>
    <col min="13338" max="13339" width="2.85546875" style="2" customWidth="1"/>
    <col min="13340" max="13341" width="15.7109375" style="2" customWidth="1"/>
    <col min="13342" max="13342" width="2.85546875" style="2" customWidth="1"/>
    <col min="13343" max="13344" width="15.7109375" style="2" customWidth="1"/>
    <col min="13345" max="13345" width="2.85546875" style="2" customWidth="1"/>
    <col min="13346" max="13347" width="15.7109375" style="2" customWidth="1"/>
    <col min="13348" max="13348" width="2.85546875" style="2" customWidth="1"/>
    <col min="13349" max="13349" width="11.42578125" style="2"/>
    <col min="13350" max="13351" width="0" style="2" hidden="1" customWidth="1"/>
    <col min="13352"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4" width="15.7109375" style="2" customWidth="1"/>
    <col min="13585" max="13585" width="2.85546875" style="2" customWidth="1"/>
    <col min="13586" max="13587" width="15.7109375" style="2" customWidth="1"/>
    <col min="13588" max="13588" width="2.85546875" style="2" customWidth="1"/>
    <col min="13589" max="13590" width="15.7109375" style="2" customWidth="1"/>
    <col min="13591" max="13591" width="2.85546875" style="2" customWidth="1"/>
    <col min="13592" max="13593" width="15.7109375" style="2" customWidth="1"/>
    <col min="13594" max="13595" width="2.85546875" style="2" customWidth="1"/>
    <col min="13596" max="13597" width="15.7109375" style="2" customWidth="1"/>
    <col min="13598" max="13598" width="2.85546875" style="2" customWidth="1"/>
    <col min="13599" max="13600" width="15.7109375" style="2" customWidth="1"/>
    <col min="13601" max="13601" width="2.85546875" style="2" customWidth="1"/>
    <col min="13602" max="13603" width="15.7109375" style="2" customWidth="1"/>
    <col min="13604" max="13604" width="2.85546875" style="2" customWidth="1"/>
    <col min="13605" max="13605" width="11.42578125" style="2"/>
    <col min="13606" max="13607" width="0" style="2" hidden="1" customWidth="1"/>
    <col min="13608"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40" width="15.7109375" style="2" customWidth="1"/>
    <col min="13841" max="13841" width="2.85546875" style="2" customWidth="1"/>
    <col min="13842" max="13843" width="15.7109375" style="2" customWidth="1"/>
    <col min="13844" max="13844" width="2.85546875" style="2" customWidth="1"/>
    <col min="13845" max="13846" width="15.7109375" style="2" customWidth="1"/>
    <col min="13847" max="13847" width="2.85546875" style="2" customWidth="1"/>
    <col min="13848" max="13849" width="15.7109375" style="2" customWidth="1"/>
    <col min="13850" max="13851" width="2.85546875" style="2" customWidth="1"/>
    <col min="13852" max="13853" width="15.7109375" style="2" customWidth="1"/>
    <col min="13854" max="13854" width="2.85546875" style="2" customWidth="1"/>
    <col min="13855" max="13856" width="15.7109375" style="2" customWidth="1"/>
    <col min="13857" max="13857" width="2.85546875" style="2" customWidth="1"/>
    <col min="13858" max="13859" width="15.7109375" style="2" customWidth="1"/>
    <col min="13860" max="13860" width="2.85546875" style="2" customWidth="1"/>
    <col min="13861" max="13861" width="11.42578125" style="2"/>
    <col min="13862" max="13863" width="0" style="2" hidden="1" customWidth="1"/>
    <col min="13864"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6" width="15.7109375" style="2" customWidth="1"/>
    <col min="14097" max="14097" width="2.85546875" style="2" customWidth="1"/>
    <col min="14098" max="14099" width="15.7109375" style="2" customWidth="1"/>
    <col min="14100" max="14100" width="2.85546875" style="2" customWidth="1"/>
    <col min="14101" max="14102" width="15.7109375" style="2" customWidth="1"/>
    <col min="14103" max="14103" width="2.85546875" style="2" customWidth="1"/>
    <col min="14104" max="14105" width="15.7109375" style="2" customWidth="1"/>
    <col min="14106" max="14107" width="2.85546875" style="2" customWidth="1"/>
    <col min="14108" max="14109" width="15.7109375" style="2" customWidth="1"/>
    <col min="14110" max="14110" width="2.85546875" style="2" customWidth="1"/>
    <col min="14111" max="14112" width="15.7109375" style="2" customWidth="1"/>
    <col min="14113" max="14113" width="2.85546875" style="2" customWidth="1"/>
    <col min="14114" max="14115" width="15.7109375" style="2" customWidth="1"/>
    <col min="14116" max="14116" width="2.85546875" style="2" customWidth="1"/>
    <col min="14117" max="14117" width="11.42578125" style="2"/>
    <col min="14118" max="14119" width="0" style="2" hidden="1" customWidth="1"/>
    <col min="14120"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2" width="15.7109375" style="2" customWidth="1"/>
    <col min="14353" max="14353" width="2.85546875" style="2" customWidth="1"/>
    <col min="14354" max="14355" width="15.7109375" style="2" customWidth="1"/>
    <col min="14356" max="14356" width="2.85546875" style="2" customWidth="1"/>
    <col min="14357" max="14358" width="15.7109375" style="2" customWidth="1"/>
    <col min="14359" max="14359" width="2.85546875" style="2" customWidth="1"/>
    <col min="14360" max="14361" width="15.7109375" style="2" customWidth="1"/>
    <col min="14362" max="14363" width="2.85546875" style="2" customWidth="1"/>
    <col min="14364" max="14365" width="15.7109375" style="2" customWidth="1"/>
    <col min="14366" max="14366" width="2.85546875" style="2" customWidth="1"/>
    <col min="14367" max="14368" width="15.7109375" style="2" customWidth="1"/>
    <col min="14369" max="14369" width="2.85546875" style="2" customWidth="1"/>
    <col min="14370" max="14371" width="15.7109375" style="2" customWidth="1"/>
    <col min="14372" max="14372" width="2.85546875" style="2" customWidth="1"/>
    <col min="14373" max="14373" width="11.42578125" style="2"/>
    <col min="14374" max="14375" width="0" style="2" hidden="1" customWidth="1"/>
    <col min="14376"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8" width="15.7109375" style="2" customWidth="1"/>
    <col min="14609" max="14609" width="2.85546875" style="2" customWidth="1"/>
    <col min="14610" max="14611" width="15.7109375" style="2" customWidth="1"/>
    <col min="14612" max="14612" width="2.85546875" style="2" customWidth="1"/>
    <col min="14613" max="14614" width="15.7109375" style="2" customWidth="1"/>
    <col min="14615" max="14615" width="2.85546875" style="2" customWidth="1"/>
    <col min="14616" max="14617" width="15.7109375" style="2" customWidth="1"/>
    <col min="14618" max="14619" width="2.85546875" style="2" customWidth="1"/>
    <col min="14620" max="14621" width="15.7109375" style="2" customWidth="1"/>
    <col min="14622" max="14622" width="2.85546875" style="2" customWidth="1"/>
    <col min="14623" max="14624" width="15.7109375" style="2" customWidth="1"/>
    <col min="14625" max="14625" width="2.85546875" style="2" customWidth="1"/>
    <col min="14626" max="14627" width="15.7109375" style="2" customWidth="1"/>
    <col min="14628" max="14628" width="2.85546875" style="2" customWidth="1"/>
    <col min="14629" max="14629" width="11.42578125" style="2"/>
    <col min="14630" max="14631" width="0" style="2" hidden="1" customWidth="1"/>
    <col min="14632"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4" width="15.7109375" style="2" customWidth="1"/>
    <col min="14865" max="14865" width="2.85546875" style="2" customWidth="1"/>
    <col min="14866" max="14867" width="15.7109375" style="2" customWidth="1"/>
    <col min="14868" max="14868" width="2.85546875" style="2" customWidth="1"/>
    <col min="14869" max="14870" width="15.7109375" style="2" customWidth="1"/>
    <col min="14871" max="14871" width="2.85546875" style="2" customWidth="1"/>
    <col min="14872" max="14873" width="15.7109375" style="2" customWidth="1"/>
    <col min="14874" max="14875" width="2.85546875" style="2" customWidth="1"/>
    <col min="14876" max="14877" width="15.7109375" style="2" customWidth="1"/>
    <col min="14878" max="14878" width="2.85546875" style="2" customWidth="1"/>
    <col min="14879" max="14880" width="15.7109375" style="2" customWidth="1"/>
    <col min="14881" max="14881" width="2.85546875" style="2" customWidth="1"/>
    <col min="14882" max="14883" width="15.7109375" style="2" customWidth="1"/>
    <col min="14884" max="14884" width="2.85546875" style="2" customWidth="1"/>
    <col min="14885" max="14885" width="11.42578125" style="2"/>
    <col min="14886" max="14887" width="0" style="2" hidden="1" customWidth="1"/>
    <col min="14888"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20" width="15.7109375" style="2" customWidth="1"/>
    <col min="15121" max="15121" width="2.85546875" style="2" customWidth="1"/>
    <col min="15122" max="15123" width="15.7109375" style="2" customWidth="1"/>
    <col min="15124" max="15124" width="2.85546875" style="2" customWidth="1"/>
    <col min="15125" max="15126" width="15.7109375" style="2" customWidth="1"/>
    <col min="15127" max="15127" width="2.85546875" style="2" customWidth="1"/>
    <col min="15128" max="15129" width="15.7109375" style="2" customWidth="1"/>
    <col min="15130" max="15131" width="2.85546875" style="2" customWidth="1"/>
    <col min="15132" max="15133" width="15.7109375" style="2" customWidth="1"/>
    <col min="15134" max="15134" width="2.85546875" style="2" customWidth="1"/>
    <col min="15135" max="15136" width="15.7109375" style="2" customWidth="1"/>
    <col min="15137" max="15137" width="2.85546875" style="2" customWidth="1"/>
    <col min="15138" max="15139" width="15.7109375" style="2" customWidth="1"/>
    <col min="15140" max="15140" width="2.85546875" style="2" customWidth="1"/>
    <col min="15141" max="15141" width="11.42578125" style="2"/>
    <col min="15142" max="15143" width="0" style="2" hidden="1" customWidth="1"/>
    <col min="15144"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6" width="15.7109375" style="2" customWidth="1"/>
    <col min="15377" max="15377" width="2.85546875" style="2" customWidth="1"/>
    <col min="15378" max="15379" width="15.7109375" style="2" customWidth="1"/>
    <col min="15380" max="15380" width="2.85546875" style="2" customWidth="1"/>
    <col min="15381" max="15382" width="15.7109375" style="2" customWidth="1"/>
    <col min="15383" max="15383" width="2.85546875" style="2" customWidth="1"/>
    <col min="15384" max="15385" width="15.7109375" style="2" customWidth="1"/>
    <col min="15386" max="15387" width="2.85546875" style="2" customWidth="1"/>
    <col min="15388" max="15389" width="15.7109375" style="2" customWidth="1"/>
    <col min="15390" max="15390" width="2.85546875" style="2" customWidth="1"/>
    <col min="15391" max="15392" width="15.7109375" style="2" customWidth="1"/>
    <col min="15393" max="15393" width="2.85546875" style="2" customWidth="1"/>
    <col min="15394" max="15395" width="15.7109375" style="2" customWidth="1"/>
    <col min="15396" max="15396" width="2.85546875" style="2" customWidth="1"/>
    <col min="15397" max="15397" width="11.42578125" style="2"/>
    <col min="15398" max="15399" width="0" style="2" hidden="1" customWidth="1"/>
    <col min="15400"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2" width="15.7109375" style="2" customWidth="1"/>
    <col min="15633" max="15633" width="2.85546875" style="2" customWidth="1"/>
    <col min="15634" max="15635" width="15.7109375" style="2" customWidth="1"/>
    <col min="15636" max="15636" width="2.85546875" style="2" customWidth="1"/>
    <col min="15637" max="15638" width="15.7109375" style="2" customWidth="1"/>
    <col min="15639" max="15639" width="2.85546875" style="2" customWidth="1"/>
    <col min="15640" max="15641" width="15.7109375" style="2" customWidth="1"/>
    <col min="15642" max="15643" width="2.85546875" style="2" customWidth="1"/>
    <col min="15644" max="15645" width="15.7109375" style="2" customWidth="1"/>
    <col min="15646" max="15646" width="2.85546875" style="2" customWidth="1"/>
    <col min="15647" max="15648" width="15.7109375" style="2" customWidth="1"/>
    <col min="15649" max="15649" width="2.85546875" style="2" customWidth="1"/>
    <col min="15650" max="15651" width="15.7109375" style="2" customWidth="1"/>
    <col min="15652" max="15652" width="2.85546875" style="2" customWidth="1"/>
    <col min="15653" max="15653" width="11.42578125" style="2"/>
    <col min="15654" max="15655" width="0" style="2" hidden="1" customWidth="1"/>
    <col min="15656"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8" width="15.7109375" style="2" customWidth="1"/>
    <col min="15889" max="15889" width="2.85546875" style="2" customWidth="1"/>
    <col min="15890" max="15891" width="15.7109375" style="2" customWidth="1"/>
    <col min="15892" max="15892" width="2.85546875" style="2" customWidth="1"/>
    <col min="15893" max="15894" width="15.7109375" style="2" customWidth="1"/>
    <col min="15895" max="15895" width="2.85546875" style="2" customWidth="1"/>
    <col min="15896" max="15897" width="15.7109375" style="2" customWidth="1"/>
    <col min="15898" max="15899" width="2.85546875" style="2" customWidth="1"/>
    <col min="15900" max="15901" width="15.7109375" style="2" customWidth="1"/>
    <col min="15902" max="15902" width="2.85546875" style="2" customWidth="1"/>
    <col min="15903" max="15904" width="15.7109375" style="2" customWidth="1"/>
    <col min="15905" max="15905" width="2.85546875" style="2" customWidth="1"/>
    <col min="15906" max="15907" width="15.7109375" style="2" customWidth="1"/>
    <col min="15908" max="15908" width="2.85546875" style="2" customWidth="1"/>
    <col min="15909" max="15909" width="11.42578125" style="2"/>
    <col min="15910" max="15911" width="0" style="2" hidden="1" customWidth="1"/>
    <col min="15912"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4" width="15.7109375" style="2" customWidth="1"/>
    <col min="16145" max="16145" width="2.85546875" style="2" customWidth="1"/>
    <col min="16146" max="16147" width="15.7109375" style="2" customWidth="1"/>
    <col min="16148" max="16148" width="2.85546875" style="2" customWidth="1"/>
    <col min="16149" max="16150" width="15.7109375" style="2" customWidth="1"/>
    <col min="16151" max="16151" width="2.85546875" style="2" customWidth="1"/>
    <col min="16152" max="16153" width="15.7109375" style="2" customWidth="1"/>
    <col min="16154" max="16155" width="2.85546875" style="2" customWidth="1"/>
    <col min="16156" max="16157" width="15.7109375" style="2" customWidth="1"/>
    <col min="16158" max="16158" width="2.85546875" style="2" customWidth="1"/>
    <col min="16159" max="16160" width="15.7109375" style="2" customWidth="1"/>
    <col min="16161" max="16161" width="2.85546875" style="2" customWidth="1"/>
    <col min="16162" max="16163" width="15.7109375" style="2" customWidth="1"/>
    <col min="16164" max="16164" width="2.85546875" style="2" customWidth="1"/>
    <col min="16165" max="16165" width="11.42578125" style="2"/>
    <col min="16166" max="16167" width="0" style="2" hidden="1" customWidth="1"/>
    <col min="16168" max="16384" width="11.42578125" style="2"/>
  </cols>
  <sheetData>
    <row r="1" spans="1:41" ht="12" customHeight="1" x14ac:dyDescent="0.25">
      <c r="A1" s="1"/>
      <c r="B1" s="1"/>
      <c r="C1" s="1"/>
      <c r="D1" s="1"/>
      <c r="E1" s="208"/>
      <c r="F1" s="1"/>
      <c r="G1" s="1"/>
      <c r="H1" s="208"/>
      <c r="I1" s="1"/>
      <c r="J1" s="1"/>
      <c r="K1" s="208"/>
      <c r="L1" s="1"/>
      <c r="M1" s="1"/>
      <c r="N1" s="208"/>
      <c r="O1" s="1"/>
      <c r="P1" s="1"/>
      <c r="Q1" s="208"/>
      <c r="R1" s="1"/>
      <c r="S1" s="1"/>
      <c r="T1" s="208"/>
      <c r="U1" s="1"/>
      <c r="V1" s="1"/>
      <c r="W1" s="166"/>
      <c r="X1" s="112"/>
      <c r="Y1" s="112"/>
      <c r="Z1" s="208"/>
      <c r="AA1" s="208"/>
      <c r="AB1" s="284"/>
      <c r="AC1" s="284"/>
      <c r="AD1" s="285"/>
      <c r="AE1" s="284"/>
      <c r="AF1" s="284"/>
      <c r="AG1" s="285"/>
      <c r="AH1" s="284"/>
      <c r="AI1" s="284"/>
      <c r="AJ1" s="208"/>
      <c r="AK1" s="113"/>
    </row>
    <row r="2" spans="1:41" ht="12" customHeight="1" x14ac:dyDescent="0.25">
      <c r="A2" s="1"/>
      <c r="B2" s="113" t="s">
        <v>272</v>
      </c>
      <c r="C2" s="5"/>
      <c r="D2" s="5"/>
      <c r="E2" s="208"/>
      <c r="F2" s="5"/>
      <c r="G2" s="5"/>
      <c r="H2" s="208"/>
      <c r="I2" s="5"/>
      <c r="J2" s="5"/>
      <c r="K2" s="208"/>
      <c r="L2" s="5"/>
      <c r="M2" s="5"/>
      <c r="N2" s="208"/>
      <c r="O2" s="5"/>
      <c r="P2" s="5"/>
      <c r="Q2" s="208"/>
      <c r="R2" s="5"/>
      <c r="S2" s="5"/>
      <c r="T2" s="208"/>
      <c r="U2" s="5"/>
      <c r="V2" s="5"/>
      <c r="W2" s="166"/>
      <c r="X2" s="112"/>
      <c r="Y2" s="112"/>
      <c r="Z2" s="208"/>
      <c r="AA2" s="208"/>
      <c r="AB2" s="286"/>
      <c r="AC2" s="286"/>
      <c r="AD2" s="285"/>
      <c r="AE2" s="286"/>
      <c r="AF2" s="286"/>
      <c r="AG2" s="285"/>
      <c r="AH2" s="286"/>
      <c r="AI2" s="286"/>
      <c r="AJ2" s="208"/>
      <c r="AK2" s="113"/>
    </row>
    <row r="3" spans="1:41" ht="12" customHeight="1" x14ac:dyDescent="0.25">
      <c r="A3" s="1"/>
      <c r="B3" s="113" t="s">
        <v>273</v>
      </c>
      <c r="C3" s="5"/>
      <c r="D3" s="5"/>
      <c r="E3" s="208"/>
      <c r="F3" s="5"/>
      <c r="G3" s="5"/>
      <c r="H3" s="208"/>
      <c r="I3" s="5"/>
      <c r="J3" s="5"/>
      <c r="K3" s="208"/>
      <c r="L3" s="5"/>
      <c r="M3" s="5"/>
      <c r="N3" s="208"/>
      <c r="O3" s="5"/>
      <c r="P3" s="5"/>
      <c r="Q3" s="208"/>
      <c r="R3" s="5"/>
      <c r="S3" s="5"/>
      <c r="T3" s="208"/>
      <c r="U3" s="5"/>
      <c r="V3" s="5"/>
      <c r="W3" s="166"/>
      <c r="X3" s="112"/>
      <c r="Y3" s="112"/>
      <c r="Z3" s="208"/>
      <c r="AA3" s="208"/>
      <c r="AB3" s="286"/>
      <c r="AC3" s="286"/>
      <c r="AD3" s="285"/>
      <c r="AE3" s="286"/>
      <c r="AF3" s="286"/>
      <c r="AG3" s="285"/>
      <c r="AH3" s="286"/>
      <c r="AI3" s="286"/>
      <c r="AJ3" s="208"/>
      <c r="AK3" s="113"/>
    </row>
    <row r="4" spans="1:41" ht="12" customHeight="1" x14ac:dyDescent="0.25">
      <c r="A4" s="10"/>
      <c r="B4" s="92" t="s">
        <v>274</v>
      </c>
      <c r="C4" s="92"/>
      <c r="D4" s="8"/>
      <c r="E4" s="208"/>
      <c r="F4" s="92" t="s">
        <v>258</v>
      </c>
      <c r="G4" s="8"/>
      <c r="H4" s="208"/>
      <c r="I4" s="92" t="s">
        <v>259</v>
      </c>
      <c r="J4" s="8"/>
      <c r="K4" s="208"/>
      <c r="L4" s="92" t="s">
        <v>260</v>
      </c>
      <c r="M4" s="8"/>
      <c r="N4" s="208"/>
      <c r="O4" s="92" t="s">
        <v>261</v>
      </c>
      <c r="P4" s="8"/>
      <c r="Q4" s="208"/>
      <c r="R4" s="92" t="s">
        <v>262</v>
      </c>
      <c r="S4" s="8"/>
      <c r="T4" s="208"/>
      <c r="U4" s="92" t="s">
        <v>263</v>
      </c>
      <c r="V4" s="8"/>
      <c r="W4" s="166"/>
      <c r="X4" s="112"/>
      <c r="Y4" s="112"/>
      <c r="Z4" s="208"/>
      <c r="AA4" s="208"/>
      <c r="AB4" s="287" t="s">
        <v>258</v>
      </c>
      <c r="AC4" s="288"/>
      <c r="AD4" s="285"/>
      <c r="AE4" s="287" t="s">
        <v>259</v>
      </c>
      <c r="AF4" s="288"/>
      <c r="AG4" s="285"/>
      <c r="AH4" s="287" t="s">
        <v>260</v>
      </c>
      <c r="AI4" s="288"/>
      <c r="AJ4" s="208"/>
    </row>
    <row r="5" spans="1:41" ht="12" customHeight="1" x14ac:dyDescent="0.25">
      <c r="A5" s="10"/>
      <c r="B5" s="92"/>
      <c r="C5" s="92"/>
      <c r="D5" s="8"/>
      <c r="E5" s="208"/>
      <c r="F5" s="92" t="s">
        <v>249</v>
      </c>
      <c r="G5" s="8"/>
      <c r="H5" s="208"/>
      <c r="I5" s="92" t="s">
        <v>249</v>
      </c>
      <c r="J5" s="8"/>
      <c r="K5" s="208"/>
      <c r="L5" s="92" t="s">
        <v>249</v>
      </c>
      <c r="M5" s="8"/>
      <c r="N5" s="208"/>
      <c r="O5" s="92" t="s">
        <v>264</v>
      </c>
      <c r="P5" s="8"/>
      <c r="Q5" s="208"/>
      <c r="R5" s="92" t="s">
        <v>264</v>
      </c>
      <c r="S5" s="8"/>
      <c r="T5" s="208"/>
      <c r="U5" s="92" t="s">
        <v>264</v>
      </c>
      <c r="V5" s="8"/>
      <c r="W5" s="166"/>
      <c r="X5" s="112"/>
      <c r="Y5" s="112"/>
      <c r="Z5" s="208"/>
      <c r="AA5" s="208"/>
      <c r="AB5" s="287" t="s">
        <v>250</v>
      </c>
      <c r="AC5" s="288"/>
      <c r="AD5" s="285"/>
      <c r="AE5" s="287" t="s">
        <v>250</v>
      </c>
      <c r="AF5" s="288"/>
      <c r="AG5" s="285"/>
      <c r="AH5" s="287" t="s">
        <v>250</v>
      </c>
      <c r="AI5" s="288"/>
      <c r="AJ5" s="208"/>
    </row>
    <row r="6" spans="1:41" ht="12" customHeight="1" x14ac:dyDescent="0.25">
      <c r="A6" s="12"/>
      <c r="B6" s="1999" t="s">
        <v>4</v>
      </c>
      <c r="C6" s="1999" t="s">
        <v>265</v>
      </c>
      <c r="D6" s="1999" t="s">
        <v>266</v>
      </c>
      <c r="E6" s="214"/>
      <c r="F6" s="1999" t="s">
        <v>265</v>
      </c>
      <c r="G6" s="1999" t="s">
        <v>266</v>
      </c>
      <c r="H6" s="214"/>
      <c r="I6" s="1999" t="s">
        <v>265</v>
      </c>
      <c r="J6" s="1999" t="s">
        <v>266</v>
      </c>
      <c r="K6" s="214"/>
      <c r="L6" s="1999" t="s">
        <v>265</v>
      </c>
      <c r="M6" s="1999" t="s">
        <v>266</v>
      </c>
      <c r="N6" s="214"/>
      <c r="O6" s="1999" t="s">
        <v>265</v>
      </c>
      <c r="P6" s="1999" t="s">
        <v>266</v>
      </c>
      <c r="Q6" s="214"/>
      <c r="R6" s="1999" t="s">
        <v>265</v>
      </c>
      <c r="S6" s="1999" t="s">
        <v>266</v>
      </c>
      <c r="T6" s="214"/>
      <c r="U6" s="1999" t="s">
        <v>265</v>
      </c>
      <c r="V6" s="1999" t="s">
        <v>266</v>
      </c>
      <c r="W6" s="16"/>
      <c r="X6" s="1996" t="s">
        <v>10</v>
      </c>
      <c r="Y6" s="1996" t="s">
        <v>267</v>
      </c>
      <c r="Z6" s="214"/>
      <c r="AA6" s="214"/>
      <c r="AB6" s="1999" t="s">
        <v>265</v>
      </c>
      <c r="AC6" s="1999" t="s">
        <v>266</v>
      </c>
      <c r="AD6" s="289"/>
      <c r="AE6" s="1999" t="s">
        <v>265</v>
      </c>
      <c r="AF6" s="1999" t="s">
        <v>266</v>
      </c>
      <c r="AG6" s="289"/>
      <c r="AH6" s="1999" t="s">
        <v>265</v>
      </c>
      <c r="AI6" s="1999" t="s">
        <v>266</v>
      </c>
      <c r="AJ6" s="214"/>
    </row>
    <row r="7" spans="1:41" ht="12" customHeight="1" x14ac:dyDescent="0.25">
      <c r="A7" s="12"/>
      <c r="B7" s="2000"/>
      <c r="C7" s="2000"/>
      <c r="D7" s="2000"/>
      <c r="E7" s="244"/>
      <c r="F7" s="2000"/>
      <c r="G7" s="2000"/>
      <c r="H7" s="244"/>
      <c r="I7" s="2000"/>
      <c r="J7" s="2000"/>
      <c r="K7" s="244"/>
      <c r="L7" s="2000"/>
      <c r="M7" s="2000"/>
      <c r="N7" s="244"/>
      <c r="O7" s="2000"/>
      <c r="P7" s="2000"/>
      <c r="Q7" s="244"/>
      <c r="R7" s="2000"/>
      <c r="S7" s="2000"/>
      <c r="T7" s="244"/>
      <c r="U7" s="2000"/>
      <c r="V7" s="2000"/>
      <c r="W7" s="1665"/>
      <c r="X7" s="1997"/>
      <c r="Y7" s="1997"/>
      <c r="Z7" s="244"/>
      <c r="AA7" s="244"/>
      <c r="AB7" s="2000"/>
      <c r="AC7" s="2000"/>
      <c r="AD7" s="290"/>
      <c r="AE7" s="2000"/>
      <c r="AF7" s="2000"/>
      <c r="AG7" s="290"/>
      <c r="AH7" s="2000"/>
      <c r="AI7" s="2000"/>
      <c r="AJ7" s="244"/>
    </row>
    <row r="8" spans="1:41" ht="12" customHeight="1" x14ac:dyDescent="0.25">
      <c r="A8" s="12"/>
      <c r="B8" s="2001"/>
      <c r="C8" s="2001"/>
      <c r="D8" s="2001"/>
      <c r="E8" s="214"/>
      <c r="F8" s="2001"/>
      <c r="G8" s="2001"/>
      <c r="H8" s="214"/>
      <c r="I8" s="2001"/>
      <c r="J8" s="2001"/>
      <c r="K8" s="214"/>
      <c r="L8" s="2001"/>
      <c r="M8" s="2001"/>
      <c r="N8" s="214"/>
      <c r="O8" s="2001"/>
      <c r="P8" s="2001"/>
      <c r="Q8" s="214"/>
      <c r="R8" s="2001"/>
      <c r="S8" s="2001"/>
      <c r="T8" s="214"/>
      <c r="U8" s="2001"/>
      <c r="V8" s="2001"/>
      <c r="W8" s="16"/>
      <c r="X8" s="1998"/>
      <c r="Y8" s="1998"/>
      <c r="Z8" s="214"/>
      <c r="AA8" s="214"/>
      <c r="AB8" s="2001"/>
      <c r="AC8" s="2001"/>
      <c r="AD8" s="289"/>
      <c r="AE8" s="2001"/>
      <c r="AF8" s="2001"/>
      <c r="AG8" s="289"/>
      <c r="AH8" s="2001"/>
      <c r="AI8" s="2001"/>
      <c r="AJ8" s="214"/>
      <c r="AM8" s="112"/>
      <c r="AN8" s="112"/>
    </row>
    <row r="9" spans="1:41" ht="12" customHeight="1" x14ac:dyDescent="0.25">
      <c r="A9" s="16"/>
      <c r="B9" s="16"/>
      <c r="C9" s="16"/>
      <c r="D9" s="16"/>
      <c r="E9" s="16"/>
      <c r="F9" s="16"/>
      <c r="G9" s="16"/>
      <c r="H9" s="16"/>
      <c r="I9" s="16"/>
      <c r="J9" s="16"/>
      <c r="K9" s="16"/>
      <c r="L9" s="16"/>
      <c r="M9" s="16"/>
      <c r="N9" s="16"/>
      <c r="O9" s="16"/>
      <c r="P9" s="16"/>
      <c r="Q9" s="16"/>
      <c r="R9" s="16"/>
      <c r="S9" s="16"/>
      <c r="T9" s="16"/>
      <c r="U9" s="16"/>
      <c r="V9" s="16"/>
      <c r="W9" s="16"/>
      <c r="X9" s="19"/>
      <c r="Y9" s="16"/>
      <c r="Z9" s="16"/>
      <c r="AA9" s="16"/>
      <c r="AB9" s="291"/>
      <c r="AC9" s="291"/>
      <c r="AD9" s="291"/>
      <c r="AE9" s="291"/>
      <c r="AF9" s="291"/>
      <c r="AG9" s="291"/>
      <c r="AH9" s="291"/>
      <c r="AI9" s="291"/>
      <c r="AJ9" s="16"/>
      <c r="AM9" s="112"/>
      <c r="AN9" s="112"/>
    </row>
    <row r="10" spans="1:41" ht="12" customHeight="1" x14ac:dyDescent="0.25">
      <c r="A10" s="1"/>
      <c r="B10" s="20" t="s">
        <v>11</v>
      </c>
      <c r="C10" s="21"/>
      <c r="D10" s="21"/>
      <c r="E10" s="98"/>
      <c r="F10" s="21"/>
      <c r="G10" s="21"/>
      <c r="H10" s="23"/>
      <c r="I10" s="21"/>
      <c r="J10" s="21"/>
      <c r="K10" s="23"/>
      <c r="L10" s="21"/>
      <c r="M10" s="21"/>
      <c r="N10" s="23"/>
      <c r="O10" s="21"/>
      <c r="P10" s="21"/>
      <c r="Q10" s="23"/>
      <c r="R10" s="21"/>
      <c r="S10" s="21"/>
      <c r="T10" s="98"/>
      <c r="U10" s="21"/>
      <c r="V10" s="21"/>
      <c r="W10" s="23"/>
      <c r="X10" s="23"/>
      <c r="Y10" s="148"/>
      <c r="Z10" s="98"/>
      <c r="AA10" s="98"/>
      <c r="AB10" s="293"/>
      <c r="AC10" s="293"/>
      <c r="AD10" s="294"/>
      <c r="AE10" s="293"/>
      <c r="AF10" s="293"/>
      <c r="AG10" s="294"/>
      <c r="AH10" s="293"/>
      <c r="AI10" s="293"/>
      <c r="AJ10" s="98"/>
      <c r="AK10" s="321"/>
      <c r="AM10" s="112"/>
      <c r="AN10" s="112"/>
    </row>
    <row r="11" spans="1:41" ht="12" customHeight="1" x14ac:dyDescent="0.25">
      <c r="B11" s="26" t="s">
        <v>14</v>
      </c>
      <c r="C11" s="335">
        <v>127</v>
      </c>
      <c r="D11" s="335">
        <v>121</v>
      </c>
      <c r="E11" s="336"/>
      <c r="F11" s="337">
        <v>51.49</v>
      </c>
      <c r="G11" s="337">
        <v>40.24</v>
      </c>
      <c r="H11" s="224"/>
      <c r="I11" s="337">
        <v>0</v>
      </c>
      <c r="J11" s="337">
        <v>0</v>
      </c>
      <c r="K11" s="224"/>
      <c r="L11" s="337">
        <v>51.49</v>
      </c>
      <c r="M11" s="337">
        <v>40.24</v>
      </c>
      <c r="N11" s="224"/>
      <c r="O11" s="338">
        <v>4.03</v>
      </c>
      <c r="P11" s="337">
        <v>3.51</v>
      </c>
      <c r="Q11" s="224"/>
      <c r="R11" s="337">
        <v>0</v>
      </c>
      <c r="S11" s="172">
        <v>0</v>
      </c>
      <c r="T11" s="224"/>
      <c r="U11" s="337">
        <v>4.03</v>
      </c>
      <c r="V11" s="172">
        <v>3.51</v>
      </c>
      <c r="X11" s="1540">
        <f>VLOOKUP(B11,'FX rates'!$B$9:$K$116,4,FALSE)</f>
        <v>3.2522000000000002</v>
      </c>
      <c r="Y11" s="1265">
        <f>VLOOKUP(B11,'FX rates'!$B$9:$K$116,5,FALSE)</f>
        <v>3.8978999999999999</v>
      </c>
      <c r="AB11" s="337">
        <f t="shared" ref="AB11:AB53" si="0">F11/$X11</f>
        <v>15.832359633478875</v>
      </c>
      <c r="AC11" s="172" t="s">
        <v>131</v>
      </c>
      <c r="AD11" s="224"/>
      <c r="AE11" s="337">
        <f>I11/$X11</f>
        <v>0</v>
      </c>
      <c r="AF11" s="172" t="s">
        <v>131</v>
      </c>
      <c r="AG11" s="224"/>
      <c r="AH11" s="337">
        <f t="shared" ref="AH11:AH53" si="1">L11/$X11</f>
        <v>15.832359633478875</v>
      </c>
      <c r="AI11" s="172" t="s">
        <v>131</v>
      </c>
      <c r="AM11" s="112"/>
      <c r="AN11" s="112"/>
      <c r="AO11" s="339"/>
    </row>
    <row r="12" spans="1:41" ht="12" customHeight="1" x14ac:dyDescent="0.25">
      <c r="B12" s="32" t="s">
        <v>16</v>
      </c>
      <c r="C12" s="340">
        <v>4</v>
      </c>
      <c r="D12" s="340">
        <v>3</v>
      </c>
      <c r="E12" s="336"/>
      <c r="F12" s="210" t="s">
        <v>131</v>
      </c>
      <c r="G12" s="210" t="s">
        <v>131</v>
      </c>
      <c r="H12" s="224"/>
      <c r="I12" s="210" t="s">
        <v>131</v>
      </c>
      <c r="J12" s="210" t="s">
        <v>131</v>
      </c>
      <c r="K12" s="224"/>
      <c r="L12" s="210" t="s">
        <v>131</v>
      </c>
      <c r="M12" s="210" t="s">
        <v>131</v>
      </c>
      <c r="N12" s="224"/>
      <c r="O12" s="210" t="s">
        <v>131</v>
      </c>
      <c r="P12" s="210" t="s">
        <v>131</v>
      </c>
      <c r="Q12" s="224"/>
      <c r="R12" s="210" t="s">
        <v>131</v>
      </c>
      <c r="S12" s="210" t="s">
        <v>131</v>
      </c>
      <c r="T12" s="224"/>
      <c r="U12" s="210" t="s">
        <v>131</v>
      </c>
      <c r="V12" s="210" t="s">
        <v>131</v>
      </c>
      <c r="X12" s="1541">
        <f>VLOOKUP(B12,'FX rates'!$B$9:$K$116,4,FALSE)</f>
        <v>15.890700000000001</v>
      </c>
      <c r="Y12" s="1542">
        <f>VLOOKUP(B12,'FX rates'!$B$9:$K$116,5,FALSE)</f>
        <v>12.987500000000001</v>
      </c>
      <c r="AB12" s="210" t="s">
        <v>131</v>
      </c>
      <c r="AC12" s="210" t="s">
        <v>131</v>
      </c>
      <c r="AD12" s="224"/>
      <c r="AE12" s="210" t="s">
        <v>131</v>
      </c>
      <c r="AF12" s="210" t="s">
        <v>131</v>
      </c>
      <c r="AG12" s="224"/>
      <c r="AH12" s="210" t="s">
        <v>131</v>
      </c>
      <c r="AI12" s="210" t="s">
        <v>131</v>
      </c>
      <c r="AM12" s="112"/>
      <c r="AN12" s="112"/>
      <c r="AO12" s="339"/>
    </row>
    <row r="13" spans="1:41" ht="12" customHeight="1" x14ac:dyDescent="0.25">
      <c r="B13" s="32" t="s">
        <v>18</v>
      </c>
      <c r="C13" s="340">
        <v>483</v>
      </c>
      <c r="D13" s="340">
        <v>263</v>
      </c>
      <c r="E13" s="336"/>
      <c r="F13" s="341">
        <v>1879524</v>
      </c>
      <c r="G13" s="341">
        <v>1221398</v>
      </c>
      <c r="H13" s="224"/>
      <c r="I13" s="210" t="s">
        <v>131</v>
      </c>
      <c r="J13" s="210" t="s">
        <v>131</v>
      </c>
      <c r="K13" s="224"/>
      <c r="L13" s="341">
        <v>1879524</v>
      </c>
      <c r="M13" s="341">
        <v>1221398</v>
      </c>
      <c r="N13" s="224"/>
      <c r="O13" s="210" t="s">
        <v>131</v>
      </c>
      <c r="P13" s="210" t="s">
        <v>131</v>
      </c>
      <c r="Q13" s="224"/>
      <c r="R13" s="210" t="s">
        <v>131</v>
      </c>
      <c r="S13" s="210" t="s">
        <v>131</v>
      </c>
      <c r="T13" s="224"/>
      <c r="U13" s="341">
        <v>12.06</v>
      </c>
      <c r="V13" s="341">
        <v>9.83</v>
      </c>
      <c r="X13" s="1541">
        <f>VLOOKUP(B13,'FX rates'!$B$9:$K$116,4,FALSE)</f>
        <v>659.05399999999997</v>
      </c>
      <c r="Y13" s="1542">
        <f>VLOOKUP(B13,'FX rates'!$B$9:$K$116,5,FALSE)</f>
        <v>708.35599999999999</v>
      </c>
      <c r="AB13" s="341">
        <f t="shared" si="0"/>
        <v>2851.85128987913</v>
      </c>
      <c r="AC13" s="341">
        <f t="shared" ref="AC13:AC53" si="2">G13/$Y13</f>
        <v>1724.2714115501246</v>
      </c>
      <c r="AD13" s="224"/>
      <c r="AE13" s="210" t="s">
        <v>131</v>
      </c>
      <c r="AF13" s="210" t="s">
        <v>131</v>
      </c>
      <c r="AG13" s="224"/>
      <c r="AH13" s="341">
        <f t="shared" si="1"/>
        <v>2851.85128987913</v>
      </c>
      <c r="AI13" s="341">
        <f t="shared" ref="AI13:AI53" si="3">M13/$Y13</f>
        <v>1724.2714115501246</v>
      </c>
      <c r="AM13" s="112"/>
      <c r="AN13" s="112"/>
      <c r="AO13" s="339"/>
    </row>
    <row r="14" spans="1:41" ht="12" customHeight="1" x14ac:dyDescent="0.25">
      <c r="B14" s="32" t="s">
        <v>22</v>
      </c>
      <c r="C14" s="340">
        <v>8</v>
      </c>
      <c r="D14" s="340">
        <v>9</v>
      </c>
      <c r="E14" s="336"/>
      <c r="F14" s="341">
        <v>98.47</v>
      </c>
      <c r="G14" s="341">
        <v>54.51</v>
      </c>
      <c r="H14" s="224"/>
      <c r="I14" s="210">
        <v>0</v>
      </c>
      <c r="J14" s="341">
        <v>0</v>
      </c>
      <c r="K14" s="224"/>
      <c r="L14" s="341">
        <v>98.47</v>
      </c>
      <c r="M14" s="341">
        <v>54.51</v>
      </c>
      <c r="N14" s="224"/>
      <c r="O14" s="342">
        <v>0.28000000000000003</v>
      </c>
      <c r="P14" s="341">
        <v>0.25</v>
      </c>
      <c r="Q14" s="224"/>
      <c r="R14" s="341">
        <v>0</v>
      </c>
      <c r="S14" s="341">
        <v>0</v>
      </c>
      <c r="T14" s="224"/>
      <c r="U14" s="341">
        <v>0.28000000000000003</v>
      </c>
      <c r="V14" s="341">
        <v>0.25</v>
      </c>
      <c r="X14" s="1541">
        <f>VLOOKUP(B14,'FX rates'!$B$9:$K$116,4,FALSE)</f>
        <v>3.2938999999999998</v>
      </c>
      <c r="Y14" s="1542">
        <f>VLOOKUP(B14,'FX rates'!$B$9:$K$116,5,FALSE)</f>
        <v>3.3523999999999998</v>
      </c>
      <c r="AB14" s="341">
        <f t="shared" si="0"/>
        <v>29.894653753908742</v>
      </c>
      <c r="AC14" s="341">
        <f t="shared" si="2"/>
        <v>16.259992840949767</v>
      </c>
      <c r="AD14" s="224"/>
      <c r="AE14" s="341">
        <v>0</v>
      </c>
      <c r="AF14" s="341">
        <f>J14/$Y14</f>
        <v>0</v>
      </c>
      <c r="AG14" s="224"/>
      <c r="AH14" s="341">
        <f t="shared" si="1"/>
        <v>29.894653753908742</v>
      </c>
      <c r="AI14" s="341">
        <f t="shared" si="3"/>
        <v>16.259992840949767</v>
      </c>
      <c r="AM14" s="112"/>
      <c r="AN14" s="112"/>
      <c r="AO14" s="339"/>
    </row>
    <row r="15" spans="1:41" ht="12" customHeight="1" x14ac:dyDescent="0.25">
      <c r="B15" s="32" t="s">
        <v>24</v>
      </c>
      <c r="C15" s="340">
        <v>664</v>
      </c>
      <c r="D15" s="340">
        <v>640</v>
      </c>
      <c r="E15" s="336"/>
      <c r="F15" s="210" t="s">
        <v>131</v>
      </c>
      <c r="G15" s="341">
        <v>17115.93</v>
      </c>
      <c r="H15" s="224"/>
      <c r="I15" s="210" t="s">
        <v>131</v>
      </c>
      <c r="J15" s="210" t="s">
        <v>131</v>
      </c>
      <c r="K15" s="224"/>
      <c r="L15" s="210" t="s">
        <v>131</v>
      </c>
      <c r="M15" s="341">
        <v>17115.93</v>
      </c>
      <c r="N15" s="224"/>
      <c r="O15" s="210" t="s">
        <v>131</v>
      </c>
      <c r="P15" s="341">
        <v>951.72</v>
      </c>
      <c r="Q15" s="224"/>
      <c r="R15" s="210" t="s">
        <v>131</v>
      </c>
      <c r="S15" s="210" t="s">
        <v>131</v>
      </c>
      <c r="T15" s="224"/>
      <c r="U15" s="210" t="s">
        <v>131</v>
      </c>
      <c r="V15" s="341">
        <v>951.72</v>
      </c>
      <c r="X15" s="1541">
        <f>VLOOKUP(B15,'FX rates'!$B$9:$K$116,4,FALSE)</f>
        <v>20.715699999999998</v>
      </c>
      <c r="Y15" s="1542">
        <f>VLOOKUP(B15,'FX rates'!$B$9:$K$116,5,FALSE)</f>
        <v>17.287199999999999</v>
      </c>
      <c r="AB15" s="210" t="s">
        <v>131</v>
      </c>
      <c r="AC15" s="341">
        <f t="shared" si="2"/>
        <v>990.09266972094974</v>
      </c>
      <c r="AD15" s="224"/>
      <c r="AE15" s="210" t="s">
        <v>131</v>
      </c>
      <c r="AF15" s="210" t="s">
        <v>131</v>
      </c>
      <c r="AG15" s="224"/>
      <c r="AH15" s="210" t="s">
        <v>131</v>
      </c>
      <c r="AI15" s="341">
        <f t="shared" si="3"/>
        <v>990.09266972094974</v>
      </c>
      <c r="AM15" s="112"/>
      <c r="AN15" s="112"/>
      <c r="AO15" s="339"/>
    </row>
    <row r="16" spans="1:41" ht="12" customHeight="1" x14ac:dyDescent="0.25">
      <c r="B16" s="32" t="s">
        <v>630</v>
      </c>
      <c r="C16" s="340">
        <v>447</v>
      </c>
      <c r="D16" s="340">
        <v>462</v>
      </c>
      <c r="E16" s="336"/>
      <c r="F16" s="341">
        <v>45169.87</v>
      </c>
      <c r="G16" s="341">
        <v>48800.56</v>
      </c>
      <c r="H16" s="224"/>
      <c r="I16" s="341">
        <v>7461.7</v>
      </c>
      <c r="J16" s="341">
        <v>5679.38</v>
      </c>
      <c r="K16" s="224"/>
      <c r="L16" s="341">
        <v>52631.57</v>
      </c>
      <c r="M16" s="341">
        <v>54479.94</v>
      </c>
      <c r="N16" s="224"/>
      <c r="O16" s="341">
        <v>13955.18</v>
      </c>
      <c r="P16" s="341">
        <v>13595.06</v>
      </c>
      <c r="Q16" s="224"/>
      <c r="R16" s="341">
        <v>384.64</v>
      </c>
      <c r="S16" s="341">
        <v>395.92</v>
      </c>
      <c r="T16" s="224"/>
      <c r="U16" s="341">
        <v>14339.81</v>
      </c>
      <c r="V16" s="341">
        <v>13990.98</v>
      </c>
      <c r="X16" s="1541">
        <f>VLOOKUP(B16,'FX rates'!$B$9:$K$116,4,FALSE)</f>
        <v>1</v>
      </c>
      <c r="Y16" s="1542">
        <f>VLOOKUP(B16,'FX rates'!$B$9:$K$116,5,FALSE)</f>
        <v>1</v>
      </c>
      <c r="AB16" s="341">
        <f t="shared" si="0"/>
        <v>45169.87</v>
      </c>
      <c r="AC16" s="341">
        <f t="shared" si="2"/>
        <v>48800.56</v>
      </c>
      <c r="AD16" s="224"/>
      <c r="AE16" s="341">
        <f>I16/$X16</f>
        <v>7461.7</v>
      </c>
      <c r="AF16" s="341">
        <f>J16/$Y16</f>
        <v>5679.38</v>
      </c>
      <c r="AG16" s="224"/>
      <c r="AH16" s="341">
        <f t="shared" si="1"/>
        <v>52631.57</v>
      </c>
      <c r="AI16" s="341">
        <f t="shared" si="3"/>
        <v>54479.94</v>
      </c>
      <c r="AM16" s="112"/>
      <c r="AN16" s="112"/>
    </row>
    <row r="17" spans="2:40" ht="12" customHeight="1" x14ac:dyDescent="0.25">
      <c r="B17" s="32" t="s">
        <v>27</v>
      </c>
      <c r="C17" s="340">
        <v>46</v>
      </c>
      <c r="D17" s="340">
        <v>47</v>
      </c>
      <c r="E17" s="336"/>
      <c r="F17" s="210" t="s">
        <v>131</v>
      </c>
      <c r="G17" s="210" t="s">
        <v>131</v>
      </c>
      <c r="H17" s="224"/>
      <c r="I17" s="210" t="s">
        <v>131</v>
      </c>
      <c r="J17" s="210" t="s">
        <v>131</v>
      </c>
      <c r="K17" s="224"/>
      <c r="L17" s="341">
        <v>97328.26</v>
      </c>
      <c r="M17" s="341">
        <v>98697.94</v>
      </c>
      <c r="N17" s="224"/>
      <c r="O17" s="210" t="s">
        <v>131</v>
      </c>
      <c r="P17" s="210" t="s">
        <v>131</v>
      </c>
      <c r="Q17" s="224"/>
      <c r="R17" s="210" t="s">
        <v>131</v>
      </c>
      <c r="S17" s="210" t="s">
        <v>131</v>
      </c>
      <c r="T17" s="224"/>
      <c r="U17" s="341">
        <v>25565.66</v>
      </c>
      <c r="V17" s="341">
        <v>25447.34</v>
      </c>
      <c r="X17" s="1541">
        <f>VLOOKUP(B17,'FX rates'!$B$9:$K$116,4,FALSE)</f>
        <v>1</v>
      </c>
      <c r="Y17" s="1542">
        <f>VLOOKUP(B17,'FX rates'!$B$9:$K$116,5,FALSE)</f>
        <v>1</v>
      </c>
      <c r="AB17" s="210" t="s">
        <v>131</v>
      </c>
      <c r="AC17" s="210" t="s">
        <v>131</v>
      </c>
      <c r="AD17" s="224"/>
      <c r="AE17" s="210" t="s">
        <v>131</v>
      </c>
      <c r="AF17" s="210" t="s">
        <v>131</v>
      </c>
      <c r="AG17" s="224"/>
      <c r="AH17" s="341">
        <f t="shared" si="1"/>
        <v>97328.26</v>
      </c>
      <c r="AI17" s="341">
        <f t="shared" si="3"/>
        <v>98697.94</v>
      </c>
      <c r="AM17" s="112"/>
      <c r="AN17" s="112"/>
    </row>
    <row r="18" spans="2:40" ht="12" customHeight="1" x14ac:dyDescent="0.25">
      <c r="B18" s="42" t="s">
        <v>28</v>
      </c>
      <c r="C18" s="343">
        <v>96</v>
      </c>
      <c r="D18" s="343">
        <v>111</v>
      </c>
      <c r="E18" s="336"/>
      <c r="F18" s="232" t="s">
        <v>131</v>
      </c>
      <c r="G18" s="232" t="s">
        <v>131</v>
      </c>
      <c r="H18" s="224"/>
      <c r="I18" s="232" t="s">
        <v>131</v>
      </c>
      <c r="J18" s="232" t="s">
        <v>131</v>
      </c>
      <c r="K18" s="224"/>
      <c r="L18" s="344">
        <v>8678.9</v>
      </c>
      <c r="M18" s="344">
        <v>6878.9</v>
      </c>
      <c r="N18" s="224"/>
      <c r="O18" s="232" t="s">
        <v>131</v>
      </c>
      <c r="P18" s="232" t="s">
        <v>131</v>
      </c>
      <c r="Q18" s="224"/>
      <c r="R18" s="232" t="s">
        <v>131</v>
      </c>
      <c r="S18" s="232" t="s">
        <v>131</v>
      </c>
      <c r="T18" s="224"/>
      <c r="U18" s="344">
        <v>1853.9</v>
      </c>
      <c r="V18" s="344">
        <v>1406.2</v>
      </c>
      <c r="X18" s="1543">
        <f>VLOOKUP(B18,'FX rates'!$B$9:$K$116,4,FALSE)</f>
        <v>1.3436999999999999</v>
      </c>
      <c r="Y18" s="1267">
        <f>VLOOKUP(B18,'FX rates'!$B$9:$K$116,5,FALSE)</f>
        <v>1.3864000000000001</v>
      </c>
      <c r="AB18" s="232" t="s">
        <v>131</v>
      </c>
      <c r="AC18" s="232" t="s">
        <v>131</v>
      </c>
      <c r="AD18" s="224"/>
      <c r="AE18" s="232" t="s">
        <v>131</v>
      </c>
      <c r="AF18" s="232" t="s">
        <v>131</v>
      </c>
      <c r="AG18" s="224"/>
      <c r="AH18" s="344">
        <f t="shared" si="1"/>
        <v>6458.9566123390641</v>
      </c>
      <c r="AI18" s="344">
        <f t="shared" si="3"/>
        <v>4961.6993652625497</v>
      </c>
      <c r="AM18" s="112"/>
      <c r="AN18" s="112"/>
    </row>
    <row r="19" spans="2:40" ht="12" customHeight="1" x14ac:dyDescent="0.25">
      <c r="B19" s="157" t="s">
        <v>30</v>
      </c>
      <c r="C19" s="316">
        <f>SUM(C11:C18)</f>
        <v>1875</v>
      </c>
      <c r="D19" s="316">
        <f>SUM(D11:D18)</f>
        <v>1656</v>
      </c>
      <c r="E19" s="336"/>
      <c r="F19" s="199"/>
      <c r="G19" s="199"/>
      <c r="H19" s="224"/>
      <c r="I19" s="199"/>
      <c r="J19" s="199"/>
      <c r="K19" s="224"/>
      <c r="L19" s="199"/>
      <c r="M19" s="199"/>
      <c r="N19" s="224"/>
      <c r="O19" s="317">
        <f>SUM(O11:O18)</f>
        <v>13959.49</v>
      </c>
      <c r="P19" s="317">
        <f>SUM(P11:P18)</f>
        <v>14550.539999999999</v>
      </c>
      <c r="Q19" s="224"/>
      <c r="R19" s="317">
        <f>SUM(R11:R18)</f>
        <v>384.64</v>
      </c>
      <c r="S19" s="317">
        <v>395.92</v>
      </c>
      <c r="T19" s="224"/>
      <c r="U19" s="317">
        <v>41809.829999999994</v>
      </c>
      <c r="V19" s="317">
        <v>41809.829999999994</v>
      </c>
      <c r="X19" s="199"/>
      <c r="Y19" s="199"/>
      <c r="AB19" s="317">
        <f>SUM(AB11:AB18)</f>
        <v>48067.448303266523</v>
      </c>
      <c r="AC19" s="317">
        <f>SUM(AC11:AC18)</f>
        <v>51531.184074112025</v>
      </c>
      <c r="AD19" s="224"/>
      <c r="AE19" s="317">
        <f>SUM(AE11:AE18)</f>
        <v>7461.7</v>
      </c>
      <c r="AF19" s="317">
        <f>SUM(AF11:AF18)</f>
        <v>5679.38</v>
      </c>
      <c r="AG19" s="224"/>
      <c r="AH19" s="317">
        <f>SUM(AH11:AH18)</f>
        <v>159316.36491560558</v>
      </c>
      <c r="AI19" s="317">
        <f>SUM(AI11:AI18)</f>
        <v>160870.2034393746</v>
      </c>
      <c r="AM19" s="112"/>
      <c r="AN19" s="112"/>
    </row>
    <row r="20" spans="2:40" ht="12" customHeight="1" x14ac:dyDescent="0.25">
      <c r="B20" s="57"/>
      <c r="C20" s="345"/>
      <c r="D20" s="345"/>
      <c r="E20" s="336"/>
      <c r="F20" s="199"/>
      <c r="G20" s="199"/>
      <c r="H20" s="224"/>
      <c r="I20" s="199"/>
      <c r="J20" s="199"/>
      <c r="K20" s="224"/>
      <c r="L20" s="199"/>
      <c r="M20" s="199"/>
      <c r="N20" s="224"/>
      <c r="O20" s="199"/>
      <c r="P20" s="199"/>
      <c r="Q20" s="224"/>
      <c r="R20" s="199"/>
      <c r="S20" s="199"/>
      <c r="T20" s="224"/>
      <c r="U20" s="199"/>
      <c r="V20" s="199"/>
      <c r="X20" s="199"/>
      <c r="Y20" s="199"/>
      <c r="AB20" s="199"/>
      <c r="AC20" s="199"/>
      <c r="AD20" s="224"/>
      <c r="AE20" s="199"/>
      <c r="AF20" s="199"/>
      <c r="AG20" s="224"/>
      <c r="AH20" s="199"/>
      <c r="AI20" s="199"/>
      <c r="AM20" s="112"/>
      <c r="AN20" s="112"/>
    </row>
    <row r="21" spans="2:40" ht="12" customHeight="1" x14ac:dyDescent="0.25">
      <c r="B21" s="20" t="s">
        <v>31</v>
      </c>
      <c r="C21" s="345"/>
      <c r="D21" s="345"/>
      <c r="E21" s="336"/>
      <c r="F21" s="199"/>
      <c r="G21" s="199"/>
      <c r="H21" s="224"/>
      <c r="I21" s="199"/>
      <c r="J21" s="199"/>
      <c r="K21" s="224"/>
      <c r="L21" s="199"/>
      <c r="M21" s="199"/>
      <c r="N21" s="224"/>
      <c r="O21" s="199"/>
      <c r="P21" s="199"/>
      <c r="Q21" s="224"/>
      <c r="R21" s="199"/>
      <c r="S21" s="199"/>
      <c r="T21" s="224"/>
      <c r="U21" s="199"/>
      <c r="V21" s="199"/>
      <c r="X21" s="199"/>
      <c r="Y21" s="199"/>
      <c r="AB21" s="199"/>
      <c r="AC21" s="199"/>
      <c r="AD21" s="224"/>
      <c r="AE21" s="199"/>
      <c r="AF21" s="199"/>
      <c r="AG21" s="224"/>
      <c r="AH21" s="199"/>
      <c r="AI21" s="199"/>
    </row>
    <row r="22" spans="2:40" ht="12" customHeight="1" x14ac:dyDescent="0.25">
      <c r="B22" s="31" t="s">
        <v>35</v>
      </c>
      <c r="C22" s="1177">
        <v>26</v>
      </c>
      <c r="D22" s="1178">
        <v>25</v>
      </c>
      <c r="E22" s="336"/>
      <c r="F22" s="337">
        <v>5203.78</v>
      </c>
      <c r="G22" s="337">
        <v>4307.97</v>
      </c>
      <c r="H22" s="224"/>
      <c r="I22" s="337">
        <v>1722.97</v>
      </c>
      <c r="J22" s="337">
        <v>421.76</v>
      </c>
      <c r="K22" s="224"/>
      <c r="L22" s="337">
        <v>6926.75</v>
      </c>
      <c r="M22" s="337">
        <v>4729.7299999999996</v>
      </c>
      <c r="N22" s="224"/>
      <c r="O22" s="337">
        <v>489.16</v>
      </c>
      <c r="P22" s="337">
        <v>350.1</v>
      </c>
      <c r="Q22" s="224"/>
      <c r="R22" s="1066">
        <v>0.13</v>
      </c>
      <c r="S22" s="1418">
        <v>0.05</v>
      </c>
      <c r="T22" s="224"/>
      <c r="U22" s="1757">
        <v>489.29</v>
      </c>
      <c r="V22" s="1758">
        <v>350.15</v>
      </c>
      <c r="X22" s="1540">
        <f>VLOOKUP(B22,'FX rates'!$B$9:$K$116,4,FALSE)</f>
        <v>4.4835000000000003</v>
      </c>
      <c r="Y22" s="1455">
        <f>VLOOKUP(B22,'FX rates'!$B$9:$K$116,5,FALSE)</f>
        <v>4.2942</v>
      </c>
      <c r="AB22" s="1757">
        <f t="shared" si="0"/>
        <v>1160.6512769042042</v>
      </c>
      <c r="AC22" s="1758">
        <f t="shared" si="2"/>
        <v>1003.206650831354</v>
      </c>
      <c r="AD22" s="224"/>
      <c r="AE22" s="1757">
        <f>I22/$X22</f>
        <v>384.29129028660645</v>
      </c>
      <c r="AF22" s="1758">
        <f>J22/$Y22</f>
        <v>98.216198593451637</v>
      </c>
      <c r="AG22" s="224"/>
      <c r="AH22" s="1757">
        <f t="shared" si="1"/>
        <v>1544.9425671908107</v>
      </c>
      <c r="AI22" s="1758">
        <f t="shared" si="3"/>
        <v>1101.4228494248055</v>
      </c>
    </row>
    <row r="23" spans="2:40" ht="12" customHeight="1" x14ac:dyDescent="0.25">
      <c r="B23" s="40" t="s">
        <v>37</v>
      </c>
      <c r="C23" s="1179">
        <v>2</v>
      </c>
      <c r="D23" s="1180">
        <v>2</v>
      </c>
      <c r="E23" s="336"/>
      <c r="F23" s="341">
        <v>100.85</v>
      </c>
      <c r="G23" s="341">
        <v>90.85</v>
      </c>
      <c r="H23" s="224"/>
      <c r="I23" s="210" t="s">
        <v>131</v>
      </c>
      <c r="J23" s="210" t="s">
        <v>131</v>
      </c>
      <c r="K23" s="224"/>
      <c r="L23" s="341">
        <v>113.29</v>
      </c>
      <c r="M23" s="341">
        <v>90.85</v>
      </c>
      <c r="N23" s="224"/>
      <c r="O23" s="210" t="s">
        <v>131</v>
      </c>
      <c r="P23" s="341">
        <v>0.77</v>
      </c>
      <c r="Q23" s="224"/>
      <c r="R23" s="996" t="s">
        <v>131</v>
      </c>
      <c r="S23" s="989" t="s">
        <v>131</v>
      </c>
      <c r="T23" s="224"/>
      <c r="U23" s="1759">
        <v>0.81</v>
      </c>
      <c r="V23" s="1760">
        <v>0.77</v>
      </c>
      <c r="X23" s="1541">
        <f>VLOOKUP(B23,'FX rates'!$B$9:$K$116,4,FALSE)</f>
        <v>146.97999999999999</v>
      </c>
      <c r="Y23" s="1456">
        <f>VLOOKUP(B23,'FX rates'!$B$9:$K$116,5,FALSE)</f>
        <v>141.22200000000001</v>
      </c>
      <c r="AB23" s="1759">
        <f t="shared" si="0"/>
        <v>0.68614777520751125</v>
      </c>
      <c r="AC23" s="1760">
        <f t="shared" si="2"/>
        <v>0.6433133647731939</v>
      </c>
      <c r="AD23" s="224"/>
      <c r="AE23" s="638" t="s">
        <v>131</v>
      </c>
      <c r="AF23" s="68" t="s">
        <v>131</v>
      </c>
      <c r="AG23" s="224"/>
      <c r="AH23" s="1759">
        <f t="shared" si="1"/>
        <v>0.77078514083548788</v>
      </c>
      <c r="AI23" s="1760">
        <f t="shared" si="3"/>
        <v>0.6433133647731939</v>
      </c>
    </row>
    <row r="24" spans="2:40" ht="12" customHeight="1" x14ac:dyDescent="0.25">
      <c r="B24" s="40" t="s">
        <v>39</v>
      </c>
      <c r="C24" s="1179">
        <v>2</v>
      </c>
      <c r="D24" s="1180">
        <v>1</v>
      </c>
      <c r="E24" s="336"/>
      <c r="F24" s="341">
        <v>163146.37</v>
      </c>
      <c r="G24" s="341">
        <v>178826.53</v>
      </c>
      <c r="H24" s="224"/>
      <c r="I24" s="341">
        <v>461673.72</v>
      </c>
      <c r="J24" s="341">
        <v>191761.49</v>
      </c>
      <c r="K24" s="224"/>
      <c r="L24" s="341">
        <v>624820.09</v>
      </c>
      <c r="M24" s="341">
        <v>370588.02</v>
      </c>
      <c r="N24" s="224"/>
      <c r="O24" s="341">
        <v>1552</v>
      </c>
      <c r="P24" s="341">
        <v>3641</v>
      </c>
      <c r="Q24" s="224"/>
      <c r="R24" s="996">
        <v>95</v>
      </c>
      <c r="S24" s="1419">
        <v>32</v>
      </c>
      <c r="T24" s="224"/>
      <c r="U24" s="1759">
        <v>1647</v>
      </c>
      <c r="V24" s="1760">
        <v>3673</v>
      </c>
      <c r="X24" s="1541">
        <f>VLOOKUP(B24,'FX rates'!$B$9:$K$116,4,FALSE)</f>
        <v>22468</v>
      </c>
      <c r="Y24" s="1456">
        <f>VLOOKUP(B24,'FX rates'!$B$9:$K$116,5,FALSE)</f>
        <v>22108.7</v>
      </c>
      <c r="AB24" s="1759">
        <f t="shared" si="0"/>
        <v>7.2612769271853299</v>
      </c>
      <c r="AC24" s="1760">
        <f t="shared" si="2"/>
        <v>8.0885140238910473</v>
      </c>
      <c r="AD24" s="224"/>
      <c r="AE24" s="1759">
        <f>I24/$X24</f>
        <v>20.548055901726901</v>
      </c>
      <c r="AF24" s="1760">
        <f>J24/$Y24</f>
        <v>8.6735760130627302</v>
      </c>
      <c r="AG24" s="224"/>
      <c r="AH24" s="1759">
        <f t="shared" si="1"/>
        <v>27.809332828912229</v>
      </c>
      <c r="AI24" s="1760">
        <f t="shared" si="3"/>
        <v>16.762090036953779</v>
      </c>
    </row>
    <row r="25" spans="2:40" ht="12" customHeight="1" x14ac:dyDescent="0.25">
      <c r="B25" s="40" t="s">
        <v>41</v>
      </c>
      <c r="C25" s="1179">
        <v>12</v>
      </c>
      <c r="D25" s="1180">
        <v>12</v>
      </c>
      <c r="E25" s="336"/>
      <c r="F25" s="341">
        <v>80702.820000000007</v>
      </c>
      <c r="G25" s="341">
        <v>77107.69</v>
      </c>
      <c r="H25" s="224"/>
      <c r="I25" s="341">
        <v>10492.73</v>
      </c>
      <c r="J25" s="341">
        <v>6023.42</v>
      </c>
      <c r="K25" s="224"/>
      <c r="L25" s="341">
        <v>91195.55</v>
      </c>
      <c r="M25" s="341">
        <v>83131.11</v>
      </c>
      <c r="N25" s="224"/>
      <c r="O25" s="341">
        <v>1815.84</v>
      </c>
      <c r="P25" s="341">
        <v>1810.35</v>
      </c>
      <c r="Q25" s="224"/>
      <c r="R25" s="996">
        <v>66.400000000000006</v>
      </c>
      <c r="S25" s="1419">
        <v>76.81</v>
      </c>
      <c r="T25" s="224"/>
      <c r="U25" s="1759">
        <v>1882.22</v>
      </c>
      <c r="V25" s="1760">
        <v>1887.14</v>
      </c>
      <c r="X25" s="1541">
        <f>VLOOKUP(B25,'FX rates'!$B$9:$K$116,4,FALSE)</f>
        <v>7.7542999999999997</v>
      </c>
      <c r="Y25" s="1456">
        <f>VLOOKUP(B25,'FX rates'!$B$9:$K$116,5,FALSE)</f>
        <v>7.7503000000000002</v>
      </c>
      <c r="AB25" s="1759">
        <f t="shared" si="0"/>
        <v>10407.492616999602</v>
      </c>
      <c r="AC25" s="1760">
        <f t="shared" si="2"/>
        <v>9948.9942324813237</v>
      </c>
      <c r="AD25" s="224"/>
      <c r="AE25" s="1759">
        <f>I25/$X25</f>
        <v>1353.1498652360626</v>
      </c>
      <c r="AF25" s="1760">
        <f>J25/$Y25</f>
        <v>777.18539927486677</v>
      </c>
      <c r="AG25" s="224"/>
      <c r="AH25" s="1759">
        <f t="shared" si="1"/>
        <v>11760.642482235664</v>
      </c>
      <c r="AI25" s="1760">
        <f t="shared" si="3"/>
        <v>10726.179631756189</v>
      </c>
    </row>
    <row r="26" spans="2:40" ht="12" customHeight="1" x14ac:dyDescent="0.25">
      <c r="B26" s="40" t="s">
        <v>45</v>
      </c>
      <c r="C26" s="1179">
        <v>61</v>
      </c>
      <c r="D26" s="1180">
        <v>54</v>
      </c>
      <c r="E26" s="336"/>
      <c r="F26" s="341">
        <v>9851774.5700000003</v>
      </c>
      <c r="G26" s="341">
        <v>8053925.1699999999</v>
      </c>
      <c r="H26" s="224"/>
      <c r="I26" s="341">
        <v>2974343.22</v>
      </c>
      <c r="J26" s="341">
        <v>1977772.86</v>
      </c>
      <c r="K26" s="224"/>
      <c r="L26" s="341">
        <v>12826117.84</v>
      </c>
      <c r="M26" s="341">
        <v>10031698.08</v>
      </c>
      <c r="N26" s="224"/>
      <c r="O26" s="210" t="s">
        <v>131</v>
      </c>
      <c r="P26" s="210" t="s">
        <v>131</v>
      </c>
      <c r="Q26" s="224"/>
      <c r="R26" s="996" t="s">
        <v>131</v>
      </c>
      <c r="S26" s="989" t="s">
        <v>131</v>
      </c>
      <c r="T26" s="224"/>
      <c r="U26" s="638" t="s">
        <v>131</v>
      </c>
      <c r="V26" s="68" t="s">
        <v>131</v>
      </c>
      <c r="X26" s="1541">
        <f>VLOOKUP(B26,'FX rates'!$B$9:$K$116,4,FALSE)</f>
        <v>116.965</v>
      </c>
      <c r="Y26" s="1456">
        <f>VLOOKUP(B26,'FX rates'!$B$9:$K$116,5,FALSE)</f>
        <v>120.49</v>
      </c>
      <c r="AB26" s="1759">
        <f t="shared" si="0"/>
        <v>84228.397982302398</v>
      </c>
      <c r="AC26" s="1760">
        <f t="shared" si="2"/>
        <v>66843.100423271637</v>
      </c>
      <c r="AD26" s="224"/>
      <c r="AE26" s="1759">
        <f>I26/$X26</f>
        <v>25429.343991792419</v>
      </c>
      <c r="AF26" s="1760">
        <f>J26/$Y26</f>
        <v>16414.414972196864</v>
      </c>
      <c r="AG26" s="224"/>
      <c r="AH26" s="1759">
        <f t="shared" si="1"/>
        <v>109657.74240157311</v>
      </c>
      <c r="AI26" s="1760">
        <f t="shared" si="3"/>
        <v>83257.515810440702</v>
      </c>
    </row>
    <row r="27" spans="2:40" ht="12" customHeight="1" x14ac:dyDescent="0.25">
      <c r="B27" s="40" t="s">
        <v>47</v>
      </c>
      <c r="C27" s="1179">
        <v>6</v>
      </c>
      <c r="D27" s="1180">
        <v>6</v>
      </c>
      <c r="E27" s="336"/>
      <c r="F27" s="341">
        <v>144295</v>
      </c>
      <c r="G27" s="341">
        <v>350325</v>
      </c>
      <c r="H27" s="224"/>
      <c r="I27" s="210" t="s">
        <v>131</v>
      </c>
      <c r="J27" s="210" t="s">
        <v>131</v>
      </c>
      <c r="K27" s="224"/>
      <c r="L27" s="341">
        <v>144295</v>
      </c>
      <c r="M27" s="341">
        <v>350325</v>
      </c>
      <c r="N27" s="224"/>
      <c r="O27" s="210">
        <v>304.52999999999997</v>
      </c>
      <c r="P27" s="341">
        <v>815.57</v>
      </c>
      <c r="Q27" s="224"/>
      <c r="R27" s="996" t="s">
        <v>131</v>
      </c>
      <c r="S27" s="989" t="s">
        <v>131</v>
      </c>
      <c r="T27" s="224"/>
      <c r="U27" s="1759">
        <v>304.52999999999997</v>
      </c>
      <c r="V27" s="1760">
        <v>815.57</v>
      </c>
      <c r="X27" s="1541">
        <f>VLOOKUP(B27,'FX rates'!$B$9:$K$116,4,FALSE)</f>
        <v>1203.51</v>
      </c>
      <c r="Y27" s="1456">
        <f>VLOOKUP(B27,'FX rates'!$B$9:$K$116,5,FALSE)</f>
        <v>1173.02</v>
      </c>
      <c r="AB27" s="1759">
        <f t="shared" si="0"/>
        <v>119.89514004869092</v>
      </c>
      <c r="AC27" s="1760">
        <f t="shared" si="2"/>
        <v>298.65219689348862</v>
      </c>
      <c r="AD27" s="224"/>
      <c r="AE27" s="638" t="s">
        <v>131</v>
      </c>
      <c r="AF27" s="68" t="s">
        <v>131</v>
      </c>
      <c r="AG27" s="224"/>
      <c r="AH27" s="1759">
        <f t="shared" si="1"/>
        <v>119.89514004869092</v>
      </c>
      <c r="AI27" s="1760">
        <f t="shared" si="3"/>
        <v>298.65219689348862</v>
      </c>
    </row>
    <row r="28" spans="2:40" ht="12" customHeight="1" x14ac:dyDescent="0.25">
      <c r="B28" s="40" t="s">
        <v>49</v>
      </c>
      <c r="C28" s="1179">
        <v>4237</v>
      </c>
      <c r="D28" s="1180">
        <v>3977</v>
      </c>
      <c r="E28" s="336"/>
      <c r="F28" s="341">
        <v>23.14</v>
      </c>
      <c r="G28" s="341">
        <v>2261.5500000000002</v>
      </c>
      <c r="H28" s="224"/>
      <c r="I28" s="210" t="s">
        <v>131</v>
      </c>
      <c r="J28" s="210" t="s">
        <v>131</v>
      </c>
      <c r="K28" s="224"/>
      <c r="L28" s="341">
        <v>23.14</v>
      </c>
      <c r="M28" s="341">
        <v>2261.5500000000002</v>
      </c>
      <c r="N28" s="224"/>
      <c r="O28" s="341">
        <v>18.350000000000001</v>
      </c>
      <c r="P28" s="341">
        <v>27.78</v>
      </c>
      <c r="Q28" s="224"/>
      <c r="R28" s="996" t="s">
        <v>131</v>
      </c>
      <c r="S28" s="989" t="s">
        <v>131</v>
      </c>
      <c r="T28" s="224"/>
      <c r="U28" s="1880">
        <v>18.350000000000001</v>
      </c>
      <c r="V28" s="1760">
        <v>27.78</v>
      </c>
      <c r="X28" s="1541">
        <f>VLOOKUP(B28,'FX rates'!$B$9:$K$116,4,FALSE)</f>
        <v>67.808000000000007</v>
      </c>
      <c r="Y28" s="1456">
        <f>VLOOKUP(B28,'FX rates'!$B$9:$K$116,5,FALSE)</f>
        <v>66.202500000000001</v>
      </c>
      <c r="AB28" s="1759">
        <f t="shared" si="0"/>
        <v>0.34125766871165641</v>
      </c>
      <c r="AC28" s="1760">
        <f t="shared" si="2"/>
        <v>34.161096635323439</v>
      </c>
      <c r="AD28" s="224"/>
      <c r="AE28" s="638" t="s">
        <v>131</v>
      </c>
      <c r="AF28" s="68" t="s">
        <v>131</v>
      </c>
      <c r="AG28" s="224"/>
      <c r="AH28" s="1759">
        <f t="shared" si="1"/>
        <v>0.34125766871165641</v>
      </c>
      <c r="AI28" s="1760">
        <f t="shared" si="3"/>
        <v>34.161096635323439</v>
      </c>
    </row>
    <row r="29" spans="2:40" ht="12" customHeight="1" x14ac:dyDescent="0.25">
      <c r="B29" s="40" t="s">
        <v>50</v>
      </c>
      <c r="C29" s="1179">
        <v>11</v>
      </c>
      <c r="D29" s="1180">
        <v>12</v>
      </c>
      <c r="E29" s="336"/>
      <c r="F29" s="341">
        <v>82.9</v>
      </c>
      <c r="G29" s="341">
        <v>112.52</v>
      </c>
      <c r="H29" s="224"/>
      <c r="I29" s="341">
        <v>36.33</v>
      </c>
      <c r="J29" s="341">
        <v>71.23</v>
      </c>
      <c r="K29" s="224"/>
      <c r="L29" s="341">
        <v>119.24</v>
      </c>
      <c r="M29" s="341">
        <v>183.72</v>
      </c>
      <c r="N29" s="224"/>
      <c r="O29" s="341">
        <v>8.5299999999999994</v>
      </c>
      <c r="P29" s="341">
        <v>9.9700000000000006</v>
      </c>
      <c r="Q29" s="224"/>
      <c r="R29" s="996">
        <v>1.04</v>
      </c>
      <c r="S29" s="1419">
        <v>1.81</v>
      </c>
      <c r="T29" s="224"/>
      <c r="U29" s="1759">
        <v>9.58</v>
      </c>
      <c r="V29" s="1760">
        <v>11.76</v>
      </c>
      <c r="X29" s="1541">
        <f>VLOOKUP(B29,'FX rates'!$B$9:$K$116,4,FALSE)</f>
        <v>1.4371</v>
      </c>
      <c r="Y29" s="1456">
        <f>VLOOKUP(B29,'FX rates'!$B$9:$K$116,5,FALSE)</f>
        <v>1.4592000000000001</v>
      </c>
      <c r="AB29" s="1759">
        <f t="shared" si="0"/>
        <v>57.685616867302208</v>
      </c>
      <c r="AC29" s="1760">
        <f t="shared" si="2"/>
        <v>77.110745614035082</v>
      </c>
      <c r="AD29" s="224"/>
      <c r="AE29" s="1759">
        <f>I29/$X29</f>
        <v>25.280077934729661</v>
      </c>
      <c r="AF29" s="68">
        <f>J29/$Y29</f>
        <v>48.814418859649123</v>
      </c>
      <c r="AG29" s="224"/>
      <c r="AH29" s="1759">
        <f t="shared" si="1"/>
        <v>82.972653260037575</v>
      </c>
      <c r="AI29" s="1760">
        <f t="shared" si="3"/>
        <v>125.90460526315789</v>
      </c>
    </row>
    <row r="30" spans="2:40" ht="12" customHeight="1" x14ac:dyDescent="0.25">
      <c r="B30" s="40" t="s">
        <v>719</v>
      </c>
      <c r="C30" s="1179">
        <v>1</v>
      </c>
      <c r="D30" s="1180">
        <v>1</v>
      </c>
      <c r="E30" s="336"/>
      <c r="F30" s="341">
        <v>692.16</v>
      </c>
      <c r="G30" s="341">
        <v>857.1</v>
      </c>
      <c r="H30" s="224"/>
      <c r="I30" s="210" t="s">
        <v>131</v>
      </c>
      <c r="J30" s="210" t="s">
        <v>131</v>
      </c>
      <c r="K30" s="224"/>
      <c r="L30" s="341">
        <v>692.16</v>
      </c>
      <c r="M30" s="341">
        <v>857.1</v>
      </c>
      <c r="N30" s="224"/>
      <c r="O30" s="341">
        <v>10.71</v>
      </c>
      <c r="P30" s="341">
        <v>11.65</v>
      </c>
      <c r="Q30" s="224"/>
      <c r="R30" s="996" t="s">
        <v>131</v>
      </c>
      <c r="S30" s="989" t="s">
        <v>131</v>
      </c>
      <c r="T30" s="224"/>
      <c r="U30" s="1759">
        <v>10.71</v>
      </c>
      <c r="V30" s="1760">
        <v>11.65</v>
      </c>
      <c r="X30" s="1541">
        <f>VLOOKUP(B30,'FX rates'!$B$9:$K$116,4,FALSE)</f>
        <v>49.525799999999997</v>
      </c>
      <c r="Y30" s="1456">
        <f>VLOOKUP(B30,'FX rates'!$B$9:$K$116,5,FALSE)</f>
        <v>46.846200000000003</v>
      </c>
      <c r="AB30" s="1759">
        <f t="shared" si="0"/>
        <v>13.975745974825243</v>
      </c>
      <c r="AC30" s="1760">
        <f t="shared" si="2"/>
        <v>18.296041087644248</v>
      </c>
      <c r="AD30" s="224"/>
      <c r="AE30" s="638" t="s">
        <v>131</v>
      </c>
      <c r="AF30" s="68" t="s">
        <v>131</v>
      </c>
      <c r="AG30" s="224"/>
      <c r="AH30" s="1759">
        <f t="shared" si="1"/>
        <v>13.975745974825243</v>
      </c>
      <c r="AI30" s="1760">
        <f t="shared" si="3"/>
        <v>18.296041087644248</v>
      </c>
    </row>
    <row r="31" spans="2:40" ht="12" customHeight="1" x14ac:dyDescent="0.25">
      <c r="B31" s="40" t="s">
        <v>53</v>
      </c>
      <c r="C31" s="1179">
        <v>3</v>
      </c>
      <c r="D31" s="1180">
        <v>4</v>
      </c>
      <c r="E31" s="336"/>
      <c r="F31" s="341">
        <v>18860.18</v>
      </c>
      <c r="G31" s="341">
        <v>68120.61</v>
      </c>
      <c r="H31" s="224"/>
      <c r="I31" s="341">
        <v>0</v>
      </c>
      <c r="J31" s="341">
        <v>284.39</v>
      </c>
      <c r="K31" s="224"/>
      <c r="L31" s="341">
        <v>18860.18</v>
      </c>
      <c r="M31" s="341">
        <v>68405</v>
      </c>
      <c r="N31" s="224"/>
      <c r="O31" s="341">
        <v>684.48</v>
      </c>
      <c r="P31" s="341">
        <v>2413.41</v>
      </c>
      <c r="Q31" s="224"/>
      <c r="R31" s="996">
        <v>0</v>
      </c>
      <c r="S31" s="1419">
        <v>0</v>
      </c>
      <c r="T31" s="224"/>
      <c r="U31" s="1759">
        <v>684.48</v>
      </c>
      <c r="V31" s="1760">
        <v>2413.41</v>
      </c>
      <c r="X31" s="1541">
        <f>VLOOKUP(B31,'FX rates'!$B$9:$K$116,4,FALSE)</f>
        <v>6.9436999999999998</v>
      </c>
      <c r="Y31" s="1456">
        <f>VLOOKUP(B31,'FX rates'!$B$9:$K$116,5,FALSE)</f>
        <v>6.4888000000000003</v>
      </c>
      <c r="AB31" s="1759">
        <f t="shared" si="0"/>
        <v>2716.1570920402669</v>
      </c>
      <c r="AC31" s="1760">
        <f t="shared" si="2"/>
        <v>10498.18302305511</v>
      </c>
      <c r="AD31" s="224"/>
      <c r="AE31" s="1759">
        <f>I31/$X31</f>
        <v>0</v>
      </c>
      <c r="AF31" s="68">
        <f>J31/$Y31</f>
        <v>43.827826408580933</v>
      </c>
      <c r="AG31" s="224"/>
      <c r="AH31" s="1759">
        <f t="shared" si="1"/>
        <v>2716.1570920402669</v>
      </c>
      <c r="AI31" s="1760">
        <f t="shared" si="3"/>
        <v>10542.010849463692</v>
      </c>
    </row>
    <row r="32" spans="2:40" ht="12" customHeight="1" x14ac:dyDescent="0.25">
      <c r="B32" s="40" t="s">
        <v>55</v>
      </c>
      <c r="C32" s="1179">
        <v>463</v>
      </c>
      <c r="D32" s="1180">
        <v>430</v>
      </c>
      <c r="E32" s="336"/>
      <c r="F32" s="341">
        <v>1412220.94</v>
      </c>
      <c r="G32" s="341">
        <v>3747234.15</v>
      </c>
      <c r="H32" s="224"/>
      <c r="I32" s="341">
        <v>274.43</v>
      </c>
      <c r="J32" s="341">
        <v>0</v>
      </c>
      <c r="K32" s="224"/>
      <c r="L32" s="341">
        <v>1412495.37</v>
      </c>
      <c r="M32" s="341">
        <v>3747234.15</v>
      </c>
      <c r="N32" s="224"/>
      <c r="O32" s="341">
        <v>77961.320000000007</v>
      </c>
      <c r="P32" s="341">
        <v>169960.47</v>
      </c>
      <c r="Q32" s="224"/>
      <c r="R32" s="996">
        <v>0.02</v>
      </c>
      <c r="S32" s="1419">
        <v>0</v>
      </c>
      <c r="T32" s="224"/>
      <c r="U32" s="1759">
        <v>77961.36</v>
      </c>
      <c r="V32" s="1760">
        <v>169960.47</v>
      </c>
      <c r="X32" s="1541">
        <f>VLOOKUP(B32,'FX rates'!$B$9:$K$116,4,FALSE)</f>
        <v>6.9436999999999998</v>
      </c>
      <c r="Y32" s="1456">
        <f>VLOOKUP(B32,'FX rates'!$B$9:$K$116,5,FALSE)</f>
        <v>6.4888000000000003</v>
      </c>
      <c r="AB32" s="1759">
        <f t="shared" si="0"/>
        <v>203381.61786943561</v>
      </c>
      <c r="AC32" s="1760">
        <f t="shared" si="2"/>
        <v>577492.62575514731</v>
      </c>
      <c r="AD32" s="224"/>
      <c r="AE32" s="1759">
        <f>I32/$X32</f>
        <v>39.522156775206305</v>
      </c>
      <c r="AF32" s="1760">
        <f>J32/$Y32</f>
        <v>0</v>
      </c>
      <c r="AG32" s="224"/>
      <c r="AH32" s="1759">
        <f t="shared" si="1"/>
        <v>203421.14002621084</v>
      </c>
      <c r="AI32" s="1760">
        <f t="shared" si="3"/>
        <v>577492.62575514731</v>
      </c>
    </row>
    <row r="33" spans="2:35" ht="12" customHeight="1" x14ac:dyDescent="0.25">
      <c r="B33" s="40" t="s">
        <v>632</v>
      </c>
      <c r="C33" s="1181">
        <v>2</v>
      </c>
      <c r="D33" s="1182">
        <v>2</v>
      </c>
      <c r="E33" s="336"/>
      <c r="F33" s="344">
        <v>0.96</v>
      </c>
      <c r="G33" s="341">
        <v>1.89</v>
      </c>
      <c r="H33" s="224"/>
      <c r="I33" s="210" t="s">
        <v>131</v>
      </c>
      <c r="J33" s="210" t="s">
        <v>131</v>
      </c>
      <c r="K33" s="224"/>
      <c r="L33" s="341">
        <v>0.96</v>
      </c>
      <c r="M33" s="341">
        <v>1.89</v>
      </c>
      <c r="N33" s="224"/>
      <c r="O33" s="341">
        <v>0.02</v>
      </c>
      <c r="P33" s="341">
        <v>0.04</v>
      </c>
      <c r="Q33" s="224"/>
      <c r="R33" s="1284" t="s">
        <v>131</v>
      </c>
      <c r="S33" s="1285" t="s">
        <v>131</v>
      </c>
      <c r="T33" s="224"/>
      <c r="U33" s="1761">
        <v>0.02</v>
      </c>
      <c r="V33" s="1762">
        <v>0.04</v>
      </c>
      <c r="X33" s="1543">
        <f>VLOOKUP(B33,'FX rates'!$B$9:$K$116,4,FALSE)</f>
        <v>35.666600000000003</v>
      </c>
      <c r="Y33" s="1457">
        <f>VLOOKUP(B33,'FX rates'!$B$9:$K$116,5,FALSE)</f>
        <v>36.000599999999999</v>
      </c>
      <c r="AB33" s="1761">
        <f t="shared" si="0"/>
        <v>2.6915938160632074E-2</v>
      </c>
      <c r="AC33" s="1762">
        <f t="shared" si="2"/>
        <v>5.2499125014583092E-2</v>
      </c>
      <c r="AD33" s="224"/>
      <c r="AE33" s="639" t="s">
        <v>131</v>
      </c>
      <c r="AF33" s="283" t="s">
        <v>131</v>
      </c>
      <c r="AG33" s="224"/>
      <c r="AH33" s="1761">
        <f t="shared" si="1"/>
        <v>2.6915938160632074E-2</v>
      </c>
      <c r="AI33" s="1762">
        <f t="shared" si="3"/>
        <v>5.2499125014583092E-2</v>
      </c>
    </row>
    <row r="34" spans="2:35" ht="12" customHeight="1" x14ac:dyDescent="0.25">
      <c r="B34" s="157" t="s">
        <v>30</v>
      </c>
      <c r="C34" s="316">
        <v>4526</v>
      </c>
      <c r="D34" s="316">
        <v>4526</v>
      </c>
      <c r="E34" s="336"/>
      <c r="F34" s="199"/>
      <c r="G34" s="199"/>
      <c r="H34" s="224"/>
      <c r="I34" s="199"/>
      <c r="J34" s="199"/>
      <c r="K34" s="224"/>
      <c r="L34" s="199"/>
      <c r="M34" s="199"/>
      <c r="N34" s="224"/>
      <c r="O34" s="317">
        <v>179041.11000000002</v>
      </c>
      <c r="P34" s="317">
        <v>179041.11000000002</v>
      </c>
      <c r="Q34" s="224"/>
      <c r="R34" s="112">
        <f>SUM(R22:R33)</f>
        <v>162.59</v>
      </c>
      <c r="S34" s="317">
        <f>SUM(S22:S33)</f>
        <v>110.67</v>
      </c>
      <c r="T34" s="224"/>
      <c r="U34" s="317">
        <v>179151.74000000002</v>
      </c>
      <c r="V34" s="317">
        <v>179151.74000000002</v>
      </c>
      <c r="W34" s="199"/>
      <c r="X34" s="199"/>
      <c r="Y34" s="199"/>
      <c r="AB34" s="317">
        <f>SUM(AB22:AB33)</f>
        <v>302094.18893888214</v>
      </c>
      <c r="AC34" s="317">
        <f>SUM(AC22:AC33)</f>
        <v>666223.11449153093</v>
      </c>
      <c r="AD34" s="224"/>
      <c r="AE34" s="317">
        <f>SUM(AE22:AE33)</f>
        <v>27252.13543792675</v>
      </c>
      <c r="AF34" s="317">
        <f>SUM(AF22:AF33)</f>
        <v>17391.132391346477</v>
      </c>
      <c r="AG34" s="224"/>
      <c r="AH34" s="317">
        <f>SUM(AH22:AH33)</f>
        <v>329346.41640011087</v>
      </c>
      <c r="AI34" s="317">
        <f>SUM(AI22:AI33)</f>
        <v>683614.22673863906</v>
      </c>
    </row>
    <row r="35" spans="2:35" ht="12" customHeight="1" x14ac:dyDescent="0.25">
      <c r="B35" s="48"/>
      <c r="C35" s="345"/>
      <c r="D35" s="345"/>
      <c r="E35" s="336"/>
      <c r="G35" s="199"/>
      <c r="H35" s="224"/>
      <c r="I35" s="199"/>
      <c r="J35" s="199"/>
      <c r="K35" s="224"/>
      <c r="L35" s="199"/>
      <c r="M35" s="199"/>
      <c r="N35" s="224"/>
      <c r="O35" s="199"/>
      <c r="P35" s="199"/>
      <c r="Q35" s="224"/>
      <c r="R35" s="199"/>
      <c r="S35" s="199"/>
      <c r="T35" s="224"/>
      <c r="U35" s="199"/>
      <c r="V35" s="199"/>
      <c r="W35" s="199"/>
      <c r="X35" s="199"/>
      <c r="Y35" s="199"/>
      <c r="AB35" s="199"/>
      <c r="AC35" s="199"/>
      <c r="AD35" s="224"/>
      <c r="AE35" s="199"/>
      <c r="AF35" s="199"/>
      <c r="AG35" s="224"/>
      <c r="AH35" s="199"/>
      <c r="AI35" s="199"/>
    </row>
    <row r="36" spans="2:35" ht="12" customHeight="1" x14ac:dyDescent="0.25">
      <c r="B36" s="20" t="s">
        <v>64</v>
      </c>
      <c r="C36" s="345"/>
      <c r="D36" s="345"/>
      <c r="E36" s="336"/>
      <c r="F36" s="199"/>
      <c r="G36" s="199"/>
      <c r="H36" s="224"/>
      <c r="I36" s="199"/>
      <c r="J36" s="199"/>
      <c r="K36" s="224"/>
      <c r="L36" s="199"/>
      <c r="M36" s="199"/>
      <c r="N36" s="224"/>
      <c r="O36" s="199"/>
      <c r="P36" s="199"/>
      <c r="Q36" s="224"/>
      <c r="R36" s="199"/>
      <c r="S36" s="199"/>
      <c r="T36" s="224"/>
      <c r="U36" s="199"/>
      <c r="V36" s="199"/>
      <c r="W36" s="199"/>
      <c r="X36" s="199"/>
      <c r="Y36" s="199"/>
      <c r="AB36" s="199"/>
      <c r="AC36" s="199"/>
      <c r="AD36" s="224"/>
      <c r="AE36" s="199"/>
      <c r="AF36" s="199"/>
      <c r="AG36" s="224"/>
      <c r="AH36" s="199"/>
      <c r="AI36" s="199"/>
    </row>
    <row r="37" spans="2:35" ht="12" customHeight="1" x14ac:dyDescent="0.25">
      <c r="B37" s="868" t="s">
        <v>166</v>
      </c>
      <c r="C37" s="335">
        <v>3</v>
      </c>
      <c r="D37" s="335">
        <v>3</v>
      </c>
      <c r="E37" s="336"/>
      <c r="F37" s="337">
        <v>78.03</v>
      </c>
      <c r="G37" s="337">
        <v>114.94</v>
      </c>
      <c r="H37" s="224"/>
      <c r="I37" s="337">
        <v>44.1</v>
      </c>
      <c r="J37" s="337">
        <v>5.48</v>
      </c>
      <c r="K37" s="224"/>
      <c r="L37" s="337">
        <v>122.13</v>
      </c>
      <c r="M37" s="337">
        <v>120.42</v>
      </c>
      <c r="N37" s="224"/>
      <c r="O37" s="337">
        <v>39.56</v>
      </c>
      <c r="P37" s="337">
        <v>56.93</v>
      </c>
      <c r="Q37" s="224"/>
      <c r="R37" s="337">
        <v>0.09</v>
      </c>
      <c r="S37" s="337">
        <v>0.11</v>
      </c>
      <c r="T37" s="224"/>
      <c r="U37" s="337">
        <v>39.64</v>
      </c>
      <c r="V37" s="337">
        <v>57.04</v>
      </c>
      <c r="X37" s="1540">
        <f>VLOOKUP(B37,'FX rates'!$B$9:$K$116,4,FALSE)</f>
        <v>0.95010099999999997</v>
      </c>
      <c r="Y37" s="1265">
        <f>VLOOKUP(B37,'FX rates'!$B$9:$K$116,5,FALSE)</f>
        <v>0.91520000000000001</v>
      </c>
      <c r="AB37" s="337">
        <f t="shared" si="0"/>
        <v>82.12811059034776</v>
      </c>
      <c r="AC37" s="337">
        <f t="shared" si="2"/>
        <v>125.59003496503496</v>
      </c>
      <c r="AD37" s="224"/>
      <c r="AE37" s="337">
        <f>I37/$X37</f>
        <v>46.416117865363788</v>
      </c>
      <c r="AF37" s="337">
        <f>J37/$Y37</f>
        <v>5.9877622377622384</v>
      </c>
      <c r="AG37" s="224"/>
      <c r="AH37" s="337">
        <f t="shared" si="1"/>
        <v>128.54422845571156</v>
      </c>
      <c r="AI37" s="337">
        <f t="shared" si="3"/>
        <v>131.5777972027972</v>
      </c>
    </row>
    <row r="38" spans="2:35" ht="12" customHeight="1" x14ac:dyDescent="0.25">
      <c r="B38" s="32" t="s">
        <v>71</v>
      </c>
      <c r="C38" s="340">
        <v>19</v>
      </c>
      <c r="D38" s="160">
        <v>19</v>
      </c>
      <c r="E38" s="336"/>
      <c r="F38" s="210" t="s">
        <v>131</v>
      </c>
      <c r="G38" s="210" t="s">
        <v>131</v>
      </c>
      <c r="H38" s="224"/>
      <c r="I38" s="210" t="s">
        <v>131</v>
      </c>
      <c r="J38" s="210" t="s">
        <v>131</v>
      </c>
      <c r="K38" s="224"/>
      <c r="L38" s="210" t="s">
        <v>131</v>
      </c>
      <c r="M38" s="210" t="s">
        <v>131</v>
      </c>
      <c r="N38" s="224"/>
      <c r="O38" s="210" t="s">
        <v>131</v>
      </c>
      <c r="P38" s="210" t="s">
        <v>131</v>
      </c>
      <c r="Q38" s="224"/>
      <c r="R38" s="210" t="s">
        <v>131</v>
      </c>
      <c r="S38" s="210" t="s">
        <v>131</v>
      </c>
      <c r="T38" s="224"/>
      <c r="U38" s="210" t="s">
        <v>131</v>
      </c>
      <c r="V38" s="210" t="s">
        <v>131</v>
      </c>
      <c r="X38" s="1541">
        <f>VLOOKUP(B38,'FX rates'!$B$9:$K$116,4,FALSE)</f>
        <v>0.37369999999999998</v>
      </c>
      <c r="Y38" s="1542">
        <f>VLOOKUP(B38,'FX rates'!$B$9:$K$116,5,FALSE)</f>
        <v>0.374</v>
      </c>
      <c r="AB38" s="210" t="s">
        <v>131</v>
      </c>
      <c r="AC38" s="210" t="s">
        <v>131</v>
      </c>
      <c r="AD38" s="224"/>
      <c r="AE38" s="210" t="s">
        <v>131</v>
      </c>
      <c r="AF38" s="210" t="s">
        <v>131</v>
      </c>
      <c r="AG38" s="224"/>
      <c r="AH38" s="210" t="s">
        <v>131</v>
      </c>
      <c r="AI38" s="210" t="s">
        <v>131</v>
      </c>
    </row>
    <row r="39" spans="2:35" ht="12" customHeight="1" x14ac:dyDescent="0.25">
      <c r="B39" s="32" t="s">
        <v>170</v>
      </c>
      <c r="C39" s="340">
        <v>3337</v>
      </c>
      <c r="D39" s="340">
        <v>3430</v>
      </c>
      <c r="E39" s="336"/>
      <c r="F39" s="210" t="s">
        <v>131</v>
      </c>
      <c r="G39" s="210" t="s">
        <v>131</v>
      </c>
      <c r="H39" s="224"/>
      <c r="I39" s="210" t="s">
        <v>131</v>
      </c>
      <c r="J39" s="210" t="s">
        <v>131</v>
      </c>
      <c r="K39" s="224"/>
      <c r="L39" s="210" t="s">
        <v>131</v>
      </c>
      <c r="M39" s="210" t="s">
        <v>131</v>
      </c>
      <c r="N39" s="224"/>
      <c r="O39" s="210" t="s">
        <v>131</v>
      </c>
      <c r="P39" s="210" t="s">
        <v>131</v>
      </c>
      <c r="Q39" s="224"/>
      <c r="R39" s="210" t="s">
        <v>131</v>
      </c>
      <c r="S39" s="210" t="s">
        <v>131</v>
      </c>
      <c r="T39" s="224"/>
      <c r="U39" s="210" t="s">
        <v>131</v>
      </c>
      <c r="V39" s="210" t="s">
        <v>131</v>
      </c>
      <c r="X39" s="1541">
        <f>VLOOKUP(B39,'FX rates'!$B$9:$K$116,4,FALSE)</f>
        <v>0.95010099999999997</v>
      </c>
      <c r="Y39" s="1542">
        <f>VLOOKUP(B39,'FX rates'!$B$9:$K$116,5,FALSE)</f>
        <v>0.91520000000000001</v>
      </c>
      <c r="AB39" s="210" t="s">
        <v>131</v>
      </c>
      <c r="AC39" s="210" t="s">
        <v>131</v>
      </c>
      <c r="AD39" s="224"/>
      <c r="AE39" s="210" t="s">
        <v>131</v>
      </c>
      <c r="AF39" s="210" t="s">
        <v>131</v>
      </c>
      <c r="AG39" s="224"/>
      <c r="AH39" s="210" t="s">
        <v>131</v>
      </c>
      <c r="AI39" s="210" t="s">
        <v>131</v>
      </c>
    </row>
    <row r="40" spans="2:35" ht="12" customHeight="1" x14ac:dyDescent="0.25">
      <c r="B40" s="32" t="s">
        <v>74</v>
      </c>
      <c r="C40" s="340">
        <v>9</v>
      </c>
      <c r="D40" s="160">
        <v>9</v>
      </c>
      <c r="E40" s="336"/>
      <c r="F40" s="341">
        <v>956</v>
      </c>
      <c r="G40" s="341">
        <v>665.98</v>
      </c>
      <c r="H40" s="224"/>
      <c r="I40" s="210" t="s">
        <v>131</v>
      </c>
      <c r="J40" s="341">
        <v>20.170000000000002</v>
      </c>
      <c r="K40" s="224"/>
      <c r="L40" s="341">
        <v>956</v>
      </c>
      <c r="M40" s="341">
        <f>G40+J40</f>
        <v>686.15</v>
      </c>
      <c r="N40" s="224"/>
      <c r="O40" s="341">
        <v>673.24</v>
      </c>
      <c r="P40" s="341">
        <v>479.99</v>
      </c>
      <c r="Q40" s="224"/>
      <c r="R40" s="210" t="s">
        <v>131</v>
      </c>
      <c r="S40" s="341">
        <v>4</v>
      </c>
      <c r="T40" s="224"/>
      <c r="U40" s="341">
        <v>673.24</v>
      </c>
      <c r="V40" s="341">
        <v>483.99</v>
      </c>
      <c r="X40" s="1541">
        <f>VLOOKUP(B40,'FX rates'!$B$9:$K$116,4,FALSE)</f>
        <v>3.5133999999999999</v>
      </c>
      <c r="Y40" s="1542">
        <f>VLOOKUP(B40,'FX rates'!$B$9:$K$116,5,FALSE)</f>
        <v>2.9123000000000001</v>
      </c>
      <c r="AB40" s="341">
        <f t="shared" si="0"/>
        <v>272.10109865087952</v>
      </c>
      <c r="AC40" s="341">
        <f t="shared" si="2"/>
        <v>228.67836417951446</v>
      </c>
      <c r="AD40" s="224"/>
      <c r="AE40" s="210" t="s">
        <v>131</v>
      </c>
      <c r="AF40" s="341">
        <f>J40/$Y40</f>
        <v>6.9257974796552553</v>
      </c>
      <c r="AG40" s="224"/>
      <c r="AH40" s="341">
        <f t="shared" si="1"/>
        <v>272.10109865087952</v>
      </c>
      <c r="AI40" s="341">
        <f t="shared" si="3"/>
        <v>235.6041616591697</v>
      </c>
    </row>
    <row r="41" spans="2:35" ht="12" customHeight="1" x14ac:dyDescent="0.25">
      <c r="B41" s="32" t="s">
        <v>78</v>
      </c>
      <c r="C41" s="160" t="s">
        <v>131</v>
      </c>
      <c r="D41" s="160" t="s">
        <v>131</v>
      </c>
      <c r="E41" s="336"/>
      <c r="F41" s="341">
        <v>2.1</v>
      </c>
      <c r="G41" s="341">
        <v>2.08</v>
      </c>
      <c r="H41" s="224"/>
      <c r="I41" s="210">
        <v>0</v>
      </c>
      <c r="J41" s="210">
        <v>0</v>
      </c>
      <c r="K41" s="224"/>
      <c r="L41" s="341">
        <v>2.1</v>
      </c>
      <c r="M41" s="341">
        <v>2.08</v>
      </c>
      <c r="N41" s="224"/>
      <c r="O41" s="341">
        <v>1.9</v>
      </c>
      <c r="P41" s="341">
        <v>1.51</v>
      </c>
      <c r="Q41" s="224"/>
      <c r="R41" s="210" t="s">
        <v>131</v>
      </c>
      <c r="S41" s="210">
        <v>0</v>
      </c>
      <c r="T41" s="224"/>
      <c r="U41" s="341">
        <v>1.9</v>
      </c>
      <c r="V41" s="341">
        <v>1.51</v>
      </c>
      <c r="X41" s="1541">
        <f>VLOOKUP(B41,'FX rates'!$B$9:$K$116,4,FALSE)</f>
        <v>0.95010099999999997</v>
      </c>
      <c r="Y41" s="1542">
        <f>VLOOKUP(B41,'FX rates'!$B$9:$K$116,5,FALSE)</f>
        <v>0.91520000000000001</v>
      </c>
      <c r="AB41" s="341">
        <f t="shared" si="0"/>
        <v>2.2102913269220852</v>
      </c>
      <c r="AC41" s="341">
        <f t="shared" si="2"/>
        <v>2.2727272727272729</v>
      </c>
      <c r="AD41" s="224"/>
      <c r="AE41" s="210" t="s">
        <v>131</v>
      </c>
      <c r="AF41" s="210" t="s">
        <v>131</v>
      </c>
      <c r="AG41" s="224"/>
      <c r="AH41" s="341">
        <f t="shared" si="1"/>
        <v>2.2102913269220852</v>
      </c>
      <c r="AI41" s="341">
        <f t="shared" si="3"/>
        <v>2.2727272727272729</v>
      </c>
    </row>
    <row r="42" spans="2:35" ht="12" customHeight="1" x14ac:dyDescent="0.25">
      <c r="B42" s="32" t="s">
        <v>79</v>
      </c>
      <c r="C42" s="340">
        <v>3005</v>
      </c>
      <c r="D42" s="160">
        <v>3033</v>
      </c>
      <c r="E42" s="336"/>
      <c r="F42" s="341">
        <v>1112.2</v>
      </c>
      <c r="G42" s="341">
        <v>1602.4</v>
      </c>
      <c r="H42" s="224"/>
      <c r="I42" s="341">
        <v>1260.0999999999999</v>
      </c>
      <c r="J42" s="341">
        <v>1861.2</v>
      </c>
      <c r="K42" s="224"/>
      <c r="L42" s="341">
        <v>2372.3000000000002</v>
      </c>
      <c r="M42" s="341">
        <v>3463.6</v>
      </c>
      <c r="N42" s="224"/>
      <c r="O42" s="341">
        <v>107.26</v>
      </c>
      <c r="P42" s="341">
        <v>152.37</v>
      </c>
      <c r="Q42" s="224"/>
      <c r="R42" s="341">
        <v>35.54</v>
      </c>
      <c r="S42" s="341">
        <v>63.32</v>
      </c>
      <c r="T42" s="224"/>
      <c r="U42" s="341">
        <v>142.79</v>
      </c>
      <c r="V42" s="341">
        <v>215.69</v>
      </c>
      <c r="X42" s="1541">
        <f>VLOOKUP(B42,'FX rates'!$B$9:$K$116,4,FALSE)</f>
        <v>0.95010099999999997</v>
      </c>
      <c r="Y42" s="1542">
        <f>VLOOKUP(B42,'FX rates'!$B$9:$K$116,5,FALSE)</f>
        <v>0.91520000000000001</v>
      </c>
      <c r="AB42" s="341">
        <f t="shared" si="0"/>
        <v>1170.6123875251158</v>
      </c>
      <c r="AC42" s="341">
        <f t="shared" si="2"/>
        <v>1750.8741258741259</v>
      </c>
      <c r="AD42" s="224"/>
      <c r="AE42" s="341">
        <f>I42/$X42</f>
        <v>1326.2800481211998</v>
      </c>
      <c r="AF42" s="341">
        <f>J42/$Y42</f>
        <v>2033.6538461538462</v>
      </c>
      <c r="AG42" s="224"/>
      <c r="AH42" s="341">
        <f t="shared" si="1"/>
        <v>2496.8924356463158</v>
      </c>
      <c r="AI42" s="341">
        <f t="shared" si="3"/>
        <v>3784.5279720279718</v>
      </c>
    </row>
    <row r="43" spans="2:35" ht="12" customHeight="1" x14ac:dyDescent="0.25">
      <c r="B43" s="32" t="s">
        <v>603</v>
      </c>
      <c r="C43" s="340">
        <v>2</v>
      </c>
      <c r="D43" s="160">
        <v>2</v>
      </c>
      <c r="E43" s="336"/>
      <c r="F43" s="210" t="s">
        <v>131</v>
      </c>
      <c r="G43" s="210" t="s">
        <v>131</v>
      </c>
      <c r="H43" s="224"/>
      <c r="I43" s="210" t="s">
        <v>131</v>
      </c>
      <c r="J43" s="210" t="s">
        <v>131</v>
      </c>
      <c r="K43" s="224"/>
      <c r="L43" s="210" t="s">
        <v>131</v>
      </c>
      <c r="M43" s="210" t="s">
        <v>131</v>
      </c>
      <c r="N43" s="224"/>
      <c r="O43" s="210" t="s">
        <v>131</v>
      </c>
      <c r="P43" s="210" t="s">
        <v>131</v>
      </c>
      <c r="Q43" s="224"/>
      <c r="R43" s="210" t="s">
        <v>131</v>
      </c>
      <c r="S43" s="210" t="s">
        <v>131</v>
      </c>
      <c r="T43" s="224"/>
      <c r="U43" s="210" t="s">
        <v>131</v>
      </c>
      <c r="V43" s="210" t="s">
        <v>131</v>
      </c>
      <c r="X43" s="1541">
        <f>VLOOKUP(B43,'FX rates'!$B$9:$K$116,4,FALSE)</f>
        <v>18.096299999999999</v>
      </c>
      <c r="Y43" s="1542">
        <f>VLOOKUP(B43,'FX rates'!$B$9:$K$116,5,FALSE)</f>
        <v>7.8059000000000003</v>
      </c>
      <c r="AB43" s="210" t="s">
        <v>131</v>
      </c>
      <c r="AC43" s="210" t="s">
        <v>131</v>
      </c>
      <c r="AD43" s="224"/>
      <c r="AE43" s="210" t="s">
        <v>131</v>
      </c>
      <c r="AF43" s="210" t="s">
        <v>131</v>
      </c>
      <c r="AG43" s="224"/>
      <c r="AH43" s="210" t="s">
        <v>131</v>
      </c>
      <c r="AI43" s="210" t="s">
        <v>131</v>
      </c>
    </row>
    <row r="44" spans="2:35" ht="12" customHeight="1" x14ac:dyDescent="0.25">
      <c r="B44" s="32" t="s">
        <v>82</v>
      </c>
      <c r="C44" s="160">
        <v>503</v>
      </c>
      <c r="D44" s="160" t="s">
        <v>131</v>
      </c>
      <c r="E44" s="336"/>
      <c r="F44" s="341">
        <v>10015</v>
      </c>
      <c r="G44" s="341">
        <v>10011</v>
      </c>
      <c r="H44" s="224"/>
      <c r="I44" s="341">
        <v>0</v>
      </c>
      <c r="J44" s="341">
        <v>0</v>
      </c>
      <c r="K44" s="224"/>
      <c r="L44" s="341">
        <v>10015</v>
      </c>
      <c r="M44" s="341">
        <v>10011</v>
      </c>
      <c r="N44" s="199"/>
      <c r="O44" s="341">
        <v>172.4</v>
      </c>
      <c r="P44" s="341">
        <v>19432.73</v>
      </c>
      <c r="Q44" s="199"/>
      <c r="R44" s="210">
        <v>0</v>
      </c>
      <c r="S44" s="210">
        <v>0</v>
      </c>
      <c r="T44" s="199"/>
      <c r="U44" s="210">
        <v>172.4</v>
      </c>
      <c r="V44" s="210">
        <v>19432.73</v>
      </c>
      <c r="X44" s="1541">
        <f>VLOOKUP(B44,'FX rates'!$B$9:$K$116,4,FALSE)</f>
        <v>0.95010099999999997</v>
      </c>
      <c r="Y44" s="1542">
        <f>VLOOKUP(B44,'FX rates'!$B$9:$K$116,5,FALSE)</f>
        <v>0.91520000000000001</v>
      </c>
      <c r="AB44" s="341">
        <f t="shared" si="0"/>
        <v>10540.984590059374</v>
      </c>
      <c r="AC44" s="341">
        <f t="shared" si="2"/>
        <v>10938.592657342657</v>
      </c>
      <c r="AD44" s="224"/>
      <c r="AE44" s="341">
        <f>I44/$X44</f>
        <v>0</v>
      </c>
      <c r="AF44" s="341">
        <f>J44/$Y44</f>
        <v>0</v>
      </c>
      <c r="AG44" s="224"/>
      <c r="AH44" s="341">
        <f t="shared" si="1"/>
        <v>10540.984590059374</v>
      </c>
      <c r="AI44" s="341">
        <f t="shared" si="3"/>
        <v>10938.592657342657</v>
      </c>
    </row>
    <row r="45" spans="2:35" ht="12" customHeight="1" x14ac:dyDescent="0.25">
      <c r="B45" s="32" t="s">
        <v>83</v>
      </c>
      <c r="C45" s="340">
        <v>5765</v>
      </c>
      <c r="D45" s="160">
        <v>7123</v>
      </c>
      <c r="E45" s="336"/>
      <c r="F45" s="210" t="s">
        <v>131</v>
      </c>
      <c r="G45" s="210" t="s">
        <v>131</v>
      </c>
      <c r="H45" s="224"/>
      <c r="I45" s="210" t="s">
        <v>131</v>
      </c>
      <c r="J45" s="210" t="s">
        <v>131</v>
      </c>
      <c r="K45" s="224"/>
      <c r="L45" s="210">
        <v>0</v>
      </c>
      <c r="M45" s="210" t="s">
        <v>131</v>
      </c>
      <c r="N45" s="224"/>
      <c r="O45" s="210" t="s">
        <v>131</v>
      </c>
      <c r="P45" s="210" t="s">
        <v>131</v>
      </c>
      <c r="Q45" s="224"/>
      <c r="R45" s="210" t="s">
        <v>131</v>
      </c>
      <c r="S45" s="210" t="s">
        <v>131</v>
      </c>
      <c r="T45" s="224"/>
      <c r="U45" s="210" t="s">
        <v>131</v>
      </c>
      <c r="V45" s="210" t="s">
        <v>131</v>
      </c>
      <c r="X45" s="1541">
        <f>VLOOKUP(B45,'FX rates'!$B$9:$K$116,4,FALSE)</f>
        <v>0.95010099999999997</v>
      </c>
      <c r="Y45" s="1542">
        <f>VLOOKUP(B45,'FX rates'!$B$9:$K$116,5,FALSE)</f>
        <v>0.91520000000000001</v>
      </c>
      <c r="AB45" s="210" t="s">
        <v>131</v>
      </c>
      <c r="AC45" s="210" t="s">
        <v>131</v>
      </c>
      <c r="AD45" s="224"/>
      <c r="AE45" s="210" t="s">
        <v>131</v>
      </c>
      <c r="AF45" s="210" t="s">
        <v>131</v>
      </c>
      <c r="AG45" s="224"/>
      <c r="AH45" s="210" t="s">
        <v>131</v>
      </c>
      <c r="AI45" s="210" t="s">
        <v>131</v>
      </c>
    </row>
    <row r="46" spans="2:35" ht="12" customHeight="1" x14ac:dyDescent="0.25">
      <c r="B46" s="32" t="s">
        <v>84</v>
      </c>
      <c r="C46" s="340">
        <v>12</v>
      </c>
      <c r="D46" s="160">
        <v>13</v>
      </c>
      <c r="E46" s="336"/>
      <c r="F46" s="341">
        <v>58218.78</v>
      </c>
      <c r="G46" s="341">
        <v>50490.78</v>
      </c>
      <c r="H46" s="224"/>
      <c r="I46" s="341">
        <v>2593.0300000000002</v>
      </c>
      <c r="J46" s="341">
        <v>2081.16</v>
      </c>
      <c r="K46" s="224"/>
      <c r="L46" s="341">
        <v>60811.82</v>
      </c>
      <c r="M46" s="341">
        <v>52571.95</v>
      </c>
      <c r="N46" s="224"/>
      <c r="O46" s="341">
        <v>1346.27</v>
      </c>
      <c r="P46" s="341">
        <v>1237.82</v>
      </c>
      <c r="Q46" s="224"/>
      <c r="R46" s="341">
        <v>0.51</v>
      </c>
      <c r="S46" s="341">
        <v>0.42</v>
      </c>
      <c r="T46" s="224"/>
      <c r="U46" s="210">
        <v>1346.78</v>
      </c>
      <c r="V46" s="210">
        <v>1238.23</v>
      </c>
      <c r="X46" s="1541">
        <f>VLOOKUP(B46,'FX rates'!$B$9:$K$116,4,FALSE)</f>
        <v>13.7004</v>
      </c>
      <c r="Y46" s="1542">
        <f>VLOOKUP(B46,'FX rates'!$B$9:$K$116,5,FALSE)</f>
        <v>15.3979</v>
      </c>
      <c r="AB46" s="341">
        <f t="shared" si="0"/>
        <v>4249.4219146886217</v>
      </c>
      <c r="AC46" s="341">
        <f t="shared" si="2"/>
        <v>3279.0692237253133</v>
      </c>
      <c r="AD46" s="224"/>
      <c r="AE46" s="341">
        <f>I46/$X46</f>
        <v>189.26673673761351</v>
      </c>
      <c r="AF46" s="341">
        <f>J46/$Y46</f>
        <v>135.15869047077848</v>
      </c>
      <c r="AG46" s="224"/>
      <c r="AH46" s="341">
        <f t="shared" si="1"/>
        <v>4438.6893813319321</v>
      </c>
      <c r="AI46" s="341">
        <f t="shared" si="3"/>
        <v>3414.2285636353008</v>
      </c>
    </row>
    <row r="47" spans="2:35" ht="12" customHeight="1" x14ac:dyDescent="0.25">
      <c r="B47" s="32" t="s">
        <v>86</v>
      </c>
      <c r="C47" s="340">
        <v>4</v>
      </c>
      <c r="D47" s="160">
        <v>1</v>
      </c>
      <c r="E47" s="336"/>
      <c r="F47" s="341">
        <v>537.84</v>
      </c>
      <c r="G47" s="341">
        <v>138.46</v>
      </c>
      <c r="H47" s="224"/>
      <c r="I47" s="210">
        <v>0</v>
      </c>
      <c r="J47" s="210">
        <v>0</v>
      </c>
      <c r="K47" s="224"/>
      <c r="L47" s="341">
        <v>537.84</v>
      </c>
      <c r="M47" s="341">
        <v>138.46</v>
      </c>
      <c r="N47" s="224"/>
      <c r="O47" s="341">
        <v>0.47</v>
      </c>
      <c r="P47" s="341">
        <v>0.18</v>
      </c>
      <c r="Q47" s="224"/>
      <c r="R47" s="210">
        <v>0</v>
      </c>
      <c r="S47" s="210">
        <v>0</v>
      </c>
      <c r="T47" s="224"/>
      <c r="U47" s="341">
        <v>0.47</v>
      </c>
      <c r="V47" s="341">
        <v>0.18</v>
      </c>
      <c r="X47" s="1541">
        <f>VLOOKUP(B47,'FX rates'!$B$9:$K$116,4,FALSE)</f>
        <v>330.57100000000003</v>
      </c>
      <c r="Y47" s="1542">
        <f>VLOOKUP(B47,'FX rates'!$B$9:$K$116,5,FALSE)</f>
        <v>337.31799999999998</v>
      </c>
      <c r="AB47" s="341">
        <f t="shared" si="0"/>
        <v>1.627002973642576</v>
      </c>
      <c r="AC47" s="341">
        <f t="shared" si="2"/>
        <v>0.41047320332742404</v>
      </c>
      <c r="AD47" s="224"/>
      <c r="AE47" s="210" t="s">
        <v>131</v>
      </c>
      <c r="AF47" s="210" t="s">
        <v>131</v>
      </c>
      <c r="AG47" s="224"/>
      <c r="AH47" s="341">
        <f t="shared" si="1"/>
        <v>1.627002973642576</v>
      </c>
      <c r="AI47" s="341">
        <f t="shared" si="3"/>
        <v>0.41047320332742404</v>
      </c>
    </row>
    <row r="48" spans="2:35" ht="12" customHeight="1" x14ac:dyDescent="0.25">
      <c r="B48" s="32" t="s">
        <v>88</v>
      </c>
      <c r="C48" s="340">
        <v>5850</v>
      </c>
      <c r="D48" s="340">
        <v>6507</v>
      </c>
      <c r="E48" s="336"/>
      <c r="F48" s="210">
        <v>2.8</v>
      </c>
      <c r="G48" s="210" t="s">
        <v>131</v>
      </c>
      <c r="H48" s="224"/>
      <c r="I48" s="210" t="s">
        <v>131</v>
      </c>
      <c r="J48" s="210" t="s">
        <v>131</v>
      </c>
      <c r="K48" s="224"/>
      <c r="L48" s="341">
        <v>2.8</v>
      </c>
      <c r="M48" s="341">
        <v>6.86</v>
      </c>
      <c r="N48" s="224"/>
      <c r="O48" s="210" t="s">
        <v>131</v>
      </c>
      <c r="P48" s="210" t="s">
        <v>131</v>
      </c>
      <c r="Q48" s="224"/>
      <c r="R48" s="210" t="s">
        <v>131</v>
      </c>
      <c r="S48" s="210" t="s">
        <v>131</v>
      </c>
      <c r="T48" s="224"/>
      <c r="U48" s="341">
        <v>0.22</v>
      </c>
      <c r="V48" s="341">
        <v>0.15</v>
      </c>
      <c r="X48" s="1541">
        <f>VLOOKUP(B48,'FX rates'!$B$9:$K$116,4,FALSE)</f>
        <v>0.95010099999999997</v>
      </c>
      <c r="Y48" s="1542">
        <f>VLOOKUP(B48,'FX rates'!$B$9:$K$116,5,FALSE)</f>
        <v>0.91520000000000001</v>
      </c>
      <c r="AB48" s="341">
        <f t="shared" si="0"/>
        <v>2.9470551025627802</v>
      </c>
      <c r="AC48" s="210" t="s">
        <v>131</v>
      </c>
      <c r="AD48" s="224"/>
      <c r="AE48" s="210" t="s">
        <v>131</v>
      </c>
      <c r="AF48" s="210" t="s">
        <v>131</v>
      </c>
      <c r="AG48" s="224"/>
      <c r="AH48" s="341">
        <f t="shared" si="1"/>
        <v>2.9470551025627802</v>
      </c>
      <c r="AI48" s="341">
        <f t="shared" si="3"/>
        <v>7.4956293706293708</v>
      </c>
    </row>
    <row r="49" spans="2:35" ht="12" customHeight="1" x14ac:dyDescent="0.25">
      <c r="B49" s="32" t="s">
        <v>90</v>
      </c>
      <c r="C49" s="340">
        <v>214</v>
      </c>
      <c r="D49" s="340">
        <v>266</v>
      </c>
      <c r="E49" s="336"/>
      <c r="F49" s="341">
        <v>14831.96</v>
      </c>
      <c r="G49" s="341">
        <v>132009.41</v>
      </c>
      <c r="H49" s="224"/>
      <c r="I49" s="341">
        <v>19960.490000000002</v>
      </c>
      <c r="J49" s="341">
        <v>36018.69</v>
      </c>
      <c r="K49" s="224"/>
      <c r="L49" s="341">
        <v>34792.47</v>
      </c>
      <c r="M49" s="341">
        <v>168028.08</v>
      </c>
      <c r="N49" s="224"/>
      <c r="O49" s="341">
        <v>90.19</v>
      </c>
      <c r="P49" s="341">
        <v>36.090000000000003</v>
      </c>
      <c r="Q49" s="224"/>
      <c r="R49" s="341">
        <v>0.27</v>
      </c>
      <c r="S49" s="341">
        <v>0.5</v>
      </c>
      <c r="T49" s="224"/>
      <c r="U49" s="341">
        <v>90.43</v>
      </c>
      <c r="V49" s="341">
        <v>36.590000000000003</v>
      </c>
      <c r="X49" s="1541">
        <f>VLOOKUP(B49,'FX rates'!$B$9:$K$116,4,FALSE)</f>
        <v>60.803400000000003</v>
      </c>
      <c r="Y49" s="1542">
        <f>VLOOKUP(B49,'FX rates'!$B$9:$K$116,5,FALSE)</f>
        <v>73.159499999999994</v>
      </c>
      <c r="AB49" s="341">
        <f t="shared" si="0"/>
        <v>243.93306953229586</v>
      </c>
      <c r="AC49" s="341">
        <f t="shared" si="2"/>
        <v>1804.4055795898005</v>
      </c>
      <c r="AD49" s="224"/>
      <c r="AE49" s="341">
        <f>I49/$X49</f>
        <v>328.27917517770391</v>
      </c>
      <c r="AF49" s="341">
        <f>J49/$Y49</f>
        <v>492.33100280893126</v>
      </c>
      <c r="AG49" s="224"/>
      <c r="AH49" s="341">
        <f t="shared" si="1"/>
        <v>572.21257363897416</v>
      </c>
      <c r="AI49" s="341">
        <f t="shared" si="3"/>
        <v>2296.7363090234353</v>
      </c>
    </row>
    <row r="50" spans="2:35" ht="12" customHeight="1" x14ac:dyDescent="0.25">
      <c r="B50" s="32" t="s">
        <v>94</v>
      </c>
      <c r="C50" s="340">
        <v>443</v>
      </c>
      <c r="D50" s="340">
        <v>451</v>
      </c>
      <c r="E50" s="336"/>
      <c r="F50" s="341">
        <v>6183</v>
      </c>
      <c r="G50" s="341">
        <v>7621.8</v>
      </c>
      <c r="H50" s="224"/>
      <c r="I50" s="341">
        <v>30853.200000000001</v>
      </c>
      <c r="J50" s="341">
        <v>34680.6</v>
      </c>
      <c r="K50" s="224"/>
      <c r="L50" s="341">
        <v>37036.199999999997</v>
      </c>
      <c r="M50" s="341">
        <v>42302.400000000001</v>
      </c>
      <c r="N50" s="224"/>
      <c r="O50" s="341">
        <v>396.85</v>
      </c>
      <c r="P50" s="341">
        <v>494.4</v>
      </c>
      <c r="Q50" s="224"/>
      <c r="R50" s="341">
        <v>1363.92</v>
      </c>
      <c r="S50" s="341">
        <v>1690.51</v>
      </c>
      <c r="T50" s="224"/>
      <c r="U50" s="341">
        <v>1760.78</v>
      </c>
      <c r="V50" s="341">
        <v>2184.91</v>
      </c>
      <c r="X50" s="1541">
        <f>VLOOKUP(B50,'FX rates'!$B$9:$K$116,4,FALSE)</f>
        <v>0.95010099999999997</v>
      </c>
      <c r="Y50" s="1542">
        <f>VLOOKUP(B50,'FX rates'!$B$9:$K$116,5,FALSE)</f>
        <v>0.91520000000000001</v>
      </c>
      <c r="AB50" s="341">
        <f t="shared" si="0"/>
        <v>6507.7291782663106</v>
      </c>
      <c r="AC50" s="341">
        <f t="shared" si="2"/>
        <v>8328.0157342657349</v>
      </c>
      <c r="AD50" s="224"/>
      <c r="AE50" s="341">
        <f>I50/$X50</f>
        <v>32473.600175139276</v>
      </c>
      <c r="AF50" s="341">
        <f>J50/$Y50</f>
        <v>37894.012237762239</v>
      </c>
      <c r="AG50" s="224"/>
      <c r="AH50" s="341">
        <f t="shared" si="1"/>
        <v>38981.329353405585</v>
      </c>
      <c r="AI50" s="341">
        <f t="shared" si="3"/>
        <v>46222.027972027972</v>
      </c>
    </row>
    <row r="51" spans="2:35" ht="12" customHeight="1" x14ac:dyDescent="0.25">
      <c r="B51" s="32" t="s">
        <v>95</v>
      </c>
      <c r="C51" s="340">
        <v>5</v>
      </c>
      <c r="D51" s="340">
        <v>5</v>
      </c>
      <c r="E51" s="336"/>
      <c r="F51" s="210" t="s">
        <v>131</v>
      </c>
      <c r="G51" s="210" t="s">
        <v>131</v>
      </c>
      <c r="H51" s="224"/>
      <c r="I51" s="210" t="s">
        <v>131</v>
      </c>
      <c r="J51" s="210" t="s">
        <v>131</v>
      </c>
      <c r="K51" s="224"/>
      <c r="L51" s="210" t="s">
        <v>131</v>
      </c>
      <c r="M51" s="210" t="s">
        <v>131</v>
      </c>
      <c r="N51" s="224"/>
      <c r="O51" s="210" t="s">
        <v>131</v>
      </c>
      <c r="P51" s="210" t="s">
        <v>131</v>
      </c>
      <c r="Q51" s="224"/>
      <c r="R51" s="210" t="s">
        <v>131</v>
      </c>
      <c r="S51" s="210" t="s">
        <v>131</v>
      </c>
      <c r="T51" s="224"/>
      <c r="U51" s="210" t="s">
        <v>131</v>
      </c>
      <c r="V51" s="210" t="s">
        <v>131</v>
      </c>
      <c r="X51" s="1541">
        <f>VLOOKUP(B51,'FX rates'!$B$9:$K$116,4,FALSE)</f>
        <v>302.88</v>
      </c>
      <c r="Y51" s="1542">
        <f>VLOOKUP(B51,'FX rates'!$B$9:$K$116,5,FALSE)</f>
        <v>197.28800000000001</v>
      </c>
      <c r="AB51" s="210" t="s">
        <v>131</v>
      </c>
      <c r="AC51" s="210" t="s">
        <v>131</v>
      </c>
      <c r="AD51" s="224"/>
      <c r="AE51" s="210" t="s">
        <v>131</v>
      </c>
      <c r="AF51" s="210" t="s">
        <v>131</v>
      </c>
      <c r="AG51" s="224"/>
      <c r="AH51" s="210" t="s">
        <v>131</v>
      </c>
      <c r="AI51" s="210" t="s">
        <v>131</v>
      </c>
    </row>
    <row r="52" spans="2:35" ht="12" customHeight="1" x14ac:dyDescent="0.25">
      <c r="B52" s="32" t="s">
        <v>103</v>
      </c>
      <c r="C52" s="340">
        <v>33</v>
      </c>
      <c r="D52" s="340">
        <v>33</v>
      </c>
      <c r="E52" s="336"/>
      <c r="F52" s="341">
        <v>5138.1899999999996</v>
      </c>
      <c r="G52" s="341">
        <v>5756.15</v>
      </c>
      <c r="H52" s="224"/>
      <c r="I52" s="341">
        <v>961.08</v>
      </c>
      <c r="J52" s="341">
        <v>851.08</v>
      </c>
      <c r="K52" s="224"/>
      <c r="L52" s="341">
        <v>6099.24</v>
      </c>
      <c r="M52" s="341">
        <v>6607.23</v>
      </c>
      <c r="N52" s="224"/>
      <c r="O52" s="341">
        <v>244.09</v>
      </c>
      <c r="P52" s="341">
        <v>259.16000000000003</v>
      </c>
      <c r="Q52" s="224"/>
      <c r="R52" s="341">
        <v>1.5</v>
      </c>
      <c r="S52" s="341">
        <v>1.91</v>
      </c>
      <c r="T52" s="224"/>
      <c r="U52" s="341">
        <v>245.6</v>
      </c>
      <c r="V52" s="341">
        <v>261.07</v>
      </c>
      <c r="X52" s="1541">
        <f>VLOOKUP(B52,'FX rates'!$B$9:$K$116,4,FALSE)</f>
        <v>1.0185</v>
      </c>
      <c r="Y52" s="1542">
        <f>VLOOKUP(B52,'FX rates'!$B$9:$K$116,5,FALSE)</f>
        <v>0.99080000000000001</v>
      </c>
      <c r="AB52" s="341">
        <f t="shared" si="0"/>
        <v>5044.8600883652425</v>
      </c>
      <c r="AC52" s="341">
        <f t="shared" si="2"/>
        <v>5809.5983044004843</v>
      </c>
      <c r="AD52" s="224"/>
      <c r="AE52" s="341">
        <f>I52/$X52</f>
        <v>943.62297496318126</v>
      </c>
      <c r="AF52" s="341">
        <f>J52/$Y52</f>
        <v>858.98264029067423</v>
      </c>
      <c r="AG52" s="224"/>
      <c r="AH52" s="341">
        <f t="shared" si="1"/>
        <v>5988.4536082474224</v>
      </c>
      <c r="AI52" s="341">
        <f t="shared" si="3"/>
        <v>6668.580944691158</v>
      </c>
    </row>
    <row r="53" spans="2:35" ht="12" customHeight="1" x14ac:dyDescent="0.25">
      <c r="B53" s="42" t="s">
        <v>105</v>
      </c>
      <c r="C53" s="343">
        <v>22</v>
      </c>
      <c r="D53" s="343">
        <v>23</v>
      </c>
      <c r="E53" s="336"/>
      <c r="F53" s="344">
        <v>3719.32</v>
      </c>
      <c r="G53" s="344">
        <v>3473.16</v>
      </c>
      <c r="H53" s="224"/>
      <c r="I53" s="232" t="s">
        <v>131</v>
      </c>
      <c r="J53" s="232" t="s">
        <v>131</v>
      </c>
      <c r="K53" s="224"/>
      <c r="L53" s="344">
        <v>3719.32</v>
      </c>
      <c r="M53" s="344">
        <v>3473.16</v>
      </c>
      <c r="N53" s="224"/>
      <c r="O53" s="344">
        <v>15.47</v>
      </c>
      <c r="P53" s="344">
        <v>19.29</v>
      </c>
      <c r="Q53" s="224"/>
      <c r="R53" s="232" t="s">
        <v>131</v>
      </c>
      <c r="S53" s="232" t="s">
        <v>131</v>
      </c>
      <c r="T53" s="224"/>
      <c r="U53" s="344">
        <v>15.47</v>
      </c>
      <c r="V53" s="344">
        <v>19.29</v>
      </c>
      <c r="X53" s="1543">
        <f>VLOOKUP(B53,'FX rates'!$B$9:$K$116,4,FALSE)</f>
        <v>34.744999999999997</v>
      </c>
      <c r="Y53" s="1267">
        <f>VLOOKUP(B53,'FX rates'!$B$9:$K$116,5,FALSE)</f>
        <v>34.692900000000002</v>
      </c>
      <c r="AB53" s="344">
        <f t="shared" si="0"/>
        <v>107.04619369693482</v>
      </c>
      <c r="AC53" s="344">
        <f t="shared" si="2"/>
        <v>100.1115502019145</v>
      </c>
      <c r="AD53" s="224"/>
      <c r="AE53" s="232" t="s">
        <v>131</v>
      </c>
      <c r="AF53" s="232" t="s">
        <v>131</v>
      </c>
      <c r="AG53" s="224"/>
      <c r="AH53" s="344">
        <f t="shared" si="1"/>
        <v>107.04619369693482</v>
      </c>
      <c r="AI53" s="344">
        <f t="shared" si="3"/>
        <v>100.1115502019145</v>
      </c>
    </row>
    <row r="54" spans="2:35" ht="12" customHeight="1" x14ac:dyDescent="0.25">
      <c r="B54" s="157" t="s">
        <v>30</v>
      </c>
      <c r="C54" s="316">
        <f>SUM(C37:C53)</f>
        <v>19226</v>
      </c>
      <c r="D54" s="316">
        <v>20918</v>
      </c>
      <c r="E54" s="336"/>
      <c r="F54" s="199"/>
      <c r="G54" s="199"/>
      <c r="H54" s="224"/>
      <c r="I54" s="199"/>
      <c r="J54" s="199"/>
      <c r="K54" s="224"/>
      <c r="L54" s="199"/>
      <c r="M54" s="199"/>
      <c r="N54" s="224"/>
      <c r="O54" s="317">
        <v>22170.47</v>
      </c>
      <c r="P54" s="317">
        <v>22170.47</v>
      </c>
      <c r="Q54" s="224"/>
      <c r="R54" s="317">
        <f>SUM(R37:R53)</f>
        <v>1401.8300000000002</v>
      </c>
      <c r="S54" s="317">
        <v>1760.77</v>
      </c>
      <c r="T54" s="224"/>
      <c r="U54" s="317">
        <f>SUM(U37:U53)</f>
        <v>4489.72</v>
      </c>
      <c r="V54" s="317">
        <f>SUM(V37:V53)</f>
        <v>23931.38</v>
      </c>
      <c r="AB54" s="317">
        <f>SUM(AB37:AB53)</f>
        <v>28225.600980778247</v>
      </c>
      <c r="AC54" s="317">
        <f>SUM(AC37:AC53)</f>
        <v>32367.618775020634</v>
      </c>
      <c r="AD54" s="224"/>
      <c r="AE54" s="317">
        <f>SUM(AE37:AE53)</f>
        <v>35307.465228004337</v>
      </c>
      <c r="AF54" s="317">
        <f>SUM(AF37:AF53)</f>
        <v>41427.05197720389</v>
      </c>
      <c r="AG54" s="224"/>
      <c r="AH54" s="317">
        <f>SUM(AH37:AH53)</f>
        <v>63533.037812536262</v>
      </c>
      <c r="AI54" s="317">
        <f>SUM(AI37:AI53)</f>
        <v>73802.166757659055</v>
      </c>
    </row>
    <row r="55" spans="2:35" ht="12" customHeight="1" x14ac:dyDescent="0.25">
      <c r="B55" s="157"/>
      <c r="C55" s="345"/>
      <c r="D55" s="345"/>
      <c r="E55" s="336"/>
      <c r="F55" s="199"/>
      <c r="G55" s="199"/>
      <c r="H55" s="224"/>
      <c r="I55" s="199"/>
      <c r="J55" s="199"/>
      <c r="K55" s="224"/>
      <c r="L55" s="199"/>
      <c r="M55" s="199"/>
      <c r="N55" s="224"/>
      <c r="O55" s="199"/>
      <c r="P55" s="199"/>
      <c r="Q55" s="224"/>
      <c r="R55" s="199"/>
      <c r="S55" s="199"/>
      <c r="T55" s="224"/>
      <c r="U55" s="199"/>
      <c r="V55" s="199"/>
      <c r="AB55" s="199"/>
      <c r="AC55" s="199"/>
      <c r="AD55" s="224"/>
      <c r="AE55" s="199"/>
      <c r="AF55" s="199"/>
      <c r="AG55" s="224"/>
      <c r="AH55" s="199"/>
      <c r="AI55" s="199"/>
    </row>
    <row r="56" spans="2:35" ht="12" customHeight="1" x14ac:dyDescent="0.25">
      <c r="B56" s="82" t="s">
        <v>132</v>
      </c>
      <c r="C56" s="331">
        <f>SUM(C19,C34,C54)</f>
        <v>25627</v>
      </c>
      <c r="D56" s="331">
        <f>SUM(D19,D34,D54)</f>
        <v>27100</v>
      </c>
      <c r="E56" s="346"/>
      <c r="F56" s="332"/>
      <c r="G56" s="332"/>
      <c r="H56" s="333"/>
      <c r="I56" s="332"/>
      <c r="J56" s="332"/>
      <c r="K56" s="333"/>
      <c r="L56" s="332"/>
      <c r="M56" s="332"/>
      <c r="N56" s="333"/>
      <c r="O56" s="319">
        <f>SUM(O19,O34,O54)</f>
        <v>215171.07</v>
      </c>
      <c r="P56" s="319">
        <f>SUM(P19,P34,P54)</f>
        <v>215762.12000000002</v>
      </c>
      <c r="Q56" s="319"/>
      <c r="R56" s="319">
        <f t="shared" ref="R56:AI56" si="4">SUM(R19,R34,R54)</f>
        <v>1949.0600000000002</v>
      </c>
      <c r="S56" s="319">
        <f t="shared" si="4"/>
        <v>2267.36</v>
      </c>
      <c r="T56" s="319"/>
      <c r="U56" s="319">
        <f t="shared" si="4"/>
        <v>225451.29</v>
      </c>
      <c r="V56" s="319">
        <f t="shared" si="4"/>
        <v>244892.95</v>
      </c>
      <c r="W56" s="319"/>
      <c r="X56" s="319"/>
      <c r="Y56" s="319"/>
      <c r="Z56" s="319"/>
      <c r="AA56" s="319"/>
      <c r="AB56" s="319">
        <f t="shared" si="4"/>
        <v>378387.23822292691</v>
      </c>
      <c r="AC56" s="319">
        <f t="shared" si="4"/>
        <v>750121.91734066349</v>
      </c>
      <c r="AD56" s="319"/>
      <c r="AE56" s="319">
        <f t="shared" si="4"/>
        <v>70021.300665931078</v>
      </c>
      <c r="AF56" s="319">
        <f t="shared" si="4"/>
        <v>64497.564368550367</v>
      </c>
      <c r="AG56" s="319"/>
      <c r="AH56" s="319">
        <f t="shared" si="4"/>
        <v>552195.81912825268</v>
      </c>
      <c r="AI56" s="319">
        <f t="shared" si="4"/>
        <v>918286.59693567269</v>
      </c>
    </row>
    <row r="57" spans="2:35" ht="12" customHeight="1" x14ac:dyDescent="0.25">
      <c r="B57" s="157"/>
      <c r="C57" s="345"/>
      <c r="D57" s="345"/>
      <c r="E57" s="336"/>
      <c r="F57" s="345"/>
      <c r="G57" s="345"/>
      <c r="H57" s="336"/>
      <c r="I57" s="345"/>
      <c r="J57" s="345"/>
      <c r="K57" s="336"/>
      <c r="L57" s="345"/>
      <c r="M57" s="345"/>
      <c r="N57" s="336"/>
      <c r="O57" s="345"/>
      <c r="P57" s="345"/>
      <c r="Q57" s="336"/>
      <c r="R57" s="345"/>
      <c r="S57" s="345"/>
      <c r="T57" s="336"/>
      <c r="U57" s="345"/>
      <c r="V57" s="345"/>
    </row>
    <row r="58" spans="2:35" ht="12" customHeight="1" x14ac:dyDescent="0.25">
      <c r="B58" s="87" t="s">
        <v>110</v>
      </c>
    </row>
    <row r="59" spans="2:35" ht="12" customHeight="1" x14ac:dyDescent="0.25">
      <c r="B59" s="87" t="s">
        <v>111</v>
      </c>
    </row>
    <row r="60" spans="2:35" ht="12" customHeight="1" x14ac:dyDescent="0.25">
      <c r="B60" s="87" t="s">
        <v>112</v>
      </c>
    </row>
    <row r="61" spans="2:35" ht="12" customHeight="1" x14ac:dyDescent="0.25">
      <c r="B61" s="94" t="s">
        <v>113</v>
      </c>
    </row>
    <row r="62" spans="2:35" ht="12" customHeight="1" x14ac:dyDescent="0.25">
      <c r="B62" s="87" t="s">
        <v>133</v>
      </c>
    </row>
    <row r="63" spans="2:35" ht="12" customHeight="1" x14ac:dyDescent="0.25">
      <c r="B63" s="87" t="s">
        <v>134</v>
      </c>
    </row>
    <row r="64" spans="2:35" ht="12" customHeight="1" x14ac:dyDescent="0.25">
      <c r="B64" s="2"/>
    </row>
    <row r="65" spans="2:2" ht="12" customHeight="1" x14ac:dyDescent="0.25">
      <c r="B65" s="79" t="s">
        <v>116</v>
      </c>
    </row>
    <row r="66" spans="2:2" ht="12" customHeight="1" x14ac:dyDescent="0.25">
      <c r="B66" s="79" t="s">
        <v>117</v>
      </c>
    </row>
    <row r="67" spans="2:2" ht="12" customHeight="1" x14ac:dyDescent="0.25">
      <c r="B67" s="79" t="s">
        <v>121</v>
      </c>
    </row>
    <row r="68" spans="2:2" ht="12" customHeight="1" x14ac:dyDescent="0.25">
      <c r="B68" s="79" t="s">
        <v>805</v>
      </c>
    </row>
    <row r="69" spans="2:2" ht="12" customHeight="1" x14ac:dyDescent="0.25">
      <c r="B69" s="79" t="s">
        <v>118</v>
      </c>
    </row>
    <row r="70" spans="2:2" ht="12" customHeight="1" x14ac:dyDescent="0.25">
      <c r="B70" s="79" t="s">
        <v>119</v>
      </c>
    </row>
    <row r="71" spans="2:2" ht="12" customHeight="1" x14ac:dyDescent="0.25">
      <c r="B71" s="79" t="s">
        <v>120</v>
      </c>
    </row>
    <row r="72" spans="2:2" ht="12" customHeight="1" x14ac:dyDescent="0.25">
      <c r="B72" s="3" t="s">
        <v>807</v>
      </c>
    </row>
    <row r="73" spans="2:2" ht="12" customHeight="1" x14ac:dyDescent="0.25">
      <c r="B73" s="79" t="s">
        <v>123</v>
      </c>
    </row>
    <row r="74" spans="2:2" ht="12" customHeight="1" x14ac:dyDescent="0.25">
      <c r="B74" s="79" t="s">
        <v>124</v>
      </c>
    </row>
    <row r="75" spans="2:2" x14ac:dyDescent="0.25">
      <c r="B75" s="79" t="s">
        <v>125</v>
      </c>
    </row>
    <row r="76" spans="2:2" x14ac:dyDescent="0.25">
      <c r="B76" s="79" t="s">
        <v>122</v>
      </c>
    </row>
    <row r="77" spans="2:2" x14ac:dyDescent="0.25">
      <c r="B77" s="79" t="s">
        <v>126</v>
      </c>
    </row>
  </sheetData>
  <mergeCells count="23">
    <mergeCell ref="I6:I8"/>
    <mergeCell ref="B6:B8"/>
    <mergeCell ref="C6:C8"/>
    <mergeCell ref="D6:D8"/>
    <mergeCell ref="F6:F8"/>
    <mergeCell ref="G6:G8"/>
    <mergeCell ref="AB6:AB8"/>
    <mergeCell ref="J6:J8"/>
    <mergeCell ref="L6:L8"/>
    <mergeCell ref="M6:M8"/>
    <mergeCell ref="O6:O8"/>
    <mergeCell ref="P6:P8"/>
    <mergeCell ref="R6:R8"/>
    <mergeCell ref="S6:S8"/>
    <mergeCell ref="U6:U8"/>
    <mergeCell ref="V6:V8"/>
    <mergeCell ref="X6:X8"/>
    <mergeCell ref="Y6:Y8"/>
    <mergeCell ref="AC6:AC8"/>
    <mergeCell ref="AE6:AE8"/>
    <mergeCell ref="AF6:AF8"/>
    <mergeCell ref="AH6:AH8"/>
    <mergeCell ref="AI6:AI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H68"/>
  <sheetViews>
    <sheetView showGridLines="0" topLeftCell="A4" zoomScale="85" zoomScaleNormal="85" workbookViewId="0">
      <selection activeCell="J45" sqref="J45"/>
    </sheetView>
  </sheetViews>
  <sheetFormatPr defaultColWidth="11.42578125" defaultRowHeight="15" x14ac:dyDescent="0.25"/>
  <cols>
    <col min="1" max="1" width="2.85546875" style="3" customWidth="1"/>
    <col min="2" max="2" width="45.85546875" style="3" customWidth="1"/>
    <col min="3" max="3" width="5.28515625" style="3" bestFit="1" customWidth="1"/>
    <col min="4" max="7" width="15.7109375" style="3" customWidth="1"/>
    <col min="8" max="8" width="2.85546875" style="3" customWidth="1"/>
    <col min="9" max="12" width="15.7109375" style="3" customWidth="1"/>
    <col min="13" max="13" width="2.85546875" style="111" customWidth="1"/>
    <col min="14" max="14" width="2.85546875" style="3" customWidth="1"/>
    <col min="15" max="15" width="10.85546875" style="3" customWidth="1"/>
    <col min="16" max="16" width="2.85546875" style="3" customWidth="1"/>
    <col min="17" max="18" width="15.7109375" style="3" customWidth="1"/>
    <col min="19" max="20" width="2.85546875" style="3" customWidth="1"/>
    <col min="21" max="21" width="45.85546875" style="3" customWidth="1"/>
    <col min="22" max="25" width="15.7109375" style="3" customWidth="1"/>
    <col min="26" max="26" width="2.85546875" style="3" customWidth="1"/>
    <col min="27" max="30" width="15.7109375" style="3" customWidth="1"/>
    <col min="31" max="32" width="2.85546875" style="3" customWidth="1"/>
    <col min="33" max="33" width="10.85546875" style="3" customWidth="1"/>
    <col min="34" max="34" width="2.85546875" style="3" customWidth="1"/>
    <col min="35" max="256" width="11.42578125" style="2"/>
    <col min="257" max="257" width="2.85546875" style="2" customWidth="1"/>
    <col min="258" max="258" width="45.85546875" style="2" customWidth="1"/>
    <col min="259" max="259" width="5.28515625" style="2" bestFit="1" customWidth="1"/>
    <col min="260" max="263" width="15.7109375" style="2" customWidth="1"/>
    <col min="264" max="264" width="2.85546875" style="2" customWidth="1"/>
    <col min="265" max="268" width="15.7109375" style="2" customWidth="1"/>
    <col min="269" max="270" width="2.85546875" style="2" customWidth="1"/>
    <col min="271" max="271" width="10.85546875" style="2" customWidth="1"/>
    <col min="272" max="272" width="2.85546875" style="2" customWidth="1"/>
    <col min="273" max="274" width="15.7109375" style="2" customWidth="1"/>
    <col min="275" max="276" width="2.85546875" style="2" customWidth="1"/>
    <col min="277" max="277" width="45.85546875" style="2" customWidth="1"/>
    <col min="278" max="281" width="15.7109375" style="2" customWidth="1"/>
    <col min="282" max="282" width="2.85546875" style="2" customWidth="1"/>
    <col min="283" max="286" width="15.7109375" style="2" customWidth="1"/>
    <col min="287" max="288" width="2.85546875" style="2" customWidth="1"/>
    <col min="289" max="289" width="10.85546875" style="2" customWidth="1"/>
    <col min="290" max="290" width="2.85546875" style="2" customWidth="1"/>
    <col min="291" max="512" width="11.42578125" style="2"/>
    <col min="513" max="513" width="2.85546875" style="2" customWidth="1"/>
    <col min="514" max="514" width="45.85546875" style="2" customWidth="1"/>
    <col min="515" max="515" width="5.28515625" style="2" bestFit="1" customWidth="1"/>
    <col min="516" max="519" width="15.7109375" style="2" customWidth="1"/>
    <col min="520" max="520" width="2.85546875" style="2" customWidth="1"/>
    <col min="521" max="524" width="15.7109375" style="2" customWidth="1"/>
    <col min="525" max="526" width="2.85546875" style="2" customWidth="1"/>
    <col min="527" max="527" width="10.85546875" style="2" customWidth="1"/>
    <col min="528" max="528" width="2.85546875" style="2" customWidth="1"/>
    <col min="529" max="530" width="15.7109375" style="2" customWidth="1"/>
    <col min="531" max="532" width="2.85546875" style="2" customWidth="1"/>
    <col min="533" max="533" width="45.85546875" style="2" customWidth="1"/>
    <col min="534" max="537" width="15.7109375" style="2" customWidth="1"/>
    <col min="538" max="538" width="2.85546875" style="2" customWidth="1"/>
    <col min="539" max="542" width="15.7109375" style="2" customWidth="1"/>
    <col min="543" max="544" width="2.85546875" style="2" customWidth="1"/>
    <col min="545" max="545" width="10.85546875" style="2" customWidth="1"/>
    <col min="546" max="546" width="2.85546875" style="2" customWidth="1"/>
    <col min="547" max="768" width="11.42578125" style="2"/>
    <col min="769" max="769" width="2.85546875" style="2" customWidth="1"/>
    <col min="770" max="770" width="45.85546875" style="2" customWidth="1"/>
    <col min="771" max="771" width="5.28515625" style="2" bestFit="1" customWidth="1"/>
    <col min="772" max="775" width="15.7109375" style="2" customWidth="1"/>
    <col min="776" max="776" width="2.85546875" style="2" customWidth="1"/>
    <col min="777" max="780" width="15.7109375" style="2" customWidth="1"/>
    <col min="781" max="782" width="2.85546875" style="2" customWidth="1"/>
    <col min="783" max="783" width="10.85546875" style="2" customWidth="1"/>
    <col min="784" max="784" width="2.85546875" style="2" customWidth="1"/>
    <col min="785" max="786" width="15.7109375" style="2" customWidth="1"/>
    <col min="787" max="788" width="2.85546875" style="2" customWidth="1"/>
    <col min="789" max="789" width="45.85546875" style="2" customWidth="1"/>
    <col min="790" max="793" width="15.7109375" style="2" customWidth="1"/>
    <col min="794" max="794" width="2.85546875" style="2" customWidth="1"/>
    <col min="795" max="798" width="15.7109375" style="2" customWidth="1"/>
    <col min="799" max="800" width="2.85546875" style="2" customWidth="1"/>
    <col min="801" max="801" width="10.85546875" style="2" customWidth="1"/>
    <col min="802" max="802" width="2.85546875" style="2" customWidth="1"/>
    <col min="803" max="1024" width="11.42578125" style="2"/>
    <col min="1025" max="1025" width="2.85546875" style="2" customWidth="1"/>
    <col min="1026" max="1026" width="45.85546875" style="2" customWidth="1"/>
    <col min="1027" max="1027" width="5.28515625" style="2" bestFit="1" customWidth="1"/>
    <col min="1028" max="1031" width="15.7109375" style="2" customWidth="1"/>
    <col min="1032" max="1032" width="2.85546875" style="2" customWidth="1"/>
    <col min="1033"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4" width="2.85546875" style="2" customWidth="1"/>
    <col min="1045" max="1045" width="45.85546875" style="2" customWidth="1"/>
    <col min="1046" max="1049" width="15.7109375" style="2" customWidth="1"/>
    <col min="1050" max="1050" width="2.85546875" style="2" customWidth="1"/>
    <col min="1051" max="1054" width="15.7109375" style="2" customWidth="1"/>
    <col min="1055" max="1056" width="2.85546875" style="2" customWidth="1"/>
    <col min="1057" max="1057" width="10.85546875" style="2" customWidth="1"/>
    <col min="1058" max="1058" width="2.85546875" style="2" customWidth="1"/>
    <col min="1059" max="1280" width="11.42578125" style="2"/>
    <col min="1281" max="1281" width="2.85546875" style="2" customWidth="1"/>
    <col min="1282" max="1282" width="45.85546875" style="2" customWidth="1"/>
    <col min="1283" max="1283" width="5.28515625" style="2" bestFit="1" customWidth="1"/>
    <col min="1284" max="1287" width="15.7109375" style="2" customWidth="1"/>
    <col min="1288" max="1288" width="2.85546875" style="2" customWidth="1"/>
    <col min="1289"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300" width="2.85546875" style="2" customWidth="1"/>
    <col min="1301" max="1301" width="45.85546875" style="2" customWidth="1"/>
    <col min="1302" max="1305" width="15.7109375" style="2" customWidth="1"/>
    <col min="1306" max="1306" width="2.85546875" style="2" customWidth="1"/>
    <col min="1307" max="1310" width="15.7109375" style="2" customWidth="1"/>
    <col min="1311" max="1312" width="2.85546875" style="2" customWidth="1"/>
    <col min="1313" max="1313" width="10.85546875" style="2" customWidth="1"/>
    <col min="1314" max="1314" width="2.85546875" style="2" customWidth="1"/>
    <col min="1315" max="1536" width="11.42578125" style="2"/>
    <col min="1537" max="1537" width="2.85546875" style="2" customWidth="1"/>
    <col min="1538" max="1538" width="45.85546875" style="2" customWidth="1"/>
    <col min="1539" max="1539" width="5.28515625" style="2" bestFit="1" customWidth="1"/>
    <col min="1540" max="1543" width="15.7109375" style="2" customWidth="1"/>
    <col min="1544" max="1544" width="2.85546875" style="2" customWidth="1"/>
    <col min="1545"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6" width="2.85546875" style="2" customWidth="1"/>
    <col min="1557" max="1557" width="45.85546875" style="2" customWidth="1"/>
    <col min="1558" max="1561" width="15.7109375" style="2" customWidth="1"/>
    <col min="1562" max="1562" width="2.85546875" style="2" customWidth="1"/>
    <col min="1563" max="1566" width="15.7109375" style="2" customWidth="1"/>
    <col min="1567" max="1568" width="2.85546875" style="2" customWidth="1"/>
    <col min="1569" max="1569" width="10.85546875" style="2" customWidth="1"/>
    <col min="1570" max="1570" width="2.85546875" style="2" customWidth="1"/>
    <col min="1571" max="1792" width="11.42578125" style="2"/>
    <col min="1793" max="1793" width="2.85546875" style="2" customWidth="1"/>
    <col min="1794" max="1794" width="45.85546875" style="2" customWidth="1"/>
    <col min="1795" max="1795" width="5.28515625" style="2" bestFit="1" customWidth="1"/>
    <col min="1796" max="1799" width="15.7109375" style="2" customWidth="1"/>
    <col min="1800" max="1800" width="2.85546875" style="2" customWidth="1"/>
    <col min="1801"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2" width="2.85546875" style="2" customWidth="1"/>
    <col min="1813" max="1813" width="45.85546875" style="2" customWidth="1"/>
    <col min="1814" max="1817" width="15.7109375" style="2" customWidth="1"/>
    <col min="1818" max="1818" width="2.85546875" style="2" customWidth="1"/>
    <col min="1819" max="1822" width="15.7109375" style="2" customWidth="1"/>
    <col min="1823" max="1824" width="2.85546875" style="2" customWidth="1"/>
    <col min="1825" max="1825" width="10.85546875" style="2" customWidth="1"/>
    <col min="1826" max="1826" width="2.85546875" style="2" customWidth="1"/>
    <col min="1827" max="2048" width="11.42578125" style="2"/>
    <col min="2049" max="2049" width="2.85546875" style="2" customWidth="1"/>
    <col min="2050" max="2050" width="45.85546875" style="2" customWidth="1"/>
    <col min="2051" max="2051" width="5.28515625" style="2" bestFit="1" customWidth="1"/>
    <col min="2052" max="2055" width="15.7109375" style="2" customWidth="1"/>
    <col min="2056" max="2056" width="2.85546875" style="2" customWidth="1"/>
    <col min="2057"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8" width="2.85546875" style="2" customWidth="1"/>
    <col min="2069" max="2069" width="45.85546875" style="2" customWidth="1"/>
    <col min="2070" max="2073" width="15.7109375" style="2" customWidth="1"/>
    <col min="2074" max="2074" width="2.85546875" style="2" customWidth="1"/>
    <col min="2075" max="2078" width="15.7109375" style="2" customWidth="1"/>
    <col min="2079" max="2080" width="2.85546875" style="2" customWidth="1"/>
    <col min="2081" max="2081" width="10.85546875" style="2" customWidth="1"/>
    <col min="2082" max="2082" width="2.85546875" style="2" customWidth="1"/>
    <col min="2083" max="2304" width="11.42578125" style="2"/>
    <col min="2305" max="2305" width="2.85546875" style="2" customWidth="1"/>
    <col min="2306" max="2306" width="45.85546875" style="2" customWidth="1"/>
    <col min="2307" max="2307" width="5.28515625" style="2" bestFit="1" customWidth="1"/>
    <col min="2308" max="2311" width="15.7109375" style="2" customWidth="1"/>
    <col min="2312" max="2312" width="2.85546875" style="2" customWidth="1"/>
    <col min="2313"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4" width="2.85546875" style="2" customWidth="1"/>
    <col min="2325" max="2325" width="45.85546875" style="2" customWidth="1"/>
    <col min="2326" max="2329" width="15.7109375" style="2" customWidth="1"/>
    <col min="2330" max="2330" width="2.85546875" style="2" customWidth="1"/>
    <col min="2331" max="2334" width="15.7109375" style="2" customWidth="1"/>
    <col min="2335" max="2336" width="2.85546875" style="2" customWidth="1"/>
    <col min="2337" max="2337" width="10.85546875" style="2" customWidth="1"/>
    <col min="2338" max="2338" width="2.85546875" style="2" customWidth="1"/>
    <col min="2339" max="2560" width="11.42578125" style="2"/>
    <col min="2561" max="2561" width="2.85546875" style="2" customWidth="1"/>
    <col min="2562" max="2562" width="45.85546875" style="2" customWidth="1"/>
    <col min="2563" max="2563" width="5.28515625" style="2" bestFit="1" customWidth="1"/>
    <col min="2564" max="2567" width="15.7109375" style="2" customWidth="1"/>
    <col min="2568" max="2568" width="2.85546875" style="2" customWidth="1"/>
    <col min="2569"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80" width="2.85546875" style="2" customWidth="1"/>
    <col min="2581" max="2581" width="45.85546875" style="2" customWidth="1"/>
    <col min="2582" max="2585" width="15.7109375" style="2" customWidth="1"/>
    <col min="2586" max="2586" width="2.85546875" style="2" customWidth="1"/>
    <col min="2587" max="2590" width="15.7109375" style="2" customWidth="1"/>
    <col min="2591" max="2592" width="2.85546875" style="2" customWidth="1"/>
    <col min="2593" max="2593" width="10.85546875" style="2" customWidth="1"/>
    <col min="2594" max="2594" width="2.85546875" style="2" customWidth="1"/>
    <col min="2595" max="2816" width="11.42578125" style="2"/>
    <col min="2817" max="2817" width="2.85546875" style="2" customWidth="1"/>
    <col min="2818" max="2818" width="45.85546875" style="2" customWidth="1"/>
    <col min="2819" max="2819" width="5.28515625" style="2" bestFit="1" customWidth="1"/>
    <col min="2820" max="2823" width="15.7109375" style="2" customWidth="1"/>
    <col min="2824" max="2824" width="2.85546875" style="2" customWidth="1"/>
    <col min="2825"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6" width="2.85546875" style="2" customWidth="1"/>
    <col min="2837" max="2837" width="45.85546875" style="2" customWidth="1"/>
    <col min="2838" max="2841" width="15.7109375" style="2" customWidth="1"/>
    <col min="2842" max="2842" width="2.85546875" style="2" customWidth="1"/>
    <col min="2843" max="2846" width="15.7109375" style="2" customWidth="1"/>
    <col min="2847" max="2848" width="2.85546875" style="2" customWidth="1"/>
    <col min="2849" max="2849" width="10.85546875" style="2" customWidth="1"/>
    <col min="2850" max="2850" width="2.85546875" style="2" customWidth="1"/>
    <col min="2851" max="3072" width="11.42578125" style="2"/>
    <col min="3073" max="3073" width="2.85546875" style="2" customWidth="1"/>
    <col min="3074" max="3074" width="45.85546875" style="2" customWidth="1"/>
    <col min="3075" max="3075" width="5.28515625" style="2" bestFit="1" customWidth="1"/>
    <col min="3076" max="3079" width="15.7109375" style="2" customWidth="1"/>
    <col min="3080" max="3080" width="2.85546875" style="2" customWidth="1"/>
    <col min="3081"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2" width="2.85546875" style="2" customWidth="1"/>
    <col min="3093" max="3093" width="45.85546875" style="2" customWidth="1"/>
    <col min="3094" max="3097" width="15.7109375" style="2" customWidth="1"/>
    <col min="3098" max="3098" width="2.85546875" style="2" customWidth="1"/>
    <col min="3099" max="3102" width="15.7109375" style="2" customWidth="1"/>
    <col min="3103" max="3104" width="2.85546875" style="2" customWidth="1"/>
    <col min="3105" max="3105" width="10.85546875" style="2" customWidth="1"/>
    <col min="3106" max="3106" width="2.85546875" style="2" customWidth="1"/>
    <col min="3107" max="3328" width="11.42578125" style="2"/>
    <col min="3329" max="3329" width="2.85546875" style="2" customWidth="1"/>
    <col min="3330" max="3330" width="45.85546875" style="2" customWidth="1"/>
    <col min="3331" max="3331" width="5.28515625" style="2" bestFit="1" customWidth="1"/>
    <col min="3332" max="3335" width="15.7109375" style="2" customWidth="1"/>
    <col min="3336" max="3336" width="2.85546875" style="2" customWidth="1"/>
    <col min="3337"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8" width="2.85546875" style="2" customWidth="1"/>
    <col min="3349" max="3349" width="45.85546875" style="2" customWidth="1"/>
    <col min="3350" max="3353" width="15.7109375" style="2" customWidth="1"/>
    <col min="3354" max="3354" width="2.85546875" style="2" customWidth="1"/>
    <col min="3355" max="3358" width="15.7109375" style="2" customWidth="1"/>
    <col min="3359" max="3360" width="2.85546875" style="2" customWidth="1"/>
    <col min="3361" max="3361" width="10.85546875" style="2" customWidth="1"/>
    <col min="3362" max="3362" width="2.85546875" style="2" customWidth="1"/>
    <col min="3363" max="3584" width="11.42578125" style="2"/>
    <col min="3585" max="3585" width="2.85546875" style="2" customWidth="1"/>
    <col min="3586" max="3586" width="45.85546875" style="2" customWidth="1"/>
    <col min="3587" max="3587" width="5.28515625" style="2" bestFit="1" customWidth="1"/>
    <col min="3588" max="3591" width="15.7109375" style="2" customWidth="1"/>
    <col min="3592" max="3592" width="2.85546875" style="2" customWidth="1"/>
    <col min="3593"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4" width="2.85546875" style="2" customWidth="1"/>
    <col min="3605" max="3605" width="45.85546875" style="2" customWidth="1"/>
    <col min="3606" max="3609" width="15.7109375" style="2" customWidth="1"/>
    <col min="3610" max="3610" width="2.85546875" style="2" customWidth="1"/>
    <col min="3611" max="3614" width="15.7109375" style="2" customWidth="1"/>
    <col min="3615" max="3616" width="2.85546875" style="2" customWidth="1"/>
    <col min="3617" max="3617" width="10.85546875" style="2" customWidth="1"/>
    <col min="3618" max="3618" width="2.85546875" style="2" customWidth="1"/>
    <col min="3619" max="3840" width="11.42578125" style="2"/>
    <col min="3841" max="3841" width="2.85546875" style="2" customWidth="1"/>
    <col min="3842" max="3842" width="45.85546875" style="2" customWidth="1"/>
    <col min="3843" max="3843" width="5.28515625" style="2" bestFit="1" customWidth="1"/>
    <col min="3844" max="3847" width="15.7109375" style="2" customWidth="1"/>
    <col min="3848" max="3848" width="2.85546875" style="2" customWidth="1"/>
    <col min="3849"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60" width="2.85546875" style="2" customWidth="1"/>
    <col min="3861" max="3861" width="45.85546875" style="2" customWidth="1"/>
    <col min="3862" max="3865" width="15.7109375" style="2" customWidth="1"/>
    <col min="3866" max="3866" width="2.85546875" style="2" customWidth="1"/>
    <col min="3867" max="3870" width="15.7109375" style="2" customWidth="1"/>
    <col min="3871" max="3872" width="2.85546875" style="2" customWidth="1"/>
    <col min="3873" max="3873" width="10.85546875" style="2" customWidth="1"/>
    <col min="3874" max="3874" width="2.85546875" style="2" customWidth="1"/>
    <col min="3875" max="4096" width="11.42578125" style="2"/>
    <col min="4097" max="4097" width="2.85546875" style="2" customWidth="1"/>
    <col min="4098" max="4098" width="45.85546875" style="2" customWidth="1"/>
    <col min="4099" max="4099" width="5.28515625" style="2" bestFit="1" customWidth="1"/>
    <col min="4100" max="4103" width="15.7109375" style="2" customWidth="1"/>
    <col min="4104" max="4104" width="2.85546875" style="2" customWidth="1"/>
    <col min="4105"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6" width="2.85546875" style="2" customWidth="1"/>
    <col min="4117" max="4117" width="45.85546875" style="2" customWidth="1"/>
    <col min="4118" max="4121" width="15.7109375" style="2" customWidth="1"/>
    <col min="4122" max="4122" width="2.85546875" style="2" customWidth="1"/>
    <col min="4123" max="4126" width="15.7109375" style="2" customWidth="1"/>
    <col min="4127" max="4128" width="2.85546875" style="2" customWidth="1"/>
    <col min="4129" max="4129" width="10.85546875" style="2" customWidth="1"/>
    <col min="4130" max="4130" width="2.85546875" style="2" customWidth="1"/>
    <col min="4131" max="4352" width="11.42578125" style="2"/>
    <col min="4353" max="4353" width="2.85546875" style="2" customWidth="1"/>
    <col min="4354" max="4354" width="45.85546875" style="2" customWidth="1"/>
    <col min="4355" max="4355" width="5.28515625" style="2" bestFit="1" customWidth="1"/>
    <col min="4356" max="4359" width="15.7109375" style="2" customWidth="1"/>
    <col min="4360" max="4360" width="2.85546875" style="2" customWidth="1"/>
    <col min="4361"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2" width="2.85546875" style="2" customWidth="1"/>
    <col min="4373" max="4373" width="45.85546875" style="2" customWidth="1"/>
    <col min="4374" max="4377" width="15.7109375" style="2" customWidth="1"/>
    <col min="4378" max="4378" width="2.85546875" style="2" customWidth="1"/>
    <col min="4379" max="4382" width="15.7109375" style="2" customWidth="1"/>
    <col min="4383" max="4384" width="2.85546875" style="2" customWidth="1"/>
    <col min="4385" max="4385" width="10.85546875" style="2" customWidth="1"/>
    <col min="4386" max="4386" width="2.85546875" style="2" customWidth="1"/>
    <col min="4387" max="4608" width="11.42578125" style="2"/>
    <col min="4609" max="4609" width="2.85546875" style="2" customWidth="1"/>
    <col min="4610" max="4610" width="45.85546875" style="2" customWidth="1"/>
    <col min="4611" max="4611" width="5.28515625" style="2" bestFit="1" customWidth="1"/>
    <col min="4612" max="4615" width="15.7109375" style="2" customWidth="1"/>
    <col min="4616" max="4616" width="2.85546875" style="2" customWidth="1"/>
    <col min="4617"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8" width="2.85546875" style="2" customWidth="1"/>
    <col min="4629" max="4629" width="45.85546875" style="2" customWidth="1"/>
    <col min="4630" max="4633" width="15.7109375" style="2" customWidth="1"/>
    <col min="4634" max="4634" width="2.85546875" style="2" customWidth="1"/>
    <col min="4635" max="4638" width="15.7109375" style="2" customWidth="1"/>
    <col min="4639" max="4640" width="2.85546875" style="2" customWidth="1"/>
    <col min="4641" max="4641" width="10.85546875" style="2" customWidth="1"/>
    <col min="4642" max="4642" width="2.85546875" style="2" customWidth="1"/>
    <col min="4643" max="4864" width="11.42578125" style="2"/>
    <col min="4865" max="4865" width="2.85546875" style="2" customWidth="1"/>
    <col min="4866" max="4866" width="45.85546875" style="2" customWidth="1"/>
    <col min="4867" max="4867" width="5.28515625" style="2" bestFit="1" customWidth="1"/>
    <col min="4868" max="4871" width="15.7109375" style="2" customWidth="1"/>
    <col min="4872" max="4872" width="2.85546875" style="2" customWidth="1"/>
    <col min="4873"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4" width="2.85546875" style="2" customWidth="1"/>
    <col min="4885" max="4885" width="45.85546875" style="2" customWidth="1"/>
    <col min="4886" max="4889" width="15.7109375" style="2" customWidth="1"/>
    <col min="4890" max="4890" width="2.85546875" style="2" customWidth="1"/>
    <col min="4891" max="4894" width="15.7109375" style="2" customWidth="1"/>
    <col min="4895" max="4896" width="2.85546875" style="2" customWidth="1"/>
    <col min="4897" max="4897" width="10.85546875" style="2" customWidth="1"/>
    <col min="4898" max="4898" width="2.85546875" style="2" customWidth="1"/>
    <col min="4899" max="5120" width="11.42578125" style="2"/>
    <col min="5121" max="5121" width="2.85546875" style="2" customWidth="1"/>
    <col min="5122" max="5122" width="45.85546875" style="2" customWidth="1"/>
    <col min="5123" max="5123" width="5.28515625" style="2" bestFit="1" customWidth="1"/>
    <col min="5124" max="5127" width="15.7109375" style="2" customWidth="1"/>
    <col min="5128" max="5128" width="2.85546875" style="2" customWidth="1"/>
    <col min="5129"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40" width="2.85546875" style="2" customWidth="1"/>
    <col min="5141" max="5141" width="45.85546875" style="2" customWidth="1"/>
    <col min="5142" max="5145" width="15.7109375" style="2" customWidth="1"/>
    <col min="5146" max="5146" width="2.85546875" style="2" customWidth="1"/>
    <col min="5147" max="5150" width="15.7109375" style="2" customWidth="1"/>
    <col min="5151" max="5152" width="2.85546875" style="2" customWidth="1"/>
    <col min="5153" max="5153" width="10.85546875" style="2" customWidth="1"/>
    <col min="5154" max="5154" width="2.85546875" style="2" customWidth="1"/>
    <col min="5155" max="5376" width="11.42578125" style="2"/>
    <col min="5377" max="5377" width="2.85546875" style="2" customWidth="1"/>
    <col min="5378" max="5378" width="45.85546875" style="2" customWidth="1"/>
    <col min="5379" max="5379" width="5.28515625" style="2" bestFit="1" customWidth="1"/>
    <col min="5380" max="5383" width="15.7109375" style="2" customWidth="1"/>
    <col min="5384" max="5384" width="2.85546875" style="2" customWidth="1"/>
    <col min="5385"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6" width="2.85546875" style="2" customWidth="1"/>
    <col min="5397" max="5397" width="45.85546875" style="2" customWidth="1"/>
    <col min="5398" max="5401" width="15.7109375" style="2" customWidth="1"/>
    <col min="5402" max="5402" width="2.85546875" style="2" customWidth="1"/>
    <col min="5403" max="5406" width="15.7109375" style="2" customWidth="1"/>
    <col min="5407" max="5408" width="2.85546875" style="2" customWidth="1"/>
    <col min="5409" max="5409" width="10.85546875" style="2" customWidth="1"/>
    <col min="5410" max="5410" width="2.85546875" style="2" customWidth="1"/>
    <col min="5411" max="5632" width="11.42578125" style="2"/>
    <col min="5633" max="5633" width="2.85546875" style="2" customWidth="1"/>
    <col min="5634" max="5634" width="45.85546875" style="2" customWidth="1"/>
    <col min="5635" max="5635" width="5.28515625" style="2" bestFit="1" customWidth="1"/>
    <col min="5636" max="5639" width="15.7109375" style="2" customWidth="1"/>
    <col min="5640" max="5640" width="2.85546875" style="2" customWidth="1"/>
    <col min="5641"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2" width="2.85546875" style="2" customWidth="1"/>
    <col min="5653" max="5653" width="45.85546875" style="2" customWidth="1"/>
    <col min="5654" max="5657" width="15.7109375" style="2" customWidth="1"/>
    <col min="5658" max="5658" width="2.85546875" style="2" customWidth="1"/>
    <col min="5659" max="5662" width="15.7109375" style="2" customWidth="1"/>
    <col min="5663" max="5664" width="2.85546875" style="2" customWidth="1"/>
    <col min="5665" max="5665" width="10.85546875" style="2" customWidth="1"/>
    <col min="5666" max="5666" width="2.85546875" style="2" customWidth="1"/>
    <col min="5667" max="5888" width="11.42578125" style="2"/>
    <col min="5889" max="5889" width="2.85546875" style="2" customWidth="1"/>
    <col min="5890" max="5890" width="45.85546875" style="2" customWidth="1"/>
    <col min="5891" max="5891" width="5.28515625" style="2" bestFit="1" customWidth="1"/>
    <col min="5892" max="5895" width="15.7109375" style="2" customWidth="1"/>
    <col min="5896" max="5896" width="2.85546875" style="2" customWidth="1"/>
    <col min="5897"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8" width="2.85546875" style="2" customWidth="1"/>
    <col min="5909" max="5909" width="45.85546875" style="2" customWidth="1"/>
    <col min="5910" max="5913" width="15.7109375" style="2" customWidth="1"/>
    <col min="5914" max="5914" width="2.85546875" style="2" customWidth="1"/>
    <col min="5915" max="5918" width="15.7109375" style="2" customWidth="1"/>
    <col min="5919" max="5920" width="2.85546875" style="2" customWidth="1"/>
    <col min="5921" max="5921" width="10.85546875" style="2" customWidth="1"/>
    <col min="5922" max="5922" width="2.85546875" style="2" customWidth="1"/>
    <col min="5923" max="6144" width="11.42578125" style="2"/>
    <col min="6145" max="6145" width="2.85546875" style="2" customWidth="1"/>
    <col min="6146" max="6146" width="45.85546875" style="2" customWidth="1"/>
    <col min="6147" max="6147" width="5.28515625" style="2" bestFit="1" customWidth="1"/>
    <col min="6148" max="6151" width="15.7109375" style="2" customWidth="1"/>
    <col min="6152" max="6152" width="2.85546875" style="2" customWidth="1"/>
    <col min="6153"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4" width="2.85546875" style="2" customWidth="1"/>
    <col min="6165" max="6165" width="45.85546875" style="2" customWidth="1"/>
    <col min="6166" max="6169" width="15.7109375" style="2" customWidth="1"/>
    <col min="6170" max="6170" width="2.85546875" style="2" customWidth="1"/>
    <col min="6171" max="6174" width="15.7109375" style="2" customWidth="1"/>
    <col min="6175" max="6176" width="2.85546875" style="2" customWidth="1"/>
    <col min="6177" max="6177" width="10.85546875" style="2" customWidth="1"/>
    <col min="6178" max="6178" width="2.85546875" style="2" customWidth="1"/>
    <col min="6179" max="6400" width="11.42578125" style="2"/>
    <col min="6401" max="6401" width="2.85546875" style="2" customWidth="1"/>
    <col min="6402" max="6402" width="45.85546875" style="2" customWidth="1"/>
    <col min="6403" max="6403" width="5.28515625" style="2" bestFit="1" customWidth="1"/>
    <col min="6404" max="6407" width="15.7109375" style="2" customWidth="1"/>
    <col min="6408" max="6408" width="2.85546875" style="2" customWidth="1"/>
    <col min="6409"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20" width="2.85546875" style="2" customWidth="1"/>
    <col min="6421" max="6421" width="45.85546875" style="2" customWidth="1"/>
    <col min="6422" max="6425" width="15.7109375" style="2" customWidth="1"/>
    <col min="6426" max="6426" width="2.85546875" style="2" customWidth="1"/>
    <col min="6427" max="6430" width="15.7109375" style="2" customWidth="1"/>
    <col min="6431" max="6432" width="2.85546875" style="2" customWidth="1"/>
    <col min="6433" max="6433" width="10.85546875" style="2" customWidth="1"/>
    <col min="6434" max="6434" width="2.85546875" style="2" customWidth="1"/>
    <col min="6435" max="6656" width="11.42578125" style="2"/>
    <col min="6657" max="6657" width="2.85546875" style="2" customWidth="1"/>
    <col min="6658" max="6658" width="45.85546875" style="2" customWidth="1"/>
    <col min="6659" max="6659" width="5.28515625" style="2" bestFit="1" customWidth="1"/>
    <col min="6660" max="6663" width="15.7109375" style="2" customWidth="1"/>
    <col min="6664" max="6664" width="2.85546875" style="2" customWidth="1"/>
    <col min="6665"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6" width="2.85546875" style="2" customWidth="1"/>
    <col min="6677" max="6677" width="45.85546875" style="2" customWidth="1"/>
    <col min="6678" max="6681" width="15.7109375" style="2" customWidth="1"/>
    <col min="6682" max="6682" width="2.85546875" style="2" customWidth="1"/>
    <col min="6683" max="6686" width="15.7109375" style="2" customWidth="1"/>
    <col min="6687" max="6688" width="2.85546875" style="2" customWidth="1"/>
    <col min="6689" max="6689" width="10.85546875" style="2" customWidth="1"/>
    <col min="6690" max="6690" width="2.85546875" style="2" customWidth="1"/>
    <col min="6691" max="6912" width="11.42578125" style="2"/>
    <col min="6913" max="6913" width="2.85546875" style="2" customWidth="1"/>
    <col min="6914" max="6914" width="45.85546875" style="2" customWidth="1"/>
    <col min="6915" max="6915" width="5.28515625" style="2" bestFit="1" customWidth="1"/>
    <col min="6916" max="6919" width="15.7109375" style="2" customWidth="1"/>
    <col min="6920" max="6920" width="2.85546875" style="2" customWidth="1"/>
    <col min="6921"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2" width="2.85546875" style="2" customWidth="1"/>
    <col min="6933" max="6933" width="45.85546875" style="2" customWidth="1"/>
    <col min="6934" max="6937" width="15.7109375" style="2" customWidth="1"/>
    <col min="6938" max="6938" width="2.85546875" style="2" customWidth="1"/>
    <col min="6939" max="6942" width="15.7109375" style="2" customWidth="1"/>
    <col min="6943" max="6944" width="2.85546875" style="2" customWidth="1"/>
    <col min="6945" max="6945" width="10.85546875" style="2" customWidth="1"/>
    <col min="6946" max="6946" width="2.85546875" style="2" customWidth="1"/>
    <col min="6947" max="7168" width="11.42578125" style="2"/>
    <col min="7169" max="7169" width="2.85546875" style="2" customWidth="1"/>
    <col min="7170" max="7170" width="45.85546875" style="2" customWidth="1"/>
    <col min="7171" max="7171" width="5.28515625" style="2" bestFit="1" customWidth="1"/>
    <col min="7172" max="7175" width="15.7109375" style="2" customWidth="1"/>
    <col min="7176" max="7176" width="2.85546875" style="2" customWidth="1"/>
    <col min="7177"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8" width="2.85546875" style="2" customWidth="1"/>
    <col min="7189" max="7189" width="45.85546875" style="2" customWidth="1"/>
    <col min="7190" max="7193" width="15.7109375" style="2" customWidth="1"/>
    <col min="7194" max="7194" width="2.85546875" style="2" customWidth="1"/>
    <col min="7195" max="7198" width="15.7109375" style="2" customWidth="1"/>
    <col min="7199" max="7200" width="2.85546875" style="2" customWidth="1"/>
    <col min="7201" max="7201" width="10.85546875" style="2" customWidth="1"/>
    <col min="7202" max="7202" width="2.85546875" style="2" customWidth="1"/>
    <col min="7203" max="7424" width="11.42578125" style="2"/>
    <col min="7425" max="7425" width="2.85546875" style="2" customWidth="1"/>
    <col min="7426" max="7426" width="45.85546875" style="2" customWidth="1"/>
    <col min="7427" max="7427" width="5.28515625" style="2" bestFit="1" customWidth="1"/>
    <col min="7428" max="7431" width="15.7109375" style="2" customWidth="1"/>
    <col min="7432" max="7432" width="2.85546875" style="2" customWidth="1"/>
    <col min="7433"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4" width="2.85546875" style="2" customWidth="1"/>
    <col min="7445" max="7445" width="45.85546875" style="2" customWidth="1"/>
    <col min="7446" max="7449" width="15.7109375" style="2" customWidth="1"/>
    <col min="7450" max="7450" width="2.85546875" style="2" customWidth="1"/>
    <col min="7451" max="7454" width="15.7109375" style="2" customWidth="1"/>
    <col min="7455" max="7456" width="2.85546875" style="2" customWidth="1"/>
    <col min="7457" max="7457" width="10.85546875" style="2" customWidth="1"/>
    <col min="7458" max="7458" width="2.85546875" style="2" customWidth="1"/>
    <col min="7459" max="7680" width="11.42578125" style="2"/>
    <col min="7681" max="7681" width="2.85546875" style="2" customWidth="1"/>
    <col min="7682" max="7682" width="45.85546875" style="2" customWidth="1"/>
    <col min="7683" max="7683" width="5.28515625" style="2" bestFit="1" customWidth="1"/>
    <col min="7684" max="7687" width="15.7109375" style="2" customWidth="1"/>
    <col min="7688" max="7688" width="2.85546875" style="2" customWidth="1"/>
    <col min="7689"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700" width="2.85546875" style="2" customWidth="1"/>
    <col min="7701" max="7701" width="45.85546875" style="2" customWidth="1"/>
    <col min="7702" max="7705" width="15.7109375" style="2" customWidth="1"/>
    <col min="7706" max="7706" width="2.85546875" style="2" customWidth="1"/>
    <col min="7707" max="7710" width="15.7109375" style="2" customWidth="1"/>
    <col min="7711" max="7712" width="2.85546875" style="2" customWidth="1"/>
    <col min="7713" max="7713" width="10.85546875" style="2" customWidth="1"/>
    <col min="7714" max="7714" width="2.85546875" style="2" customWidth="1"/>
    <col min="7715" max="7936" width="11.42578125" style="2"/>
    <col min="7937" max="7937" width="2.85546875" style="2" customWidth="1"/>
    <col min="7938" max="7938" width="45.85546875" style="2" customWidth="1"/>
    <col min="7939" max="7939" width="5.28515625" style="2" bestFit="1" customWidth="1"/>
    <col min="7940" max="7943" width="15.7109375" style="2" customWidth="1"/>
    <col min="7944" max="7944" width="2.85546875" style="2" customWidth="1"/>
    <col min="7945"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6" width="2.85546875" style="2" customWidth="1"/>
    <col min="7957" max="7957" width="45.85546875" style="2" customWidth="1"/>
    <col min="7958" max="7961" width="15.7109375" style="2" customWidth="1"/>
    <col min="7962" max="7962" width="2.85546875" style="2" customWidth="1"/>
    <col min="7963" max="7966" width="15.7109375" style="2" customWidth="1"/>
    <col min="7967" max="7968" width="2.85546875" style="2" customWidth="1"/>
    <col min="7969" max="7969" width="10.85546875" style="2" customWidth="1"/>
    <col min="7970" max="7970" width="2.85546875" style="2" customWidth="1"/>
    <col min="7971" max="8192" width="11.42578125" style="2"/>
    <col min="8193" max="8193" width="2.85546875" style="2" customWidth="1"/>
    <col min="8194" max="8194" width="45.85546875" style="2" customWidth="1"/>
    <col min="8195" max="8195" width="5.28515625" style="2" bestFit="1" customWidth="1"/>
    <col min="8196" max="8199" width="15.7109375" style="2" customWidth="1"/>
    <col min="8200" max="8200" width="2.85546875" style="2" customWidth="1"/>
    <col min="8201"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2" width="2.85546875" style="2" customWidth="1"/>
    <col min="8213" max="8213" width="45.85546875" style="2" customWidth="1"/>
    <col min="8214" max="8217" width="15.7109375" style="2" customWidth="1"/>
    <col min="8218" max="8218" width="2.85546875" style="2" customWidth="1"/>
    <col min="8219" max="8222" width="15.7109375" style="2" customWidth="1"/>
    <col min="8223" max="8224" width="2.85546875" style="2" customWidth="1"/>
    <col min="8225" max="8225" width="10.85546875" style="2" customWidth="1"/>
    <col min="8226" max="8226" width="2.85546875" style="2" customWidth="1"/>
    <col min="8227" max="8448" width="11.42578125" style="2"/>
    <col min="8449" max="8449" width="2.85546875" style="2" customWidth="1"/>
    <col min="8450" max="8450" width="45.85546875" style="2" customWidth="1"/>
    <col min="8451" max="8451" width="5.28515625" style="2" bestFit="1" customWidth="1"/>
    <col min="8452" max="8455" width="15.7109375" style="2" customWidth="1"/>
    <col min="8456" max="8456" width="2.85546875" style="2" customWidth="1"/>
    <col min="8457"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8" width="2.85546875" style="2" customWidth="1"/>
    <col min="8469" max="8469" width="45.85546875" style="2" customWidth="1"/>
    <col min="8470" max="8473" width="15.7109375" style="2" customWidth="1"/>
    <col min="8474" max="8474" width="2.85546875" style="2" customWidth="1"/>
    <col min="8475" max="8478" width="15.7109375" style="2" customWidth="1"/>
    <col min="8479" max="8480" width="2.85546875" style="2" customWidth="1"/>
    <col min="8481" max="8481" width="10.85546875" style="2" customWidth="1"/>
    <col min="8482" max="8482" width="2.85546875" style="2" customWidth="1"/>
    <col min="8483" max="8704" width="11.42578125" style="2"/>
    <col min="8705" max="8705" width="2.85546875" style="2" customWidth="1"/>
    <col min="8706" max="8706" width="45.85546875" style="2" customWidth="1"/>
    <col min="8707" max="8707" width="5.28515625" style="2" bestFit="1" customWidth="1"/>
    <col min="8708" max="8711" width="15.7109375" style="2" customWidth="1"/>
    <col min="8712" max="8712" width="2.85546875" style="2" customWidth="1"/>
    <col min="8713"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4" width="2.85546875" style="2" customWidth="1"/>
    <col min="8725" max="8725" width="45.85546875" style="2" customWidth="1"/>
    <col min="8726" max="8729" width="15.7109375" style="2" customWidth="1"/>
    <col min="8730" max="8730" width="2.85546875" style="2" customWidth="1"/>
    <col min="8731" max="8734" width="15.7109375" style="2" customWidth="1"/>
    <col min="8735" max="8736" width="2.85546875" style="2" customWidth="1"/>
    <col min="8737" max="8737" width="10.85546875" style="2" customWidth="1"/>
    <col min="8738" max="8738" width="2.85546875" style="2" customWidth="1"/>
    <col min="8739" max="8960" width="11.42578125" style="2"/>
    <col min="8961" max="8961" width="2.85546875" style="2" customWidth="1"/>
    <col min="8962" max="8962" width="45.85546875" style="2" customWidth="1"/>
    <col min="8963" max="8963" width="5.28515625" style="2" bestFit="1" customWidth="1"/>
    <col min="8964" max="8967" width="15.7109375" style="2" customWidth="1"/>
    <col min="8968" max="8968" width="2.85546875" style="2" customWidth="1"/>
    <col min="8969"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80" width="2.85546875" style="2" customWidth="1"/>
    <col min="8981" max="8981" width="45.85546875" style="2" customWidth="1"/>
    <col min="8982" max="8985" width="15.7109375" style="2" customWidth="1"/>
    <col min="8986" max="8986" width="2.85546875" style="2" customWidth="1"/>
    <col min="8987" max="8990" width="15.7109375" style="2" customWidth="1"/>
    <col min="8991" max="8992" width="2.85546875" style="2" customWidth="1"/>
    <col min="8993" max="8993" width="10.85546875" style="2" customWidth="1"/>
    <col min="8994" max="8994" width="2.85546875" style="2" customWidth="1"/>
    <col min="8995" max="9216" width="11.42578125" style="2"/>
    <col min="9217" max="9217" width="2.85546875" style="2" customWidth="1"/>
    <col min="9218" max="9218" width="45.85546875" style="2" customWidth="1"/>
    <col min="9219" max="9219" width="5.28515625" style="2" bestFit="1" customWidth="1"/>
    <col min="9220" max="9223" width="15.7109375" style="2" customWidth="1"/>
    <col min="9224" max="9224" width="2.85546875" style="2" customWidth="1"/>
    <col min="9225"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6" width="2.85546875" style="2" customWidth="1"/>
    <col min="9237" max="9237" width="45.85546875" style="2" customWidth="1"/>
    <col min="9238" max="9241" width="15.7109375" style="2" customWidth="1"/>
    <col min="9242" max="9242" width="2.85546875" style="2" customWidth="1"/>
    <col min="9243" max="9246" width="15.7109375" style="2" customWidth="1"/>
    <col min="9247" max="9248" width="2.85546875" style="2" customWidth="1"/>
    <col min="9249" max="9249" width="10.85546875" style="2" customWidth="1"/>
    <col min="9250" max="9250" width="2.85546875" style="2" customWidth="1"/>
    <col min="9251" max="9472" width="11.42578125" style="2"/>
    <col min="9473" max="9473" width="2.85546875" style="2" customWidth="1"/>
    <col min="9474" max="9474" width="45.85546875" style="2" customWidth="1"/>
    <col min="9475" max="9475" width="5.28515625" style="2" bestFit="1" customWidth="1"/>
    <col min="9476" max="9479" width="15.7109375" style="2" customWidth="1"/>
    <col min="9480" max="9480" width="2.85546875" style="2" customWidth="1"/>
    <col min="9481"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2" width="2.85546875" style="2" customWidth="1"/>
    <col min="9493" max="9493" width="45.85546875" style="2" customWidth="1"/>
    <col min="9494" max="9497" width="15.7109375" style="2" customWidth="1"/>
    <col min="9498" max="9498" width="2.85546875" style="2" customWidth="1"/>
    <col min="9499" max="9502" width="15.7109375" style="2" customWidth="1"/>
    <col min="9503" max="9504" width="2.85546875" style="2" customWidth="1"/>
    <col min="9505" max="9505" width="10.85546875" style="2" customWidth="1"/>
    <col min="9506" max="9506" width="2.85546875" style="2" customWidth="1"/>
    <col min="9507" max="9728" width="11.42578125" style="2"/>
    <col min="9729" max="9729" width="2.85546875" style="2" customWidth="1"/>
    <col min="9730" max="9730" width="45.85546875" style="2" customWidth="1"/>
    <col min="9731" max="9731" width="5.28515625" style="2" bestFit="1" customWidth="1"/>
    <col min="9732" max="9735" width="15.7109375" style="2" customWidth="1"/>
    <col min="9736" max="9736" width="2.85546875" style="2" customWidth="1"/>
    <col min="9737"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8" width="2.85546875" style="2" customWidth="1"/>
    <col min="9749" max="9749" width="45.85546875" style="2" customWidth="1"/>
    <col min="9750" max="9753" width="15.7109375" style="2" customWidth="1"/>
    <col min="9754" max="9754" width="2.85546875" style="2" customWidth="1"/>
    <col min="9755" max="9758" width="15.7109375" style="2" customWidth="1"/>
    <col min="9759" max="9760" width="2.85546875" style="2" customWidth="1"/>
    <col min="9761" max="9761" width="10.85546875" style="2" customWidth="1"/>
    <col min="9762" max="9762" width="2.85546875" style="2" customWidth="1"/>
    <col min="9763" max="9984" width="11.42578125" style="2"/>
    <col min="9985" max="9985" width="2.85546875" style="2" customWidth="1"/>
    <col min="9986" max="9986" width="45.85546875" style="2" customWidth="1"/>
    <col min="9987" max="9987" width="5.28515625" style="2" bestFit="1" customWidth="1"/>
    <col min="9988" max="9991" width="15.7109375" style="2" customWidth="1"/>
    <col min="9992" max="9992" width="2.85546875" style="2" customWidth="1"/>
    <col min="9993"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4" width="2.85546875" style="2" customWidth="1"/>
    <col min="10005" max="10005" width="45.85546875" style="2" customWidth="1"/>
    <col min="10006" max="10009" width="15.7109375" style="2" customWidth="1"/>
    <col min="10010" max="10010" width="2.85546875" style="2" customWidth="1"/>
    <col min="10011" max="10014" width="15.7109375" style="2" customWidth="1"/>
    <col min="10015" max="10016" width="2.85546875" style="2" customWidth="1"/>
    <col min="10017" max="10017" width="10.85546875" style="2" customWidth="1"/>
    <col min="10018" max="10018" width="2.85546875" style="2" customWidth="1"/>
    <col min="10019" max="10240" width="11.42578125" style="2"/>
    <col min="10241" max="10241" width="2.85546875" style="2" customWidth="1"/>
    <col min="10242" max="10242" width="45.85546875" style="2" customWidth="1"/>
    <col min="10243" max="10243" width="5.28515625" style="2" bestFit="1" customWidth="1"/>
    <col min="10244" max="10247" width="15.7109375" style="2" customWidth="1"/>
    <col min="10248" max="10248" width="2.85546875" style="2" customWidth="1"/>
    <col min="10249"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60" width="2.85546875" style="2" customWidth="1"/>
    <col min="10261" max="10261" width="45.85546875" style="2" customWidth="1"/>
    <col min="10262" max="10265" width="15.7109375" style="2" customWidth="1"/>
    <col min="10266" max="10266" width="2.85546875" style="2" customWidth="1"/>
    <col min="10267" max="10270" width="15.7109375" style="2" customWidth="1"/>
    <col min="10271" max="10272" width="2.85546875" style="2" customWidth="1"/>
    <col min="10273" max="10273" width="10.85546875" style="2" customWidth="1"/>
    <col min="10274" max="10274" width="2.85546875" style="2" customWidth="1"/>
    <col min="10275" max="10496" width="11.42578125" style="2"/>
    <col min="10497" max="10497" width="2.85546875" style="2" customWidth="1"/>
    <col min="10498" max="10498" width="45.85546875" style="2" customWidth="1"/>
    <col min="10499" max="10499" width="5.28515625" style="2" bestFit="1" customWidth="1"/>
    <col min="10500" max="10503" width="15.7109375" style="2" customWidth="1"/>
    <col min="10504" max="10504" width="2.85546875" style="2" customWidth="1"/>
    <col min="10505"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6" width="2.85546875" style="2" customWidth="1"/>
    <col min="10517" max="10517" width="45.85546875" style="2" customWidth="1"/>
    <col min="10518" max="10521" width="15.7109375" style="2" customWidth="1"/>
    <col min="10522" max="10522" width="2.85546875" style="2" customWidth="1"/>
    <col min="10523" max="10526" width="15.7109375" style="2" customWidth="1"/>
    <col min="10527" max="10528" width="2.85546875" style="2" customWidth="1"/>
    <col min="10529" max="10529" width="10.85546875" style="2" customWidth="1"/>
    <col min="10530" max="10530" width="2.85546875" style="2" customWidth="1"/>
    <col min="10531" max="10752" width="11.42578125" style="2"/>
    <col min="10753" max="10753" width="2.85546875" style="2" customWidth="1"/>
    <col min="10754" max="10754" width="45.85546875" style="2" customWidth="1"/>
    <col min="10755" max="10755" width="5.28515625" style="2" bestFit="1" customWidth="1"/>
    <col min="10756" max="10759" width="15.7109375" style="2" customWidth="1"/>
    <col min="10760" max="10760" width="2.85546875" style="2" customWidth="1"/>
    <col min="10761"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2" width="2.85546875" style="2" customWidth="1"/>
    <col min="10773" max="10773" width="45.85546875" style="2" customWidth="1"/>
    <col min="10774" max="10777" width="15.7109375" style="2" customWidth="1"/>
    <col min="10778" max="10778" width="2.85546875" style="2" customWidth="1"/>
    <col min="10779" max="10782" width="15.7109375" style="2" customWidth="1"/>
    <col min="10783" max="10784" width="2.85546875" style="2" customWidth="1"/>
    <col min="10785" max="10785" width="10.85546875" style="2" customWidth="1"/>
    <col min="10786" max="10786" width="2.85546875" style="2" customWidth="1"/>
    <col min="10787" max="11008" width="11.42578125" style="2"/>
    <col min="11009" max="11009" width="2.85546875" style="2" customWidth="1"/>
    <col min="11010" max="11010" width="45.85546875" style="2" customWidth="1"/>
    <col min="11011" max="11011" width="5.28515625" style="2" bestFit="1" customWidth="1"/>
    <col min="11012" max="11015" width="15.7109375" style="2" customWidth="1"/>
    <col min="11016" max="11016" width="2.85546875" style="2" customWidth="1"/>
    <col min="11017"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8" width="2.85546875" style="2" customWidth="1"/>
    <col min="11029" max="11029" width="45.85546875" style="2" customWidth="1"/>
    <col min="11030" max="11033" width="15.7109375" style="2" customWidth="1"/>
    <col min="11034" max="11034" width="2.85546875" style="2" customWidth="1"/>
    <col min="11035" max="11038" width="15.7109375" style="2" customWidth="1"/>
    <col min="11039" max="11040" width="2.85546875" style="2" customWidth="1"/>
    <col min="11041" max="11041" width="10.85546875" style="2" customWidth="1"/>
    <col min="11042" max="11042" width="2.85546875" style="2" customWidth="1"/>
    <col min="11043" max="11264" width="11.42578125" style="2"/>
    <col min="11265" max="11265" width="2.85546875" style="2" customWidth="1"/>
    <col min="11266" max="11266" width="45.85546875" style="2" customWidth="1"/>
    <col min="11267" max="11267" width="5.28515625" style="2" bestFit="1" customWidth="1"/>
    <col min="11268" max="11271" width="15.7109375" style="2" customWidth="1"/>
    <col min="11272" max="11272" width="2.85546875" style="2" customWidth="1"/>
    <col min="11273"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4" width="2.85546875" style="2" customWidth="1"/>
    <col min="11285" max="11285" width="45.85546875" style="2" customWidth="1"/>
    <col min="11286" max="11289" width="15.7109375" style="2" customWidth="1"/>
    <col min="11290" max="11290" width="2.85546875" style="2" customWidth="1"/>
    <col min="11291" max="11294" width="15.7109375" style="2" customWidth="1"/>
    <col min="11295" max="11296" width="2.85546875" style="2" customWidth="1"/>
    <col min="11297" max="11297" width="10.85546875" style="2" customWidth="1"/>
    <col min="11298" max="11298" width="2.85546875" style="2" customWidth="1"/>
    <col min="11299" max="11520" width="11.42578125" style="2"/>
    <col min="11521" max="11521" width="2.85546875" style="2" customWidth="1"/>
    <col min="11522" max="11522" width="45.85546875" style="2" customWidth="1"/>
    <col min="11523" max="11523" width="5.28515625" style="2" bestFit="1" customWidth="1"/>
    <col min="11524" max="11527" width="15.7109375" style="2" customWidth="1"/>
    <col min="11528" max="11528" width="2.85546875" style="2" customWidth="1"/>
    <col min="11529"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40" width="2.85546875" style="2" customWidth="1"/>
    <col min="11541" max="11541" width="45.85546875" style="2" customWidth="1"/>
    <col min="11542" max="11545" width="15.7109375" style="2" customWidth="1"/>
    <col min="11546" max="11546" width="2.85546875" style="2" customWidth="1"/>
    <col min="11547" max="11550" width="15.7109375" style="2" customWidth="1"/>
    <col min="11551" max="11552" width="2.85546875" style="2" customWidth="1"/>
    <col min="11553" max="11553" width="10.85546875" style="2" customWidth="1"/>
    <col min="11554" max="11554" width="2.85546875" style="2" customWidth="1"/>
    <col min="11555" max="11776" width="11.42578125" style="2"/>
    <col min="11777" max="11777" width="2.85546875" style="2" customWidth="1"/>
    <col min="11778" max="11778" width="45.85546875" style="2" customWidth="1"/>
    <col min="11779" max="11779" width="5.28515625" style="2" bestFit="1" customWidth="1"/>
    <col min="11780" max="11783" width="15.7109375" style="2" customWidth="1"/>
    <col min="11784" max="11784" width="2.85546875" style="2" customWidth="1"/>
    <col min="11785"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6" width="2.85546875" style="2" customWidth="1"/>
    <col min="11797" max="11797" width="45.85546875" style="2" customWidth="1"/>
    <col min="11798" max="11801" width="15.7109375" style="2" customWidth="1"/>
    <col min="11802" max="11802" width="2.85546875" style="2" customWidth="1"/>
    <col min="11803" max="11806" width="15.7109375" style="2" customWidth="1"/>
    <col min="11807" max="11808" width="2.85546875" style="2" customWidth="1"/>
    <col min="11809" max="11809" width="10.85546875" style="2" customWidth="1"/>
    <col min="11810" max="11810" width="2.85546875" style="2" customWidth="1"/>
    <col min="11811" max="12032" width="11.42578125" style="2"/>
    <col min="12033" max="12033" width="2.85546875" style="2" customWidth="1"/>
    <col min="12034" max="12034" width="45.85546875" style="2" customWidth="1"/>
    <col min="12035" max="12035" width="5.28515625" style="2" bestFit="1" customWidth="1"/>
    <col min="12036" max="12039" width="15.7109375" style="2" customWidth="1"/>
    <col min="12040" max="12040" width="2.85546875" style="2" customWidth="1"/>
    <col min="12041"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2" width="2.85546875" style="2" customWidth="1"/>
    <col min="12053" max="12053" width="45.85546875" style="2" customWidth="1"/>
    <col min="12054" max="12057" width="15.7109375" style="2" customWidth="1"/>
    <col min="12058" max="12058" width="2.85546875" style="2" customWidth="1"/>
    <col min="12059" max="12062" width="15.7109375" style="2" customWidth="1"/>
    <col min="12063" max="12064" width="2.85546875" style="2" customWidth="1"/>
    <col min="12065" max="12065" width="10.85546875" style="2" customWidth="1"/>
    <col min="12066" max="12066" width="2.85546875" style="2" customWidth="1"/>
    <col min="12067" max="12288" width="11.42578125" style="2"/>
    <col min="12289" max="12289" width="2.85546875" style="2" customWidth="1"/>
    <col min="12290" max="12290" width="45.85546875" style="2" customWidth="1"/>
    <col min="12291" max="12291" width="5.28515625" style="2" bestFit="1" customWidth="1"/>
    <col min="12292" max="12295" width="15.7109375" style="2" customWidth="1"/>
    <col min="12296" max="12296" width="2.85546875" style="2" customWidth="1"/>
    <col min="12297"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8" width="2.85546875" style="2" customWidth="1"/>
    <col min="12309" max="12309" width="45.85546875" style="2" customWidth="1"/>
    <col min="12310" max="12313" width="15.7109375" style="2" customWidth="1"/>
    <col min="12314" max="12314" width="2.85546875" style="2" customWidth="1"/>
    <col min="12315" max="12318" width="15.7109375" style="2" customWidth="1"/>
    <col min="12319" max="12320" width="2.85546875" style="2" customWidth="1"/>
    <col min="12321" max="12321" width="10.85546875" style="2" customWidth="1"/>
    <col min="12322" max="12322" width="2.85546875" style="2" customWidth="1"/>
    <col min="12323" max="12544" width="11.42578125" style="2"/>
    <col min="12545" max="12545" width="2.85546875" style="2" customWidth="1"/>
    <col min="12546" max="12546" width="45.85546875" style="2" customWidth="1"/>
    <col min="12547" max="12547" width="5.28515625" style="2" bestFit="1" customWidth="1"/>
    <col min="12548" max="12551" width="15.7109375" style="2" customWidth="1"/>
    <col min="12552" max="12552" width="2.85546875" style="2" customWidth="1"/>
    <col min="12553"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4" width="2.85546875" style="2" customWidth="1"/>
    <col min="12565" max="12565" width="45.85546875" style="2" customWidth="1"/>
    <col min="12566" max="12569" width="15.7109375" style="2" customWidth="1"/>
    <col min="12570" max="12570" width="2.85546875" style="2" customWidth="1"/>
    <col min="12571" max="12574" width="15.7109375" style="2" customWidth="1"/>
    <col min="12575" max="12576" width="2.85546875" style="2" customWidth="1"/>
    <col min="12577" max="12577" width="10.85546875" style="2" customWidth="1"/>
    <col min="12578" max="12578" width="2.85546875" style="2" customWidth="1"/>
    <col min="12579" max="12800" width="11.42578125" style="2"/>
    <col min="12801" max="12801" width="2.85546875" style="2" customWidth="1"/>
    <col min="12802" max="12802" width="45.85546875" style="2" customWidth="1"/>
    <col min="12803" max="12803" width="5.28515625" style="2" bestFit="1" customWidth="1"/>
    <col min="12804" max="12807" width="15.7109375" style="2" customWidth="1"/>
    <col min="12808" max="12808" width="2.85546875" style="2" customWidth="1"/>
    <col min="12809"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20" width="2.85546875" style="2" customWidth="1"/>
    <col min="12821" max="12821" width="45.85546875" style="2" customWidth="1"/>
    <col min="12822" max="12825" width="15.7109375" style="2" customWidth="1"/>
    <col min="12826" max="12826" width="2.85546875" style="2" customWidth="1"/>
    <col min="12827" max="12830" width="15.7109375" style="2" customWidth="1"/>
    <col min="12831" max="12832" width="2.85546875" style="2" customWidth="1"/>
    <col min="12833" max="12833" width="10.85546875" style="2" customWidth="1"/>
    <col min="12834" max="12834" width="2.85546875" style="2" customWidth="1"/>
    <col min="12835" max="13056" width="11.42578125" style="2"/>
    <col min="13057" max="13057" width="2.85546875" style="2" customWidth="1"/>
    <col min="13058" max="13058" width="45.85546875" style="2" customWidth="1"/>
    <col min="13059" max="13059" width="5.28515625" style="2" bestFit="1" customWidth="1"/>
    <col min="13060" max="13063" width="15.7109375" style="2" customWidth="1"/>
    <col min="13064" max="13064" width="2.85546875" style="2" customWidth="1"/>
    <col min="13065"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6" width="2.85546875" style="2" customWidth="1"/>
    <col min="13077" max="13077" width="45.85546875" style="2" customWidth="1"/>
    <col min="13078" max="13081" width="15.7109375" style="2" customWidth="1"/>
    <col min="13082" max="13082" width="2.85546875" style="2" customWidth="1"/>
    <col min="13083" max="13086" width="15.7109375" style="2" customWidth="1"/>
    <col min="13087" max="13088" width="2.85546875" style="2" customWidth="1"/>
    <col min="13089" max="13089" width="10.85546875" style="2" customWidth="1"/>
    <col min="13090" max="13090" width="2.85546875" style="2" customWidth="1"/>
    <col min="13091" max="13312" width="11.42578125" style="2"/>
    <col min="13313" max="13313" width="2.85546875" style="2" customWidth="1"/>
    <col min="13314" max="13314" width="45.85546875" style="2" customWidth="1"/>
    <col min="13315" max="13315" width="5.28515625" style="2" bestFit="1" customWidth="1"/>
    <col min="13316" max="13319" width="15.7109375" style="2" customWidth="1"/>
    <col min="13320" max="13320" width="2.85546875" style="2" customWidth="1"/>
    <col min="13321"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2" width="2.85546875" style="2" customWidth="1"/>
    <col min="13333" max="13333" width="45.85546875" style="2" customWidth="1"/>
    <col min="13334" max="13337" width="15.7109375" style="2" customWidth="1"/>
    <col min="13338" max="13338" width="2.85546875" style="2" customWidth="1"/>
    <col min="13339" max="13342" width="15.7109375" style="2" customWidth="1"/>
    <col min="13343" max="13344" width="2.85546875" style="2" customWidth="1"/>
    <col min="13345" max="13345" width="10.85546875" style="2" customWidth="1"/>
    <col min="13346" max="13346" width="2.85546875" style="2" customWidth="1"/>
    <col min="13347" max="13568" width="11.42578125" style="2"/>
    <col min="13569" max="13569" width="2.85546875" style="2" customWidth="1"/>
    <col min="13570" max="13570" width="45.85546875" style="2" customWidth="1"/>
    <col min="13571" max="13571" width="5.28515625" style="2" bestFit="1" customWidth="1"/>
    <col min="13572" max="13575" width="15.7109375" style="2" customWidth="1"/>
    <col min="13576" max="13576" width="2.85546875" style="2" customWidth="1"/>
    <col min="13577"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8" width="2.85546875" style="2" customWidth="1"/>
    <col min="13589" max="13589" width="45.85546875" style="2" customWidth="1"/>
    <col min="13590" max="13593" width="15.7109375" style="2" customWidth="1"/>
    <col min="13594" max="13594" width="2.85546875" style="2" customWidth="1"/>
    <col min="13595" max="13598" width="15.7109375" style="2" customWidth="1"/>
    <col min="13599" max="13600" width="2.85546875" style="2" customWidth="1"/>
    <col min="13601" max="13601" width="10.85546875" style="2" customWidth="1"/>
    <col min="13602" max="13602" width="2.85546875" style="2" customWidth="1"/>
    <col min="13603" max="13824" width="11.42578125" style="2"/>
    <col min="13825" max="13825" width="2.85546875" style="2" customWidth="1"/>
    <col min="13826" max="13826" width="45.85546875" style="2" customWidth="1"/>
    <col min="13827" max="13827" width="5.28515625" style="2" bestFit="1" customWidth="1"/>
    <col min="13828" max="13831" width="15.7109375" style="2" customWidth="1"/>
    <col min="13832" max="13832" width="2.85546875" style="2" customWidth="1"/>
    <col min="13833"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4" width="2.85546875" style="2" customWidth="1"/>
    <col min="13845" max="13845" width="45.85546875" style="2" customWidth="1"/>
    <col min="13846" max="13849" width="15.7109375" style="2" customWidth="1"/>
    <col min="13850" max="13850" width="2.85546875" style="2" customWidth="1"/>
    <col min="13851" max="13854" width="15.7109375" style="2" customWidth="1"/>
    <col min="13855" max="13856" width="2.85546875" style="2" customWidth="1"/>
    <col min="13857" max="13857" width="10.85546875" style="2" customWidth="1"/>
    <col min="13858" max="13858" width="2.85546875" style="2" customWidth="1"/>
    <col min="13859" max="14080" width="11.42578125" style="2"/>
    <col min="14081" max="14081" width="2.85546875" style="2" customWidth="1"/>
    <col min="14082" max="14082" width="45.85546875" style="2" customWidth="1"/>
    <col min="14083" max="14083" width="5.28515625" style="2" bestFit="1" customWidth="1"/>
    <col min="14084" max="14087" width="15.7109375" style="2" customWidth="1"/>
    <col min="14088" max="14088" width="2.85546875" style="2" customWidth="1"/>
    <col min="14089"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100" width="2.85546875" style="2" customWidth="1"/>
    <col min="14101" max="14101" width="45.85546875" style="2" customWidth="1"/>
    <col min="14102" max="14105" width="15.7109375" style="2" customWidth="1"/>
    <col min="14106" max="14106" width="2.85546875" style="2" customWidth="1"/>
    <col min="14107" max="14110" width="15.7109375" style="2" customWidth="1"/>
    <col min="14111" max="14112" width="2.85546875" style="2" customWidth="1"/>
    <col min="14113" max="14113" width="10.85546875" style="2" customWidth="1"/>
    <col min="14114" max="14114" width="2.85546875" style="2" customWidth="1"/>
    <col min="14115" max="14336" width="11.42578125" style="2"/>
    <col min="14337" max="14337" width="2.85546875" style="2" customWidth="1"/>
    <col min="14338" max="14338" width="45.85546875" style="2" customWidth="1"/>
    <col min="14339" max="14339" width="5.28515625" style="2" bestFit="1" customWidth="1"/>
    <col min="14340" max="14343" width="15.7109375" style="2" customWidth="1"/>
    <col min="14344" max="14344" width="2.85546875" style="2" customWidth="1"/>
    <col min="14345"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6" width="2.85546875" style="2" customWidth="1"/>
    <col min="14357" max="14357" width="45.85546875" style="2" customWidth="1"/>
    <col min="14358" max="14361" width="15.7109375" style="2" customWidth="1"/>
    <col min="14362" max="14362" width="2.85546875" style="2" customWidth="1"/>
    <col min="14363" max="14366" width="15.7109375" style="2" customWidth="1"/>
    <col min="14367" max="14368" width="2.85546875" style="2" customWidth="1"/>
    <col min="14369" max="14369" width="10.85546875" style="2" customWidth="1"/>
    <col min="14370" max="14370" width="2.85546875" style="2" customWidth="1"/>
    <col min="14371" max="14592" width="11.42578125" style="2"/>
    <col min="14593" max="14593" width="2.85546875" style="2" customWidth="1"/>
    <col min="14594" max="14594" width="45.85546875" style="2" customWidth="1"/>
    <col min="14595" max="14595" width="5.28515625" style="2" bestFit="1" customWidth="1"/>
    <col min="14596" max="14599" width="15.7109375" style="2" customWidth="1"/>
    <col min="14600" max="14600" width="2.85546875" style="2" customWidth="1"/>
    <col min="14601"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2" width="2.85546875" style="2" customWidth="1"/>
    <col min="14613" max="14613" width="45.85546875" style="2" customWidth="1"/>
    <col min="14614" max="14617" width="15.7109375" style="2" customWidth="1"/>
    <col min="14618" max="14618" width="2.85546875" style="2" customWidth="1"/>
    <col min="14619" max="14622" width="15.7109375" style="2" customWidth="1"/>
    <col min="14623" max="14624" width="2.85546875" style="2" customWidth="1"/>
    <col min="14625" max="14625" width="10.85546875" style="2" customWidth="1"/>
    <col min="14626" max="14626" width="2.85546875" style="2" customWidth="1"/>
    <col min="14627" max="14848" width="11.42578125" style="2"/>
    <col min="14849" max="14849" width="2.85546875" style="2" customWidth="1"/>
    <col min="14850" max="14850" width="45.85546875" style="2" customWidth="1"/>
    <col min="14851" max="14851" width="5.28515625" style="2" bestFit="1" customWidth="1"/>
    <col min="14852" max="14855" width="15.7109375" style="2" customWidth="1"/>
    <col min="14856" max="14856" width="2.85546875" style="2" customWidth="1"/>
    <col min="14857"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8" width="2.85546875" style="2" customWidth="1"/>
    <col min="14869" max="14869" width="45.85546875" style="2" customWidth="1"/>
    <col min="14870" max="14873" width="15.7109375" style="2" customWidth="1"/>
    <col min="14874" max="14874" width="2.85546875" style="2" customWidth="1"/>
    <col min="14875" max="14878" width="15.7109375" style="2" customWidth="1"/>
    <col min="14879" max="14880" width="2.85546875" style="2" customWidth="1"/>
    <col min="14881" max="14881" width="10.85546875" style="2" customWidth="1"/>
    <col min="14882" max="14882" width="2.85546875" style="2" customWidth="1"/>
    <col min="14883" max="15104" width="11.42578125" style="2"/>
    <col min="15105" max="15105" width="2.85546875" style="2" customWidth="1"/>
    <col min="15106" max="15106" width="45.85546875" style="2" customWidth="1"/>
    <col min="15107" max="15107" width="5.28515625" style="2" bestFit="1" customWidth="1"/>
    <col min="15108" max="15111" width="15.7109375" style="2" customWidth="1"/>
    <col min="15112" max="15112" width="2.85546875" style="2" customWidth="1"/>
    <col min="15113"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4" width="2.85546875" style="2" customWidth="1"/>
    <col min="15125" max="15125" width="45.85546875" style="2" customWidth="1"/>
    <col min="15126" max="15129" width="15.7109375" style="2" customWidth="1"/>
    <col min="15130" max="15130" width="2.85546875" style="2" customWidth="1"/>
    <col min="15131" max="15134" width="15.7109375" style="2" customWidth="1"/>
    <col min="15135" max="15136" width="2.85546875" style="2" customWidth="1"/>
    <col min="15137" max="15137" width="10.85546875" style="2" customWidth="1"/>
    <col min="15138" max="15138" width="2.85546875" style="2" customWidth="1"/>
    <col min="15139" max="15360" width="11.42578125" style="2"/>
    <col min="15361" max="15361" width="2.85546875" style="2" customWidth="1"/>
    <col min="15362" max="15362" width="45.85546875" style="2" customWidth="1"/>
    <col min="15363" max="15363" width="5.28515625" style="2" bestFit="1" customWidth="1"/>
    <col min="15364" max="15367" width="15.7109375" style="2" customWidth="1"/>
    <col min="15368" max="15368" width="2.85546875" style="2" customWidth="1"/>
    <col min="15369"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80" width="2.85546875" style="2" customWidth="1"/>
    <col min="15381" max="15381" width="45.85546875" style="2" customWidth="1"/>
    <col min="15382" max="15385" width="15.7109375" style="2" customWidth="1"/>
    <col min="15386" max="15386" width="2.85546875" style="2" customWidth="1"/>
    <col min="15387" max="15390" width="15.7109375" style="2" customWidth="1"/>
    <col min="15391" max="15392" width="2.85546875" style="2" customWidth="1"/>
    <col min="15393" max="15393" width="10.85546875" style="2" customWidth="1"/>
    <col min="15394" max="15394" width="2.85546875" style="2" customWidth="1"/>
    <col min="15395" max="15616" width="11.42578125" style="2"/>
    <col min="15617" max="15617" width="2.85546875" style="2" customWidth="1"/>
    <col min="15618" max="15618" width="45.85546875" style="2" customWidth="1"/>
    <col min="15619" max="15619" width="5.28515625" style="2" bestFit="1" customWidth="1"/>
    <col min="15620" max="15623" width="15.7109375" style="2" customWidth="1"/>
    <col min="15624" max="15624" width="2.85546875" style="2" customWidth="1"/>
    <col min="15625"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6" width="2.85546875" style="2" customWidth="1"/>
    <col min="15637" max="15637" width="45.85546875" style="2" customWidth="1"/>
    <col min="15638" max="15641" width="15.7109375" style="2" customWidth="1"/>
    <col min="15642" max="15642" width="2.85546875" style="2" customWidth="1"/>
    <col min="15643" max="15646" width="15.7109375" style="2" customWidth="1"/>
    <col min="15647" max="15648" width="2.85546875" style="2" customWidth="1"/>
    <col min="15649" max="15649" width="10.85546875" style="2" customWidth="1"/>
    <col min="15650" max="15650" width="2.85546875" style="2" customWidth="1"/>
    <col min="15651" max="15872" width="11.42578125" style="2"/>
    <col min="15873" max="15873" width="2.85546875" style="2" customWidth="1"/>
    <col min="15874" max="15874" width="45.85546875" style="2" customWidth="1"/>
    <col min="15875" max="15875" width="5.28515625" style="2" bestFit="1" customWidth="1"/>
    <col min="15876" max="15879" width="15.7109375" style="2" customWidth="1"/>
    <col min="15880" max="15880" width="2.85546875" style="2" customWidth="1"/>
    <col min="15881"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2" width="2.85546875" style="2" customWidth="1"/>
    <col min="15893" max="15893" width="45.85546875" style="2" customWidth="1"/>
    <col min="15894" max="15897" width="15.7109375" style="2" customWidth="1"/>
    <col min="15898" max="15898" width="2.85546875" style="2" customWidth="1"/>
    <col min="15899" max="15902" width="15.7109375" style="2" customWidth="1"/>
    <col min="15903" max="15904" width="2.85546875" style="2" customWidth="1"/>
    <col min="15905" max="15905" width="10.85546875" style="2" customWidth="1"/>
    <col min="15906" max="15906" width="2.85546875" style="2" customWidth="1"/>
    <col min="15907" max="16128" width="11.42578125" style="2"/>
    <col min="16129" max="16129" width="2.85546875" style="2" customWidth="1"/>
    <col min="16130" max="16130" width="45.85546875" style="2" customWidth="1"/>
    <col min="16131" max="16131" width="5.28515625" style="2" bestFit="1" customWidth="1"/>
    <col min="16132" max="16135" width="15.7109375" style="2" customWidth="1"/>
    <col min="16136" max="16136" width="2.85546875" style="2" customWidth="1"/>
    <col min="16137"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8" width="2.85546875" style="2" customWidth="1"/>
    <col min="16149" max="16149" width="45.85546875" style="2" customWidth="1"/>
    <col min="16150" max="16153" width="15.7109375" style="2" customWidth="1"/>
    <col min="16154" max="16154" width="2.85546875" style="2" customWidth="1"/>
    <col min="16155" max="16158" width="15.7109375" style="2" customWidth="1"/>
    <col min="16159" max="16160" width="2.85546875" style="2" customWidth="1"/>
    <col min="16161" max="16161" width="10.85546875" style="2" customWidth="1"/>
    <col min="16162" max="16162" width="2.85546875" style="2" customWidth="1"/>
    <col min="16163" max="16384" width="11.42578125" style="2"/>
  </cols>
  <sheetData>
    <row r="1" spans="1:34" ht="12" customHeight="1" x14ac:dyDescent="0.25">
      <c r="A1" s="112"/>
      <c r="B1" s="112"/>
      <c r="C1" s="112"/>
      <c r="D1" s="112"/>
      <c r="E1" s="112"/>
      <c r="F1" s="112"/>
      <c r="G1" s="112"/>
      <c r="H1" s="112"/>
      <c r="I1" s="112"/>
      <c r="J1" s="112"/>
      <c r="K1" s="112"/>
      <c r="L1" s="112"/>
      <c r="M1" s="5"/>
      <c r="N1" s="112"/>
      <c r="O1" s="112"/>
      <c r="P1" s="112"/>
      <c r="Q1" s="112"/>
      <c r="R1" s="112"/>
      <c r="S1" s="112"/>
      <c r="T1" s="112"/>
      <c r="U1" s="112"/>
      <c r="V1" s="112"/>
      <c r="W1" s="112"/>
      <c r="X1" s="112"/>
      <c r="Y1" s="112"/>
      <c r="Z1" s="112"/>
      <c r="AA1" s="112"/>
      <c r="AB1" s="112"/>
      <c r="AC1" s="112"/>
      <c r="AD1" s="112"/>
      <c r="AE1" s="112"/>
      <c r="AF1" s="112"/>
      <c r="AG1" s="112"/>
      <c r="AH1" s="112"/>
    </row>
    <row r="2" spans="1:34" ht="12" customHeight="1" x14ac:dyDescent="0.25">
      <c r="A2" s="112"/>
      <c r="B2" s="113" t="s">
        <v>275</v>
      </c>
      <c r="C2" s="112"/>
      <c r="D2" s="112"/>
      <c r="E2" s="112"/>
      <c r="F2" s="112"/>
      <c r="G2" s="112"/>
      <c r="H2" s="112"/>
      <c r="I2" s="112"/>
      <c r="J2" s="112"/>
      <c r="K2" s="112"/>
      <c r="L2" s="112"/>
      <c r="M2" s="5"/>
      <c r="N2" s="112"/>
      <c r="O2" s="112"/>
      <c r="P2" s="112"/>
      <c r="Q2" s="112"/>
      <c r="R2" s="112"/>
      <c r="S2" s="112"/>
      <c r="T2" s="112"/>
      <c r="U2" s="113"/>
      <c r="V2" s="112"/>
      <c r="W2" s="112"/>
      <c r="X2" s="112"/>
      <c r="Y2" s="112"/>
      <c r="Z2" s="112"/>
      <c r="AA2" s="112"/>
      <c r="AB2" s="112"/>
      <c r="AC2" s="112"/>
      <c r="AD2" s="112"/>
      <c r="AE2" s="112"/>
      <c r="AF2" s="112"/>
      <c r="AG2" s="112"/>
      <c r="AH2" s="112"/>
    </row>
    <row r="3" spans="1:34" ht="12" customHeight="1" x14ac:dyDescent="0.25">
      <c r="A3" s="112"/>
      <c r="B3" s="113" t="s">
        <v>276</v>
      </c>
      <c r="C3" s="112"/>
      <c r="D3" s="112"/>
      <c r="E3" s="112"/>
      <c r="F3" s="112"/>
      <c r="G3" s="112"/>
      <c r="H3" s="112"/>
      <c r="I3" s="112"/>
      <c r="J3" s="112"/>
      <c r="K3" s="112"/>
      <c r="L3" s="112"/>
      <c r="M3" s="5"/>
      <c r="N3" s="112"/>
      <c r="O3" s="112"/>
      <c r="P3" s="112"/>
      <c r="Q3" s="112"/>
      <c r="R3" s="112"/>
      <c r="S3" s="112"/>
      <c r="T3" s="112"/>
      <c r="U3" s="113" t="s">
        <v>276</v>
      </c>
      <c r="V3" s="112"/>
      <c r="W3" s="112"/>
      <c r="X3" s="112"/>
      <c r="Y3" s="112"/>
      <c r="Z3" s="112"/>
      <c r="AA3" s="112"/>
      <c r="AB3" s="112"/>
      <c r="AC3" s="112"/>
      <c r="AD3" s="112"/>
      <c r="AE3" s="112"/>
      <c r="AF3" s="112"/>
      <c r="AG3" s="112"/>
      <c r="AH3" s="112"/>
    </row>
    <row r="4" spans="1:34" ht="12" customHeight="1" x14ac:dyDescent="0.25">
      <c r="A4" s="112"/>
      <c r="B4" s="116" t="s">
        <v>2</v>
      </c>
      <c r="C4" s="112"/>
      <c r="D4" s="112"/>
      <c r="E4" s="112"/>
      <c r="F4" s="112"/>
      <c r="G4" s="112"/>
      <c r="H4" s="112"/>
      <c r="I4" s="112"/>
      <c r="J4" s="112"/>
      <c r="K4" s="112"/>
      <c r="L4" s="112"/>
      <c r="M4" s="5"/>
      <c r="N4" s="112"/>
      <c r="O4" s="112"/>
      <c r="P4" s="112"/>
      <c r="Q4" s="112"/>
      <c r="R4" s="112"/>
      <c r="S4" s="112"/>
      <c r="T4" s="112"/>
      <c r="U4" s="116" t="s">
        <v>3</v>
      </c>
      <c r="V4" s="112"/>
      <c r="W4" s="112"/>
      <c r="X4" s="112"/>
      <c r="Y4" s="112"/>
      <c r="Z4" s="112"/>
      <c r="AA4" s="112"/>
      <c r="AB4" s="112"/>
      <c r="AC4" s="112"/>
      <c r="AD4" s="112"/>
      <c r="AE4" s="112"/>
      <c r="AF4" s="112"/>
      <c r="AG4" s="112"/>
      <c r="AH4" s="112"/>
    </row>
    <row r="5" spans="1:34" ht="12" customHeight="1" x14ac:dyDescent="0.25">
      <c r="A5" s="12"/>
      <c r="B5" s="2014" t="s">
        <v>4</v>
      </c>
      <c r="C5" s="2014" t="s">
        <v>5</v>
      </c>
      <c r="D5" s="2012">
        <v>2016</v>
      </c>
      <c r="E5" s="2015"/>
      <c r="F5" s="2015"/>
      <c r="G5" s="2013"/>
      <c r="H5" s="12"/>
      <c r="I5" s="2012">
        <v>2015</v>
      </c>
      <c r="J5" s="2015"/>
      <c r="K5" s="2015"/>
      <c r="L5" s="2013"/>
      <c r="M5" s="12"/>
      <c r="N5" s="12"/>
      <c r="O5" s="2016" t="s">
        <v>207</v>
      </c>
      <c r="P5" s="12"/>
      <c r="Q5" s="2016" t="s">
        <v>9</v>
      </c>
      <c r="R5" s="2016" t="s">
        <v>10</v>
      </c>
      <c r="S5" s="12"/>
      <c r="T5" s="12"/>
      <c r="U5" s="2014" t="s">
        <v>4</v>
      </c>
      <c r="V5" s="2012">
        <v>2016</v>
      </c>
      <c r="W5" s="2015"/>
      <c r="X5" s="2015"/>
      <c r="Y5" s="2013"/>
      <c r="Z5" s="12"/>
      <c r="AA5" s="2012">
        <v>2015</v>
      </c>
      <c r="AB5" s="2015"/>
      <c r="AC5" s="2015"/>
      <c r="AD5" s="2013"/>
      <c r="AE5" s="12"/>
      <c r="AF5" s="12"/>
      <c r="AG5" s="2016" t="s">
        <v>207</v>
      </c>
      <c r="AH5" s="12"/>
    </row>
    <row r="6" spans="1:34" ht="12" customHeight="1" x14ac:dyDescent="0.25">
      <c r="A6" s="12"/>
      <c r="B6" s="2000"/>
      <c r="C6" s="2000"/>
      <c r="D6" s="2014" t="s">
        <v>201</v>
      </c>
      <c r="E6" s="1341" t="s">
        <v>277</v>
      </c>
      <c r="F6" s="1341" t="s">
        <v>277</v>
      </c>
      <c r="G6" s="1343" t="s">
        <v>203</v>
      </c>
      <c r="H6" s="12"/>
      <c r="I6" s="2014" t="s">
        <v>201</v>
      </c>
      <c r="J6" s="1341" t="s">
        <v>277</v>
      </c>
      <c r="K6" s="1341" t="s">
        <v>277</v>
      </c>
      <c r="L6" s="1343" t="s">
        <v>203</v>
      </c>
      <c r="M6" s="12"/>
      <c r="N6" s="12"/>
      <c r="O6" s="1997"/>
      <c r="P6" s="12"/>
      <c r="Q6" s="1997"/>
      <c r="R6" s="1997"/>
      <c r="S6" s="12"/>
      <c r="T6" s="12"/>
      <c r="U6" s="2000"/>
      <c r="V6" s="2014" t="s">
        <v>201</v>
      </c>
      <c r="W6" s="1341" t="s">
        <v>277</v>
      </c>
      <c r="X6" s="1341" t="s">
        <v>277</v>
      </c>
      <c r="Y6" s="1343" t="s">
        <v>203</v>
      </c>
      <c r="Z6" s="12"/>
      <c r="AA6" s="2014" t="s">
        <v>201</v>
      </c>
      <c r="AB6" s="1341" t="s">
        <v>277</v>
      </c>
      <c r="AC6" s="1341" t="s">
        <v>277</v>
      </c>
      <c r="AD6" s="1343" t="s">
        <v>203</v>
      </c>
      <c r="AE6" s="12"/>
      <c r="AF6" s="12"/>
      <c r="AG6" s="1997"/>
      <c r="AH6" s="12"/>
    </row>
    <row r="7" spans="1:34" ht="12" customHeight="1" x14ac:dyDescent="0.25">
      <c r="A7" s="12"/>
      <c r="B7" s="2001"/>
      <c r="C7" s="2001"/>
      <c r="D7" s="2001"/>
      <c r="E7" s="1342" t="s">
        <v>278</v>
      </c>
      <c r="F7" s="1342" t="s">
        <v>279</v>
      </c>
      <c r="G7" s="1342" t="s">
        <v>280</v>
      </c>
      <c r="H7" s="12"/>
      <c r="I7" s="2001"/>
      <c r="J7" s="1342" t="s">
        <v>278</v>
      </c>
      <c r="K7" s="1342" t="s">
        <v>279</v>
      </c>
      <c r="L7" s="1342" t="s">
        <v>280</v>
      </c>
      <c r="M7" s="12"/>
      <c r="N7" s="12"/>
      <c r="O7" s="1998"/>
      <c r="P7" s="12"/>
      <c r="Q7" s="1998"/>
      <c r="R7" s="1998"/>
      <c r="S7" s="12"/>
      <c r="T7" s="12"/>
      <c r="U7" s="2001"/>
      <c r="V7" s="2001"/>
      <c r="W7" s="1342" t="s">
        <v>278</v>
      </c>
      <c r="X7" s="1342" t="s">
        <v>279</v>
      </c>
      <c r="Y7" s="1342" t="s">
        <v>280</v>
      </c>
      <c r="Z7" s="12"/>
      <c r="AA7" s="2001"/>
      <c r="AB7" s="1342" t="s">
        <v>278</v>
      </c>
      <c r="AC7" s="1342" t="s">
        <v>279</v>
      </c>
      <c r="AD7" s="1342" t="s">
        <v>280</v>
      </c>
      <c r="AE7" s="12"/>
      <c r="AF7" s="12"/>
      <c r="AG7" s="1998"/>
      <c r="AH7" s="12"/>
    </row>
    <row r="8" spans="1:34" ht="12" customHeight="1" x14ac:dyDescent="0.25">
      <c r="A8" s="16"/>
      <c r="B8" s="16"/>
      <c r="C8" s="16"/>
      <c r="D8" s="16"/>
      <c r="E8" s="16"/>
      <c r="F8" s="16"/>
      <c r="G8" s="16"/>
      <c r="H8" s="16"/>
      <c r="I8" s="16"/>
      <c r="J8" s="16"/>
      <c r="K8" s="16"/>
      <c r="L8" s="16"/>
      <c r="M8" s="16"/>
      <c r="N8" s="16"/>
      <c r="O8" s="19"/>
      <c r="P8" s="16"/>
      <c r="Q8" s="19"/>
      <c r="R8" s="16"/>
      <c r="S8" s="16"/>
      <c r="T8" s="16"/>
      <c r="U8" s="16"/>
      <c r="V8" s="16"/>
      <c r="W8" s="16"/>
      <c r="X8" s="16"/>
      <c r="Y8" s="16"/>
      <c r="Z8" s="16"/>
      <c r="AA8" s="16"/>
      <c r="AB8" s="16"/>
      <c r="AC8" s="16"/>
      <c r="AD8" s="16"/>
      <c r="AE8" s="16"/>
      <c r="AF8" s="16"/>
      <c r="AG8" s="19"/>
      <c r="AH8" s="16"/>
    </row>
    <row r="9" spans="1:34" ht="12" customHeight="1" x14ac:dyDescent="0.25">
      <c r="A9" s="112"/>
      <c r="B9" s="1113" t="s">
        <v>11</v>
      </c>
      <c r="C9" s="21"/>
      <c r="D9" s="21"/>
      <c r="E9" s="21"/>
      <c r="F9" s="21"/>
      <c r="G9" s="21"/>
      <c r="H9" s="112"/>
      <c r="I9" s="190"/>
      <c r="J9" s="21"/>
      <c r="K9" s="21"/>
      <c r="L9" s="21"/>
      <c r="M9" s="5"/>
      <c r="N9" s="112"/>
      <c r="O9" s="23"/>
      <c r="P9" s="112"/>
      <c r="Q9" s="23"/>
      <c r="R9" s="2"/>
      <c r="S9" s="112"/>
      <c r="T9" s="112"/>
      <c r="U9" s="1113" t="s">
        <v>11</v>
      </c>
      <c r="V9" s="21"/>
      <c r="W9" s="21"/>
      <c r="X9" s="21"/>
      <c r="Y9" s="21"/>
      <c r="Z9" s="112"/>
      <c r="AA9" s="21"/>
      <c r="AB9" s="21"/>
      <c r="AC9" s="21"/>
      <c r="AD9" s="21"/>
      <c r="AE9" s="112"/>
      <c r="AF9" s="112"/>
      <c r="AG9" s="23"/>
      <c r="AH9" s="112"/>
    </row>
    <row r="10" spans="1:34" ht="12" customHeight="1" x14ac:dyDescent="0.25">
      <c r="A10" s="113"/>
      <c r="B10" s="1114" t="s">
        <v>12</v>
      </c>
      <c r="C10" s="1270" t="s">
        <v>13</v>
      </c>
      <c r="D10" s="612">
        <f>SUM(E10:G10)</f>
        <v>26125.91</v>
      </c>
      <c r="E10" s="1676">
        <v>132</v>
      </c>
      <c r="F10" s="1676">
        <v>2164</v>
      </c>
      <c r="G10" s="614">
        <v>23829.91</v>
      </c>
      <c r="H10" s="113"/>
      <c r="I10" s="1349">
        <f t="shared" ref="I10:I13" si="0">SUM(J10:L10)</f>
        <v>22520</v>
      </c>
      <c r="J10" s="1359">
        <v>132</v>
      </c>
      <c r="K10" s="1359">
        <v>1775</v>
      </c>
      <c r="L10" s="1359">
        <v>20613</v>
      </c>
      <c r="M10" s="1145"/>
      <c r="N10" s="29"/>
      <c r="O10" s="1522">
        <f t="shared" ref="O10:O15" si="1">D10/I10-1</f>
        <v>0.16012033747779753</v>
      </c>
      <c r="P10" s="113"/>
      <c r="Q10" s="1540">
        <f>VLOOKUP(B10,'FX rates'!$B$9:$K$116,4,FALSE)</f>
        <v>1</v>
      </c>
      <c r="R10" s="1265">
        <f>VLOOKUP(B10,'FX rates'!$B$9:$K$116,5,FALSE)</f>
        <v>1</v>
      </c>
      <c r="S10" s="113"/>
      <c r="T10" s="113"/>
      <c r="U10" s="1153" t="s">
        <v>12</v>
      </c>
      <c r="V10" s="612">
        <f t="shared" ref="V10:V13" si="2">SUM(W10:Y10)</f>
        <v>26125.91</v>
      </c>
      <c r="W10" s="1676">
        <f t="shared" ref="W10:Y15" si="3">E10/$Q10</f>
        <v>132</v>
      </c>
      <c r="X10" s="1676">
        <f t="shared" si="3"/>
        <v>2164</v>
      </c>
      <c r="Y10" s="614">
        <f t="shared" si="3"/>
        <v>23829.91</v>
      </c>
      <c r="Z10" s="113"/>
      <c r="AA10" s="1349">
        <f t="shared" ref="AA10:AA15" si="4">SUM(AB10:AD10)</f>
        <v>22520</v>
      </c>
      <c r="AB10" s="1359">
        <f t="shared" ref="AB10:AD15" si="5">J10/$R10</f>
        <v>132</v>
      </c>
      <c r="AC10" s="1359">
        <f t="shared" si="5"/>
        <v>1775</v>
      </c>
      <c r="AD10" s="1359">
        <f t="shared" si="5"/>
        <v>20613</v>
      </c>
      <c r="AE10" s="1350"/>
      <c r="AF10" s="29"/>
      <c r="AG10" s="1383">
        <f t="shared" ref="AG10:AG15" si="6">V10/AA10-1</f>
        <v>0.16012033747779753</v>
      </c>
      <c r="AH10" s="113"/>
    </row>
    <row r="11" spans="1:34" ht="12" customHeight="1" x14ac:dyDescent="0.25">
      <c r="A11" s="112"/>
      <c r="B11" s="32" t="s">
        <v>14</v>
      </c>
      <c r="C11" s="349" t="s">
        <v>15</v>
      </c>
      <c r="D11" s="1505">
        <f t="shared" ref="D11:D13" si="7">SUM(E11:G11)</f>
        <v>113164.21439881925</v>
      </c>
      <c r="E11" s="176">
        <v>106440.21439881925</v>
      </c>
      <c r="F11" s="176">
        <v>6724</v>
      </c>
      <c r="G11" s="615">
        <v>0</v>
      </c>
      <c r="H11" s="112"/>
      <c r="I11" s="175">
        <f t="shared" si="0"/>
        <v>113435</v>
      </c>
      <c r="J11" s="176">
        <v>106000</v>
      </c>
      <c r="K11" s="176">
        <v>7435</v>
      </c>
      <c r="L11" s="176">
        <v>0</v>
      </c>
      <c r="M11" s="121"/>
      <c r="N11" s="36"/>
      <c r="O11" s="1523">
        <f t="shared" si="1"/>
        <v>-2.3871433083328952E-3</v>
      </c>
      <c r="P11" s="112"/>
      <c r="Q11" s="1541">
        <f>VLOOKUP(B11,'FX rates'!$B$9:$K$116,4,FALSE)</f>
        <v>3.2522000000000002</v>
      </c>
      <c r="R11" s="1542">
        <f>VLOOKUP(B11,'FX rates'!$B$9:$K$116,5,FALSE)</f>
        <v>3.8978999999999999</v>
      </c>
      <c r="S11" s="112"/>
      <c r="T11" s="112"/>
      <c r="U11" s="40" t="s">
        <v>14</v>
      </c>
      <c r="V11" s="1505">
        <f t="shared" si="2"/>
        <v>34796.203923134875</v>
      </c>
      <c r="W11" s="176">
        <f t="shared" si="3"/>
        <v>32728.680400596288</v>
      </c>
      <c r="X11" s="176">
        <f t="shared" si="3"/>
        <v>2067.5235225385891</v>
      </c>
      <c r="Y11" s="615">
        <f t="shared" si="3"/>
        <v>0</v>
      </c>
      <c r="Z11" s="112"/>
      <c r="AA11" s="175">
        <f t="shared" si="4"/>
        <v>29101.567510710895</v>
      </c>
      <c r="AB11" s="176">
        <f t="shared" si="5"/>
        <v>27194.130172657071</v>
      </c>
      <c r="AC11" s="176">
        <f t="shared" si="5"/>
        <v>1907.4373380538239</v>
      </c>
      <c r="AD11" s="176">
        <f t="shared" si="5"/>
        <v>0</v>
      </c>
      <c r="AE11" s="75"/>
      <c r="AF11" s="36"/>
      <c r="AG11" s="1383">
        <f t="shared" si="6"/>
        <v>0.19568143229150992</v>
      </c>
      <c r="AH11" s="112"/>
    </row>
    <row r="12" spans="1:34" ht="12" customHeight="1" x14ac:dyDescent="0.25">
      <c r="A12" s="112"/>
      <c r="B12" s="32" t="s">
        <v>16</v>
      </c>
      <c r="C12" s="349" t="s">
        <v>17</v>
      </c>
      <c r="D12" s="1505">
        <f t="shared" si="7"/>
        <v>3718153.3000000003</v>
      </c>
      <c r="E12" s="1135">
        <v>170901.62</v>
      </c>
      <c r="F12" s="1135">
        <v>3547251.68</v>
      </c>
      <c r="G12" s="615">
        <v>0</v>
      </c>
      <c r="H12" s="112"/>
      <c r="I12" s="1763">
        <v>303523013</v>
      </c>
      <c r="J12" s="176">
        <v>78829.89</v>
      </c>
      <c r="K12" s="176">
        <v>2956400.24</v>
      </c>
      <c r="L12" s="176">
        <v>0</v>
      </c>
      <c r="M12" s="121"/>
      <c r="N12" s="36"/>
      <c r="O12" s="1523">
        <f t="shared" si="1"/>
        <v>-0.9877500118911906</v>
      </c>
      <c r="P12" s="112"/>
      <c r="Q12" s="1541">
        <f>VLOOKUP(B12,'FX rates'!$B$9:$K$116,4,FALSE)</f>
        <v>15.890700000000001</v>
      </c>
      <c r="R12" s="1542">
        <f>VLOOKUP(B12,'FX rates'!$B$9:$K$116,5,FALSE)</f>
        <v>12.987500000000001</v>
      </c>
      <c r="S12" s="112"/>
      <c r="T12" s="112"/>
      <c r="U12" s="40" t="s">
        <v>16</v>
      </c>
      <c r="V12" s="1505">
        <f t="shared" si="2"/>
        <v>233982.97746480646</v>
      </c>
      <c r="W12" s="176">
        <f t="shared" si="3"/>
        <v>10754.820114909979</v>
      </c>
      <c r="X12" s="176">
        <f t="shared" si="3"/>
        <v>223228.15734989647</v>
      </c>
      <c r="Y12" s="615">
        <f t="shared" si="3"/>
        <v>0</v>
      </c>
      <c r="Z12" s="112"/>
      <c r="AA12" s="175">
        <f t="shared" si="4"/>
        <v>233703.95611164582</v>
      </c>
      <c r="AB12" s="176">
        <f t="shared" si="5"/>
        <v>6069.6739172281032</v>
      </c>
      <c r="AC12" s="176">
        <f t="shared" si="5"/>
        <v>227634.28219441773</v>
      </c>
      <c r="AD12" s="176">
        <f t="shared" si="5"/>
        <v>0</v>
      </c>
      <c r="AE12" s="75"/>
      <c r="AF12" s="36"/>
      <c r="AG12" s="1383">
        <f t="shared" si="6"/>
        <v>1.1939094134434391E-3</v>
      </c>
      <c r="AH12" s="112"/>
    </row>
    <row r="13" spans="1:34" ht="12" customHeight="1" x14ac:dyDescent="0.25">
      <c r="A13" s="112"/>
      <c r="B13" s="32" t="s">
        <v>22</v>
      </c>
      <c r="C13" s="349" t="s">
        <v>23</v>
      </c>
      <c r="D13" s="1505">
        <f t="shared" si="7"/>
        <v>88044.41</v>
      </c>
      <c r="E13" s="176">
        <v>23304.47</v>
      </c>
      <c r="F13" s="176">
        <v>64690.94</v>
      </c>
      <c r="G13" s="615">
        <v>49</v>
      </c>
      <c r="H13" s="112"/>
      <c r="I13" s="175">
        <f t="shared" si="0"/>
        <v>69368.557026646973</v>
      </c>
      <c r="J13" s="176">
        <v>20435.047712646974</v>
      </c>
      <c r="K13" s="176">
        <v>48860.069314</v>
      </c>
      <c r="L13" s="176">
        <v>73.44</v>
      </c>
      <c r="M13" s="121"/>
      <c r="N13" s="36"/>
      <c r="O13" s="1523">
        <f t="shared" si="1"/>
        <v>0.26922648781895453</v>
      </c>
      <c r="P13" s="112"/>
      <c r="Q13" s="1541">
        <f>VLOOKUP(B13,'FX rates'!$B$9:$K$116,4,FALSE)</f>
        <v>3.2938999999999998</v>
      </c>
      <c r="R13" s="1542">
        <f>VLOOKUP(B13,'FX rates'!$B$9:$K$116,5,FALSE)</f>
        <v>3.3523999999999998</v>
      </c>
      <c r="S13" s="112"/>
      <c r="T13" s="112"/>
      <c r="U13" s="40" t="s">
        <v>22</v>
      </c>
      <c r="V13" s="1505">
        <f t="shared" si="2"/>
        <v>26729.533379884033</v>
      </c>
      <c r="W13" s="176">
        <f t="shared" si="3"/>
        <v>7075.0387079146312</v>
      </c>
      <c r="X13" s="176">
        <f t="shared" si="3"/>
        <v>19639.61868909196</v>
      </c>
      <c r="Y13" s="615">
        <f t="shared" si="3"/>
        <v>14.875982877440117</v>
      </c>
      <c r="Z13" s="112"/>
      <c r="AA13" s="175">
        <f t="shared" si="4"/>
        <v>20692.207680064126</v>
      </c>
      <c r="AB13" s="176">
        <f t="shared" si="5"/>
        <v>6095.647211742923</v>
      </c>
      <c r="AC13" s="176">
        <f t="shared" si="5"/>
        <v>14574.653774609236</v>
      </c>
      <c r="AD13" s="176">
        <f t="shared" si="5"/>
        <v>21.906693711967545</v>
      </c>
      <c r="AE13" s="75"/>
      <c r="AF13" s="36"/>
      <c r="AG13" s="1383">
        <f t="shared" si="6"/>
        <v>0.29176807971227547</v>
      </c>
      <c r="AH13" s="112"/>
    </row>
    <row r="14" spans="1:34" ht="12" customHeight="1" x14ac:dyDescent="0.25">
      <c r="A14" s="112"/>
      <c r="B14" s="32" t="s">
        <v>24</v>
      </c>
      <c r="C14" s="349" t="s">
        <v>25</v>
      </c>
      <c r="D14" s="1505">
        <v>1450536.7210139807</v>
      </c>
      <c r="E14" s="176" t="s">
        <v>131</v>
      </c>
      <c r="F14" s="176" t="s">
        <v>131</v>
      </c>
      <c r="G14" s="615" t="s">
        <v>131</v>
      </c>
      <c r="H14" s="112"/>
      <c r="I14" s="175">
        <v>1448401.7623626331</v>
      </c>
      <c r="J14" s="176" t="s">
        <v>131</v>
      </c>
      <c r="K14" s="176" t="s">
        <v>131</v>
      </c>
      <c r="L14" s="176" t="s">
        <v>131</v>
      </c>
      <c r="M14" s="121"/>
      <c r="N14" s="36"/>
      <c r="O14" s="1523">
        <f t="shared" si="1"/>
        <v>1.4740099790164773E-3</v>
      </c>
      <c r="P14" s="112"/>
      <c r="Q14" s="1541">
        <f>VLOOKUP(B14,'FX rates'!$B$9:$K$116,4,FALSE)</f>
        <v>20.715699999999998</v>
      </c>
      <c r="R14" s="1542">
        <f>VLOOKUP(B14,'FX rates'!$B$9:$K$116,5,FALSE)</f>
        <v>17.287199999999999</v>
      </c>
      <c r="S14" s="112"/>
      <c r="T14" s="112"/>
      <c r="U14" s="40" t="s">
        <v>24</v>
      </c>
      <c r="V14" s="1505">
        <f>D14/Q14</f>
        <v>70021.129916632359</v>
      </c>
      <c r="W14" s="176" t="s">
        <v>131</v>
      </c>
      <c r="X14" s="176" t="s">
        <v>131</v>
      </c>
      <c r="Y14" s="615" t="s">
        <v>131</v>
      </c>
      <c r="Z14" s="112"/>
      <c r="AA14" s="175">
        <f>I14/R14</f>
        <v>83784.636167952776</v>
      </c>
      <c r="AB14" s="176" t="s">
        <v>131</v>
      </c>
      <c r="AC14" s="176" t="s">
        <v>131</v>
      </c>
      <c r="AD14" s="176" t="s">
        <v>131</v>
      </c>
      <c r="AE14" s="75"/>
      <c r="AF14" s="36"/>
      <c r="AG14" s="1383">
        <f t="shared" si="6"/>
        <v>-0.16427243562567251</v>
      </c>
      <c r="AH14" s="112"/>
    </row>
    <row r="15" spans="1:34" ht="12" customHeight="1" x14ac:dyDescent="0.25">
      <c r="A15" s="112"/>
      <c r="B15" s="42" t="s">
        <v>28</v>
      </c>
      <c r="C15" s="352" t="s">
        <v>29</v>
      </c>
      <c r="D15" s="613">
        <f>SUM(E15:G15)</f>
        <v>10970.7</v>
      </c>
      <c r="E15" s="616">
        <v>0</v>
      </c>
      <c r="F15" s="616">
        <v>10970.7</v>
      </c>
      <c r="G15" s="617">
        <v>0</v>
      </c>
      <c r="H15" s="112"/>
      <c r="I15" s="810">
        <f t="shared" ref="I15" si="8">SUM(J15:L15)</f>
        <v>12888.5</v>
      </c>
      <c r="J15" s="811">
        <v>0</v>
      </c>
      <c r="K15" s="811">
        <v>12888.5</v>
      </c>
      <c r="L15" s="811">
        <v>0</v>
      </c>
      <c r="M15" s="123"/>
      <c r="N15" s="36"/>
      <c r="O15" s="1524">
        <f t="shared" si="1"/>
        <v>-0.1487993172207781</v>
      </c>
      <c r="P15" s="112"/>
      <c r="Q15" s="1543">
        <f>VLOOKUP(B15,'FX rates'!$B$9:$K$116,4,FALSE)</f>
        <v>1.3436999999999999</v>
      </c>
      <c r="R15" s="1267">
        <f>VLOOKUP(B15,'FX rates'!$B$9:$K$116,5,FALSE)</f>
        <v>1.3864000000000001</v>
      </c>
      <c r="S15" s="112"/>
      <c r="T15" s="112"/>
      <c r="U15" s="46" t="s">
        <v>28</v>
      </c>
      <c r="V15" s="1512">
        <f>SUM(W15:Y15)</f>
        <v>8164.5456575128392</v>
      </c>
      <c r="W15" s="616">
        <f t="shared" si="3"/>
        <v>0</v>
      </c>
      <c r="X15" s="616">
        <f t="shared" si="3"/>
        <v>8164.5456575128392</v>
      </c>
      <c r="Y15" s="617">
        <f t="shared" si="3"/>
        <v>0</v>
      </c>
      <c r="Z15" s="112"/>
      <c r="AA15" s="810">
        <f t="shared" si="4"/>
        <v>9296.3791113675707</v>
      </c>
      <c r="AB15" s="811">
        <f t="shared" si="5"/>
        <v>0</v>
      </c>
      <c r="AC15" s="811">
        <f t="shared" si="5"/>
        <v>9296.3791113675707</v>
      </c>
      <c r="AD15" s="811">
        <f t="shared" si="5"/>
        <v>0</v>
      </c>
      <c r="AE15" s="78"/>
      <c r="AF15" s="36"/>
      <c r="AG15" s="1383">
        <f t="shared" si="6"/>
        <v>-0.12174992438407883</v>
      </c>
      <c r="AH15" s="112"/>
    </row>
    <row r="16" spans="1:34" ht="12" customHeight="1" x14ac:dyDescent="0.25">
      <c r="A16" s="112"/>
      <c r="B16" s="48"/>
      <c r="C16" s="183"/>
      <c r="D16" s="893"/>
      <c r="E16" s="893"/>
      <c r="F16" s="893"/>
      <c r="G16" s="893"/>
      <c r="H16" s="112"/>
      <c r="I16" s="893"/>
      <c r="J16" s="893"/>
      <c r="K16" s="893"/>
      <c r="L16" s="893"/>
      <c r="M16" s="5"/>
      <c r="N16" s="112"/>
      <c r="O16" s="1666"/>
      <c r="P16" s="1666"/>
      <c r="Q16" s="1666"/>
      <c r="R16" s="1666"/>
      <c r="S16" s="112"/>
      <c r="T16" s="112"/>
      <c r="U16" s="157" t="s">
        <v>30</v>
      </c>
      <c r="V16" s="185">
        <f>SUM(V10:V15)</f>
        <v>399820.30034197058</v>
      </c>
      <c r="W16" s="48"/>
      <c r="X16" s="48"/>
      <c r="Y16" s="48"/>
      <c r="Z16" s="112"/>
      <c r="AA16" s="185">
        <f>SUM(AA10:AA15)</f>
        <v>399098.7465817412</v>
      </c>
      <c r="AB16" s="893"/>
      <c r="AC16" s="893"/>
      <c r="AD16" s="893"/>
      <c r="AE16" s="112"/>
      <c r="AF16" s="112"/>
      <c r="AG16" s="1387"/>
      <c r="AH16" s="112"/>
    </row>
    <row r="17" spans="1:34" ht="12" customHeight="1" x14ac:dyDescent="0.25">
      <c r="A17" s="187"/>
      <c r="B17" s="57"/>
      <c r="C17" s="183"/>
      <c r="D17" s="893"/>
      <c r="E17" s="893"/>
      <c r="F17" s="893"/>
      <c r="G17" s="893"/>
      <c r="H17" s="187"/>
      <c r="I17" s="893"/>
      <c r="J17" s="893"/>
      <c r="K17" s="893"/>
      <c r="L17" s="893"/>
      <c r="M17" s="1344"/>
      <c r="N17" s="187"/>
      <c r="O17" s="1666"/>
      <c r="P17" s="1666"/>
      <c r="Q17" s="1666"/>
      <c r="R17" s="1666"/>
      <c r="S17" s="187"/>
      <c r="T17" s="187"/>
      <c r="U17" s="57"/>
      <c r="V17" s="48"/>
      <c r="W17" s="48"/>
      <c r="X17" s="48"/>
      <c r="Y17" s="48"/>
      <c r="Z17" s="187"/>
      <c r="AA17" s="893"/>
      <c r="AB17" s="893"/>
      <c r="AC17" s="893"/>
      <c r="AD17" s="893"/>
      <c r="AE17" s="187"/>
      <c r="AF17" s="187"/>
      <c r="AG17" s="1387"/>
      <c r="AH17" s="187"/>
    </row>
    <row r="18" spans="1:34" ht="12" customHeight="1" x14ac:dyDescent="0.25">
      <c r="A18" s="187"/>
      <c r="B18" s="1113" t="s">
        <v>31</v>
      </c>
      <c r="C18" s="118"/>
      <c r="D18" s="49"/>
      <c r="E18" s="36"/>
      <c r="F18" s="36"/>
      <c r="G18" s="36"/>
      <c r="H18" s="187"/>
      <c r="I18" s="49"/>
      <c r="J18" s="36"/>
      <c r="K18" s="36"/>
      <c r="L18" s="36"/>
      <c r="M18" s="1344"/>
      <c r="N18" s="187"/>
      <c r="O18" s="1666"/>
      <c r="P18" s="1666"/>
      <c r="Q18" s="1666"/>
      <c r="R18" s="1666"/>
      <c r="S18" s="187"/>
      <c r="T18" s="187"/>
      <c r="U18" s="1113" t="s">
        <v>31</v>
      </c>
      <c r="V18" s="190"/>
      <c r="W18" s="21"/>
      <c r="X18" s="21"/>
      <c r="Y18" s="21"/>
      <c r="Z18" s="187"/>
      <c r="AA18" s="49"/>
      <c r="AB18" s="36"/>
      <c r="AC18" s="36"/>
      <c r="AD18" s="36"/>
      <c r="AE18" s="187"/>
      <c r="AF18" s="187"/>
      <c r="AG18" s="1388"/>
      <c r="AH18" s="187"/>
    </row>
    <row r="19" spans="1:34" ht="12" customHeight="1" x14ac:dyDescent="0.25">
      <c r="A19" s="113"/>
      <c r="B19" s="1114" t="s">
        <v>700</v>
      </c>
      <c r="C19" s="1270" t="s">
        <v>34</v>
      </c>
      <c r="D19" s="612">
        <f>SUM(E19:G19)</f>
        <v>3599377.3878000001</v>
      </c>
      <c r="E19" s="1676">
        <v>144764.3328</v>
      </c>
      <c r="F19" s="1676">
        <v>3454613.0550000002</v>
      </c>
      <c r="G19" s="614">
        <v>0</v>
      </c>
      <c r="H19" s="113"/>
      <c r="I19" s="1349">
        <f t="shared" ref="I19:I32" si="9">SUM(J19:L19)</f>
        <v>2569200.9284999999</v>
      </c>
      <c r="J19" s="1359">
        <v>209462.12849999999</v>
      </c>
      <c r="K19" s="1359">
        <v>2359738.7999999998</v>
      </c>
      <c r="L19" s="1359">
        <v>0</v>
      </c>
      <c r="M19" s="1145"/>
      <c r="N19" s="29"/>
      <c r="O19" s="1348">
        <f t="shared" ref="O19:O32" si="10">D19/I19-1</f>
        <v>0.40097154250269473</v>
      </c>
      <c r="P19" s="113"/>
      <c r="Q19" s="1540">
        <f>VLOOKUP(B19,'FX rates'!$B$9:$K$116,4,FALSE)</f>
        <v>67.808000000000007</v>
      </c>
      <c r="R19" s="1265">
        <f>VLOOKUP(B19,'FX rates'!$B$9:$K$116,5,FALSE)</f>
        <v>66.202500000000001</v>
      </c>
      <c r="S19" s="113"/>
      <c r="T19" s="113"/>
      <c r="U19" s="1114" t="s">
        <v>751</v>
      </c>
      <c r="V19" s="1346">
        <f t="shared" ref="V19:V32" si="11">SUM(W19:Y19)</f>
        <v>53081.89871106654</v>
      </c>
      <c r="W19" s="1347">
        <f t="shared" ref="W19:Y32" si="12">E19/$Q19</f>
        <v>2134.9152430391691</v>
      </c>
      <c r="X19" s="1347">
        <f t="shared" si="12"/>
        <v>50946.983468027371</v>
      </c>
      <c r="Y19" s="1347">
        <f t="shared" si="12"/>
        <v>0</v>
      </c>
      <c r="Z19" s="113"/>
      <c r="AA19" s="1349">
        <f t="shared" ref="AA19:AA32" si="13">SUM(AB19:AD19)</f>
        <v>38808.216132321286</v>
      </c>
      <c r="AB19" s="1359">
        <f t="shared" ref="AB19:AD32" si="14">J19/$R19</f>
        <v>3163.9610060043046</v>
      </c>
      <c r="AC19" s="1359">
        <f t="shared" si="14"/>
        <v>35644.255126316981</v>
      </c>
      <c r="AD19" s="1359">
        <f t="shared" si="14"/>
        <v>0</v>
      </c>
      <c r="AE19" s="1145"/>
      <c r="AF19" s="29"/>
      <c r="AG19" s="1392">
        <f t="shared" ref="AG19:AG32" si="15">V19/AA19-1</f>
        <v>0.36780053301283977</v>
      </c>
      <c r="AH19" s="113"/>
    </row>
    <row r="20" spans="1:34" ht="12" customHeight="1" x14ac:dyDescent="0.25">
      <c r="A20" s="112"/>
      <c r="B20" s="32" t="s">
        <v>35</v>
      </c>
      <c r="C20" s="349" t="s">
        <v>36</v>
      </c>
      <c r="D20" s="1505">
        <f t="shared" ref="D20:D21" si="16">SUM(E20:G20)</f>
        <v>171.94</v>
      </c>
      <c r="E20" s="176">
        <v>171.94</v>
      </c>
      <c r="F20" s="176">
        <v>0</v>
      </c>
      <c r="G20" s="615">
        <v>0</v>
      </c>
      <c r="H20" s="112"/>
      <c r="I20" s="194">
        <f t="shared" si="9"/>
        <v>210.64</v>
      </c>
      <c r="J20" s="195">
        <v>210.64</v>
      </c>
      <c r="K20" s="195">
        <v>0</v>
      </c>
      <c r="L20" s="195">
        <v>0</v>
      </c>
      <c r="M20" s="121" t="s">
        <v>130</v>
      </c>
      <c r="N20" s="36"/>
      <c r="O20" s="1352">
        <f t="shared" si="10"/>
        <v>-0.18372578807443973</v>
      </c>
      <c r="P20" s="112"/>
      <c r="Q20" s="1541">
        <f>VLOOKUP(B20,'FX rates'!$B$9:$K$116,4,FALSE)</f>
        <v>4.4835000000000003</v>
      </c>
      <c r="R20" s="1542">
        <f>VLOOKUP(B20,'FX rates'!$B$9:$K$116,5,FALSE)</f>
        <v>4.2942</v>
      </c>
      <c r="S20" s="112"/>
      <c r="T20" s="112"/>
      <c r="U20" s="32" t="s">
        <v>35</v>
      </c>
      <c r="V20" s="175">
        <f t="shared" si="11"/>
        <v>38.349503735920592</v>
      </c>
      <c r="W20" s="176">
        <f t="shared" si="12"/>
        <v>38.349503735920592</v>
      </c>
      <c r="X20" s="176">
        <f t="shared" si="12"/>
        <v>0</v>
      </c>
      <c r="Y20" s="176">
        <f t="shared" si="12"/>
        <v>0</v>
      </c>
      <c r="Z20" s="112"/>
      <c r="AA20" s="194">
        <f t="shared" si="13"/>
        <v>49.052209957617251</v>
      </c>
      <c r="AB20" s="195">
        <f t="shared" si="14"/>
        <v>49.052209957617251</v>
      </c>
      <c r="AC20" s="195">
        <f t="shared" si="14"/>
        <v>0</v>
      </c>
      <c r="AD20" s="195">
        <f t="shared" si="14"/>
        <v>0</v>
      </c>
      <c r="AE20" s="121" t="s">
        <v>130</v>
      </c>
      <c r="AF20" s="36"/>
      <c r="AG20" s="1383">
        <f t="shared" si="15"/>
        <v>-0.21819009237186571</v>
      </c>
      <c r="AH20" s="112"/>
    </row>
    <row r="21" spans="1:34" ht="12" customHeight="1" x14ac:dyDescent="0.25">
      <c r="A21" s="112"/>
      <c r="B21" s="32" t="s">
        <v>37</v>
      </c>
      <c r="C21" s="349" t="s">
        <v>38</v>
      </c>
      <c r="D21" s="1505">
        <f t="shared" si="16"/>
        <v>290348</v>
      </c>
      <c r="E21" s="176">
        <v>290348</v>
      </c>
      <c r="F21" s="176">
        <v>0</v>
      </c>
      <c r="G21" s="615">
        <v>0</v>
      </c>
      <c r="H21" s="112"/>
      <c r="I21" s="194">
        <f t="shared" si="9"/>
        <v>226915.77</v>
      </c>
      <c r="J21" s="195">
        <v>226915.77</v>
      </c>
      <c r="K21" s="195">
        <v>0</v>
      </c>
      <c r="L21" s="195">
        <v>0</v>
      </c>
      <c r="M21" s="121"/>
      <c r="N21" s="36"/>
      <c r="O21" s="1352">
        <f t="shared" si="10"/>
        <v>0.27954086223271313</v>
      </c>
      <c r="P21" s="112"/>
      <c r="Q21" s="1541">
        <f>VLOOKUP(B21,'FX rates'!$B$9:$K$116,4,FALSE)</f>
        <v>146.97999999999999</v>
      </c>
      <c r="R21" s="1542">
        <f>VLOOKUP(B21,'FX rates'!$B$9:$K$116,5,FALSE)</f>
        <v>141.22200000000001</v>
      </c>
      <c r="S21" s="112"/>
      <c r="T21" s="112"/>
      <c r="U21" s="32" t="s">
        <v>37</v>
      </c>
      <c r="V21" s="175">
        <f t="shared" si="11"/>
        <v>1975.4252279221664</v>
      </c>
      <c r="W21" s="176">
        <f t="shared" si="12"/>
        <v>1975.4252279221664</v>
      </c>
      <c r="X21" s="176">
        <f t="shared" si="12"/>
        <v>0</v>
      </c>
      <c r="Y21" s="176">
        <f t="shared" si="12"/>
        <v>0</v>
      </c>
      <c r="Z21" s="112"/>
      <c r="AA21" s="194">
        <f t="shared" si="13"/>
        <v>1606.8018439053403</v>
      </c>
      <c r="AB21" s="195">
        <f t="shared" si="14"/>
        <v>1606.8018439053403</v>
      </c>
      <c r="AC21" s="195">
        <f t="shared" si="14"/>
        <v>0</v>
      </c>
      <c r="AD21" s="195">
        <f t="shared" si="14"/>
        <v>0</v>
      </c>
      <c r="AE21" s="121"/>
      <c r="AF21" s="36"/>
      <c r="AG21" s="1383">
        <f t="shared" si="15"/>
        <v>0.22941433968042069</v>
      </c>
      <c r="AH21" s="112"/>
    </row>
    <row r="22" spans="1:34" ht="12" customHeight="1" x14ac:dyDescent="0.25">
      <c r="A22" s="112"/>
      <c r="B22" s="32" t="s">
        <v>39</v>
      </c>
      <c r="C22" s="349" t="s">
        <v>40</v>
      </c>
      <c r="D22" s="1505" t="s">
        <v>131</v>
      </c>
      <c r="E22" s="176" t="s">
        <v>131</v>
      </c>
      <c r="F22" s="176" t="s">
        <v>131</v>
      </c>
      <c r="G22" s="615" t="s">
        <v>131</v>
      </c>
      <c r="H22" s="112"/>
      <c r="I22" s="194">
        <f t="shared" si="9"/>
        <v>8827412</v>
      </c>
      <c r="J22" s="195">
        <v>5468412</v>
      </c>
      <c r="K22" s="195">
        <v>3359000</v>
      </c>
      <c r="L22" s="195">
        <v>0</v>
      </c>
      <c r="M22" s="121"/>
      <c r="N22" s="36"/>
      <c r="O22" s="1352" t="s">
        <v>131</v>
      </c>
      <c r="P22" s="112"/>
      <c r="Q22" s="1541">
        <f>VLOOKUP(B22,'FX rates'!$B$9:$K$116,4,FALSE)</f>
        <v>22468</v>
      </c>
      <c r="R22" s="1542">
        <f>VLOOKUP(B22,'FX rates'!$B$9:$K$116,5,FALSE)</f>
        <v>22108.7</v>
      </c>
      <c r="S22" s="112"/>
      <c r="T22" s="112"/>
      <c r="U22" s="32" t="s">
        <v>39</v>
      </c>
      <c r="V22" s="175" t="s">
        <v>131</v>
      </c>
      <c r="W22" s="176" t="s">
        <v>131</v>
      </c>
      <c r="X22" s="176" t="s">
        <v>131</v>
      </c>
      <c r="Y22" s="176" t="s">
        <v>131</v>
      </c>
      <c r="Z22" s="112"/>
      <c r="AA22" s="194">
        <f t="shared" si="13"/>
        <v>399.27322728156787</v>
      </c>
      <c r="AB22" s="195">
        <f t="shared" si="14"/>
        <v>247.34208705170363</v>
      </c>
      <c r="AC22" s="195">
        <f t="shared" si="14"/>
        <v>151.93114022986427</v>
      </c>
      <c r="AD22" s="195">
        <f t="shared" si="14"/>
        <v>0</v>
      </c>
      <c r="AE22" s="121"/>
      <c r="AF22" s="36"/>
      <c r="AG22" s="1383" t="s">
        <v>131</v>
      </c>
      <c r="AH22" s="112"/>
    </row>
    <row r="23" spans="1:34" ht="12" customHeight="1" x14ac:dyDescent="0.25">
      <c r="A23" s="2"/>
      <c r="B23" s="32" t="s">
        <v>41</v>
      </c>
      <c r="C23" s="349" t="s">
        <v>42</v>
      </c>
      <c r="D23" s="1505">
        <f>SUM(E23:G23)</f>
        <v>3258654.5415810645</v>
      </c>
      <c r="E23" s="176">
        <v>2544570.7272810643</v>
      </c>
      <c r="F23" s="176">
        <v>568280.67540000007</v>
      </c>
      <c r="G23" s="615">
        <v>145803.13889999999</v>
      </c>
      <c r="H23" s="2"/>
      <c r="I23" s="194">
        <f t="shared" si="9"/>
        <v>2741871.8021810646</v>
      </c>
      <c r="J23" s="195">
        <v>2119556.9966810644</v>
      </c>
      <c r="K23" s="195">
        <v>472221.6666</v>
      </c>
      <c r="L23" s="195">
        <v>150093.13889999999</v>
      </c>
      <c r="M23" s="121"/>
      <c r="N23" s="36"/>
      <c r="O23" s="1352">
        <f t="shared" si="10"/>
        <v>0.18847808237749009</v>
      </c>
      <c r="P23" s="2"/>
      <c r="Q23" s="1541">
        <f>VLOOKUP(B23,'FX rates'!$B$9:$K$116,4,FALSE)</f>
        <v>7.7542999999999997</v>
      </c>
      <c r="R23" s="1542">
        <f>VLOOKUP(B23,'FX rates'!$B$9:$K$116,5,FALSE)</f>
        <v>7.7503000000000002</v>
      </c>
      <c r="S23" s="2"/>
      <c r="T23" s="2"/>
      <c r="U23" s="32" t="s">
        <v>41</v>
      </c>
      <c r="V23" s="175">
        <f t="shared" si="11"/>
        <v>420238.38922675996</v>
      </c>
      <c r="W23" s="176">
        <f t="shared" si="12"/>
        <v>328149.63662497769</v>
      </c>
      <c r="X23" s="176">
        <f t="shared" si="12"/>
        <v>73285.876919902512</v>
      </c>
      <c r="Y23" s="176">
        <f t="shared" si="12"/>
        <v>18802.87568187973</v>
      </c>
      <c r="Z23" s="2"/>
      <c r="AA23" s="194">
        <f t="shared" si="13"/>
        <v>353776.21539567044</v>
      </c>
      <c r="AB23" s="195">
        <f t="shared" si="14"/>
        <v>273480.63903088454</v>
      </c>
      <c r="AC23" s="195">
        <f t="shared" si="14"/>
        <v>60929.469388281745</v>
      </c>
      <c r="AD23" s="195">
        <f t="shared" si="14"/>
        <v>19366.106976504132</v>
      </c>
      <c r="AE23" s="121"/>
      <c r="AF23" s="36"/>
      <c r="AG23" s="1383">
        <f t="shared" si="15"/>
        <v>0.18786501448876902</v>
      </c>
      <c r="AH23" s="2"/>
    </row>
    <row r="24" spans="1:34" s="112" customFormat="1" ht="12" customHeight="1" x14ac:dyDescent="0.25">
      <c r="B24" s="32" t="s">
        <v>43</v>
      </c>
      <c r="C24" s="349" t="s">
        <v>44</v>
      </c>
      <c r="D24" s="1505">
        <f t="shared" ref="D24:D32" si="17">SUM(E24:G24)</f>
        <v>2102527570</v>
      </c>
      <c r="E24" s="176">
        <v>312586930</v>
      </c>
      <c r="F24" s="176">
        <v>1789940640</v>
      </c>
      <c r="G24" s="615">
        <v>0</v>
      </c>
      <c r="I24" s="194">
        <f t="shared" si="9"/>
        <v>1694875160</v>
      </c>
      <c r="J24" s="195">
        <v>254539400</v>
      </c>
      <c r="K24" s="195">
        <v>1440335760</v>
      </c>
      <c r="L24" s="176">
        <v>0</v>
      </c>
      <c r="M24" s="121"/>
      <c r="N24" s="36"/>
      <c r="O24" s="1352">
        <f t="shared" si="10"/>
        <v>0.24052061155937876</v>
      </c>
      <c r="Q24" s="1541">
        <f>VLOOKUP(B24,'FX rates'!$B$9:$K$116,4,FALSE)</f>
        <v>13513.5</v>
      </c>
      <c r="R24" s="1542">
        <f>VLOOKUP(B24,'FX rates'!$B$9:$K$116,5,FALSE)</f>
        <v>13793.1</v>
      </c>
      <c r="U24" s="32" t="s">
        <v>43</v>
      </c>
      <c r="V24" s="175">
        <f t="shared" si="11"/>
        <v>155587.19576719578</v>
      </c>
      <c r="W24" s="176">
        <f t="shared" si="12"/>
        <v>23131.455951455951</v>
      </c>
      <c r="X24" s="176">
        <f t="shared" si="12"/>
        <v>132455.73981573983</v>
      </c>
      <c r="Y24" s="176">
        <v>0</v>
      </c>
      <c r="AA24" s="194">
        <f t="shared" si="13"/>
        <v>122878.47981961996</v>
      </c>
      <c r="AB24" s="195">
        <f t="shared" si="14"/>
        <v>18454.111113527779</v>
      </c>
      <c r="AC24" s="195">
        <f t="shared" si="14"/>
        <v>104424.36870609218</v>
      </c>
      <c r="AD24" s="195">
        <f t="shared" si="14"/>
        <v>0</v>
      </c>
      <c r="AE24" s="121"/>
      <c r="AF24" s="36"/>
      <c r="AG24" s="1383">
        <f t="shared" si="15"/>
        <v>0.2661875048876805</v>
      </c>
    </row>
    <row r="25" spans="1:34" ht="12" customHeight="1" x14ac:dyDescent="0.25">
      <c r="A25" s="112"/>
      <c r="B25" s="32" t="s">
        <v>45</v>
      </c>
      <c r="C25" s="349" t="s">
        <v>46</v>
      </c>
      <c r="D25" s="1505">
        <f t="shared" si="17"/>
        <v>841955731.39999998</v>
      </c>
      <c r="E25" s="176">
        <v>295319</v>
      </c>
      <c r="F25" s="176">
        <v>841660412.39999998</v>
      </c>
      <c r="G25" s="615" t="s">
        <v>753</v>
      </c>
      <c r="H25" s="112"/>
      <c r="I25" s="194">
        <f t="shared" si="9"/>
        <v>811279792.75</v>
      </c>
      <c r="J25" s="195">
        <v>258488</v>
      </c>
      <c r="K25" s="195">
        <v>811021304.75</v>
      </c>
      <c r="L25" s="195">
        <v>0</v>
      </c>
      <c r="M25" s="121"/>
      <c r="N25" s="36"/>
      <c r="O25" s="1352">
        <f t="shared" si="10"/>
        <v>3.7811786912647749E-2</v>
      </c>
      <c r="P25" s="112"/>
      <c r="Q25" s="1541">
        <f>VLOOKUP(B25,'FX rates'!$B$9:$K$116,4,FALSE)</f>
        <v>116.965</v>
      </c>
      <c r="R25" s="1542">
        <f>VLOOKUP(B25,'FX rates'!$B$9:$K$116,5,FALSE)</f>
        <v>120.49</v>
      </c>
      <c r="S25" s="112"/>
      <c r="T25" s="112"/>
      <c r="U25" s="32" t="s">
        <v>45</v>
      </c>
      <c r="V25" s="175">
        <f t="shared" si="11"/>
        <v>7198356.1868935144</v>
      </c>
      <c r="W25" s="176">
        <f t="shared" si="12"/>
        <v>2524.8493138973195</v>
      </c>
      <c r="X25" s="176">
        <f t="shared" si="12"/>
        <v>7195831.3375796173</v>
      </c>
      <c r="Y25" s="176">
        <v>0</v>
      </c>
      <c r="Z25" s="112"/>
      <c r="AA25" s="194">
        <f t="shared" si="13"/>
        <v>6733171.157357458</v>
      </c>
      <c r="AB25" s="195">
        <f t="shared" si="14"/>
        <v>2145.3066644534815</v>
      </c>
      <c r="AC25" s="195">
        <f t="shared" si="14"/>
        <v>6731025.8506930042</v>
      </c>
      <c r="AD25" s="195">
        <f t="shared" si="14"/>
        <v>0</v>
      </c>
      <c r="AE25" s="121"/>
      <c r="AF25" s="36"/>
      <c r="AG25" s="1383">
        <f t="shared" si="15"/>
        <v>6.9088549609754191E-2</v>
      </c>
      <c r="AH25" s="112"/>
    </row>
    <row r="26" spans="1:34" ht="12" customHeight="1" x14ac:dyDescent="0.25">
      <c r="A26" s="112"/>
      <c r="B26" s="32" t="s">
        <v>47</v>
      </c>
      <c r="C26" s="349" t="s">
        <v>48</v>
      </c>
      <c r="D26" s="1505">
        <f t="shared" si="17"/>
        <v>1598490177</v>
      </c>
      <c r="E26" s="176">
        <v>361634837</v>
      </c>
      <c r="F26" s="176">
        <v>1236735340</v>
      </c>
      <c r="G26" s="615">
        <v>120000</v>
      </c>
      <c r="H26" s="112"/>
      <c r="I26" s="194">
        <f t="shared" si="9"/>
        <v>1559953764</v>
      </c>
      <c r="J26" s="195">
        <v>357522906</v>
      </c>
      <c r="K26" s="195">
        <v>1202280858</v>
      </c>
      <c r="L26" s="195">
        <v>150000</v>
      </c>
      <c r="M26" s="121"/>
      <c r="N26" s="36"/>
      <c r="O26" s="1352">
        <f t="shared" si="10"/>
        <v>2.4703561021697018E-2</v>
      </c>
      <c r="P26" s="112"/>
      <c r="Q26" s="1541">
        <f>VLOOKUP(B26,'FX rates'!$B$9:$K$116,4,FALSE)</f>
        <v>1203.51</v>
      </c>
      <c r="R26" s="1542">
        <f>VLOOKUP(B26,'FX rates'!$B$9:$K$116,5,FALSE)</f>
        <v>1173.02</v>
      </c>
      <c r="S26" s="112"/>
      <c r="T26" s="112"/>
      <c r="U26" s="32" t="s">
        <v>47</v>
      </c>
      <c r="V26" s="175">
        <f t="shared" si="11"/>
        <v>1328190.1911907671</v>
      </c>
      <c r="W26" s="176">
        <f t="shared" si="12"/>
        <v>300483.45007519674</v>
      </c>
      <c r="X26" s="176">
        <f t="shared" si="12"/>
        <v>1027607.032762503</v>
      </c>
      <c r="Y26" s="176">
        <f t="shared" si="12"/>
        <v>99.70835306727821</v>
      </c>
      <c r="Z26" s="112"/>
      <c r="AA26" s="194">
        <f t="shared" si="13"/>
        <v>1329861.1822475321</v>
      </c>
      <c r="AB26" s="195">
        <f t="shared" si="14"/>
        <v>304788.41451978654</v>
      </c>
      <c r="AC26" s="195">
        <f t="shared" si="14"/>
        <v>1024944.8926702017</v>
      </c>
      <c r="AD26" s="195">
        <f t="shared" si="14"/>
        <v>127.8750575437759</v>
      </c>
      <c r="AE26" s="121"/>
      <c r="AF26" s="36"/>
      <c r="AG26" s="1383">
        <f t="shared" si="15"/>
        <v>-1.2565154010593105E-3</v>
      </c>
      <c r="AH26" s="112"/>
    </row>
    <row r="27" spans="1:34" ht="12" customHeight="1" x14ac:dyDescent="0.25">
      <c r="A27" s="112"/>
      <c r="B27" s="32" t="s">
        <v>50</v>
      </c>
      <c r="C27" s="349" t="s">
        <v>51</v>
      </c>
      <c r="D27" s="1505">
        <f t="shared" si="17"/>
        <v>66450.822008000003</v>
      </c>
      <c r="E27" s="176">
        <v>17209.822008000003</v>
      </c>
      <c r="F27" s="176">
        <v>49241</v>
      </c>
      <c r="G27" s="615">
        <v>0</v>
      </c>
      <c r="H27" s="112"/>
      <c r="I27" s="194">
        <f t="shared" si="9"/>
        <v>66021.857762</v>
      </c>
      <c r="J27" s="195">
        <v>19798.857762</v>
      </c>
      <c r="K27" s="195">
        <v>46223</v>
      </c>
      <c r="L27" s="195">
        <v>0</v>
      </c>
      <c r="M27" s="121"/>
      <c r="N27" s="29"/>
      <c r="O27" s="1352">
        <f t="shared" si="10"/>
        <v>6.4973065063749225E-3</v>
      </c>
      <c r="P27" s="112"/>
      <c r="Q27" s="1541">
        <f>VLOOKUP(B27,'FX rates'!$B$9:$K$116,4,FALSE)</f>
        <v>1.4371</v>
      </c>
      <c r="R27" s="1542">
        <f>VLOOKUP(B27,'FX rates'!$B$9:$K$116,5,FALSE)</f>
        <v>1.4592000000000001</v>
      </c>
      <c r="S27" s="112"/>
      <c r="T27" s="112"/>
      <c r="U27" s="32" t="s">
        <v>50</v>
      </c>
      <c r="V27" s="175">
        <f t="shared" si="11"/>
        <v>46239.52543873078</v>
      </c>
      <c r="W27" s="176">
        <f t="shared" si="12"/>
        <v>11975.382372834181</v>
      </c>
      <c r="X27" s="176">
        <f t="shared" si="12"/>
        <v>34264.143065896598</v>
      </c>
      <c r="Y27" s="176">
        <f t="shared" si="12"/>
        <v>0</v>
      </c>
      <c r="Z27" s="112"/>
      <c r="AA27" s="194">
        <f t="shared" si="13"/>
        <v>45245.242435581138</v>
      </c>
      <c r="AB27" s="195">
        <f t="shared" si="14"/>
        <v>13568.296163651316</v>
      </c>
      <c r="AC27" s="195">
        <f t="shared" si="14"/>
        <v>31676.946271929824</v>
      </c>
      <c r="AD27" s="195">
        <f t="shared" si="14"/>
        <v>0</v>
      </c>
      <c r="AE27" s="121"/>
      <c r="AF27" s="29"/>
      <c r="AG27" s="1383">
        <f t="shared" si="15"/>
        <v>2.1975415527174524E-2</v>
      </c>
      <c r="AH27" s="112"/>
    </row>
    <row r="28" spans="1:34" ht="12" customHeight="1" x14ac:dyDescent="0.25">
      <c r="A28" s="112"/>
      <c r="B28" s="32" t="s">
        <v>53</v>
      </c>
      <c r="C28" s="349" t="s">
        <v>54</v>
      </c>
      <c r="D28" s="1505">
        <f t="shared" si="17"/>
        <v>267852470.27385399</v>
      </c>
      <c r="E28" s="176">
        <v>250728184.89253399</v>
      </c>
      <c r="F28" s="176">
        <v>17124285.38132</v>
      </c>
      <c r="G28" s="615" t="s">
        <v>131</v>
      </c>
      <c r="H28" s="889"/>
      <c r="I28" s="194">
        <f t="shared" si="9"/>
        <v>122836017.69272801</v>
      </c>
      <c r="J28" s="195">
        <v>111261323.41918001</v>
      </c>
      <c r="K28" s="195">
        <v>11574694.273548</v>
      </c>
      <c r="L28" s="195">
        <v>0</v>
      </c>
      <c r="M28" s="121"/>
      <c r="N28" s="36"/>
      <c r="O28" s="1352">
        <f t="shared" si="10"/>
        <v>1.1805694722526896</v>
      </c>
      <c r="P28" s="112"/>
      <c r="Q28" s="1541">
        <f>VLOOKUP(B28,'FX rates'!$B$9:$K$116,4,FALSE)</f>
        <v>6.9436999999999998</v>
      </c>
      <c r="R28" s="1542">
        <f>VLOOKUP(B28,'FX rates'!$B$9:$K$116,5,FALSE)</f>
        <v>6.4888000000000003</v>
      </c>
      <c r="S28" s="112"/>
      <c r="T28" s="112"/>
      <c r="U28" s="32" t="s">
        <v>53</v>
      </c>
      <c r="V28" s="175">
        <f t="shared" si="11"/>
        <v>38574890.947744571</v>
      </c>
      <c r="W28" s="176">
        <f t="shared" si="12"/>
        <v>36108729.480325185</v>
      </c>
      <c r="X28" s="176">
        <f t="shared" si="12"/>
        <v>2466161.4674193873</v>
      </c>
      <c r="Y28" s="176" t="s">
        <v>131</v>
      </c>
      <c r="Z28" s="112"/>
      <c r="AA28" s="194">
        <f t="shared" si="13"/>
        <v>18930467.527544074</v>
      </c>
      <c r="AB28" s="195">
        <f t="shared" si="14"/>
        <v>17146671.714212179</v>
      </c>
      <c r="AC28" s="195">
        <f t="shared" si="14"/>
        <v>1783795.8133318948</v>
      </c>
      <c r="AD28" s="195">
        <f t="shared" si="14"/>
        <v>0</v>
      </c>
      <c r="AE28" s="121"/>
      <c r="AF28" s="36"/>
      <c r="AG28" s="1383">
        <f t="shared" si="15"/>
        <v>1.0377146465937837</v>
      </c>
      <c r="AH28" s="112"/>
    </row>
    <row r="29" spans="1:34" ht="12" customHeight="1" x14ac:dyDescent="0.25">
      <c r="A29" s="112"/>
      <c r="B29" s="32" t="s">
        <v>55</v>
      </c>
      <c r="C29" s="349" t="s">
        <v>54</v>
      </c>
      <c r="D29" s="1505">
        <f t="shared" si="17"/>
        <v>465046.11</v>
      </c>
      <c r="E29" s="176">
        <v>456461.37</v>
      </c>
      <c r="F29" s="176">
        <v>8584.74</v>
      </c>
      <c r="G29" s="615">
        <v>0</v>
      </c>
      <c r="H29" s="889"/>
      <c r="I29" s="194">
        <f t="shared" si="9"/>
        <v>277694.94699999999</v>
      </c>
      <c r="J29" s="195">
        <v>269824.495</v>
      </c>
      <c r="K29" s="195">
        <v>7870.4520000000002</v>
      </c>
      <c r="L29" s="195">
        <v>0</v>
      </c>
      <c r="M29" s="121"/>
      <c r="N29" s="36"/>
      <c r="O29" s="1352">
        <f t="shared" si="10"/>
        <v>0.67466536580516179</v>
      </c>
      <c r="P29" s="112"/>
      <c r="Q29" s="1541">
        <f>VLOOKUP(B29,'FX rates'!$B$9:$K$116,4,FALSE)</f>
        <v>6.9436999999999998</v>
      </c>
      <c r="R29" s="1542">
        <f>VLOOKUP(B29,'FX rates'!$B$9:$K$116,5,FALSE)</f>
        <v>6.4888000000000003</v>
      </c>
      <c r="S29" s="112"/>
      <c r="T29" s="112"/>
      <c r="U29" s="32" t="s">
        <v>55</v>
      </c>
      <c r="V29" s="175">
        <f t="shared" si="11"/>
        <v>66973.819433443263</v>
      </c>
      <c r="W29" s="176">
        <f t="shared" si="12"/>
        <v>65737.484338321068</v>
      </c>
      <c r="X29" s="176">
        <f t="shared" si="12"/>
        <v>1236.3350951221971</v>
      </c>
      <c r="Y29" s="176">
        <f t="shared" si="12"/>
        <v>0</v>
      </c>
      <c r="Z29" s="112"/>
      <c r="AA29" s="194">
        <f t="shared" si="13"/>
        <v>42796.040408087778</v>
      </c>
      <c r="AB29" s="195">
        <f t="shared" si="14"/>
        <v>41583.11166933793</v>
      </c>
      <c r="AC29" s="195">
        <f t="shared" si="14"/>
        <v>1212.9287387498459</v>
      </c>
      <c r="AD29" s="195">
        <f t="shared" si="14"/>
        <v>0</v>
      </c>
      <c r="AE29" s="121"/>
      <c r="AF29" s="36"/>
      <c r="AG29" s="1383">
        <f t="shared" si="15"/>
        <v>0.56495364512241797</v>
      </c>
      <c r="AH29" s="112"/>
    </row>
    <row r="30" spans="1:34" ht="12" customHeight="1" x14ac:dyDescent="0.25">
      <c r="A30" s="112"/>
      <c r="B30" s="32" t="s">
        <v>632</v>
      </c>
      <c r="C30" s="349" t="s">
        <v>59</v>
      </c>
      <c r="D30" s="1505">
        <f t="shared" si="17"/>
        <v>5949861.4500000002</v>
      </c>
      <c r="E30" s="176">
        <v>452782.19</v>
      </c>
      <c r="F30" s="176">
        <v>5497079.2599999998</v>
      </c>
      <c r="G30" s="615">
        <v>0</v>
      </c>
      <c r="H30" s="889"/>
      <c r="I30" s="194">
        <f t="shared" si="9"/>
        <v>5854331.2600000007</v>
      </c>
      <c r="J30" s="195">
        <v>486642.57</v>
      </c>
      <c r="K30" s="195">
        <v>5367688.6900000004</v>
      </c>
      <c r="L30" s="195">
        <v>0</v>
      </c>
      <c r="M30" s="121"/>
      <c r="N30" s="36"/>
      <c r="O30" s="1352">
        <f t="shared" si="10"/>
        <v>1.6317865484092753E-2</v>
      </c>
      <c r="P30" s="112"/>
      <c r="Q30" s="1541">
        <f>VLOOKUP(B30,'FX rates'!$B$9:$K$116,4,FALSE)</f>
        <v>35.666600000000003</v>
      </c>
      <c r="R30" s="1542">
        <f>VLOOKUP(B30,'FX rates'!$B$9:$K$116,5,FALSE)</f>
        <v>36.000599999999999</v>
      </c>
      <c r="S30" s="112"/>
      <c r="T30" s="112"/>
      <c r="U30" s="32" t="s">
        <v>58</v>
      </c>
      <c r="V30" s="175">
        <f t="shared" si="11"/>
        <v>166818.85713805072</v>
      </c>
      <c r="W30" s="176">
        <f t="shared" si="12"/>
        <v>12694.851485703712</v>
      </c>
      <c r="X30" s="176">
        <f t="shared" si="12"/>
        <v>154124.005652347</v>
      </c>
      <c r="Y30" s="176">
        <f t="shared" si="12"/>
        <v>0</v>
      </c>
      <c r="Z30" s="112"/>
      <c r="AA30" s="194">
        <f t="shared" si="13"/>
        <v>162617.60248440306</v>
      </c>
      <c r="AB30" s="195">
        <f t="shared" si="14"/>
        <v>13517.623872935452</v>
      </c>
      <c r="AC30" s="195">
        <f t="shared" si="14"/>
        <v>149099.97861146761</v>
      </c>
      <c r="AD30" s="195">
        <f t="shared" si="14"/>
        <v>0</v>
      </c>
      <c r="AE30" s="121"/>
      <c r="AF30" s="36"/>
      <c r="AG30" s="1383">
        <f t="shared" si="15"/>
        <v>2.5835177677340448E-2</v>
      </c>
      <c r="AH30" s="112"/>
    </row>
    <row r="31" spans="1:34" ht="12" customHeight="1" x14ac:dyDescent="0.25">
      <c r="A31" s="2"/>
      <c r="B31" s="32" t="s">
        <v>60</v>
      </c>
      <c r="C31" s="349" t="s">
        <v>61</v>
      </c>
      <c r="D31" s="1505">
        <f t="shared" si="17"/>
        <v>11446236.359999999</v>
      </c>
      <c r="E31" s="176">
        <v>3031320.48</v>
      </c>
      <c r="F31" s="176">
        <v>5605325.2000000002</v>
      </c>
      <c r="G31" s="615">
        <v>2809590.68</v>
      </c>
      <c r="H31" s="889"/>
      <c r="I31" s="194">
        <f t="shared" si="9"/>
        <v>10230949.280000001</v>
      </c>
      <c r="J31" s="195">
        <v>3113129.97</v>
      </c>
      <c r="K31" s="195">
        <v>5569371.9000000004</v>
      </c>
      <c r="L31" s="195">
        <v>1548447.41</v>
      </c>
      <c r="M31" s="121"/>
      <c r="N31" s="36"/>
      <c r="O31" s="1352">
        <f t="shared" si="10"/>
        <v>0.11878536846778287</v>
      </c>
      <c r="P31" s="2"/>
      <c r="Q31" s="1541">
        <f>VLOOKUP(B31,'FX rates'!$B$9:$K$116,4,FALSE)</f>
        <v>32.283099999999997</v>
      </c>
      <c r="R31" s="1542">
        <f>VLOOKUP(B31,'FX rates'!$B$9:$K$116,5,FALSE)</f>
        <v>32.890799999999999</v>
      </c>
      <c r="S31" s="2"/>
      <c r="T31" s="2"/>
      <c r="U31" s="32" t="s">
        <v>60</v>
      </c>
      <c r="V31" s="175">
        <f t="shared" si="11"/>
        <v>354558.15457623341</v>
      </c>
      <c r="W31" s="176">
        <f t="shared" si="12"/>
        <v>93898.060595172094</v>
      </c>
      <c r="X31" s="176">
        <f t="shared" si="12"/>
        <v>173630.32670344546</v>
      </c>
      <c r="Y31" s="176">
        <f t="shared" si="12"/>
        <v>87029.767277615858</v>
      </c>
      <c r="Z31" s="2"/>
      <c r="AA31" s="194">
        <f t="shared" si="13"/>
        <v>311058.08554367791</v>
      </c>
      <c r="AB31" s="195">
        <f t="shared" si="14"/>
        <v>94650.478857309659</v>
      </c>
      <c r="AC31" s="195">
        <f t="shared" si="14"/>
        <v>169329.17107519429</v>
      </c>
      <c r="AD31" s="195">
        <f t="shared" si="14"/>
        <v>47078.435611173947</v>
      </c>
      <c r="AE31" s="121"/>
      <c r="AF31" s="36"/>
      <c r="AG31" s="1383">
        <f t="shared" si="15"/>
        <v>0.1398454856318061</v>
      </c>
      <c r="AH31" s="2"/>
    </row>
    <row r="32" spans="1:34" ht="12" customHeight="1" x14ac:dyDescent="0.25">
      <c r="A32" s="112"/>
      <c r="B32" s="42" t="s">
        <v>62</v>
      </c>
      <c r="C32" s="352" t="s">
        <v>61</v>
      </c>
      <c r="D32" s="613">
        <f t="shared" si="17"/>
        <v>5694450</v>
      </c>
      <c r="E32" s="616">
        <v>0</v>
      </c>
      <c r="F32" s="616">
        <v>5694450</v>
      </c>
      <c r="G32" s="617">
        <v>0</v>
      </c>
      <c r="H32" s="889"/>
      <c r="I32" s="894">
        <f t="shared" si="9"/>
        <v>5652000</v>
      </c>
      <c r="J32" s="895">
        <v>0</v>
      </c>
      <c r="K32" s="895">
        <v>5652000</v>
      </c>
      <c r="L32" s="895">
        <v>0</v>
      </c>
      <c r="M32" s="123"/>
      <c r="N32" s="36"/>
      <c r="O32" s="1354">
        <f t="shared" si="10"/>
        <v>7.5106157112525551E-3</v>
      </c>
      <c r="P32" s="112"/>
      <c r="Q32" s="1543">
        <f>VLOOKUP(B32,'FX rates'!$B$9:$K$116,4,FALSE)</f>
        <v>32.283099999999997</v>
      </c>
      <c r="R32" s="1267">
        <f>VLOOKUP(B32,'FX rates'!$B$9:$K$116,5,FALSE)</f>
        <v>32.890799999999999</v>
      </c>
      <c r="S32" s="112"/>
      <c r="T32" s="112"/>
      <c r="U32" s="42" t="s">
        <v>62</v>
      </c>
      <c r="V32" s="180">
        <f t="shared" si="11"/>
        <v>176391.05290384134</v>
      </c>
      <c r="W32" s="181">
        <f t="shared" si="12"/>
        <v>0</v>
      </c>
      <c r="X32" s="181">
        <f t="shared" si="12"/>
        <v>176391.05290384134</v>
      </c>
      <c r="Y32" s="181">
        <f t="shared" si="12"/>
        <v>0</v>
      </c>
      <c r="Z32" s="112"/>
      <c r="AA32" s="894">
        <f t="shared" si="13"/>
        <v>171841.36597467985</v>
      </c>
      <c r="AB32" s="895">
        <f t="shared" si="14"/>
        <v>0</v>
      </c>
      <c r="AC32" s="895">
        <f t="shared" si="14"/>
        <v>171841.36597467985</v>
      </c>
      <c r="AD32" s="895">
        <f t="shared" si="14"/>
        <v>0</v>
      </c>
      <c r="AE32" s="123"/>
      <c r="AF32" s="36"/>
      <c r="AG32" s="1384">
        <f t="shared" si="15"/>
        <v>2.6476086845305113E-2</v>
      </c>
      <c r="AH32" s="112"/>
    </row>
    <row r="33" spans="1:34" ht="12" customHeight="1" x14ac:dyDescent="0.25">
      <c r="A33" s="112"/>
      <c r="B33" s="72"/>
      <c r="C33" s="183"/>
      <c r="D33" s="896"/>
      <c r="E33" s="896"/>
      <c r="F33" s="896"/>
      <c r="G33" s="896"/>
      <c r="H33" s="112"/>
      <c r="I33" s="896"/>
      <c r="J33" s="896"/>
      <c r="K33" s="896"/>
      <c r="L33" s="896"/>
      <c r="M33" s="5"/>
      <c r="N33" s="112"/>
      <c r="O33" s="1358"/>
      <c r="P33" s="1358"/>
      <c r="Q33" s="1358"/>
      <c r="R33" s="1358"/>
      <c r="S33" s="112"/>
      <c r="T33" s="112"/>
      <c r="U33" s="157" t="s">
        <v>30</v>
      </c>
      <c r="V33" s="186">
        <f>SUM(V19:V32)</f>
        <v>48543339.993755832</v>
      </c>
      <c r="W33" s="72"/>
      <c r="X33" s="72"/>
      <c r="Y33" s="72"/>
      <c r="Z33" s="112"/>
      <c r="AA33" s="186">
        <f>SUM(AA19:AA32)</f>
        <v>28244576.242624246</v>
      </c>
      <c r="AB33" s="896"/>
      <c r="AC33" s="896"/>
      <c r="AD33" s="896"/>
      <c r="AE33" s="5"/>
      <c r="AF33" s="112"/>
      <c r="AG33" s="1396"/>
      <c r="AH33" s="112"/>
    </row>
    <row r="34" spans="1:34" ht="12" customHeight="1" x14ac:dyDescent="0.25">
      <c r="A34" s="187"/>
      <c r="B34" s="48"/>
      <c r="C34" s="183"/>
      <c r="D34" s="893"/>
      <c r="E34" s="893"/>
      <c r="F34" s="893"/>
      <c r="G34" s="893"/>
      <c r="H34" s="187"/>
      <c r="I34" s="893"/>
      <c r="J34" s="893"/>
      <c r="K34" s="893"/>
      <c r="L34" s="893"/>
      <c r="M34" s="1344"/>
      <c r="N34" s="187"/>
      <c r="O34" s="1358"/>
      <c r="P34" s="1358"/>
      <c r="Q34" s="1358"/>
      <c r="R34" s="1358"/>
      <c r="S34" s="187"/>
      <c r="T34" s="187"/>
      <c r="U34" s="48"/>
      <c r="V34" s="48"/>
      <c r="W34" s="48"/>
      <c r="X34" s="48"/>
      <c r="Y34" s="48"/>
      <c r="Z34" s="187"/>
      <c r="AA34" s="893"/>
      <c r="AB34" s="893"/>
      <c r="AC34" s="893"/>
      <c r="AD34" s="893"/>
      <c r="AE34" s="1344"/>
      <c r="AF34" s="187"/>
      <c r="AG34" s="1387"/>
      <c r="AH34" s="187"/>
    </row>
    <row r="35" spans="1:34" s="112" customFormat="1" ht="12" customHeight="1" x14ac:dyDescent="0.25">
      <c r="A35" s="187"/>
      <c r="B35" s="1113" t="s">
        <v>64</v>
      </c>
      <c r="C35" s="118"/>
      <c r="D35" s="49"/>
      <c r="E35" s="36"/>
      <c r="F35" s="36"/>
      <c r="G35" s="36"/>
      <c r="H35" s="187"/>
      <c r="I35" s="49"/>
      <c r="J35" s="36"/>
      <c r="K35" s="36"/>
      <c r="L35" s="36"/>
      <c r="M35" s="1344"/>
      <c r="N35" s="187"/>
      <c r="O35" s="1355"/>
      <c r="P35" s="1358"/>
      <c r="Q35" s="1358"/>
      <c r="R35" s="1358"/>
      <c r="S35" s="187"/>
      <c r="T35" s="187"/>
      <c r="U35" s="1113" t="s">
        <v>64</v>
      </c>
      <c r="V35" s="190"/>
      <c r="W35" s="21"/>
      <c r="X35" s="21"/>
      <c r="Y35" s="21"/>
      <c r="Z35" s="187"/>
      <c r="AA35" s="49"/>
      <c r="AB35" s="36"/>
      <c r="AC35" s="36"/>
      <c r="AD35" s="36"/>
      <c r="AE35" s="1344"/>
      <c r="AF35" s="187"/>
      <c r="AG35" s="1388"/>
      <c r="AH35" s="187"/>
    </row>
    <row r="36" spans="1:34" ht="12" customHeight="1" x14ac:dyDescent="0.25">
      <c r="A36" s="113"/>
      <c r="B36" s="1114" t="s">
        <v>165</v>
      </c>
      <c r="C36" s="1270" t="s">
        <v>68</v>
      </c>
      <c r="D36" s="612" t="s">
        <v>131</v>
      </c>
      <c r="E36" s="1676" t="s">
        <v>131</v>
      </c>
      <c r="F36" s="1676" t="s">
        <v>131</v>
      </c>
      <c r="G36" s="614" t="s">
        <v>131</v>
      </c>
      <c r="H36" s="113"/>
      <c r="I36" s="1504">
        <f t="shared" ref="I36:I55" si="18">SUM(J36:L36)</f>
        <v>11646.5</v>
      </c>
      <c r="J36" s="1547">
        <v>11621.5</v>
      </c>
      <c r="K36" s="1547">
        <v>25</v>
      </c>
      <c r="L36" s="733">
        <v>0</v>
      </c>
      <c r="M36" s="744"/>
      <c r="N36" s="29"/>
      <c r="O36" s="1348" t="s">
        <v>131</v>
      </c>
      <c r="P36" s="113"/>
      <c r="Q36" s="1540">
        <f>VLOOKUP(B36,'FX rates'!$B$9:$K$116,4,FALSE)</f>
        <v>0.7056</v>
      </c>
      <c r="R36" s="1455">
        <f>VLOOKUP(B36,'FX rates'!$B$9:$K$116,5,FALSE)</f>
        <v>0.70660000000000001</v>
      </c>
      <c r="S36" s="113"/>
      <c r="T36" s="113"/>
      <c r="U36" s="1153" t="s">
        <v>67</v>
      </c>
      <c r="V36" s="1505">
        <f t="shared" ref="V36:V59" si="19">SUM(W36:Y36)</f>
        <v>12407.225</v>
      </c>
      <c r="W36" s="1676">
        <v>17.725000000000001</v>
      </c>
      <c r="X36" s="1676">
        <v>12389.5</v>
      </c>
      <c r="Y36" s="614" t="s">
        <v>131</v>
      </c>
      <c r="Z36" s="113"/>
      <c r="AA36" s="1349">
        <f t="shared" ref="AA36:AA59" si="20">SUM(AB36:AD36)</f>
        <v>11639.23</v>
      </c>
      <c r="AB36" s="1359">
        <v>11621.5</v>
      </c>
      <c r="AC36" s="1359">
        <v>17.73</v>
      </c>
      <c r="AD36" s="1359">
        <f t="shared" ref="AB36:AD59" si="21">L36/$R36</f>
        <v>0</v>
      </c>
      <c r="AE36" s="1145" t="s">
        <v>130</v>
      </c>
      <c r="AF36" s="29"/>
      <c r="AG36" s="1392" t="s">
        <v>131</v>
      </c>
      <c r="AH36" s="113"/>
    </row>
    <row r="37" spans="1:34" ht="12" customHeight="1" x14ac:dyDescent="0.25">
      <c r="A37" s="112"/>
      <c r="B37" s="32" t="s">
        <v>166</v>
      </c>
      <c r="C37" s="349" t="s">
        <v>70</v>
      </c>
      <c r="D37" s="1061">
        <f>SUM(E37:G37)</f>
        <v>36952.720000000001</v>
      </c>
      <c r="E37" s="176">
        <v>513.79</v>
      </c>
      <c r="F37" s="176">
        <v>36438.93</v>
      </c>
      <c r="G37" s="615">
        <v>0</v>
      </c>
      <c r="H37" s="112"/>
      <c r="I37" s="1061">
        <f t="shared" si="18"/>
        <v>37838.93</v>
      </c>
      <c r="J37" s="195">
        <v>400</v>
      </c>
      <c r="K37" s="195">
        <v>36438.93</v>
      </c>
      <c r="L37" s="735">
        <v>1000</v>
      </c>
      <c r="M37" s="452"/>
      <c r="N37" s="36"/>
      <c r="O37" s="1352">
        <f t="shared" ref="O37:O59" si="22">D37/I37-1</f>
        <v>-2.3420588267162867E-2</v>
      </c>
      <c r="P37" s="112"/>
      <c r="Q37" s="1541">
        <f>VLOOKUP(B37,'FX rates'!$B$9:$K$116,4,FALSE)</f>
        <v>0.95010099999999997</v>
      </c>
      <c r="R37" s="1456">
        <f>VLOOKUP(B37,'FX rates'!$B$9:$K$116,5,FALSE)</f>
        <v>0.91520000000000001</v>
      </c>
      <c r="S37" s="112"/>
      <c r="T37" s="112"/>
      <c r="U37" s="40" t="s">
        <v>166</v>
      </c>
      <c r="V37" s="1505">
        <f t="shared" si="19"/>
        <v>38893.465010562039</v>
      </c>
      <c r="W37" s="176">
        <f t="shared" ref="W37:Y59" si="23">E37/$Q37</f>
        <v>540.77408612347529</v>
      </c>
      <c r="X37" s="176">
        <f t="shared" si="23"/>
        <v>38352.690924438561</v>
      </c>
      <c r="Y37" s="615">
        <f t="shared" si="23"/>
        <v>0</v>
      </c>
      <c r="Z37" s="112"/>
      <c r="AA37" s="194">
        <f t="shared" si="20"/>
        <v>41344.984702797206</v>
      </c>
      <c r="AB37" s="195">
        <f t="shared" si="21"/>
        <v>437.06293706293707</v>
      </c>
      <c r="AC37" s="195">
        <f t="shared" si="21"/>
        <v>39815.264423076922</v>
      </c>
      <c r="AD37" s="195">
        <f t="shared" si="21"/>
        <v>1092.6573426573427</v>
      </c>
      <c r="AE37" s="121"/>
      <c r="AF37" s="36"/>
      <c r="AG37" s="1383">
        <f t="shared" ref="AG37:AG59" si="24">V37/AA37-1</f>
        <v>-5.9294245961332037E-2</v>
      </c>
      <c r="AH37" s="112"/>
    </row>
    <row r="38" spans="1:34" ht="12" customHeight="1" x14ac:dyDescent="0.25">
      <c r="A38" s="112"/>
      <c r="B38" s="32" t="s">
        <v>71</v>
      </c>
      <c r="C38" s="349" t="s">
        <v>72</v>
      </c>
      <c r="D38" s="1061">
        <f t="shared" ref="D38:D41" si="25">SUM(E38:G38)</f>
        <v>2402.1950219999999</v>
      </c>
      <c r="E38" s="176">
        <v>86.097510999999997</v>
      </c>
      <c r="F38" s="176">
        <v>2316.0975109999999</v>
      </c>
      <c r="G38" s="615">
        <v>0</v>
      </c>
      <c r="H38" s="112"/>
      <c r="I38" s="1061">
        <f t="shared" si="18"/>
        <v>1832.7</v>
      </c>
      <c r="J38" s="195">
        <v>37.700000000000003</v>
      </c>
      <c r="K38" s="195">
        <v>1795</v>
      </c>
      <c r="L38" s="735">
        <v>0</v>
      </c>
      <c r="M38" s="452"/>
      <c r="N38" s="36"/>
      <c r="O38" s="1352">
        <f t="shared" si="22"/>
        <v>0.31074099525290544</v>
      </c>
      <c r="P38" s="112"/>
      <c r="Q38" s="1541">
        <f>VLOOKUP(B38,'FX rates'!$B$9:$K$116,4,FALSE)</f>
        <v>0.37369999999999998</v>
      </c>
      <c r="R38" s="1456">
        <f>VLOOKUP(B38,'FX rates'!$B$9:$K$116,5,FALSE)</f>
        <v>0.374</v>
      </c>
      <c r="S38" s="112"/>
      <c r="T38" s="112"/>
      <c r="U38" s="40" t="s">
        <v>71</v>
      </c>
      <c r="V38" s="1505">
        <f t="shared" si="19"/>
        <v>6428.1376023548301</v>
      </c>
      <c r="W38" s="176">
        <f t="shared" si="23"/>
        <v>230.39205512443138</v>
      </c>
      <c r="X38" s="176">
        <f t="shared" si="23"/>
        <v>6197.7455472303991</v>
      </c>
      <c r="Y38" s="615">
        <f t="shared" si="23"/>
        <v>0</v>
      </c>
      <c r="Z38" s="112"/>
      <c r="AA38" s="194">
        <f t="shared" si="20"/>
        <v>4900.2673796791441</v>
      </c>
      <c r="AB38" s="195">
        <f t="shared" si="21"/>
        <v>100.80213903743316</v>
      </c>
      <c r="AC38" s="195">
        <f t="shared" si="21"/>
        <v>4799.4652406417108</v>
      </c>
      <c r="AD38" s="195">
        <f t="shared" si="21"/>
        <v>0</v>
      </c>
      <c r="AE38" s="121"/>
      <c r="AF38" s="36"/>
      <c r="AG38" s="1383">
        <f t="shared" si="24"/>
        <v>0.31179323581639462</v>
      </c>
      <c r="AH38" s="112"/>
    </row>
    <row r="39" spans="1:34" ht="12" customHeight="1" x14ac:dyDescent="0.25">
      <c r="A39" s="112"/>
      <c r="B39" s="32" t="s">
        <v>170</v>
      </c>
      <c r="C39" s="349" t="s">
        <v>70</v>
      </c>
      <c r="D39" s="1061">
        <f t="shared" si="25"/>
        <v>2869472</v>
      </c>
      <c r="E39" s="176">
        <v>534086</v>
      </c>
      <c r="F39" s="176">
        <v>900650</v>
      </c>
      <c r="G39" s="615">
        <v>1434736</v>
      </c>
      <c r="H39" s="112"/>
      <c r="I39" s="1061">
        <f t="shared" si="18"/>
        <v>1434736</v>
      </c>
      <c r="J39" s="195">
        <v>534086</v>
      </c>
      <c r="K39" s="195">
        <v>900650</v>
      </c>
      <c r="L39" s="735">
        <v>0</v>
      </c>
      <c r="M39" s="452"/>
      <c r="N39" s="36"/>
      <c r="O39" s="1352">
        <f t="shared" si="22"/>
        <v>1</v>
      </c>
      <c r="P39" s="112"/>
      <c r="Q39" s="1541">
        <f>VLOOKUP(B39,'FX rates'!$B$9:$K$116,4,FALSE)</f>
        <v>0.95010099999999997</v>
      </c>
      <c r="R39" s="1456">
        <f>VLOOKUP(B39,'FX rates'!$B$9:$K$116,5,FALSE)</f>
        <v>0.91520000000000001</v>
      </c>
      <c r="S39" s="112"/>
      <c r="T39" s="112"/>
      <c r="U39" s="40" t="s">
        <v>170</v>
      </c>
      <c r="V39" s="1505">
        <f t="shared" si="19"/>
        <v>3020175.7497360809</v>
      </c>
      <c r="W39" s="176">
        <f t="shared" si="23"/>
        <v>562136.02553833753</v>
      </c>
      <c r="X39" s="176">
        <f t="shared" si="23"/>
        <v>947951.84932970291</v>
      </c>
      <c r="Y39" s="615">
        <f t="shared" si="23"/>
        <v>1510087.8748680404</v>
      </c>
      <c r="Z39" s="112"/>
      <c r="AA39" s="194">
        <f t="shared" si="20"/>
        <v>1567674.8251748253</v>
      </c>
      <c r="AB39" s="195">
        <f t="shared" si="21"/>
        <v>583572.98951048951</v>
      </c>
      <c r="AC39" s="195">
        <f t="shared" si="21"/>
        <v>984101.83566433564</v>
      </c>
      <c r="AD39" s="195">
        <f t="shared" si="21"/>
        <v>0</v>
      </c>
      <c r="AE39" s="121"/>
      <c r="AF39" s="36"/>
      <c r="AG39" s="1383">
        <f t="shared" si="24"/>
        <v>0.92653202133246881</v>
      </c>
      <c r="AH39" s="112"/>
    </row>
    <row r="40" spans="1:34" ht="12" customHeight="1" x14ac:dyDescent="0.25">
      <c r="A40" s="199"/>
      <c r="B40" s="32" t="s">
        <v>74</v>
      </c>
      <c r="C40" s="349" t="s">
        <v>75</v>
      </c>
      <c r="D40" s="1061">
        <f t="shared" si="25"/>
        <v>674807.53969699994</v>
      </c>
      <c r="E40" s="176">
        <v>64455.650892999991</v>
      </c>
      <c r="F40" s="176">
        <v>480464.89490399993</v>
      </c>
      <c r="G40" s="615">
        <v>129886.99389999997</v>
      </c>
      <c r="H40" s="199"/>
      <c r="I40" s="1061">
        <f t="shared" si="18"/>
        <v>619813.44816920545</v>
      </c>
      <c r="J40" s="195">
        <v>60673.766054</v>
      </c>
      <c r="K40" s="195">
        <v>447030.88211520552</v>
      </c>
      <c r="L40" s="735">
        <v>112108.79999999996</v>
      </c>
      <c r="M40" s="452"/>
      <c r="N40" s="36"/>
      <c r="O40" s="1352">
        <f t="shared" si="22"/>
        <v>8.8726844650168779E-2</v>
      </c>
      <c r="P40" s="199"/>
      <c r="Q40" s="1541">
        <f>VLOOKUP(B40,'FX rates'!$B$9:$K$116,4,FALSE)</f>
        <v>3.5133999999999999</v>
      </c>
      <c r="R40" s="1456">
        <f>VLOOKUP(B40,'FX rates'!$B$9:$K$116,5,FALSE)</f>
        <v>2.9123000000000001</v>
      </c>
      <c r="S40" s="199"/>
      <c r="T40" s="199"/>
      <c r="U40" s="40" t="s">
        <v>74</v>
      </c>
      <c r="V40" s="1505">
        <f t="shared" si="19"/>
        <v>192066.81268770993</v>
      </c>
      <c r="W40" s="176">
        <f t="shared" si="23"/>
        <v>18345.662575567825</v>
      </c>
      <c r="X40" s="176">
        <f t="shared" si="23"/>
        <v>136752.11900267546</v>
      </c>
      <c r="Y40" s="615">
        <f t="shared" si="23"/>
        <v>36969.03110946661</v>
      </c>
      <c r="Z40" s="199"/>
      <c r="AA40" s="194">
        <f t="shared" si="20"/>
        <v>212826.09901768548</v>
      </c>
      <c r="AB40" s="195">
        <f t="shared" si="21"/>
        <v>20833.624988497064</v>
      </c>
      <c r="AC40" s="195">
        <f t="shared" si="21"/>
        <v>153497.53875466314</v>
      </c>
      <c r="AD40" s="195">
        <f t="shared" si="21"/>
        <v>38494.935274525276</v>
      </c>
      <c r="AE40" s="121"/>
      <c r="AF40" s="36"/>
      <c r="AG40" s="1383">
        <f t="shared" si="24"/>
        <v>-9.7541074265757644E-2</v>
      </c>
      <c r="AH40" s="199"/>
    </row>
    <row r="41" spans="1:34" ht="12" customHeight="1" x14ac:dyDescent="0.25">
      <c r="A41" s="112"/>
      <c r="B41" s="32" t="s">
        <v>76</v>
      </c>
      <c r="C41" s="349" t="s">
        <v>77</v>
      </c>
      <c r="D41" s="1061">
        <f t="shared" si="25"/>
        <v>9628.2713443453431</v>
      </c>
      <c r="E41" s="176">
        <v>7706.9883763252701</v>
      </c>
      <c r="F41" s="176">
        <v>1921.282968020073</v>
      </c>
      <c r="G41" s="615">
        <v>0</v>
      </c>
      <c r="H41" s="112"/>
      <c r="I41" s="1061">
        <f t="shared" si="18"/>
        <v>10849.91291499</v>
      </c>
      <c r="J41" s="195">
        <v>9508.0582849099992</v>
      </c>
      <c r="K41" s="195">
        <v>1341.8546300800001</v>
      </c>
      <c r="L41" s="735">
        <v>0</v>
      </c>
      <c r="M41" s="452"/>
      <c r="N41" s="36"/>
      <c r="O41" s="1352">
        <f t="shared" si="22"/>
        <v>-0.1125945968614056</v>
      </c>
      <c r="P41" s="112"/>
      <c r="Q41" s="1541">
        <f>VLOOKUP(B41,'FX rates'!$B$9:$K$116,4,FALSE)</f>
        <v>10.102</v>
      </c>
      <c r="R41" s="1456">
        <f>VLOOKUP(B41,'FX rates'!$B$9:$K$116,5,FALSE)</f>
        <v>9.8446999999999996</v>
      </c>
      <c r="S41" s="112"/>
      <c r="T41" s="112"/>
      <c r="U41" s="40" t="s">
        <v>76</v>
      </c>
      <c r="V41" s="1505">
        <f t="shared" si="19"/>
        <v>953.10545875523087</v>
      </c>
      <c r="W41" s="176">
        <f t="shared" si="23"/>
        <v>762.91708338203023</v>
      </c>
      <c r="X41" s="176">
        <f t="shared" si="23"/>
        <v>190.18837537320064</v>
      </c>
      <c r="Y41" s="615">
        <f t="shared" si="23"/>
        <v>0</v>
      </c>
      <c r="Z41" s="112"/>
      <c r="AA41" s="194">
        <f t="shared" si="20"/>
        <v>1102.1070134173717</v>
      </c>
      <c r="AB41" s="195">
        <f t="shared" si="21"/>
        <v>965.80477667272737</v>
      </c>
      <c r="AC41" s="195">
        <f t="shared" si="21"/>
        <v>136.30223674464435</v>
      </c>
      <c r="AD41" s="195">
        <f t="shared" si="21"/>
        <v>0</v>
      </c>
      <c r="AE41" s="121"/>
      <c r="AF41" s="36"/>
      <c r="AG41" s="1383">
        <f t="shared" si="24"/>
        <v>-0.13519699343906944</v>
      </c>
      <c r="AH41" s="112"/>
    </row>
    <row r="42" spans="1:34" ht="12" customHeight="1" x14ac:dyDescent="0.25">
      <c r="A42" s="112"/>
      <c r="B42" s="32" t="s">
        <v>78</v>
      </c>
      <c r="C42" s="349" t="s">
        <v>70</v>
      </c>
      <c r="D42" s="1505" t="s">
        <v>131</v>
      </c>
      <c r="E42" s="176" t="s">
        <v>131</v>
      </c>
      <c r="F42" s="176" t="s">
        <v>131</v>
      </c>
      <c r="G42" s="615" t="s">
        <v>131</v>
      </c>
      <c r="H42" s="112"/>
      <c r="I42" s="1061">
        <f t="shared" si="18"/>
        <v>3292</v>
      </c>
      <c r="J42" s="195">
        <v>1160</v>
      </c>
      <c r="K42" s="195">
        <v>2132</v>
      </c>
      <c r="L42" s="735">
        <v>0</v>
      </c>
      <c r="M42" s="452"/>
      <c r="N42" s="36"/>
      <c r="O42" s="1352" t="s">
        <v>131</v>
      </c>
      <c r="P42" s="112"/>
      <c r="Q42" s="1541">
        <f>VLOOKUP(B42,'FX rates'!$B$9:$K$116,4,FALSE)</f>
        <v>0.95010099999999997</v>
      </c>
      <c r="R42" s="1456">
        <f>VLOOKUP(B42,'FX rates'!$B$9:$K$116,5,FALSE)</f>
        <v>0.91520000000000001</v>
      </c>
      <c r="S42" s="112"/>
      <c r="T42" s="112"/>
      <c r="U42" s="40" t="s">
        <v>78</v>
      </c>
      <c r="V42" s="1505" t="s">
        <v>131</v>
      </c>
      <c r="W42" s="176" t="s">
        <v>131</v>
      </c>
      <c r="X42" s="176" t="s">
        <v>131</v>
      </c>
      <c r="Y42" s="615" t="s">
        <v>131</v>
      </c>
      <c r="Z42" s="112"/>
      <c r="AA42" s="194">
        <f t="shared" si="20"/>
        <v>3597.0279720279723</v>
      </c>
      <c r="AB42" s="195">
        <f t="shared" si="21"/>
        <v>1267.4825174825176</v>
      </c>
      <c r="AC42" s="195">
        <f t="shared" si="21"/>
        <v>2329.5454545454545</v>
      </c>
      <c r="AD42" s="195">
        <f t="shared" si="21"/>
        <v>0</v>
      </c>
      <c r="AE42" s="121"/>
      <c r="AF42" s="36"/>
      <c r="AG42" s="1383" t="s">
        <v>131</v>
      </c>
      <c r="AH42" s="112"/>
    </row>
    <row r="43" spans="1:34" ht="12" customHeight="1" x14ac:dyDescent="0.25">
      <c r="A43" s="112"/>
      <c r="B43" s="32" t="s">
        <v>79</v>
      </c>
      <c r="C43" s="349" t="s">
        <v>70</v>
      </c>
      <c r="D43" s="1505">
        <f>SUM(E43:G43)</f>
        <v>35150899.494512878</v>
      </c>
      <c r="E43" s="176">
        <v>1370499.6176088201</v>
      </c>
      <c r="F43" s="176">
        <v>2477277.0060100602</v>
      </c>
      <c r="G43" s="615">
        <v>31303122.870894</v>
      </c>
      <c r="H43" s="112"/>
      <c r="I43" s="1061">
        <f t="shared" si="18"/>
        <v>31807372.238792162</v>
      </c>
      <c r="J43" s="195">
        <v>1343616.84453351</v>
      </c>
      <c r="K43" s="195">
        <v>2457537.12511545</v>
      </c>
      <c r="L43" s="735">
        <v>28006218.269143201</v>
      </c>
      <c r="M43" s="452"/>
      <c r="N43" s="36"/>
      <c r="O43" s="1352">
        <f t="shared" si="22"/>
        <v>0.10511799687881673</v>
      </c>
      <c r="P43" s="112"/>
      <c r="Q43" s="1541">
        <f>VLOOKUP(B43,'FX rates'!$B$9:$K$116,4,FALSE)</f>
        <v>0.95010099999999997</v>
      </c>
      <c r="R43" s="1456">
        <f>VLOOKUP(B43,'FX rates'!$B$9:$K$116,5,FALSE)</f>
        <v>0.91520000000000001</v>
      </c>
      <c r="S43" s="112"/>
      <c r="T43" s="112"/>
      <c r="U43" s="40" t="s">
        <v>79</v>
      </c>
      <c r="V43" s="1505">
        <f t="shared" si="19"/>
        <v>36997013.469634153</v>
      </c>
      <c r="W43" s="176">
        <f t="shared" ref="W43:Y44" si="26">E43/$Q43</f>
        <v>1442477.8182622902</v>
      </c>
      <c r="X43" s="176">
        <f t="shared" si="26"/>
        <v>2607382.8003654983</v>
      </c>
      <c r="Y43" s="615">
        <f t="shared" si="26"/>
        <v>32947152.851006366</v>
      </c>
      <c r="Z43" s="112"/>
      <c r="AA43" s="194">
        <f t="shared" si="20"/>
        <v>34754558.82735157</v>
      </c>
      <c r="AB43" s="195">
        <f t="shared" si="21"/>
        <v>1468112.810897629</v>
      </c>
      <c r="AC43" s="195">
        <f t="shared" si="21"/>
        <v>2685245.9846104132</v>
      </c>
      <c r="AD43" s="195">
        <f t="shared" si="21"/>
        <v>30601200.031843532</v>
      </c>
      <c r="AE43" s="121" t="s">
        <v>130</v>
      </c>
      <c r="AF43" s="36"/>
      <c r="AG43" s="1383">
        <f t="shared" si="24"/>
        <v>6.4522604168917974E-2</v>
      </c>
      <c r="AH43" s="112"/>
    </row>
    <row r="44" spans="1:34" ht="12" customHeight="1" x14ac:dyDescent="0.25">
      <c r="A44" s="112"/>
      <c r="B44" s="32" t="s">
        <v>80</v>
      </c>
      <c r="C44" s="349" t="s">
        <v>66</v>
      </c>
      <c r="D44" s="1061">
        <f t="shared" ref="D44:D48" si="27">SUM(E44:G44)</f>
        <v>1800</v>
      </c>
      <c r="E44" s="176">
        <v>50</v>
      </c>
      <c r="F44" s="176">
        <v>1750</v>
      </c>
      <c r="G44" s="615">
        <v>0</v>
      </c>
      <c r="H44" s="112"/>
      <c r="I44" s="1061">
        <f t="shared" si="18"/>
        <v>1800</v>
      </c>
      <c r="J44" s="195">
        <v>50</v>
      </c>
      <c r="K44" s="195">
        <v>1750</v>
      </c>
      <c r="L44" s="735">
        <v>0</v>
      </c>
      <c r="M44" s="452"/>
      <c r="N44" s="36"/>
      <c r="O44" s="1352">
        <f t="shared" si="22"/>
        <v>0</v>
      </c>
      <c r="P44" s="112"/>
      <c r="Q44" s="1541">
        <f>VLOOKUP(B44,'FX rates'!$B$9:$K$116,4,FALSE)</f>
        <v>3.6718999999999999</v>
      </c>
      <c r="R44" s="1456">
        <f>VLOOKUP(B44,'FX rates'!$B$9:$K$116,5,FALSE)</f>
        <v>3.6718999999999999</v>
      </c>
      <c r="S44" s="112"/>
      <c r="T44" s="112"/>
      <c r="U44" s="40" t="s">
        <v>80</v>
      </c>
      <c r="V44" s="1505">
        <f t="shared" si="19"/>
        <v>490.20942836133884</v>
      </c>
      <c r="W44" s="176">
        <f t="shared" si="26"/>
        <v>13.616928565592746</v>
      </c>
      <c r="X44" s="176">
        <f t="shared" si="26"/>
        <v>476.59249979574611</v>
      </c>
      <c r="Y44" s="615">
        <f t="shared" si="26"/>
        <v>0</v>
      </c>
      <c r="Z44" s="112"/>
      <c r="AA44" s="194">
        <f>SUM(AB44:AD44)</f>
        <v>490.20942836133884</v>
      </c>
      <c r="AB44" s="195">
        <f>J44/$R44</f>
        <v>13.616928565592746</v>
      </c>
      <c r="AC44" s="195">
        <f>K44/$R44</f>
        <v>476.59249979574611</v>
      </c>
      <c r="AD44" s="195">
        <f>L44/$R44</f>
        <v>0</v>
      </c>
      <c r="AE44" s="121"/>
      <c r="AF44" s="36"/>
      <c r="AG44" s="1383">
        <f t="shared" si="24"/>
        <v>0</v>
      </c>
      <c r="AH44" s="112"/>
    </row>
    <row r="45" spans="1:34" ht="12" customHeight="1" x14ac:dyDescent="0.25">
      <c r="A45" s="112"/>
      <c r="B45" s="32" t="s">
        <v>603</v>
      </c>
      <c r="C45" s="349" t="s">
        <v>81</v>
      </c>
      <c r="D45" s="1061">
        <f t="shared" si="27"/>
        <v>779868.56</v>
      </c>
      <c r="E45" s="176">
        <v>10467.42</v>
      </c>
      <c r="F45" s="176">
        <v>769401.14</v>
      </c>
      <c r="G45" s="615">
        <v>0</v>
      </c>
      <c r="H45" s="112"/>
      <c r="I45" s="1061">
        <f t="shared" si="18"/>
        <v>701487.58205999993</v>
      </c>
      <c r="J45" s="195">
        <v>10610.428</v>
      </c>
      <c r="K45" s="195">
        <v>690877.15405999997</v>
      </c>
      <c r="L45" s="735">
        <v>0</v>
      </c>
      <c r="M45" s="452"/>
      <c r="N45" s="36"/>
      <c r="O45" s="1352">
        <f t="shared" si="22"/>
        <v>0.11173537485841911</v>
      </c>
      <c r="P45" s="112"/>
      <c r="Q45" s="1541">
        <f>VLOOKUP(B45,'FX rates'!$B$9:$K$116,4,FALSE)</f>
        <v>18.096299999999999</v>
      </c>
      <c r="R45" s="1456">
        <f>VLOOKUP(B45,'FX rates'!$B$9:$K$116,5,FALSE)</f>
        <v>7.8059000000000003</v>
      </c>
      <c r="S45" s="112"/>
      <c r="T45" s="112"/>
      <c r="U45" s="40" t="s">
        <v>752</v>
      </c>
      <c r="V45" s="1505">
        <f t="shared" si="19"/>
        <v>43095.470344766611</v>
      </c>
      <c r="W45" s="176">
        <f t="shared" si="23"/>
        <v>578.42873957659856</v>
      </c>
      <c r="X45" s="176">
        <f t="shared" si="23"/>
        <v>42517.04160519001</v>
      </c>
      <c r="Y45" s="615">
        <f t="shared" si="23"/>
        <v>0</v>
      </c>
      <c r="Z45" s="112"/>
      <c r="AA45" s="194">
        <f t="shared" si="20"/>
        <v>89866.329578908248</v>
      </c>
      <c r="AB45" s="195">
        <f t="shared" si="21"/>
        <v>1359.28310636826</v>
      </c>
      <c r="AC45" s="195">
        <f t="shared" si="21"/>
        <v>88507.046472539994</v>
      </c>
      <c r="AD45" s="195">
        <f t="shared" si="21"/>
        <v>0</v>
      </c>
      <c r="AE45" s="121"/>
      <c r="AF45" s="36"/>
      <c r="AG45" s="1383">
        <f t="shared" si="24"/>
        <v>-0.52044919886345087</v>
      </c>
      <c r="AH45" s="112"/>
    </row>
    <row r="46" spans="1:34" s="112" customFormat="1" ht="12" customHeight="1" x14ac:dyDescent="0.25">
      <c r="B46" s="32" t="s">
        <v>83</v>
      </c>
      <c r="C46" s="349" t="s">
        <v>70</v>
      </c>
      <c r="D46" s="1061">
        <f t="shared" si="27"/>
        <v>119124.53</v>
      </c>
      <c r="E46" s="176">
        <v>0</v>
      </c>
      <c r="F46" s="176">
        <v>119124.53</v>
      </c>
      <c r="G46" s="615">
        <v>0</v>
      </c>
      <c r="I46" s="1061">
        <f t="shared" si="18"/>
        <v>119443</v>
      </c>
      <c r="J46" s="195">
        <v>0</v>
      </c>
      <c r="K46" s="195">
        <v>119443</v>
      </c>
      <c r="L46" s="735">
        <v>0</v>
      </c>
      <c r="M46" s="452"/>
      <c r="N46" s="36"/>
      <c r="O46" s="1352">
        <f t="shared" si="22"/>
        <v>-2.6662927086560373E-3</v>
      </c>
      <c r="Q46" s="1541">
        <f>VLOOKUP(B46,'FX rates'!$B$9:$K$116,4,FALSE)</f>
        <v>0.95010099999999997</v>
      </c>
      <c r="R46" s="1456">
        <f>VLOOKUP(B46,'FX rates'!$B$9:$K$116,5,FALSE)</f>
        <v>0.91520000000000001</v>
      </c>
      <c r="U46" s="40" t="s">
        <v>83</v>
      </c>
      <c r="V46" s="1505" t="s">
        <v>131</v>
      </c>
      <c r="W46" s="176" t="s">
        <v>131</v>
      </c>
      <c r="X46" s="176" t="s">
        <v>131</v>
      </c>
      <c r="Y46" s="615" t="s">
        <v>131</v>
      </c>
      <c r="AA46" s="194">
        <f t="shared" si="20"/>
        <v>130510.27097902098</v>
      </c>
      <c r="AB46" s="195">
        <f t="shared" si="21"/>
        <v>0</v>
      </c>
      <c r="AC46" s="195">
        <f t="shared" si="21"/>
        <v>130510.27097902098</v>
      </c>
      <c r="AD46" s="195">
        <f t="shared" si="21"/>
        <v>0</v>
      </c>
      <c r="AE46" s="121"/>
      <c r="AF46" s="36"/>
      <c r="AG46" s="1383" t="s">
        <v>131</v>
      </c>
    </row>
    <row r="47" spans="1:34" ht="12" customHeight="1" x14ac:dyDescent="0.25">
      <c r="A47" s="112"/>
      <c r="B47" s="32" t="s">
        <v>84</v>
      </c>
      <c r="C47" s="349" t="s">
        <v>85</v>
      </c>
      <c r="D47" s="1061">
        <f t="shared" si="27"/>
        <v>26795440.851774223</v>
      </c>
      <c r="E47" s="176">
        <v>336891.97580522997</v>
      </c>
      <c r="F47" s="176">
        <v>26451833.647390183</v>
      </c>
      <c r="G47" s="615">
        <v>6715.2285788099998</v>
      </c>
      <c r="H47" s="112"/>
      <c r="I47" s="1061">
        <f t="shared" si="18"/>
        <v>22740146.150000002</v>
      </c>
      <c r="J47" s="195">
        <v>574600.1</v>
      </c>
      <c r="K47" s="195">
        <v>22152769</v>
      </c>
      <c r="L47" s="735">
        <v>12777.05</v>
      </c>
      <c r="M47" s="452"/>
      <c r="N47" s="36"/>
      <c r="O47" s="1352">
        <f t="shared" si="22"/>
        <v>0.17833195420224768</v>
      </c>
      <c r="P47" s="112"/>
      <c r="Q47" s="1541">
        <f>VLOOKUP(B47,'FX rates'!$B$9:$K$116,4,FALSE)</f>
        <v>13.7004</v>
      </c>
      <c r="R47" s="1456">
        <f>VLOOKUP(B47,'FX rates'!$B$9:$K$116,5,FALSE)</f>
        <v>15.3979</v>
      </c>
      <c r="S47" s="112"/>
      <c r="T47" s="112"/>
      <c r="U47" s="40" t="s">
        <v>84</v>
      </c>
      <c r="V47" s="1505">
        <f t="shared" si="19"/>
        <v>1955814.490947288</v>
      </c>
      <c r="W47" s="176">
        <f t="shared" si="23"/>
        <v>24589.937213893754</v>
      </c>
      <c r="X47" s="176">
        <f t="shared" si="23"/>
        <v>1930734.405374309</v>
      </c>
      <c r="Y47" s="615">
        <f t="shared" si="23"/>
        <v>490.14835908513618</v>
      </c>
      <c r="Z47" s="112"/>
      <c r="AA47" s="194">
        <f t="shared" si="20"/>
        <v>1476834.2533722131</v>
      </c>
      <c r="AB47" s="195">
        <f t="shared" si="21"/>
        <v>37316.78345748446</v>
      </c>
      <c r="AC47" s="195">
        <f t="shared" si="21"/>
        <v>1438687.678189883</v>
      </c>
      <c r="AD47" s="195">
        <f t="shared" si="21"/>
        <v>829.79172484559581</v>
      </c>
      <c r="AE47" s="121"/>
      <c r="AF47" s="36"/>
      <c r="AG47" s="1383">
        <f t="shared" si="24"/>
        <v>0.32432904131345031</v>
      </c>
      <c r="AH47" s="112"/>
    </row>
    <row r="48" spans="1:34" ht="12" customHeight="1" x14ac:dyDescent="0.25">
      <c r="A48" s="112"/>
      <c r="B48" s="32" t="s">
        <v>86</v>
      </c>
      <c r="C48" s="349" t="s">
        <v>87</v>
      </c>
      <c r="D48" s="1061">
        <f t="shared" si="27"/>
        <v>16064715.705534749</v>
      </c>
      <c r="E48" s="176">
        <v>2964307.7309783204</v>
      </c>
      <c r="F48" s="176">
        <v>6889278.4857999999</v>
      </c>
      <c r="G48" s="615">
        <v>6211129.4887564294</v>
      </c>
      <c r="H48" s="112"/>
      <c r="I48" s="1061">
        <f t="shared" si="18"/>
        <v>14697967.49706565</v>
      </c>
      <c r="J48" s="195">
        <v>2688249.6087549804</v>
      </c>
      <c r="K48" s="195">
        <v>4705057.3572000004</v>
      </c>
      <c r="L48" s="735">
        <v>7304660.5311106695</v>
      </c>
      <c r="M48" s="452"/>
      <c r="N48" s="36"/>
      <c r="O48" s="1352">
        <f t="shared" si="22"/>
        <v>9.2988925764188934E-2</v>
      </c>
      <c r="P48" s="112"/>
      <c r="Q48" s="1541">
        <f>VLOOKUP(B48,'FX rates'!$B$9:$K$116,4,FALSE)</f>
        <v>330.57100000000003</v>
      </c>
      <c r="R48" s="1456">
        <f>VLOOKUP(B48,'FX rates'!$B$9:$K$116,5,FALSE)</f>
        <v>337.31799999999998</v>
      </c>
      <c r="S48" s="112"/>
      <c r="T48" s="112"/>
      <c r="U48" s="40" t="s">
        <v>86</v>
      </c>
      <c r="V48" s="1505">
        <f t="shared" si="19"/>
        <v>48596.869373099122</v>
      </c>
      <c r="W48" s="176">
        <f t="shared" si="23"/>
        <v>8967.234666617218</v>
      </c>
      <c r="X48" s="176">
        <f t="shared" si="23"/>
        <v>20840.541020839697</v>
      </c>
      <c r="Y48" s="615">
        <f t="shared" si="23"/>
        <v>18789.093685642205</v>
      </c>
      <c r="Z48" s="112"/>
      <c r="AA48" s="194">
        <f t="shared" si="20"/>
        <v>43573.03048478187</v>
      </c>
      <c r="AB48" s="195">
        <f t="shared" si="21"/>
        <v>7969.4816427080095</v>
      </c>
      <c r="AC48" s="195">
        <f t="shared" si="21"/>
        <v>13948.432509382839</v>
      </c>
      <c r="AD48" s="195">
        <f t="shared" si="21"/>
        <v>21655.116332691021</v>
      </c>
      <c r="AE48" s="121"/>
      <c r="AF48" s="36"/>
      <c r="AG48" s="1383">
        <f t="shared" si="24"/>
        <v>0.115296981468201</v>
      </c>
      <c r="AH48" s="112"/>
    </row>
    <row r="49" spans="1:34" ht="12" customHeight="1" x14ac:dyDescent="0.25">
      <c r="A49" s="112"/>
      <c r="B49" s="32" t="s">
        <v>88</v>
      </c>
      <c r="C49" s="349" t="s">
        <v>70</v>
      </c>
      <c r="D49" s="1061">
        <v>6448120.7999999998</v>
      </c>
      <c r="E49" s="176" t="s">
        <v>131</v>
      </c>
      <c r="F49" s="176" t="s">
        <v>131</v>
      </c>
      <c r="G49" s="615" t="s">
        <v>131</v>
      </c>
      <c r="H49" s="112"/>
      <c r="I49" s="1061">
        <f t="shared" si="18"/>
        <v>6411409.2699999996</v>
      </c>
      <c r="J49" s="195">
        <v>0</v>
      </c>
      <c r="K49" s="195">
        <v>6050</v>
      </c>
      <c r="L49" s="735">
        <v>6405359.2699999996</v>
      </c>
      <c r="M49" s="452"/>
      <c r="N49" s="36"/>
      <c r="O49" s="1352">
        <f t="shared" si="22"/>
        <v>5.7259688867126179E-3</v>
      </c>
      <c r="P49" s="112"/>
      <c r="Q49" s="1541">
        <f>VLOOKUP(B49,'FX rates'!$B$9:$K$116,4,FALSE)</f>
        <v>0.95010099999999997</v>
      </c>
      <c r="R49" s="1456">
        <f>VLOOKUP(B49,'FX rates'!$B$9:$K$116,5,FALSE)</f>
        <v>0.91520000000000001</v>
      </c>
      <c r="S49" s="112"/>
      <c r="T49" s="112"/>
      <c r="U49" s="40" t="s">
        <v>88</v>
      </c>
      <c r="V49" s="1505">
        <f>D49/Q49</f>
        <v>6786774.03770757</v>
      </c>
      <c r="W49" s="176" t="s">
        <v>131</v>
      </c>
      <c r="X49" s="176" t="s">
        <v>131</v>
      </c>
      <c r="Y49" s="615" t="s">
        <v>131</v>
      </c>
      <c r="Z49" s="112"/>
      <c r="AA49" s="194">
        <f t="shared" si="20"/>
        <v>7005473.4156468529</v>
      </c>
      <c r="AB49" s="195">
        <f t="shared" si="21"/>
        <v>0</v>
      </c>
      <c r="AC49" s="195">
        <f t="shared" si="21"/>
        <v>6610.5769230769229</v>
      </c>
      <c r="AD49" s="195">
        <f t="shared" si="21"/>
        <v>6998862.8387237759</v>
      </c>
      <c r="AE49" s="121"/>
      <c r="AF49" s="36"/>
      <c r="AG49" s="1383">
        <f t="shared" si="24"/>
        <v>-3.1218358127062973E-2</v>
      </c>
      <c r="AH49" s="112"/>
    </row>
    <row r="50" spans="1:34" ht="12" customHeight="1" x14ac:dyDescent="0.25">
      <c r="A50" s="112"/>
      <c r="B50" s="32" t="s">
        <v>89</v>
      </c>
      <c r="C50" s="349" t="s">
        <v>70</v>
      </c>
      <c r="D50" s="1061">
        <f>SUM(E50:G50)</f>
        <v>7847.12</v>
      </c>
      <c r="E50" s="176">
        <v>1487.79</v>
      </c>
      <c r="F50" s="176">
        <v>6359.33</v>
      </c>
      <c r="G50" s="615">
        <v>0</v>
      </c>
      <c r="H50" s="112"/>
      <c r="I50" s="1061">
        <f t="shared" si="18"/>
        <v>7553.37</v>
      </c>
      <c r="J50" s="195">
        <v>1274.8699999999999</v>
      </c>
      <c r="K50" s="195">
        <v>6278.5</v>
      </c>
      <c r="L50" s="615">
        <v>0</v>
      </c>
      <c r="M50" s="452"/>
      <c r="N50" s="36"/>
      <c r="O50" s="1352">
        <f t="shared" si="22"/>
        <v>3.8889925953581095E-2</v>
      </c>
      <c r="P50" s="112"/>
      <c r="Q50" s="1541">
        <f>VLOOKUP(B50,'FX rates'!$B$9:$K$116,4,FALSE)</f>
        <v>0.95010099999999997</v>
      </c>
      <c r="R50" s="1456">
        <f>VLOOKUP(B50,'FX rates'!$B$9:$K$116,5,FALSE)</f>
        <v>0.91520000000000001</v>
      </c>
      <c r="S50" s="112"/>
      <c r="T50" s="112"/>
      <c r="U50" s="40" t="s">
        <v>89</v>
      </c>
      <c r="V50" s="1505">
        <f t="shared" si="19"/>
        <v>8259.2482272937305</v>
      </c>
      <c r="W50" s="176">
        <f t="shared" si="23"/>
        <v>1565.928253943528</v>
      </c>
      <c r="X50" s="176">
        <f t="shared" si="23"/>
        <v>6693.3199733502015</v>
      </c>
      <c r="Y50" s="615">
        <f t="shared" si="23"/>
        <v>0</v>
      </c>
      <c r="Z50" s="112"/>
      <c r="AA50" s="194">
        <f t="shared" si="20"/>
        <v>8253.2451923076915</v>
      </c>
      <c r="AB50" s="195">
        <f t="shared" si="21"/>
        <v>1392.9960664335663</v>
      </c>
      <c r="AC50" s="195">
        <f t="shared" si="21"/>
        <v>6860.2491258741256</v>
      </c>
      <c r="AD50" s="195">
        <f t="shared" si="21"/>
        <v>0</v>
      </c>
      <c r="AE50" s="121"/>
      <c r="AF50" s="36"/>
      <c r="AG50" s="1383">
        <f t="shared" si="24"/>
        <v>7.2735449464578217E-4</v>
      </c>
      <c r="AH50" s="112"/>
    </row>
    <row r="51" spans="1:34" ht="12" customHeight="1" x14ac:dyDescent="0.25">
      <c r="A51" s="112"/>
      <c r="B51" s="32" t="s">
        <v>90</v>
      </c>
      <c r="C51" s="349" t="s">
        <v>91</v>
      </c>
      <c r="D51" s="1061">
        <f t="shared" ref="D51:D54" si="28">SUM(E51:G51)</f>
        <v>16269653.109999999</v>
      </c>
      <c r="E51" s="176">
        <v>9437851.3000000007</v>
      </c>
      <c r="F51" s="176">
        <v>6722001.8099999996</v>
      </c>
      <c r="G51" s="615">
        <v>109800</v>
      </c>
      <c r="H51" s="112"/>
      <c r="I51" s="1061">
        <f t="shared" si="18"/>
        <v>14330509.189999999</v>
      </c>
      <c r="J51" s="195">
        <v>8067655.3999999994</v>
      </c>
      <c r="K51" s="195">
        <v>6149053.79</v>
      </c>
      <c r="L51" s="615">
        <v>113800</v>
      </c>
      <c r="M51" s="452"/>
      <c r="N51" s="36"/>
      <c r="O51" s="1352">
        <f t="shared" si="22"/>
        <v>0.13531577240487436</v>
      </c>
      <c r="P51" s="112"/>
      <c r="Q51" s="1541">
        <f>VLOOKUP(B51,'FX rates'!$B$9:$K$116,4,FALSE)</f>
        <v>60.803400000000003</v>
      </c>
      <c r="R51" s="1456">
        <f>VLOOKUP(B51,'FX rates'!$B$9:$K$116,5,FALSE)</f>
        <v>73.159499999999994</v>
      </c>
      <c r="S51" s="112"/>
      <c r="T51" s="112"/>
      <c r="U51" s="40" t="s">
        <v>90</v>
      </c>
      <c r="V51" s="1505">
        <f t="shared" si="19"/>
        <v>267578.0155386047</v>
      </c>
      <c r="W51" s="176">
        <f t="shared" si="23"/>
        <v>155219.13741665761</v>
      </c>
      <c r="X51" s="176">
        <f t="shared" si="23"/>
        <v>110553.05805267468</v>
      </c>
      <c r="Y51" s="615">
        <f t="shared" si="23"/>
        <v>1805.820069272442</v>
      </c>
      <c r="Z51" s="112"/>
      <c r="AA51" s="194">
        <f t="shared" si="20"/>
        <v>195880.35989857776</v>
      </c>
      <c r="AB51" s="195">
        <f t="shared" si="21"/>
        <v>110274.88432807769</v>
      </c>
      <c r="AC51" s="195">
        <f t="shared" si="21"/>
        <v>84049.970133748866</v>
      </c>
      <c r="AD51" s="195">
        <f t="shared" si="21"/>
        <v>1555.5054367512082</v>
      </c>
      <c r="AE51" s="121"/>
      <c r="AF51" s="36"/>
      <c r="AG51" s="1383">
        <f t="shared" si="24"/>
        <v>0.36602779205199698</v>
      </c>
      <c r="AH51" s="112"/>
    </row>
    <row r="52" spans="1:34" ht="12" customHeight="1" x14ac:dyDescent="0.25">
      <c r="A52" s="112"/>
      <c r="B52" s="32" t="s">
        <v>92</v>
      </c>
      <c r="C52" s="349" t="s">
        <v>93</v>
      </c>
      <c r="D52" s="1061">
        <f t="shared" si="28"/>
        <v>1993.47</v>
      </c>
      <c r="E52" s="176">
        <v>231.52</v>
      </c>
      <c r="F52" s="176">
        <v>1761.95</v>
      </c>
      <c r="G52" s="615" t="s">
        <v>131</v>
      </c>
      <c r="H52" s="112"/>
      <c r="I52" s="1061">
        <f t="shared" si="18"/>
        <v>1876.71</v>
      </c>
      <c r="J52" s="195">
        <v>256.44</v>
      </c>
      <c r="K52" s="195">
        <v>1620.27</v>
      </c>
      <c r="L52" s="615" t="s">
        <v>131</v>
      </c>
      <c r="M52" s="452"/>
      <c r="N52" s="36"/>
      <c r="O52" s="1352">
        <f t="shared" si="22"/>
        <v>6.2215259683168878E-2</v>
      </c>
      <c r="P52" s="112"/>
      <c r="Q52" s="1541">
        <f>VLOOKUP(B52,'FX rates'!$B$9:$K$116,4,FALSE)</f>
        <v>0.3841</v>
      </c>
      <c r="R52" s="1456">
        <f>VLOOKUP(B52,'FX rates'!$B$9:$K$116,5,FALSE)</f>
        <v>0.38369999999999999</v>
      </c>
      <c r="S52" s="112"/>
      <c r="T52" s="112"/>
      <c r="U52" s="40" t="s">
        <v>92</v>
      </c>
      <c r="V52" s="1505">
        <f t="shared" si="19"/>
        <v>5189.9765686019273</v>
      </c>
      <c r="W52" s="176">
        <f t="shared" si="23"/>
        <v>602.75969799531379</v>
      </c>
      <c r="X52" s="176">
        <f t="shared" si="23"/>
        <v>4587.2168706066132</v>
      </c>
      <c r="Y52" s="615" t="s">
        <v>131</v>
      </c>
      <c r="Z52" s="112"/>
      <c r="AA52" s="194">
        <f t="shared" si="20"/>
        <v>4891.086786551994</v>
      </c>
      <c r="AB52" s="195">
        <f t="shared" si="21"/>
        <v>668.33463643471464</v>
      </c>
      <c r="AC52" s="195">
        <f t="shared" si="21"/>
        <v>4222.7521501172796</v>
      </c>
      <c r="AD52" s="176" t="s">
        <v>131</v>
      </c>
      <c r="AE52" s="121"/>
      <c r="AF52" s="36"/>
      <c r="AG52" s="1383">
        <f t="shared" si="24"/>
        <v>6.1109073523644808E-2</v>
      </c>
      <c r="AH52" s="112"/>
    </row>
    <row r="53" spans="1:34" ht="12" customHeight="1" x14ac:dyDescent="0.25">
      <c r="A53" s="112"/>
      <c r="B53" s="32" t="s">
        <v>95</v>
      </c>
      <c r="C53" s="349" t="s">
        <v>96</v>
      </c>
      <c r="D53" s="1061">
        <f t="shared" si="28"/>
        <v>6925051.0150729697</v>
      </c>
      <c r="E53" s="176">
        <v>281973.22696</v>
      </c>
      <c r="F53" s="176">
        <v>6618127.7881129701</v>
      </c>
      <c r="G53" s="615">
        <v>24950</v>
      </c>
      <c r="H53" s="112"/>
      <c r="I53" s="1061">
        <f t="shared" si="18"/>
        <v>7140122.3834649576</v>
      </c>
      <c r="J53" s="195">
        <v>205890</v>
      </c>
      <c r="K53" s="195">
        <v>6909282.3834649576</v>
      </c>
      <c r="L53" s="615">
        <v>24950</v>
      </c>
      <c r="M53" s="452"/>
      <c r="N53" s="36"/>
      <c r="O53" s="1352">
        <f t="shared" si="22"/>
        <v>-3.0121524091806684E-2</v>
      </c>
      <c r="P53" s="112"/>
      <c r="Q53" s="1541">
        <f>VLOOKUP(B53,'FX rates'!$B$9:$K$116,4,FALSE)</f>
        <v>302.88</v>
      </c>
      <c r="R53" s="1456">
        <f>VLOOKUP(B53,'FX rates'!$B$9:$K$116,5,FALSE)</f>
        <v>197.28800000000001</v>
      </c>
      <c r="S53" s="112"/>
      <c r="T53" s="112"/>
      <c r="U53" s="40" t="s">
        <v>95</v>
      </c>
      <c r="V53" s="1505">
        <f t="shared" si="19"/>
        <v>22864.008898154287</v>
      </c>
      <c r="W53" s="176">
        <f t="shared" si="23"/>
        <v>930.97341178024305</v>
      </c>
      <c r="X53" s="176">
        <f t="shared" si="23"/>
        <v>21850.659627948266</v>
      </c>
      <c r="Y53" s="615">
        <f t="shared" si="23"/>
        <v>82.375858425779185</v>
      </c>
      <c r="Z53" s="112"/>
      <c r="AA53" s="194">
        <f t="shared" si="20"/>
        <v>36191.366851835679</v>
      </c>
      <c r="AB53" s="195">
        <f t="shared" si="21"/>
        <v>1043.6012327156238</v>
      </c>
      <c r="AC53" s="195">
        <f t="shared" si="21"/>
        <v>35021.300755570323</v>
      </c>
      <c r="AD53" s="195">
        <f t="shared" si="21"/>
        <v>126.46486354973439</v>
      </c>
      <c r="AE53" s="121"/>
      <c r="AF53" s="36"/>
      <c r="AG53" s="1383">
        <f t="shared" si="24"/>
        <v>-0.36824688076143797</v>
      </c>
      <c r="AH53" s="112"/>
    </row>
    <row r="54" spans="1:34" ht="12" customHeight="1" x14ac:dyDescent="0.25">
      <c r="A54" s="112"/>
      <c r="B54" s="32" t="s">
        <v>97</v>
      </c>
      <c r="C54" s="349" t="s">
        <v>98</v>
      </c>
      <c r="D54" s="1061">
        <f t="shared" si="28"/>
        <v>1707002.25407276</v>
      </c>
      <c r="E54" s="176">
        <v>1251862.25407276</v>
      </c>
      <c r="F54" s="176">
        <f>382959+2360+60408+2797</f>
        <v>448524</v>
      </c>
      <c r="G54" s="615">
        <f>6392+224</f>
        <v>6616</v>
      </c>
      <c r="H54" s="112"/>
      <c r="I54" s="1061">
        <f t="shared" si="18"/>
        <v>1155736</v>
      </c>
      <c r="J54" s="195">
        <v>686809</v>
      </c>
      <c r="K54" s="195">
        <v>467591</v>
      </c>
      <c r="L54" s="615">
        <v>1336</v>
      </c>
      <c r="M54" s="452"/>
      <c r="N54" s="36"/>
      <c r="O54" s="1352">
        <f t="shared" si="22"/>
        <v>0.4769828525482982</v>
      </c>
      <c r="P54" s="112"/>
      <c r="Q54" s="1541">
        <f>VLOOKUP(B54,'FX rates'!$B$9:$K$116,4,FALSE)</f>
        <v>8.6234999999999999</v>
      </c>
      <c r="R54" s="1456">
        <f>VLOOKUP(B54,'FX rates'!$B$9:$K$116,5,FALSE)</f>
        <v>8.7474000000000007</v>
      </c>
      <c r="S54" s="112"/>
      <c r="T54" s="112"/>
      <c r="U54" s="40" t="s">
        <v>97</v>
      </c>
      <c r="V54" s="1505">
        <f t="shared" si="19"/>
        <v>197947.73051229314</v>
      </c>
      <c r="W54" s="176">
        <f>E54/$Q54</f>
        <v>145168.69647738853</v>
      </c>
      <c r="X54" s="176">
        <f t="shared" si="23"/>
        <v>52011.82814402505</v>
      </c>
      <c r="Y54" s="615">
        <f t="shared" si="23"/>
        <v>767.2058908795733</v>
      </c>
      <c r="Z54" s="112"/>
      <c r="AA54" s="194">
        <f t="shared" si="20"/>
        <v>132123.3738025013</v>
      </c>
      <c r="AB54" s="195">
        <f t="shared" si="21"/>
        <v>78515.787548300053</v>
      </c>
      <c r="AC54" s="195">
        <f t="shared" si="21"/>
        <v>53454.855156960919</v>
      </c>
      <c r="AD54" s="195">
        <f t="shared" si="21"/>
        <v>152.73109724032284</v>
      </c>
      <c r="AE54" s="121"/>
      <c r="AF54" s="36"/>
      <c r="AG54" s="1383">
        <f t="shared" si="24"/>
        <v>0.49820372289453063</v>
      </c>
      <c r="AH54" s="112"/>
    </row>
    <row r="55" spans="1:34" s="112" customFormat="1" ht="12" customHeight="1" x14ac:dyDescent="0.25">
      <c r="B55" s="32" t="s">
        <v>99</v>
      </c>
      <c r="C55" s="349" t="s">
        <v>100</v>
      </c>
      <c r="D55" s="1505" t="s">
        <v>131</v>
      </c>
      <c r="E55" s="176" t="s">
        <v>131</v>
      </c>
      <c r="F55" s="176" t="s">
        <v>131</v>
      </c>
      <c r="G55" s="615" t="s">
        <v>131</v>
      </c>
      <c r="I55" s="1061">
        <f t="shared" si="18"/>
        <v>6748.05</v>
      </c>
      <c r="J55" s="195">
        <v>0</v>
      </c>
      <c r="K55" s="195">
        <v>6748.05</v>
      </c>
      <c r="L55" s="735">
        <v>0</v>
      </c>
      <c r="M55" s="452"/>
      <c r="N55" s="36"/>
      <c r="O55" s="1352" t="s">
        <v>131</v>
      </c>
      <c r="Q55" s="1541">
        <f>VLOOKUP(B55,'FX rates'!$B$9:$K$116,4,FALSE)</f>
        <v>3.6394000000000002</v>
      </c>
      <c r="R55" s="1456">
        <f>VLOOKUP(B55,'FX rates'!$B$9:$K$116,5,FALSE)</f>
        <v>3.8803999999999998</v>
      </c>
      <c r="U55" s="40" t="s">
        <v>99</v>
      </c>
      <c r="V55" s="1505" t="s">
        <v>131</v>
      </c>
      <c r="W55" s="176" t="s">
        <v>131</v>
      </c>
      <c r="X55" s="176" t="s">
        <v>131</v>
      </c>
      <c r="Y55" s="615" t="s">
        <v>131</v>
      </c>
      <c r="AA55" s="194">
        <f>SUM(AB55:AD55)</f>
        <v>1739.0088650654573</v>
      </c>
      <c r="AB55" s="195">
        <f>J55/$R55</f>
        <v>0</v>
      </c>
      <c r="AC55" s="195">
        <f>K55/$R55</f>
        <v>1739.0088650654573</v>
      </c>
      <c r="AD55" s="195">
        <f>L55/$R55</f>
        <v>0</v>
      </c>
      <c r="AE55" s="121"/>
      <c r="AF55" s="36"/>
      <c r="AG55" s="1383" t="s">
        <v>131</v>
      </c>
    </row>
    <row r="56" spans="1:34" ht="12" customHeight="1" x14ac:dyDescent="0.25">
      <c r="A56" s="112"/>
      <c r="B56" s="32" t="s">
        <v>189</v>
      </c>
      <c r="C56" s="349" t="s">
        <v>102</v>
      </c>
      <c r="D56" s="1061">
        <f>SUM(E56:G56)</f>
        <v>26183.78743</v>
      </c>
      <c r="E56" s="176">
        <v>26183.78743</v>
      </c>
      <c r="F56" s="176">
        <v>0</v>
      </c>
      <c r="G56" s="615">
        <v>0</v>
      </c>
      <c r="H56" s="112"/>
      <c r="I56" s="1061">
        <f>SUM(J56:L56)</f>
        <v>28689.9</v>
      </c>
      <c r="J56" s="195">
        <v>28689.9</v>
      </c>
      <c r="K56" s="195">
        <v>0</v>
      </c>
      <c r="L56" s="735">
        <v>0</v>
      </c>
      <c r="M56" s="452"/>
      <c r="N56" s="36"/>
      <c r="O56" s="1352">
        <f t="shared" si="22"/>
        <v>-8.7351735976772371E-2</v>
      </c>
      <c r="P56" s="112"/>
      <c r="Q56" s="1541">
        <f>VLOOKUP(B56,'FX rates'!$B$9:$K$116,4,FALSE)</f>
        <v>3.7473999999999998</v>
      </c>
      <c r="R56" s="1456">
        <f>VLOOKUP(B56,'FX rates'!$B$9:$K$116,5,FALSE)</f>
        <v>3.7502</v>
      </c>
      <c r="S56" s="112"/>
      <c r="T56" s="112"/>
      <c r="U56" s="40" t="s">
        <v>101</v>
      </c>
      <c r="V56" s="1505">
        <f t="shared" si="19"/>
        <v>6987.1877648502968</v>
      </c>
      <c r="W56" s="176">
        <f t="shared" si="23"/>
        <v>6987.1877648502968</v>
      </c>
      <c r="X56" s="176">
        <f t="shared" si="23"/>
        <v>0</v>
      </c>
      <c r="Y56" s="615">
        <f t="shared" si="23"/>
        <v>0</v>
      </c>
      <c r="Z56" s="112"/>
      <c r="AA56" s="194">
        <f t="shared" si="20"/>
        <v>7650.2319876273268</v>
      </c>
      <c r="AB56" s="195">
        <f t="shared" si="21"/>
        <v>7650.2319876273268</v>
      </c>
      <c r="AC56" s="195">
        <f t="shared" si="21"/>
        <v>0</v>
      </c>
      <c r="AD56" s="195">
        <f t="shared" si="21"/>
        <v>0</v>
      </c>
      <c r="AE56" s="121"/>
      <c r="AF56" s="36"/>
      <c r="AG56" s="1383">
        <f t="shared" si="24"/>
        <v>-8.6669819143964211E-2</v>
      </c>
      <c r="AH56" s="112"/>
    </row>
    <row r="57" spans="1:34" ht="12" customHeight="1" x14ac:dyDescent="0.25">
      <c r="A57" s="112"/>
      <c r="B57" s="32" t="s">
        <v>103</v>
      </c>
      <c r="C57" s="349" t="s">
        <v>104</v>
      </c>
      <c r="D57" s="1061">
        <f t="shared" ref="D57:D59" si="29">SUM(E57:G57)</f>
        <v>559609.649859</v>
      </c>
      <c r="E57" s="176">
        <v>239631.81776199999</v>
      </c>
      <c r="F57" s="176">
        <v>135937.6556085</v>
      </c>
      <c r="G57" s="615">
        <v>184040.1764885</v>
      </c>
      <c r="H57" s="112"/>
      <c r="I57" s="1061">
        <f>SUM(J57:L57)</f>
        <v>578928.62804610003</v>
      </c>
      <c r="J57" s="195">
        <v>230399.66310100001</v>
      </c>
      <c r="K57" s="195">
        <v>139144.55816260001</v>
      </c>
      <c r="L57" s="735">
        <v>209384.40678250001</v>
      </c>
      <c r="M57" s="452"/>
      <c r="N57" s="36"/>
      <c r="O57" s="1352">
        <f t="shared" si="22"/>
        <v>-3.3370224326791598E-2</v>
      </c>
      <c r="P57" s="112"/>
      <c r="Q57" s="1541">
        <f>VLOOKUP(B57,'FX rates'!$B$9:$K$116,4,FALSE)</f>
        <v>1.0185</v>
      </c>
      <c r="R57" s="1456">
        <f>VLOOKUP(B57,'FX rates'!$B$9:$K$116,5,FALSE)</f>
        <v>0.99080000000000001</v>
      </c>
      <c r="S57" s="112"/>
      <c r="T57" s="112"/>
      <c r="U57" s="40" t="s">
        <v>103</v>
      </c>
      <c r="V57" s="1505">
        <f t="shared" si="19"/>
        <v>549444.91886008845</v>
      </c>
      <c r="W57" s="176">
        <f t="shared" si="23"/>
        <v>235279.15342366224</v>
      </c>
      <c r="X57" s="176">
        <f t="shared" si="23"/>
        <v>133468.48856995584</v>
      </c>
      <c r="Y57" s="615">
        <f t="shared" si="23"/>
        <v>180697.27686647032</v>
      </c>
      <c r="Z57" s="112"/>
      <c r="AA57" s="194">
        <f t="shared" si="20"/>
        <v>584304.22693389188</v>
      </c>
      <c r="AB57" s="195">
        <f t="shared" si="21"/>
        <v>232539.02210436013</v>
      </c>
      <c r="AC57" s="195">
        <f t="shared" si="21"/>
        <v>140436.57464937423</v>
      </c>
      <c r="AD57" s="195">
        <f t="shared" si="21"/>
        <v>211328.63018015746</v>
      </c>
      <c r="AE57" s="121"/>
      <c r="AF57" s="36"/>
      <c r="AG57" s="1383">
        <f t="shared" si="24"/>
        <v>-5.9659517194879719E-2</v>
      </c>
      <c r="AH57" s="112"/>
    </row>
    <row r="58" spans="1:34" ht="12" customHeight="1" x14ac:dyDescent="0.25">
      <c r="A58" s="112"/>
      <c r="B58" s="32" t="s">
        <v>105</v>
      </c>
      <c r="C58" s="349" t="s">
        <v>106</v>
      </c>
      <c r="D58" s="1061">
        <f t="shared" si="29"/>
        <v>15949.09</v>
      </c>
      <c r="E58" s="195">
        <v>15949.09</v>
      </c>
      <c r="F58" s="195">
        <v>0</v>
      </c>
      <c r="G58" s="615">
        <v>0</v>
      </c>
      <c r="H58" s="112"/>
      <c r="I58" s="1061">
        <f t="shared" ref="I58:I59" si="30">SUM(J58:L58)</f>
        <v>13508.01</v>
      </c>
      <c r="J58" s="195">
        <v>13508.01</v>
      </c>
      <c r="K58" s="195">
        <v>0</v>
      </c>
      <c r="L58" s="735">
        <v>0</v>
      </c>
      <c r="M58" s="452"/>
      <c r="N58" s="36"/>
      <c r="O58" s="1352">
        <f t="shared" si="22"/>
        <v>0.18071351738709107</v>
      </c>
      <c r="P58" s="112"/>
      <c r="Q58" s="1541">
        <f>VLOOKUP(B58,'FX rates'!$B$9:$K$116,4,FALSE)</f>
        <v>34.744999999999997</v>
      </c>
      <c r="R58" s="1456">
        <f>VLOOKUP(B58,'FX rates'!$B$9:$K$116,5,FALSE)</f>
        <v>34.692900000000002</v>
      </c>
      <c r="S58" s="112"/>
      <c r="T58" s="112"/>
      <c r="U58" s="40" t="s">
        <v>105</v>
      </c>
      <c r="V58" s="1505">
        <f t="shared" si="19"/>
        <v>459.03266657072965</v>
      </c>
      <c r="W58" s="176">
        <f t="shared" si="23"/>
        <v>459.03266657072965</v>
      </c>
      <c r="X58" s="176">
        <f t="shared" si="23"/>
        <v>0</v>
      </c>
      <c r="Y58" s="615">
        <f t="shared" si="23"/>
        <v>0</v>
      </c>
      <c r="Z58" s="112"/>
      <c r="AA58" s="194">
        <f t="shared" si="20"/>
        <v>389.3594943057513</v>
      </c>
      <c r="AB58" s="195">
        <f t="shared" si="21"/>
        <v>389.3594943057513</v>
      </c>
      <c r="AC58" s="195">
        <f t="shared" si="21"/>
        <v>0</v>
      </c>
      <c r="AD58" s="195">
        <f t="shared" si="21"/>
        <v>0</v>
      </c>
      <c r="AE58" s="121"/>
      <c r="AF58" s="36"/>
      <c r="AG58" s="1383">
        <f t="shared" si="24"/>
        <v>0.17894304180050713</v>
      </c>
      <c r="AH58" s="112"/>
    </row>
    <row r="59" spans="1:34" ht="12" customHeight="1" x14ac:dyDescent="0.25">
      <c r="A59" s="112"/>
      <c r="B59" s="42" t="s">
        <v>107</v>
      </c>
      <c r="C59" s="352" t="s">
        <v>108</v>
      </c>
      <c r="D59" s="1062">
        <f t="shared" si="29"/>
        <v>844470</v>
      </c>
      <c r="E59" s="1717">
        <v>345798</v>
      </c>
      <c r="F59" s="1717">
        <v>498672</v>
      </c>
      <c r="G59" s="617" t="s">
        <v>131</v>
      </c>
      <c r="H59" s="112"/>
      <c r="I59" s="1062">
        <f t="shared" si="30"/>
        <v>823830</v>
      </c>
      <c r="J59" s="1717">
        <v>321100</v>
      </c>
      <c r="K59" s="1717">
        <v>502730</v>
      </c>
      <c r="L59" s="905">
        <v>0</v>
      </c>
      <c r="M59" s="453"/>
      <c r="N59" s="36"/>
      <c r="O59" s="1354">
        <f t="shared" si="22"/>
        <v>2.505371253778077E-2</v>
      </c>
      <c r="P59" s="112"/>
      <c r="Q59" s="1543">
        <f>VLOOKUP(B59,'FX rates'!$B$9:$K$116,4,FALSE)</f>
        <v>3.8435000000000001</v>
      </c>
      <c r="R59" s="1457">
        <f>VLOOKUP(B59,'FX rates'!$B$9:$K$116,5,FALSE)</f>
        <v>3.8976000000000002</v>
      </c>
      <c r="S59" s="112"/>
      <c r="T59" s="112"/>
      <c r="U59" s="46" t="s">
        <v>107</v>
      </c>
      <c r="V59" s="613">
        <f t="shared" si="19"/>
        <v>219713.80252374138</v>
      </c>
      <c r="W59" s="616">
        <f t="shared" si="23"/>
        <v>89969.558995707033</v>
      </c>
      <c r="X59" s="616">
        <f t="shared" si="23"/>
        <v>129744.24352803433</v>
      </c>
      <c r="Y59" s="617" t="s">
        <v>131</v>
      </c>
      <c r="Z59" s="112"/>
      <c r="AA59" s="894">
        <f t="shared" si="20"/>
        <v>211368.53448275861</v>
      </c>
      <c r="AB59" s="895">
        <f t="shared" si="21"/>
        <v>82384.031198686367</v>
      </c>
      <c r="AC59" s="895">
        <f t="shared" si="21"/>
        <v>128984.50328407224</v>
      </c>
      <c r="AD59" s="895">
        <f t="shared" si="21"/>
        <v>0</v>
      </c>
      <c r="AE59" s="123"/>
      <c r="AF59" s="36"/>
      <c r="AG59" s="1384">
        <f t="shared" si="24"/>
        <v>3.9482073627489234E-2</v>
      </c>
      <c r="AH59" s="112"/>
    </row>
    <row r="60" spans="1:34" ht="12" customHeight="1" x14ac:dyDescent="0.25">
      <c r="A60" s="112"/>
      <c r="B60" s="112"/>
      <c r="C60" s="112"/>
      <c r="D60" s="112"/>
      <c r="E60" s="112"/>
      <c r="F60" s="112"/>
      <c r="G60" s="112"/>
      <c r="H60" s="112"/>
      <c r="I60" s="112"/>
      <c r="J60" s="112"/>
      <c r="K60" s="112"/>
      <c r="L60" s="112"/>
      <c r="M60" s="5"/>
      <c r="N60" s="112"/>
      <c r="O60" s="112"/>
      <c r="P60" s="112"/>
      <c r="Q60" s="112"/>
      <c r="R60" s="112"/>
      <c r="S60" s="112"/>
      <c r="T60" s="112"/>
      <c r="U60" s="157" t="s">
        <v>30</v>
      </c>
      <c r="V60" s="317">
        <f>SUM(V36:V59)</f>
        <v>50381152.964490891</v>
      </c>
      <c r="W60" s="199"/>
      <c r="X60" s="199"/>
      <c r="Y60" s="199"/>
      <c r="Z60" s="112"/>
      <c r="AA60" s="317">
        <f>SUM(AA36:AA59)</f>
        <v>46527181.672397561</v>
      </c>
      <c r="AB60" s="199"/>
      <c r="AC60" s="199"/>
      <c r="AD60" s="199"/>
      <c r="AE60" s="112"/>
      <c r="AF60" s="112"/>
      <c r="AG60" s="112"/>
      <c r="AH60" s="112"/>
    </row>
    <row r="61" spans="1:34" ht="12" customHeight="1" x14ac:dyDescent="0.25">
      <c r="A61" s="112"/>
      <c r="B61" s="203" t="s">
        <v>281</v>
      </c>
      <c r="C61" s="112"/>
      <c r="D61" s="112"/>
      <c r="E61" s="112"/>
      <c r="F61" s="112"/>
      <c r="G61" s="112"/>
      <c r="H61" s="112"/>
      <c r="I61" s="112"/>
      <c r="J61" s="112"/>
      <c r="K61" s="112"/>
      <c r="L61" s="112"/>
      <c r="M61" s="5"/>
      <c r="N61" s="112"/>
      <c r="O61" s="112"/>
      <c r="P61" s="112"/>
      <c r="Q61" s="112"/>
      <c r="R61" s="112"/>
      <c r="S61" s="112"/>
      <c r="T61" s="112"/>
      <c r="U61" s="203"/>
      <c r="V61" s="112"/>
      <c r="W61" s="112"/>
      <c r="X61" s="112"/>
      <c r="Y61" s="112"/>
      <c r="Z61" s="112"/>
      <c r="AA61" s="199"/>
      <c r="AB61" s="199"/>
      <c r="AC61" s="199"/>
      <c r="AD61" s="199"/>
      <c r="AE61" s="112"/>
      <c r="AF61" s="112"/>
      <c r="AG61" s="112"/>
      <c r="AH61" s="112"/>
    </row>
    <row r="62" spans="1:34" ht="12" customHeight="1" x14ac:dyDescent="0.25">
      <c r="A62" s="112"/>
      <c r="B62" s="358" t="s">
        <v>282</v>
      </c>
      <c r="C62" s="112"/>
      <c r="D62" s="112"/>
      <c r="E62" s="112"/>
      <c r="F62" s="112"/>
      <c r="G62" s="112"/>
      <c r="H62" s="112"/>
      <c r="I62" s="112"/>
      <c r="J62" s="112"/>
      <c r="K62" s="112"/>
      <c r="L62" s="112"/>
      <c r="M62" s="5"/>
      <c r="N62" s="112"/>
      <c r="O62" s="112"/>
      <c r="P62" s="112"/>
      <c r="Q62" s="112"/>
      <c r="R62" s="112"/>
      <c r="S62" s="112"/>
      <c r="T62" s="112"/>
      <c r="U62" s="1376" t="s">
        <v>132</v>
      </c>
      <c r="V62" s="1390">
        <f>SUM(V16,V33,V60)</f>
        <v>99324313.258588701</v>
      </c>
      <c r="W62" s="1361"/>
      <c r="X62" s="1361"/>
      <c r="Y62" s="1361"/>
      <c r="Z62" s="1361"/>
      <c r="AA62" s="1390">
        <f>SUM(AA16,AA33,AA60)</f>
        <v>75170856.66160354</v>
      </c>
      <c r="AB62" s="1360"/>
      <c r="AC62" s="1360"/>
      <c r="AD62" s="1360"/>
      <c r="AE62" s="1361"/>
      <c r="AF62" s="1361"/>
      <c r="AG62" s="1361"/>
      <c r="AH62" s="112"/>
    </row>
    <row r="63" spans="1:34" ht="12" customHeight="1" x14ac:dyDescent="0.25">
      <c r="B63" s="3" t="s">
        <v>283</v>
      </c>
    </row>
    <row r="64" spans="1:34" ht="12" customHeight="1" x14ac:dyDescent="0.25">
      <c r="B64" s="1562" t="s">
        <v>822</v>
      </c>
    </row>
    <row r="65" spans="2:2" ht="12" customHeight="1" x14ac:dyDescent="0.25">
      <c r="B65" s="3" t="s">
        <v>284</v>
      </c>
    </row>
    <row r="66" spans="2:2" ht="12" customHeight="1" x14ac:dyDescent="0.25"/>
    <row r="67" spans="2:2" ht="12" customHeight="1" x14ac:dyDescent="0.25">
      <c r="B67" s="3" t="s">
        <v>286</v>
      </c>
    </row>
    <row r="68" spans="2:2" ht="12" customHeight="1" x14ac:dyDescent="0.25">
      <c r="B68" s="3" t="s">
        <v>287</v>
      </c>
    </row>
  </sheetData>
  <mergeCells count="15">
    <mergeCell ref="B5:B7"/>
    <mergeCell ref="C5:C7"/>
    <mergeCell ref="D5:G5"/>
    <mergeCell ref="I5:L5"/>
    <mergeCell ref="O5:O7"/>
    <mergeCell ref="AG5:AG7"/>
    <mergeCell ref="D6:D7"/>
    <mergeCell ref="I6:I7"/>
    <mergeCell ref="V6:V7"/>
    <mergeCell ref="AA6:AA7"/>
    <mergeCell ref="Q5:Q7"/>
    <mergeCell ref="R5:R7"/>
    <mergeCell ref="U5:U7"/>
    <mergeCell ref="V5:Y5"/>
    <mergeCell ref="AA5:AD5"/>
  </mergeCells>
  <pageMargins left="0.7" right="0.7" top="0.75" bottom="0.75" header="0.3" footer="0.3"/>
  <ignoredErrors>
    <ignoredError sqref="V14 AA14 V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68"/>
  <sheetViews>
    <sheetView showGridLines="0" topLeftCell="A34" zoomScale="85" zoomScaleNormal="85" workbookViewId="0">
      <selection activeCell="I63" sqref="I63"/>
    </sheetView>
  </sheetViews>
  <sheetFormatPr defaultColWidth="11.42578125" defaultRowHeight="15" x14ac:dyDescent="0.25"/>
  <cols>
    <col min="1" max="1" width="2.85546875" style="3" customWidth="1"/>
    <col min="2" max="2" width="45.85546875" style="3" customWidth="1"/>
    <col min="3" max="3" width="2.85546875" style="3" customWidth="1"/>
    <col min="4" max="7" width="15.7109375" style="3" customWidth="1"/>
    <col min="8" max="8" width="2.85546875" style="3" customWidth="1"/>
    <col min="9" max="12" width="15.7109375" style="3" customWidth="1"/>
    <col min="13" max="13" width="2.85546875" style="111" customWidth="1"/>
    <col min="14" max="256" width="11.42578125" style="2"/>
    <col min="257" max="257" width="2.85546875" style="2" customWidth="1"/>
    <col min="258" max="258" width="45.85546875" style="2" customWidth="1"/>
    <col min="259" max="259" width="2.85546875" style="2" customWidth="1"/>
    <col min="260" max="263" width="15.7109375" style="2" customWidth="1"/>
    <col min="264" max="264" width="2.85546875" style="2" customWidth="1"/>
    <col min="265" max="268" width="15.7109375" style="2" customWidth="1"/>
    <col min="269" max="269" width="2.85546875" style="2" customWidth="1"/>
    <col min="270" max="512" width="11.42578125" style="2"/>
    <col min="513" max="513" width="2.85546875" style="2" customWidth="1"/>
    <col min="514" max="514" width="45.85546875" style="2" customWidth="1"/>
    <col min="515" max="515" width="2.85546875" style="2" customWidth="1"/>
    <col min="516" max="519" width="15.7109375" style="2" customWidth="1"/>
    <col min="520" max="520" width="2.85546875" style="2" customWidth="1"/>
    <col min="521" max="524" width="15.7109375" style="2" customWidth="1"/>
    <col min="525" max="525" width="2.85546875" style="2" customWidth="1"/>
    <col min="526" max="768" width="11.42578125" style="2"/>
    <col min="769" max="769" width="2.85546875" style="2" customWidth="1"/>
    <col min="770" max="770" width="45.85546875" style="2" customWidth="1"/>
    <col min="771" max="771" width="2.85546875" style="2" customWidth="1"/>
    <col min="772" max="775" width="15.7109375" style="2" customWidth="1"/>
    <col min="776" max="776" width="2.85546875" style="2" customWidth="1"/>
    <col min="777" max="780" width="15.7109375" style="2" customWidth="1"/>
    <col min="781" max="781" width="2.85546875" style="2" customWidth="1"/>
    <col min="782" max="1024" width="11.42578125" style="2"/>
    <col min="1025" max="1025" width="2.85546875" style="2" customWidth="1"/>
    <col min="1026" max="1026" width="45.85546875" style="2" customWidth="1"/>
    <col min="1027" max="1027" width="2.85546875" style="2" customWidth="1"/>
    <col min="1028" max="1031" width="15.7109375" style="2" customWidth="1"/>
    <col min="1032" max="1032" width="2.85546875" style="2" customWidth="1"/>
    <col min="1033" max="1036" width="15.7109375" style="2" customWidth="1"/>
    <col min="1037" max="1037" width="2.85546875" style="2" customWidth="1"/>
    <col min="1038" max="1280" width="11.42578125" style="2"/>
    <col min="1281" max="1281" width="2.85546875" style="2" customWidth="1"/>
    <col min="1282" max="1282" width="45.85546875" style="2" customWidth="1"/>
    <col min="1283" max="1283" width="2.85546875" style="2" customWidth="1"/>
    <col min="1284" max="1287" width="15.7109375" style="2" customWidth="1"/>
    <col min="1288" max="1288" width="2.85546875" style="2" customWidth="1"/>
    <col min="1289" max="1292" width="15.7109375" style="2" customWidth="1"/>
    <col min="1293" max="1293" width="2.85546875" style="2" customWidth="1"/>
    <col min="1294" max="1536" width="11.42578125" style="2"/>
    <col min="1537" max="1537" width="2.85546875" style="2" customWidth="1"/>
    <col min="1538" max="1538" width="45.85546875" style="2" customWidth="1"/>
    <col min="1539" max="1539" width="2.85546875" style="2" customWidth="1"/>
    <col min="1540" max="1543" width="15.7109375" style="2" customWidth="1"/>
    <col min="1544" max="1544" width="2.85546875" style="2" customWidth="1"/>
    <col min="1545" max="1548" width="15.7109375" style="2" customWidth="1"/>
    <col min="1549" max="1549" width="2.85546875" style="2" customWidth="1"/>
    <col min="1550" max="1792" width="11.42578125" style="2"/>
    <col min="1793" max="1793" width="2.85546875" style="2" customWidth="1"/>
    <col min="1794" max="1794" width="45.85546875" style="2" customWidth="1"/>
    <col min="1795" max="1795" width="2.85546875" style="2" customWidth="1"/>
    <col min="1796" max="1799" width="15.7109375" style="2" customWidth="1"/>
    <col min="1800" max="1800" width="2.85546875" style="2" customWidth="1"/>
    <col min="1801" max="1804" width="15.7109375" style="2" customWidth="1"/>
    <col min="1805" max="1805" width="2.85546875" style="2" customWidth="1"/>
    <col min="1806" max="2048" width="11.42578125" style="2"/>
    <col min="2049" max="2049" width="2.85546875" style="2" customWidth="1"/>
    <col min="2050" max="2050" width="45.85546875" style="2" customWidth="1"/>
    <col min="2051" max="2051" width="2.85546875" style="2" customWidth="1"/>
    <col min="2052" max="2055" width="15.7109375" style="2" customWidth="1"/>
    <col min="2056" max="2056" width="2.85546875" style="2" customWidth="1"/>
    <col min="2057" max="2060" width="15.7109375" style="2" customWidth="1"/>
    <col min="2061" max="2061" width="2.85546875" style="2" customWidth="1"/>
    <col min="2062" max="2304" width="11.42578125" style="2"/>
    <col min="2305" max="2305" width="2.85546875" style="2" customWidth="1"/>
    <col min="2306" max="2306" width="45.85546875" style="2" customWidth="1"/>
    <col min="2307" max="2307" width="2.85546875" style="2" customWidth="1"/>
    <col min="2308" max="2311" width="15.7109375" style="2" customWidth="1"/>
    <col min="2312" max="2312" width="2.85546875" style="2" customWidth="1"/>
    <col min="2313" max="2316" width="15.7109375" style="2" customWidth="1"/>
    <col min="2317" max="2317" width="2.85546875" style="2" customWidth="1"/>
    <col min="2318" max="2560" width="11.42578125" style="2"/>
    <col min="2561" max="2561" width="2.85546875" style="2" customWidth="1"/>
    <col min="2562" max="2562" width="45.85546875" style="2" customWidth="1"/>
    <col min="2563" max="2563" width="2.85546875" style="2" customWidth="1"/>
    <col min="2564" max="2567" width="15.7109375" style="2" customWidth="1"/>
    <col min="2568" max="2568" width="2.85546875" style="2" customWidth="1"/>
    <col min="2569" max="2572" width="15.7109375" style="2" customWidth="1"/>
    <col min="2573" max="2573" width="2.85546875" style="2" customWidth="1"/>
    <col min="2574" max="2816" width="11.42578125" style="2"/>
    <col min="2817" max="2817" width="2.85546875" style="2" customWidth="1"/>
    <col min="2818" max="2818" width="45.85546875" style="2" customWidth="1"/>
    <col min="2819" max="2819" width="2.85546875" style="2" customWidth="1"/>
    <col min="2820" max="2823" width="15.7109375" style="2" customWidth="1"/>
    <col min="2824" max="2824" width="2.85546875" style="2" customWidth="1"/>
    <col min="2825" max="2828" width="15.7109375" style="2" customWidth="1"/>
    <col min="2829" max="2829" width="2.85546875" style="2" customWidth="1"/>
    <col min="2830" max="3072" width="11.42578125" style="2"/>
    <col min="3073" max="3073" width="2.85546875" style="2" customWidth="1"/>
    <col min="3074" max="3074" width="45.85546875" style="2" customWidth="1"/>
    <col min="3075" max="3075" width="2.85546875" style="2" customWidth="1"/>
    <col min="3076" max="3079" width="15.7109375" style="2" customWidth="1"/>
    <col min="3080" max="3080" width="2.85546875" style="2" customWidth="1"/>
    <col min="3081" max="3084" width="15.7109375" style="2" customWidth="1"/>
    <col min="3085" max="3085" width="2.85546875" style="2" customWidth="1"/>
    <col min="3086" max="3328" width="11.42578125" style="2"/>
    <col min="3329" max="3329" width="2.85546875" style="2" customWidth="1"/>
    <col min="3330" max="3330" width="45.85546875" style="2" customWidth="1"/>
    <col min="3331" max="3331" width="2.85546875" style="2" customWidth="1"/>
    <col min="3332" max="3335" width="15.7109375" style="2" customWidth="1"/>
    <col min="3336" max="3336" width="2.85546875" style="2" customWidth="1"/>
    <col min="3337" max="3340" width="15.7109375" style="2" customWidth="1"/>
    <col min="3341" max="3341" width="2.85546875" style="2" customWidth="1"/>
    <col min="3342" max="3584" width="11.42578125" style="2"/>
    <col min="3585" max="3585" width="2.85546875" style="2" customWidth="1"/>
    <col min="3586" max="3586" width="45.85546875" style="2" customWidth="1"/>
    <col min="3587" max="3587" width="2.85546875" style="2" customWidth="1"/>
    <col min="3588" max="3591" width="15.7109375" style="2" customWidth="1"/>
    <col min="3592" max="3592" width="2.85546875" style="2" customWidth="1"/>
    <col min="3593" max="3596" width="15.7109375" style="2" customWidth="1"/>
    <col min="3597" max="3597" width="2.85546875" style="2" customWidth="1"/>
    <col min="3598" max="3840" width="11.42578125" style="2"/>
    <col min="3841" max="3841" width="2.85546875" style="2" customWidth="1"/>
    <col min="3842" max="3842" width="45.85546875" style="2" customWidth="1"/>
    <col min="3843" max="3843" width="2.85546875" style="2" customWidth="1"/>
    <col min="3844" max="3847" width="15.7109375" style="2" customWidth="1"/>
    <col min="3848" max="3848" width="2.85546875" style="2" customWidth="1"/>
    <col min="3849" max="3852" width="15.7109375" style="2" customWidth="1"/>
    <col min="3853" max="3853" width="2.85546875" style="2" customWidth="1"/>
    <col min="3854" max="4096" width="11.42578125" style="2"/>
    <col min="4097" max="4097" width="2.85546875" style="2" customWidth="1"/>
    <col min="4098" max="4098" width="45.85546875" style="2" customWidth="1"/>
    <col min="4099" max="4099" width="2.85546875" style="2" customWidth="1"/>
    <col min="4100" max="4103" width="15.7109375" style="2" customWidth="1"/>
    <col min="4104" max="4104" width="2.85546875" style="2" customWidth="1"/>
    <col min="4105" max="4108" width="15.7109375" style="2" customWidth="1"/>
    <col min="4109" max="4109" width="2.85546875" style="2" customWidth="1"/>
    <col min="4110" max="4352" width="11.42578125" style="2"/>
    <col min="4353" max="4353" width="2.85546875" style="2" customWidth="1"/>
    <col min="4354" max="4354" width="45.85546875" style="2" customWidth="1"/>
    <col min="4355" max="4355" width="2.85546875" style="2" customWidth="1"/>
    <col min="4356" max="4359" width="15.7109375" style="2" customWidth="1"/>
    <col min="4360" max="4360" width="2.85546875" style="2" customWidth="1"/>
    <col min="4361" max="4364" width="15.7109375" style="2" customWidth="1"/>
    <col min="4365" max="4365" width="2.85546875" style="2" customWidth="1"/>
    <col min="4366" max="4608" width="11.42578125" style="2"/>
    <col min="4609" max="4609" width="2.85546875" style="2" customWidth="1"/>
    <col min="4610" max="4610" width="45.85546875" style="2" customWidth="1"/>
    <col min="4611" max="4611" width="2.85546875" style="2" customWidth="1"/>
    <col min="4612" max="4615" width="15.7109375" style="2" customWidth="1"/>
    <col min="4616" max="4616" width="2.85546875" style="2" customWidth="1"/>
    <col min="4617" max="4620" width="15.7109375" style="2" customWidth="1"/>
    <col min="4621" max="4621" width="2.85546875" style="2" customWidth="1"/>
    <col min="4622" max="4864" width="11.42578125" style="2"/>
    <col min="4865" max="4865" width="2.85546875" style="2" customWidth="1"/>
    <col min="4866" max="4866" width="45.85546875" style="2" customWidth="1"/>
    <col min="4867" max="4867" width="2.85546875" style="2" customWidth="1"/>
    <col min="4868" max="4871" width="15.7109375" style="2" customWidth="1"/>
    <col min="4872" max="4872" width="2.85546875" style="2" customWidth="1"/>
    <col min="4873" max="4876" width="15.7109375" style="2" customWidth="1"/>
    <col min="4877" max="4877" width="2.85546875" style="2" customWidth="1"/>
    <col min="4878" max="5120" width="11.42578125" style="2"/>
    <col min="5121" max="5121" width="2.85546875" style="2" customWidth="1"/>
    <col min="5122" max="5122" width="45.85546875" style="2" customWidth="1"/>
    <col min="5123" max="5123" width="2.85546875" style="2" customWidth="1"/>
    <col min="5124" max="5127" width="15.7109375" style="2" customWidth="1"/>
    <col min="5128" max="5128" width="2.85546875" style="2" customWidth="1"/>
    <col min="5129" max="5132" width="15.7109375" style="2" customWidth="1"/>
    <col min="5133" max="5133" width="2.85546875" style="2" customWidth="1"/>
    <col min="5134" max="5376" width="11.42578125" style="2"/>
    <col min="5377" max="5377" width="2.85546875" style="2" customWidth="1"/>
    <col min="5378" max="5378" width="45.85546875" style="2" customWidth="1"/>
    <col min="5379" max="5379" width="2.85546875" style="2" customWidth="1"/>
    <col min="5380" max="5383" width="15.7109375" style="2" customWidth="1"/>
    <col min="5384" max="5384" width="2.85546875" style="2" customWidth="1"/>
    <col min="5385" max="5388" width="15.7109375" style="2" customWidth="1"/>
    <col min="5389" max="5389" width="2.85546875" style="2" customWidth="1"/>
    <col min="5390" max="5632" width="11.42578125" style="2"/>
    <col min="5633" max="5633" width="2.85546875" style="2" customWidth="1"/>
    <col min="5634" max="5634" width="45.85546875" style="2" customWidth="1"/>
    <col min="5635" max="5635" width="2.85546875" style="2" customWidth="1"/>
    <col min="5636" max="5639" width="15.7109375" style="2" customWidth="1"/>
    <col min="5640" max="5640" width="2.85546875" style="2" customWidth="1"/>
    <col min="5641" max="5644" width="15.7109375" style="2" customWidth="1"/>
    <col min="5645" max="5645" width="2.85546875" style="2" customWidth="1"/>
    <col min="5646" max="5888" width="11.42578125" style="2"/>
    <col min="5889" max="5889" width="2.85546875" style="2" customWidth="1"/>
    <col min="5890" max="5890" width="45.85546875" style="2" customWidth="1"/>
    <col min="5891" max="5891" width="2.85546875" style="2" customWidth="1"/>
    <col min="5892" max="5895" width="15.7109375" style="2" customWidth="1"/>
    <col min="5896" max="5896" width="2.85546875" style="2" customWidth="1"/>
    <col min="5897" max="5900" width="15.7109375" style="2" customWidth="1"/>
    <col min="5901" max="5901" width="2.85546875" style="2" customWidth="1"/>
    <col min="5902" max="6144" width="11.42578125" style="2"/>
    <col min="6145" max="6145" width="2.85546875" style="2" customWidth="1"/>
    <col min="6146" max="6146" width="45.85546875" style="2" customWidth="1"/>
    <col min="6147" max="6147" width="2.85546875" style="2" customWidth="1"/>
    <col min="6148" max="6151" width="15.7109375" style="2" customWidth="1"/>
    <col min="6152" max="6152" width="2.85546875" style="2" customWidth="1"/>
    <col min="6153" max="6156" width="15.7109375" style="2" customWidth="1"/>
    <col min="6157" max="6157" width="2.85546875" style="2" customWidth="1"/>
    <col min="6158" max="6400" width="11.42578125" style="2"/>
    <col min="6401" max="6401" width="2.85546875" style="2" customWidth="1"/>
    <col min="6402" max="6402" width="45.85546875" style="2" customWidth="1"/>
    <col min="6403" max="6403" width="2.85546875" style="2" customWidth="1"/>
    <col min="6404" max="6407" width="15.7109375" style="2" customWidth="1"/>
    <col min="6408" max="6408" width="2.85546875" style="2" customWidth="1"/>
    <col min="6409" max="6412" width="15.7109375" style="2" customWidth="1"/>
    <col min="6413" max="6413" width="2.85546875" style="2" customWidth="1"/>
    <col min="6414" max="6656" width="11.42578125" style="2"/>
    <col min="6657" max="6657" width="2.85546875" style="2" customWidth="1"/>
    <col min="6658" max="6658" width="45.85546875" style="2" customWidth="1"/>
    <col min="6659" max="6659" width="2.85546875" style="2" customWidth="1"/>
    <col min="6660" max="6663" width="15.7109375" style="2" customWidth="1"/>
    <col min="6664" max="6664" width="2.85546875" style="2" customWidth="1"/>
    <col min="6665" max="6668" width="15.7109375" style="2" customWidth="1"/>
    <col min="6669" max="6669" width="2.85546875" style="2" customWidth="1"/>
    <col min="6670" max="6912" width="11.42578125" style="2"/>
    <col min="6913" max="6913" width="2.85546875" style="2" customWidth="1"/>
    <col min="6914" max="6914" width="45.85546875" style="2" customWidth="1"/>
    <col min="6915" max="6915" width="2.85546875" style="2" customWidth="1"/>
    <col min="6916" max="6919" width="15.7109375" style="2" customWidth="1"/>
    <col min="6920" max="6920" width="2.85546875" style="2" customWidth="1"/>
    <col min="6921" max="6924" width="15.7109375" style="2" customWidth="1"/>
    <col min="6925" max="6925" width="2.85546875" style="2" customWidth="1"/>
    <col min="6926" max="7168" width="11.42578125" style="2"/>
    <col min="7169" max="7169" width="2.85546875" style="2" customWidth="1"/>
    <col min="7170" max="7170" width="45.85546875" style="2" customWidth="1"/>
    <col min="7171" max="7171" width="2.85546875" style="2" customWidth="1"/>
    <col min="7172" max="7175" width="15.7109375" style="2" customWidth="1"/>
    <col min="7176" max="7176" width="2.85546875" style="2" customWidth="1"/>
    <col min="7177" max="7180" width="15.7109375" style="2" customWidth="1"/>
    <col min="7181" max="7181" width="2.85546875" style="2" customWidth="1"/>
    <col min="7182" max="7424" width="11.42578125" style="2"/>
    <col min="7425" max="7425" width="2.85546875" style="2" customWidth="1"/>
    <col min="7426" max="7426" width="45.85546875" style="2" customWidth="1"/>
    <col min="7427" max="7427" width="2.85546875" style="2" customWidth="1"/>
    <col min="7428" max="7431" width="15.7109375" style="2" customWidth="1"/>
    <col min="7432" max="7432" width="2.85546875" style="2" customWidth="1"/>
    <col min="7433" max="7436" width="15.7109375" style="2" customWidth="1"/>
    <col min="7437" max="7437" width="2.85546875" style="2" customWidth="1"/>
    <col min="7438" max="7680" width="11.42578125" style="2"/>
    <col min="7681" max="7681" width="2.85546875" style="2" customWidth="1"/>
    <col min="7682" max="7682" width="45.85546875" style="2" customWidth="1"/>
    <col min="7683" max="7683" width="2.85546875" style="2" customWidth="1"/>
    <col min="7684" max="7687" width="15.7109375" style="2" customWidth="1"/>
    <col min="7688" max="7688" width="2.85546875" style="2" customWidth="1"/>
    <col min="7689" max="7692" width="15.7109375" style="2" customWidth="1"/>
    <col min="7693" max="7693" width="2.85546875" style="2" customWidth="1"/>
    <col min="7694" max="7936" width="11.42578125" style="2"/>
    <col min="7937" max="7937" width="2.85546875" style="2" customWidth="1"/>
    <col min="7938" max="7938" width="45.85546875" style="2" customWidth="1"/>
    <col min="7939" max="7939" width="2.85546875" style="2" customWidth="1"/>
    <col min="7940" max="7943" width="15.7109375" style="2" customWidth="1"/>
    <col min="7944" max="7944" width="2.85546875" style="2" customWidth="1"/>
    <col min="7945" max="7948" width="15.7109375" style="2" customWidth="1"/>
    <col min="7949" max="7949" width="2.85546875" style="2" customWidth="1"/>
    <col min="7950" max="8192" width="11.42578125" style="2"/>
    <col min="8193" max="8193" width="2.85546875" style="2" customWidth="1"/>
    <col min="8194" max="8194" width="45.85546875" style="2" customWidth="1"/>
    <col min="8195" max="8195" width="2.85546875" style="2" customWidth="1"/>
    <col min="8196" max="8199" width="15.7109375" style="2" customWidth="1"/>
    <col min="8200" max="8200" width="2.85546875" style="2" customWidth="1"/>
    <col min="8201" max="8204" width="15.7109375" style="2" customWidth="1"/>
    <col min="8205" max="8205" width="2.85546875" style="2" customWidth="1"/>
    <col min="8206" max="8448" width="11.42578125" style="2"/>
    <col min="8449" max="8449" width="2.85546875" style="2" customWidth="1"/>
    <col min="8450" max="8450" width="45.85546875" style="2" customWidth="1"/>
    <col min="8451" max="8451" width="2.85546875" style="2" customWidth="1"/>
    <col min="8452" max="8455" width="15.7109375" style="2" customWidth="1"/>
    <col min="8456" max="8456" width="2.85546875" style="2" customWidth="1"/>
    <col min="8457" max="8460" width="15.7109375" style="2" customWidth="1"/>
    <col min="8461" max="8461" width="2.85546875" style="2" customWidth="1"/>
    <col min="8462" max="8704" width="11.42578125" style="2"/>
    <col min="8705" max="8705" width="2.85546875" style="2" customWidth="1"/>
    <col min="8706" max="8706" width="45.85546875" style="2" customWidth="1"/>
    <col min="8707" max="8707" width="2.85546875" style="2" customWidth="1"/>
    <col min="8708" max="8711" width="15.7109375" style="2" customWidth="1"/>
    <col min="8712" max="8712" width="2.85546875" style="2" customWidth="1"/>
    <col min="8713" max="8716" width="15.7109375" style="2" customWidth="1"/>
    <col min="8717" max="8717" width="2.85546875" style="2" customWidth="1"/>
    <col min="8718" max="8960" width="11.42578125" style="2"/>
    <col min="8961" max="8961" width="2.85546875" style="2" customWidth="1"/>
    <col min="8962" max="8962" width="45.85546875" style="2" customWidth="1"/>
    <col min="8963" max="8963" width="2.85546875" style="2" customWidth="1"/>
    <col min="8964" max="8967" width="15.7109375" style="2" customWidth="1"/>
    <col min="8968" max="8968" width="2.85546875" style="2" customWidth="1"/>
    <col min="8969" max="8972" width="15.7109375" style="2" customWidth="1"/>
    <col min="8973" max="8973" width="2.85546875" style="2" customWidth="1"/>
    <col min="8974" max="9216" width="11.42578125" style="2"/>
    <col min="9217" max="9217" width="2.85546875" style="2" customWidth="1"/>
    <col min="9218" max="9218" width="45.85546875" style="2" customWidth="1"/>
    <col min="9219" max="9219" width="2.85546875" style="2" customWidth="1"/>
    <col min="9220" max="9223" width="15.7109375" style="2" customWidth="1"/>
    <col min="9224" max="9224" width="2.85546875" style="2" customWidth="1"/>
    <col min="9225" max="9228" width="15.7109375" style="2" customWidth="1"/>
    <col min="9229" max="9229" width="2.85546875" style="2" customWidth="1"/>
    <col min="9230" max="9472" width="11.42578125" style="2"/>
    <col min="9473" max="9473" width="2.85546875" style="2" customWidth="1"/>
    <col min="9474" max="9474" width="45.85546875" style="2" customWidth="1"/>
    <col min="9475" max="9475" width="2.85546875" style="2" customWidth="1"/>
    <col min="9476" max="9479" width="15.7109375" style="2" customWidth="1"/>
    <col min="9480" max="9480" width="2.85546875" style="2" customWidth="1"/>
    <col min="9481" max="9484" width="15.7109375" style="2" customWidth="1"/>
    <col min="9485" max="9485" width="2.85546875" style="2" customWidth="1"/>
    <col min="9486" max="9728" width="11.42578125" style="2"/>
    <col min="9729" max="9729" width="2.85546875" style="2" customWidth="1"/>
    <col min="9730" max="9730" width="45.85546875" style="2" customWidth="1"/>
    <col min="9731" max="9731" width="2.85546875" style="2" customWidth="1"/>
    <col min="9732" max="9735" width="15.7109375" style="2" customWidth="1"/>
    <col min="9736" max="9736" width="2.85546875" style="2" customWidth="1"/>
    <col min="9737" max="9740" width="15.7109375" style="2" customWidth="1"/>
    <col min="9741" max="9741" width="2.85546875" style="2" customWidth="1"/>
    <col min="9742" max="9984" width="11.42578125" style="2"/>
    <col min="9985" max="9985" width="2.85546875" style="2" customWidth="1"/>
    <col min="9986" max="9986" width="45.85546875" style="2" customWidth="1"/>
    <col min="9987" max="9987" width="2.85546875" style="2" customWidth="1"/>
    <col min="9988" max="9991" width="15.7109375" style="2" customWidth="1"/>
    <col min="9992" max="9992" width="2.85546875" style="2" customWidth="1"/>
    <col min="9993" max="9996" width="15.7109375" style="2" customWidth="1"/>
    <col min="9997" max="9997" width="2.85546875" style="2" customWidth="1"/>
    <col min="9998" max="10240" width="11.42578125" style="2"/>
    <col min="10241" max="10241" width="2.85546875" style="2" customWidth="1"/>
    <col min="10242" max="10242" width="45.85546875" style="2" customWidth="1"/>
    <col min="10243" max="10243" width="2.85546875" style="2" customWidth="1"/>
    <col min="10244" max="10247" width="15.7109375" style="2" customWidth="1"/>
    <col min="10248" max="10248" width="2.85546875" style="2" customWidth="1"/>
    <col min="10249" max="10252" width="15.7109375" style="2" customWidth="1"/>
    <col min="10253" max="10253" width="2.85546875" style="2" customWidth="1"/>
    <col min="10254" max="10496" width="11.42578125" style="2"/>
    <col min="10497" max="10497" width="2.85546875" style="2" customWidth="1"/>
    <col min="10498" max="10498" width="45.85546875" style="2" customWidth="1"/>
    <col min="10499" max="10499" width="2.85546875" style="2" customWidth="1"/>
    <col min="10500" max="10503" width="15.7109375" style="2" customWidth="1"/>
    <col min="10504" max="10504" width="2.85546875" style="2" customWidth="1"/>
    <col min="10505" max="10508" width="15.7109375" style="2" customWidth="1"/>
    <col min="10509" max="10509" width="2.85546875" style="2" customWidth="1"/>
    <col min="10510" max="10752" width="11.42578125" style="2"/>
    <col min="10753" max="10753" width="2.85546875" style="2" customWidth="1"/>
    <col min="10754" max="10754" width="45.85546875" style="2" customWidth="1"/>
    <col min="10755" max="10755" width="2.85546875" style="2" customWidth="1"/>
    <col min="10756" max="10759" width="15.7109375" style="2" customWidth="1"/>
    <col min="10760" max="10760" width="2.85546875" style="2" customWidth="1"/>
    <col min="10761" max="10764" width="15.7109375" style="2" customWidth="1"/>
    <col min="10765" max="10765" width="2.85546875" style="2" customWidth="1"/>
    <col min="10766" max="11008" width="11.42578125" style="2"/>
    <col min="11009" max="11009" width="2.85546875" style="2" customWidth="1"/>
    <col min="11010" max="11010" width="45.85546875" style="2" customWidth="1"/>
    <col min="11011" max="11011" width="2.85546875" style="2" customWidth="1"/>
    <col min="11012" max="11015" width="15.7109375" style="2" customWidth="1"/>
    <col min="11016" max="11016" width="2.85546875" style="2" customWidth="1"/>
    <col min="11017" max="11020" width="15.7109375" style="2" customWidth="1"/>
    <col min="11021" max="11021" width="2.85546875" style="2" customWidth="1"/>
    <col min="11022" max="11264" width="11.42578125" style="2"/>
    <col min="11265" max="11265" width="2.85546875" style="2" customWidth="1"/>
    <col min="11266" max="11266" width="45.85546875" style="2" customWidth="1"/>
    <col min="11267" max="11267" width="2.85546875" style="2" customWidth="1"/>
    <col min="11268" max="11271" width="15.7109375" style="2" customWidth="1"/>
    <col min="11272" max="11272" width="2.85546875" style="2" customWidth="1"/>
    <col min="11273" max="11276" width="15.7109375" style="2" customWidth="1"/>
    <col min="11277" max="11277" width="2.85546875" style="2" customWidth="1"/>
    <col min="11278" max="11520" width="11.42578125" style="2"/>
    <col min="11521" max="11521" width="2.85546875" style="2" customWidth="1"/>
    <col min="11522" max="11522" width="45.85546875" style="2" customWidth="1"/>
    <col min="11523" max="11523" width="2.85546875" style="2" customWidth="1"/>
    <col min="11524" max="11527" width="15.7109375" style="2" customWidth="1"/>
    <col min="11528" max="11528" width="2.85546875" style="2" customWidth="1"/>
    <col min="11529" max="11532" width="15.7109375" style="2" customWidth="1"/>
    <col min="11533" max="11533" width="2.85546875" style="2" customWidth="1"/>
    <col min="11534" max="11776" width="11.42578125" style="2"/>
    <col min="11777" max="11777" width="2.85546875" style="2" customWidth="1"/>
    <col min="11778" max="11778" width="45.85546875" style="2" customWidth="1"/>
    <col min="11779" max="11779" width="2.85546875" style="2" customWidth="1"/>
    <col min="11780" max="11783" width="15.7109375" style="2" customWidth="1"/>
    <col min="11784" max="11784" width="2.85546875" style="2" customWidth="1"/>
    <col min="11785" max="11788" width="15.7109375" style="2" customWidth="1"/>
    <col min="11789" max="11789" width="2.85546875" style="2" customWidth="1"/>
    <col min="11790" max="12032" width="11.42578125" style="2"/>
    <col min="12033" max="12033" width="2.85546875" style="2" customWidth="1"/>
    <col min="12034" max="12034" width="45.85546875" style="2" customWidth="1"/>
    <col min="12035" max="12035" width="2.85546875" style="2" customWidth="1"/>
    <col min="12036" max="12039" width="15.7109375" style="2" customWidth="1"/>
    <col min="12040" max="12040" width="2.85546875" style="2" customWidth="1"/>
    <col min="12041" max="12044" width="15.7109375" style="2" customWidth="1"/>
    <col min="12045" max="12045" width="2.85546875" style="2" customWidth="1"/>
    <col min="12046" max="12288" width="11.42578125" style="2"/>
    <col min="12289" max="12289" width="2.85546875" style="2" customWidth="1"/>
    <col min="12290" max="12290" width="45.85546875" style="2" customWidth="1"/>
    <col min="12291" max="12291" width="2.85546875" style="2" customWidth="1"/>
    <col min="12292" max="12295" width="15.7109375" style="2" customWidth="1"/>
    <col min="12296" max="12296" width="2.85546875" style="2" customWidth="1"/>
    <col min="12297" max="12300" width="15.7109375" style="2" customWidth="1"/>
    <col min="12301" max="12301" width="2.85546875" style="2" customWidth="1"/>
    <col min="12302" max="12544" width="11.42578125" style="2"/>
    <col min="12545" max="12545" width="2.85546875" style="2" customWidth="1"/>
    <col min="12546" max="12546" width="45.85546875" style="2" customWidth="1"/>
    <col min="12547" max="12547" width="2.85546875" style="2" customWidth="1"/>
    <col min="12548" max="12551" width="15.7109375" style="2" customWidth="1"/>
    <col min="12552" max="12552" width="2.85546875" style="2" customWidth="1"/>
    <col min="12553" max="12556" width="15.7109375" style="2" customWidth="1"/>
    <col min="12557" max="12557" width="2.85546875" style="2" customWidth="1"/>
    <col min="12558" max="12800" width="11.42578125" style="2"/>
    <col min="12801" max="12801" width="2.85546875" style="2" customWidth="1"/>
    <col min="12802" max="12802" width="45.85546875" style="2" customWidth="1"/>
    <col min="12803" max="12803" width="2.85546875" style="2" customWidth="1"/>
    <col min="12804" max="12807" width="15.7109375" style="2" customWidth="1"/>
    <col min="12808" max="12808" width="2.85546875" style="2" customWidth="1"/>
    <col min="12809" max="12812" width="15.7109375" style="2" customWidth="1"/>
    <col min="12813" max="12813" width="2.85546875" style="2" customWidth="1"/>
    <col min="12814" max="13056" width="11.42578125" style="2"/>
    <col min="13057" max="13057" width="2.85546875" style="2" customWidth="1"/>
    <col min="13058" max="13058" width="45.85546875" style="2" customWidth="1"/>
    <col min="13059" max="13059" width="2.85546875" style="2" customWidth="1"/>
    <col min="13060" max="13063" width="15.7109375" style="2" customWidth="1"/>
    <col min="13064" max="13064" width="2.85546875" style="2" customWidth="1"/>
    <col min="13065" max="13068" width="15.7109375" style="2" customWidth="1"/>
    <col min="13069" max="13069" width="2.85546875" style="2" customWidth="1"/>
    <col min="13070" max="13312" width="11.42578125" style="2"/>
    <col min="13313" max="13313" width="2.85546875" style="2" customWidth="1"/>
    <col min="13314" max="13314" width="45.85546875" style="2" customWidth="1"/>
    <col min="13315" max="13315" width="2.85546875" style="2" customWidth="1"/>
    <col min="13316" max="13319" width="15.7109375" style="2" customWidth="1"/>
    <col min="13320" max="13320" width="2.85546875" style="2" customWidth="1"/>
    <col min="13321" max="13324" width="15.7109375" style="2" customWidth="1"/>
    <col min="13325" max="13325" width="2.85546875" style="2" customWidth="1"/>
    <col min="13326" max="13568" width="11.42578125" style="2"/>
    <col min="13569" max="13569" width="2.85546875" style="2" customWidth="1"/>
    <col min="13570" max="13570" width="45.85546875" style="2" customWidth="1"/>
    <col min="13571" max="13571" width="2.85546875" style="2" customWidth="1"/>
    <col min="13572" max="13575" width="15.7109375" style="2" customWidth="1"/>
    <col min="13576" max="13576" width="2.85546875" style="2" customWidth="1"/>
    <col min="13577" max="13580" width="15.7109375" style="2" customWidth="1"/>
    <col min="13581" max="13581" width="2.85546875" style="2" customWidth="1"/>
    <col min="13582" max="13824" width="11.42578125" style="2"/>
    <col min="13825" max="13825" width="2.85546875" style="2" customWidth="1"/>
    <col min="13826" max="13826" width="45.85546875" style="2" customWidth="1"/>
    <col min="13827" max="13827" width="2.85546875" style="2" customWidth="1"/>
    <col min="13828" max="13831" width="15.7109375" style="2" customWidth="1"/>
    <col min="13832" max="13832" width="2.85546875" style="2" customWidth="1"/>
    <col min="13833" max="13836" width="15.7109375" style="2" customWidth="1"/>
    <col min="13837" max="13837" width="2.85546875" style="2" customWidth="1"/>
    <col min="13838" max="14080" width="11.42578125" style="2"/>
    <col min="14081" max="14081" width="2.85546875" style="2" customWidth="1"/>
    <col min="14082" max="14082" width="45.85546875" style="2" customWidth="1"/>
    <col min="14083" max="14083" width="2.85546875" style="2" customWidth="1"/>
    <col min="14084" max="14087" width="15.7109375" style="2" customWidth="1"/>
    <col min="14088" max="14088" width="2.85546875" style="2" customWidth="1"/>
    <col min="14089" max="14092" width="15.7109375" style="2" customWidth="1"/>
    <col min="14093" max="14093" width="2.85546875" style="2" customWidth="1"/>
    <col min="14094" max="14336" width="11.42578125" style="2"/>
    <col min="14337" max="14337" width="2.85546875" style="2" customWidth="1"/>
    <col min="14338" max="14338" width="45.85546875" style="2" customWidth="1"/>
    <col min="14339" max="14339" width="2.85546875" style="2" customWidth="1"/>
    <col min="14340" max="14343" width="15.7109375" style="2" customWidth="1"/>
    <col min="14344" max="14344" width="2.85546875" style="2" customWidth="1"/>
    <col min="14345" max="14348" width="15.7109375" style="2" customWidth="1"/>
    <col min="14349" max="14349" width="2.85546875" style="2" customWidth="1"/>
    <col min="14350" max="14592" width="11.42578125" style="2"/>
    <col min="14593" max="14593" width="2.85546875" style="2" customWidth="1"/>
    <col min="14594" max="14594" width="45.85546875" style="2" customWidth="1"/>
    <col min="14595" max="14595" width="2.85546875" style="2" customWidth="1"/>
    <col min="14596" max="14599" width="15.7109375" style="2" customWidth="1"/>
    <col min="14600" max="14600" width="2.85546875" style="2" customWidth="1"/>
    <col min="14601" max="14604" width="15.7109375" style="2" customWidth="1"/>
    <col min="14605" max="14605" width="2.85546875" style="2" customWidth="1"/>
    <col min="14606" max="14848" width="11.42578125" style="2"/>
    <col min="14849" max="14849" width="2.85546875" style="2" customWidth="1"/>
    <col min="14850" max="14850" width="45.85546875" style="2" customWidth="1"/>
    <col min="14851" max="14851" width="2.85546875" style="2" customWidth="1"/>
    <col min="14852" max="14855" width="15.7109375" style="2" customWidth="1"/>
    <col min="14856" max="14856" width="2.85546875" style="2" customWidth="1"/>
    <col min="14857" max="14860" width="15.7109375" style="2" customWidth="1"/>
    <col min="14861" max="14861" width="2.85546875" style="2" customWidth="1"/>
    <col min="14862" max="15104" width="11.42578125" style="2"/>
    <col min="15105" max="15105" width="2.85546875" style="2" customWidth="1"/>
    <col min="15106" max="15106" width="45.85546875" style="2" customWidth="1"/>
    <col min="15107" max="15107" width="2.85546875" style="2" customWidth="1"/>
    <col min="15108" max="15111" width="15.7109375" style="2" customWidth="1"/>
    <col min="15112" max="15112" width="2.85546875" style="2" customWidth="1"/>
    <col min="15113" max="15116" width="15.7109375" style="2" customWidth="1"/>
    <col min="15117" max="15117" width="2.85546875" style="2" customWidth="1"/>
    <col min="15118" max="15360" width="11.42578125" style="2"/>
    <col min="15361" max="15361" width="2.85546875" style="2" customWidth="1"/>
    <col min="15362" max="15362" width="45.85546875" style="2" customWidth="1"/>
    <col min="15363" max="15363" width="2.85546875" style="2" customWidth="1"/>
    <col min="15364" max="15367" width="15.7109375" style="2" customWidth="1"/>
    <col min="15368" max="15368" width="2.85546875" style="2" customWidth="1"/>
    <col min="15369" max="15372" width="15.7109375" style="2" customWidth="1"/>
    <col min="15373" max="15373" width="2.85546875" style="2" customWidth="1"/>
    <col min="15374" max="15616" width="11.42578125" style="2"/>
    <col min="15617" max="15617" width="2.85546875" style="2" customWidth="1"/>
    <col min="15618" max="15618" width="45.85546875" style="2" customWidth="1"/>
    <col min="15619" max="15619" width="2.85546875" style="2" customWidth="1"/>
    <col min="15620" max="15623" width="15.7109375" style="2" customWidth="1"/>
    <col min="15624" max="15624" width="2.85546875" style="2" customWidth="1"/>
    <col min="15625" max="15628" width="15.7109375" style="2" customWidth="1"/>
    <col min="15629" max="15629" width="2.85546875" style="2" customWidth="1"/>
    <col min="15630" max="15872" width="11.42578125" style="2"/>
    <col min="15873" max="15873" width="2.85546875" style="2" customWidth="1"/>
    <col min="15874" max="15874" width="45.85546875" style="2" customWidth="1"/>
    <col min="15875" max="15875" width="2.85546875" style="2" customWidth="1"/>
    <col min="15876" max="15879" width="15.7109375" style="2" customWidth="1"/>
    <col min="15880" max="15880" width="2.85546875" style="2" customWidth="1"/>
    <col min="15881" max="15884" width="15.7109375" style="2" customWidth="1"/>
    <col min="15885" max="15885" width="2.85546875" style="2" customWidth="1"/>
    <col min="15886" max="16128" width="11.42578125" style="2"/>
    <col min="16129" max="16129" width="2.85546875" style="2" customWidth="1"/>
    <col min="16130" max="16130" width="45.85546875" style="2" customWidth="1"/>
    <col min="16131" max="16131" width="2.85546875" style="2" customWidth="1"/>
    <col min="16132" max="16135" width="15.7109375" style="2" customWidth="1"/>
    <col min="16136" max="16136" width="2.85546875" style="2" customWidth="1"/>
    <col min="16137" max="16140" width="15.7109375" style="2" customWidth="1"/>
    <col min="16141" max="16141" width="2.85546875" style="2" customWidth="1"/>
    <col min="16142" max="16384" width="11.42578125" style="2"/>
  </cols>
  <sheetData>
    <row r="1" spans="1:13" ht="12" customHeight="1" x14ac:dyDescent="0.25">
      <c r="A1" s="112"/>
      <c r="B1" s="112"/>
      <c r="C1" s="112"/>
      <c r="D1" s="112"/>
      <c r="E1" s="112"/>
      <c r="F1" s="112"/>
      <c r="G1" s="112"/>
      <c r="H1" s="112"/>
      <c r="I1" s="112"/>
      <c r="J1" s="112"/>
      <c r="K1" s="112"/>
      <c r="L1" s="112"/>
      <c r="M1" s="5"/>
    </row>
    <row r="2" spans="1:13" ht="12" customHeight="1" x14ac:dyDescent="0.25">
      <c r="A2" s="112"/>
      <c r="B2" s="113" t="s">
        <v>288</v>
      </c>
      <c r="C2" s="112"/>
      <c r="D2" s="112"/>
      <c r="E2" s="112"/>
      <c r="F2" s="112"/>
      <c r="G2" s="112"/>
      <c r="H2" s="112"/>
      <c r="I2" s="112"/>
      <c r="J2" s="112"/>
      <c r="K2" s="112"/>
      <c r="L2" s="112"/>
      <c r="M2" s="5"/>
    </row>
    <row r="3" spans="1:13" ht="12" customHeight="1" x14ac:dyDescent="0.25">
      <c r="A3" s="112"/>
      <c r="B3" s="6" t="s">
        <v>289</v>
      </c>
      <c r="C3" s="112"/>
      <c r="D3" s="112"/>
      <c r="E3" s="112"/>
      <c r="F3" s="112"/>
      <c r="G3" s="112"/>
      <c r="H3" s="112"/>
      <c r="I3" s="112"/>
      <c r="J3" s="112"/>
      <c r="K3" s="112"/>
      <c r="L3" s="112"/>
      <c r="M3" s="5"/>
    </row>
    <row r="4" spans="1:13" ht="12" customHeight="1" x14ac:dyDescent="0.25">
      <c r="A4" s="12"/>
      <c r="B4" s="1999" t="s">
        <v>4</v>
      </c>
      <c r="C4" s="12"/>
      <c r="D4" s="2006">
        <v>2016</v>
      </c>
      <c r="E4" s="2006"/>
      <c r="F4" s="2006"/>
      <c r="G4" s="2006"/>
      <c r="H4" s="12"/>
      <c r="I4" s="2006">
        <v>2015</v>
      </c>
      <c r="J4" s="2006"/>
      <c r="K4" s="2006"/>
      <c r="L4" s="2006"/>
      <c r="M4" s="12"/>
    </row>
    <row r="5" spans="1:13" ht="12" customHeight="1" x14ac:dyDescent="0.25">
      <c r="A5" s="12"/>
      <c r="B5" s="2000"/>
      <c r="C5" s="12"/>
      <c r="D5" s="1999" t="s">
        <v>201</v>
      </c>
      <c r="E5" s="212" t="s">
        <v>277</v>
      </c>
      <c r="F5" s="212" t="s">
        <v>277</v>
      </c>
      <c r="G5" s="212" t="s">
        <v>203</v>
      </c>
      <c r="H5" s="12"/>
      <c r="I5" s="1999" t="s">
        <v>201</v>
      </c>
      <c r="J5" s="212" t="s">
        <v>277</v>
      </c>
      <c r="K5" s="212" t="s">
        <v>277</v>
      </c>
      <c r="L5" s="212" t="s">
        <v>203</v>
      </c>
      <c r="M5" s="12"/>
    </row>
    <row r="6" spans="1:13" ht="12" customHeight="1" x14ac:dyDescent="0.25">
      <c r="A6" s="12"/>
      <c r="B6" s="2001"/>
      <c r="C6" s="12"/>
      <c r="D6" s="2001"/>
      <c r="E6" s="151" t="s">
        <v>278</v>
      </c>
      <c r="F6" s="151" t="s">
        <v>279</v>
      </c>
      <c r="G6" s="151" t="s">
        <v>290</v>
      </c>
      <c r="H6" s="12"/>
      <c r="I6" s="2001"/>
      <c r="J6" s="151" t="s">
        <v>278</v>
      </c>
      <c r="K6" s="151" t="s">
        <v>279</v>
      </c>
      <c r="L6" s="151" t="s">
        <v>290</v>
      </c>
      <c r="M6" s="12"/>
    </row>
    <row r="7" spans="1:13" ht="12" customHeight="1" x14ac:dyDescent="0.25">
      <c r="A7" s="16"/>
      <c r="B7" s="16"/>
      <c r="C7" s="16"/>
      <c r="D7" s="16"/>
      <c r="E7" s="16"/>
      <c r="F7" s="16"/>
      <c r="G7" s="16"/>
      <c r="H7" s="16"/>
      <c r="I7" s="16"/>
      <c r="J7" s="16"/>
      <c r="K7" s="16"/>
      <c r="L7" s="16"/>
      <c r="M7" s="16"/>
    </row>
    <row r="8" spans="1:13" ht="12" customHeight="1" x14ac:dyDescent="0.25">
      <c r="A8" s="112"/>
      <c r="B8" s="20" t="s">
        <v>11</v>
      </c>
      <c r="C8" s="112"/>
      <c r="D8" s="21"/>
      <c r="E8" s="21"/>
      <c r="F8" s="21"/>
      <c r="G8" s="21"/>
      <c r="H8" s="112"/>
      <c r="I8" s="190"/>
      <c r="J8" s="21"/>
      <c r="K8" s="21"/>
      <c r="L8" s="21"/>
      <c r="M8" s="5"/>
    </row>
    <row r="9" spans="1:13" ht="12" customHeight="1" x14ac:dyDescent="0.25">
      <c r="A9" s="113"/>
      <c r="B9" s="26" t="s">
        <v>12</v>
      </c>
      <c r="C9" s="113"/>
      <c r="D9" s="618">
        <f t="shared" ref="D9:D14" si="0">SUM(E9:G9)</f>
        <v>83</v>
      </c>
      <c r="E9" s="1397">
        <v>1</v>
      </c>
      <c r="F9" s="1397">
        <v>1</v>
      </c>
      <c r="G9" s="1398">
        <v>81</v>
      </c>
      <c r="H9" s="316"/>
      <c r="I9" s="1503">
        <f>SUM(J9:L9)</f>
        <v>81</v>
      </c>
      <c r="J9" s="619">
        <v>1</v>
      </c>
      <c r="K9" s="619">
        <v>1</v>
      </c>
      <c r="L9" s="620">
        <v>79</v>
      </c>
      <c r="M9" s="744"/>
    </row>
    <row r="10" spans="1:13" ht="12" customHeight="1" x14ac:dyDescent="0.25">
      <c r="A10" s="112"/>
      <c r="B10" s="32" t="s">
        <v>14</v>
      </c>
      <c r="C10" s="112"/>
      <c r="D10" s="622">
        <f t="shared" si="0"/>
        <v>83</v>
      </c>
      <c r="E10" s="365">
        <v>79</v>
      </c>
      <c r="F10" s="365">
        <v>4</v>
      </c>
      <c r="G10" s="621">
        <v>0</v>
      </c>
      <c r="H10" s="345"/>
      <c r="I10" s="622">
        <f t="shared" ref="I10:I14" si="1">SUM(J10:L10)</f>
        <v>61</v>
      </c>
      <c r="J10" s="365">
        <v>61</v>
      </c>
      <c r="K10" s="365">
        <v>0</v>
      </c>
      <c r="L10" s="621">
        <v>0</v>
      </c>
      <c r="M10" s="452"/>
    </row>
    <row r="11" spans="1:13" ht="12" customHeight="1" x14ac:dyDescent="0.25">
      <c r="A11" s="112"/>
      <c r="B11" s="32" t="s">
        <v>16</v>
      </c>
      <c r="C11" s="112"/>
      <c r="D11" s="622">
        <f t="shared" si="0"/>
        <v>201</v>
      </c>
      <c r="E11" s="365">
        <v>168</v>
      </c>
      <c r="F11" s="365">
        <v>32</v>
      </c>
      <c r="G11" s="621">
        <v>1</v>
      </c>
      <c r="H11" s="345"/>
      <c r="I11" s="622">
        <f t="shared" si="1"/>
        <v>197</v>
      </c>
      <c r="J11" s="365">
        <v>165</v>
      </c>
      <c r="K11" s="365">
        <v>31</v>
      </c>
      <c r="L11" s="621">
        <v>1</v>
      </c>
      <c r="M11" s="452"/>
    </row>
    <row r="12" spans="1:13" ht="12" customHeight="1" x14ac:dyDescent="0.25">
      <c r="A12" s="112"/>
      <c r="B12" s="32" t="s">
        <v>18</v>
      </c>
      <c r="C12" s="112"/>
      <c r="D12" s="622">
        <f t="shared" si="0"/>
        <v>148</v>
      </c>
      <c r="E12" s="365">
        <v>134</v>
      </c>
      <c r="F12" s="365">
        <v>11</v>
      </c>
      <c r="G12" s="621">
        <v>3</v>
      </c>
      <c r="H12" s="345"/>
      <c r="I12" s="622">
        <f t="shared" si="1"/>
        <v>147</v>
      </c>
      <c r="J12" s="365">
        <v>133</v>
      </c>
      <c r="K12" s="365">
        <v>11</v>
      </c>
      <c r="L12" s="621">
        <v>3</v>
      </c>
      <c r="M12" s="452"/>
    </row>
    <row r="13" spans="1:13" ht="12" customHeight="1" x14ac:dyDescent="0.25">
      <c r="A13" s="112"/>
      <c r="B13" s="32" t="s">
        <v>20</v>
      </c>
      <c r="C13" s="112"/>
      <c r="D13" s="622">
        <f t="shared" si="0"/>
        <v>122</v>
      </c>
      <c r="E13" s="365">
        <v>105</v>
      </c>
      <c r="F13" s="365">
        <v>15</v>
      </c>
      <c r="G13" s="621">
        <v>2</v>
      </c>
      <c r="H13" s="345"/>
      <c r="I13" s="622">
        <f t="shared" si="1"/>
        <v>202</v>
      </c>
      <c r="J13" s="365">
        <v>181</v>
      </c>
      <c r="K13" s="365">
        <v>18</v>
      </c>
      <c r="L13" s="621">
        <v>3</v>
      </c>
      <c r="M13" s="452"/>
    </row>
    <row r="14" spans="1:13" ht="12" customHeight="1" x14ac:dyDescent="0.25">
      <c r="A14" s="112"/>
      <c r="B14" s="32" t="s">
        <v>22</v>
      </c>
      <c r="C14" s="112"/>
      <c r="D14" s="622">
        <f t="shared" si="0"/>
        <v>59</v>
      </c>
      <c r="E14" s="365">
        <v>57</v>
      </c>
      <c r="F14" s="365">
        <v>1</v>
      </c>
      <c r="G14" s="621">
        <v>1</v>
      </c>
      <c r="H14" s="345"/>
      <c r="I14" s="622">
        <f t="shared" si="1"/>
        <v>54</v>
      </c>
      <c r="J14" s="365">
        <v>52</v>
      </c>
      <c r="K14" s="365">
        <v>1</v>
      </c>
      <c r="L14" s="621">
        <v>1</v>
      </c>
      <c r="M14" s="452"/>
    </row>
    <row r="15" spans="1:13" ht="12" customHeight="1" x14ac:dyDescent="0.25">
      <c r="A15" s="112"/>
      <c r="B15" s="32" t="s">
        <v>24</v>
      </c>
      <c r="C15" s="112"/>
      <c r="D15" s="622">
        <v>199</v>
      </c>
      <c r="E15" s="365" t="s">
        <v>131</v>
      </c>
      <c r="F15" s="365" t="s">
        <v>131</v>
      </c>
      <c r="G15" s="621" t="s">
        <v>131</v>
      </c>
      <c r="H15" s="345"/>
      <c r="I15" s="622">
        <v>198</v>
      </c>
      <c r="J15" s="365" t="s">
        <v>131</v>
      </c>
      <c r="K15" s="365" t="s">
        <v>131</v>
      </c>
      <c r="L15" s="621" t="s">
        <v>131</v>
      </c>
      <c r="M15" s="452"/>
    </row>
    <row r="16" spans="1:13" ht="12" customHeight="1" x14ac:dyDescent="0.25">
      <c r="A16" s="112"/>
      <c r="B16" s="42" t="s">
        <v>28</v>
      </c>
      <c r="C16" s="112"/>
      <c r="D16" s="888">
        <f>SUM(E16:G16)</f>
        <v>96</v>
      </c>
      <c r="E16" s="1185">
        <v>0</v>
      </c>
      <c r="F16" s="1185">
        <v>95</v>
      </c>
      <c r="G16" s="1186">
        <v>1</v>
      </c>
      <c r="H16" s="345"/>
      <c r="I16" s="888">
        <f>SUM(J16:L16)</f>
        <v>111</v>
      </c>
      <c r="J16" s="1185">
        <v>0</v>
      </c>
      <c r="K16" s="1185">
        <v>110</v>
      </c>
      <c r="L16" s="1186">
        <v>1</v>
      </c>
      <c r="M16" s="453"/>
    </row>
    <row r="17" spans="1:13" ht="12" customHeight="1" x14ac:dyDescent="0.25">
      <c r="A17" s="112"/>
      <c r="B17" s="157" t="s">
        <v>30</v>
      </c>
      <c r="C17" s="112"/>
      <c r="D17" s="368">
        <f>SUM(D9:D16)</f>
        <v>991</v>
      </c>
      <c r="E17" s="369"/>
      <c r="F17" s="369"/>
      <c r="G17" s="369"/>
      <c r="H17" s="345"/>
      <c r="I17" s="368">
        <f>SUM(I9:I16)</f>
        <v>1051</v>
      </c>
      <c r="J17" s="369"/>
      <c r="K17" s="369"/>
      <c r="L17" s="369"/>
      <c r="M17" s="5"/>
    </row>
    <row r="18" spans="1:13" ht="12" customHeight="1" x14ac:dyDescent="0.25">
      <c r="A18" s="187"/>
      <c r="B18" s="57"/>
      <c r="C18" s="187"/>
      <c r="D18" s="369"/>
      <c r="E18" s="369"/>
      <c r="F18" s="369"/>
      <c r="G18" s="369"/>
      <c r="H18" s="370"/>
      <c r="I18" s="369"/>
      <c r="J18" s="369"/>
      <c r="K18" s="369"/>
      <c r="L18" s="369"/>
      <c r="M18" s="8"/>
    </row>
    <row r="19" spans="1:13" ht="12" customHeight="1" x14ac:dyDescent="0.25">
      <c r="A19" s="187"/>
      <c r="B19" s="20" t="s">
        <v>31</v>
      </c>
      <c r="C19" s="187"/>
      <c r="D19" s="158"/>
      <c r="E19" s="159"/>
      <c r="F19" s="159"/>
      <c r="G19" s="159"/>
      <c r="H19" s="370"/>
      <c r="I19" s="158"/>
      <c r="J19" s="159"/>
      <c r="K19" s="159"/>
      <c r="L19" s="159"/>
      <c r="M19" s="8"/>
    </row>
    <row r="20" spans="1:13" ht="12" customHeight="1" x14ac:dyDescent="0.25">
      <c r="A20" s="113"/>
      <c r="B20" s="26" t="s">
        <v>700</v>
      </c>
      <c r="C20" s="113"/>
      <c r="D20" s="677">
        <f>SUM(E20:G20)</f>
        <v>245</v>
      </c>
      <c r="E20" s="678">
        <v>93</v>
      </c>
      <c r="F20" s="678">
        <v>152</v>
      </c>
      <c r="G20" s="679">
        <v>0</v>
      </c>
      <c r="H20" s="316"/>
      <c r="I20" s="362">
        <f t="shared" ref="I20:I34" si="2">SUM(J20:L20)</f>
        <v>333</v>
      </c>
      <c r="J20" s="363">
        <v>84</v>
      </c>
      <c r="K20" s="363">
        <v>249</v>
      </c>
      <c r="L20" s="363">
        <v>0</v>
      </c>
      <c r="M20" s="119"/>
    </row>
    <row r="21" spans="1:13" ht="12" customHeight="1" x14ac:dyDescent="0.25">
      <c r="A21" s="112"/>
      <c r="B21" s="32" t="s">
        <v>35</v>
      </c>
      <c r="C21" s="112"/>
      <c r="D21" s="680">
        <f t="shared" ref="D21:D34" si="3">SUM(E21:G21)</f>
        <v>31</v>
      </c>
      <c r="E21" s="365">
        <v>31</v>
      </c>
      <c r="F21" s="365">
        <v>0</v>
      </c>
      <c r="G21" s="681">
        <v>0</v>
      </c>
      <c r="H21" s="345"/>
      <c r="I21" s="371">
        <f t="shared" si="2"/>
        <v>26</v>
      </c>
      <c r="J21" s="372">
        <v>26</v>
      </c>
      <c r="K21" s="372">
        <v>0</v>
      </c>
      <c r="L21" s="372">
        <v>0</v>
      </c>
      <c r="M21" s="121"/>
    </row>
    <row r="22" spans="1:13" ht="12" customHeight="1" x14ac:dyDescent="0.25">
      <c r="A22" s="112"/>
      <c r="B22" s="32" t="s">
        <v>37</v>
      </c>
      <c r="C22" s="112"/>
      <c r="D22" s="680">
        <f>SUM(E22:G22)</f>
        <v>46</v>
      </c>
      <c r="E22" s="365">
        <v>45</v>
      </c>
      <c r="F22" s="365">
        <v>1</v>
      </c>
      <c r="G22" s="681">
        <v>0</v>
      </c>
      <c r="H22" s="345"/>
      <c r="I22" s="371">
        <f t="shared" si="2"/>
        <v>45</v>
      </c>
      <c r="J22" s="372">
        <v>45</v>
      </c>
      <c r="K22" s="372">
        <v>0</v>
      </c>
      <c r="L22" s="372">
        <v>0</v>
      </c>
      <c r="M22" s="121"/>
    </row>
    <row r="23" spans="1:13" ht="12" customHeight="1" x14ac:dyDescent="0.25">
      <c r="A23" s="112"/>
      <c r="B23" s="32" t="s">
        <v>39</v>
      </c>
      <c r="C23" s="112"/>
      <c r="D23" s="680" t="s">
        <v>131</v>
      </c>
      <c r="E23" s="365" t="s">
        <v>131</v>
      </c>
      <c r="F23" s="365" t="s">
        <v>131</v>
      </c>
      <c r="G23" s="365" t="s">
        <v>131</v>
      </c>
      <c r="H23" s="345"/>
      <c r="I23" s="371">
        <f t="shared" si="2"/>
        <v>1</v>
      </c>
      <c r="J23" s="372">
        <v>1</v>
      </c>
      <c r="K23" s="372">
        <v>0</v>
      </c>
      <c r="L23" s="372">
        <v>0</v>
      </c>
      <c r="M23" s="121"/>
    </row>
    <row r="24" spans="1:13" ht="12" customHeight="1" x14ac:dyDescent="0.25">
      <c r="A24" s="2"/>
      <c r="B24" s="32" t="s">
        <v>41</v>
      </c>
      <c r="C24" s="112"/>
      <c r="D24" s="680">
        <f>SUM(E24:G24)</f>
        <v>357</v>
      </c>
      <c r="E24" s="365">
        <v>291</v>
      </c>
      <c r="F24" s="365">
        <v>46</v>
      </c>
      <c r="G24" s="365">
        <v>20</v>
      </c>
      <c r="H24" s="345"/>
      <c r="I24" s="371">
        <f t="shared" si="2"/>
        <v>287</v>
      </c>
      <c r="J24" s="372">
        <v>250</v>
      </c>
      <c r="K24" s="372">
        <v>19</v>
      </c>
      <c r="L24" s="372">
        <v>18</v>
      </c>
      <c r="M24" s="121"/>
    </row>
    <row r="25" spans="1:13" s="112" customFormat="1" ht="12" customHeight="1" x14ac:dyDescent="0.25">
      <c r="B25" s="32" t="s">
        <v>43</v>
      </c>
      <c r="D25" s="680">
        <f t="shared" si="3"/>
        <v>103</v>
      </c>
      <c r="E25" s="365">
        <v>102</v>
      </c>
      <c r="F25" s="365">
        <v>1</v>
      </c>
      <c r="G25" s="365" t="s">
        <v>131</v>
      </c>
      <c r="H25" s="345"/>
      <c r="I25" s="371">
        <f t="shared" si="2"/>
        <v>110</v>
      </c>
      <c r="J25" s="372">
        <v>109</v>
      </c>
      <c r="K25" s="372">
        <v>1</v>
      </c>
      <c r="L25" s="372">
        <v>0</v>
      </c>
      <c r="M25" s="121"/>
    </row>
    <row r="26" spans="1:13" ht="12" customHeight="1" x14ac:dyDescent="0.25">
      <c r="A26" s="112"/>
      <c r="B26" s="32" t="s">
        <v>45</v>
      </c>
      <c r="C26" s="112"/>
      <c r="D26" s="680">
        <f t="shared" si="3"/>
        <v>42</v>
      </c>
      <c r="E26" s="365">
        <v>25</v>
      </c>
      <c r="F26" s="365">
        <v>3</v>
      </c>
      <c r="G26" s="365">
        <v>14</v>
      </c>
      <c r="H26" s="345"/>
      <c r="I26" s="371">
        <f t="shared" si="2"/>
        <v>33</v>
      </c>
      <c r="J26" s="372">
        <v>23</v>
      </c>
      <c r="K26" s="372">
        <v>2</v>
      </c>
      <c r="L26" s="372">
        <v>8</v>
      </c>
      <c r="M26" s="121"/>
    </row>
    <row r="27" spans="1:13" ht="12" customHeight="1" x14ac:dyDescent="0.25">
      <c r="A27" s="112"/>
      <c r="B27" s="32" t="s">
        <v>47</v>
      </c>
      <c r="C27" s="112"/>
      <c r="D27" s="680">
        <f t="shared" si="3"/>
        <v>658</v>
      </c>
      <c r="E27" s="365">
        <v>588</v>
      </c>
      <c r="F27" s="365">
        <v>69</v>
      </c>
      <c r="G27" s="365">
        <v>1</v>
      </c>
      <c r="H27" s="345"/>
      <c r="I27" s="371">
        <f t="shared" si="2"/>
        <v>671</v>
      </c>
      <c r="J27" s="372">
        <v>601</v>
      </c>
      <c r="K27" s="372">
        <v>69</v>
      </c>
      <c r="L27" s="372">
        <v>1</v>
      </c>
      <c r="M27" s="121"/>
    </row>
    <row r="28" spans="1:13" ht="12" customHeight="1" x14ac:dyDescent="0.25">
      <c r="A28" s="112"/>
      <c r="B28" s="32" t="s">
        <v>49</v>
      </c>
      <c r="C28" s="112"/>
      <c r="D28" s="680">
        <f t="shared" si="3"/>
        <v>1780</v>
      </c>
      <c r="E28" s="365">
        <v>1074</v>
      </c>
      <c r="F28" s="365">
        <v>706</v>
      </c>
      <c r="G28" s="365">
        <v>0</v>
      </c>
      <c r="H28" s="345"/>
      <c r="I28" s="371">
        <f t="shared" si="2"/>
        <v>1814</v>
      </c>
      <c r="J28" s="372">
        <v>1227</v>
      </c>
      <c r="K28" s="372">
        <v>587</v>
      </c>
      <c r="L28" s="372">
        <v>0</v>
      </c>
      <c r="M28" s="121"/>
    </row>
    <row r="29" spans="1:13" ht="12" customHeight="1" x14ac:dyDescent="0.25">
      <c r="A29" s="112"/>
      <c r="B29" s="32" t="s">
        <v>50</v>
      </c>
      <c r="C29" s="112"/>
      <c r="D29" s="680">
        <f t="shared" si="3"/>
        <v>43</v>
      </c>
      <c r="E29" s="365">
        <v>40</v>
      </c>
      <c r="F29" s="365">
        <v>3</v>
      </c>
      <c r="G29" s="365">
        <v>0</v>
      </c>
      <c r="H29" s="345"/>
      <c r="I29" s="371">
        <f t="shared" si="2"/>
        <v>40</v>
      </c>
      <c r="J29" s="372">
        <v>39</v>
      </c>
      <c r="K29" s="372">
        <v>1</v>
      </c>
      <c r="L29" s="372">
        <v>0</v>
      </c>
      <c r="M29" s="121"/>
    </row>
    <row r="30" spans="1:13" ht="12" customHeight="1" x14ac:dyDescent="0.25">
      <c r="A30" s="112"/>
      <c r="B30" s="32" t="s">
        <v>53</v>
      </c>
      <c r="C30" s="112"/>
      <c r="D30" s="680">
        <f t="shared" si="3"/>
        <v>3205</v>
      </c>
      <c r="E30" s="365">
        <v>3167</v>
      </c>
      <c r="F30" s="365">
        <v>38</v>
      </c>
      <c r="G30" s="365" t="s">
        <v>131</v>
      </c>
      <c r="H30" s="345"/>
      <c r="I30" s="371">
        <f t="shared" si="2"/>
        <v>2354</v>
      </c>
      <c r="J30" s="372">
        <v>2317</v>
      </c>
      <c r="K30" s="372">
        <v>37</v>
      </c>
      <c r="L30" s="372">
        <v>0</v>
      </c>
      <c r="M30" s="121"/>
    </row>
    <row r="31" spans="1:13" s="208" customFormat="1" ht="12" customHeight="1" x14ac:dyDescent="0.25">
      <c r="A31" s="166"/>
      <c r="B31" s="373" t="s">
        <v>56</v>
      </c>
      <c r="C31" s="166"/>
      <c r="D31" s="680">
        <v>2039</v>
      </c>
      <c r="E31" s="365" t="s">
        <v>131</v>
      </c>
      <c r="F31" s="365" t="s">
        <v>131</v>
      </c>
      <c r="G31" s="681" t="s">
        <v>131</v>
      </c>
      <c r="H31" s="374"/>
      <c r="I31" s="364">
        <v>1930</v>
      </c>
      <c r="J31" s="365" t="s">
        <v>131</v>
      </c>
      <c r="K31" s="365" t="s">
        <v>131</v>
      </c>
      <c r="L31" s="365" t="s">
        <v>131</v>
      </c>
      <c r="M31" s="121"/>
    </row>
    <row r="32" spans="1:13" ht="12" customHeight="1" x14ac:dyDescent="0.25">
      <c r="A32" s="112"/>
      <c r="B32" s="32" t="s">
        <v>58</v>
      </c>
      <c r="C32" s="112"/>
      <c r="D32" s="680">
        <f t="shared" si="3"/>
        <v>22</v>
      </c>
      <c r="E32" s="365">
        <v>9</v>
      </c>
      <c r="F32" s="365">
        <v>13</v>
      </c>
      <c r="G32" s="681">
        <v>0</v>
      </c>
      <c r="H32" s="345"/>
      <c r="I32" s="371">
        <f t="shared" si="2"/>
        <v>23</v>
      </c>
      <c r="J32" s="372">
        <v>10</v>
      </c>
      <c r="K32" s="372">
        <v>13</v>
      </c>
      <c r="L32" s="372">
        <v>0</v>
      </c>
      <c r="M32" s="121"/>
    </row>
    <row r="33" spans="1:13" ht="12" customHeight="1" x14ac:dyDescent="0.25">
      <c r="A33" s="2"/>
      <c r="B33" s="32" t="s">
        <v>60</v>
      </c>
      <c r="C33" s="2"/>
      <c r="D33" s="680">
        <f t="shared" si="3"/>
        <v>465</v>
      </c>
      <c r="E33" s="365">
        <v>355</v>
      </c>
      <c r="F33" s="365">
        <v>1</v>
      </c>
      <c r="G33" s="681">
        <v>109</v>
      </c>
      <c r="H33" s="336"/>
      <c r="I33" s="371">
        <f t="shared" si="2"/>
        <v>462</v>
      </c>
      <c r="J33" s="372">
        <v>367</v>
      </c>
      <c r="K33" s="372">
        <v>2</v>
      </c>
      <c r="L33" s="372">
        <v>93</v>
      </c>
      <c r="M33" s="121"/>
    </row>
    <row r="34" spans="1:13" ht="12" customHeight="1" x14ac:dyDescent="0.25">
      <c r="A34" s="112"/>
      <c r="B34" s="42" t="s">
        <v>62</v>
      </c>
      <c r="C34" s="112"/>
      <c r="D34" s="682">
        <f t="shared" si="3"/>
        <v>3</v>
      </c>
      <c r="E34" s="683">
        <v>0</v>
      </c>
      <c r="F34" s="683">
        <v>3</v>
      </c>
      <c r="G34" s="684">
        <v>0</v>
      </c>
      <c r="H34" s="345"/>
      <c r="I34" s="375">
        <f t="shared" si="2"/>
        <v>3</v>
      </c>
      <c r="J34" s="376">
        <v>0</v>
      </c>
      <c r="K34" s="376">
        <v>3</v>
      </c>
      <c r="L34" s="376">
        <v>0</v>
      </c>
      <c r="M34" s="123"/>
    </row>
    <row r="35" spans="1:13" ht="12" customHeight="1" x14ac:dyDescent="0.25">
      <c r="A35" s="112"/>
      <c r="B35" s="157" t="s">
        <v>30</v>
      </c>
      <c r="C35" s="112"/>
      <c r="D35" s="379">
        <f>SUM(D20:D34)</f>
        <v>9039</v>
      </c>
      <c r="E35" s="526"/>
      <c r="F35" s="526"/>
      <c r="G35" s="526"/>
      <c r="H35" s="676"/>
      <c r="I35" s="368">
        <f>SUM(I20:I34)</f>
        <v>8132</v>
      </c>
      <c r="J35" s="377"/>
      <c r="K35" s="377"/>
      <c r="L35" s="377"/>
      <c r="M35" s="5"/>
    </row>
    <row r="36" spans="1:13" ht="12" customHeight="1" x14ac:dyDescent="0.25">
      <c r="A36" s="187"/>
      <c r="B36" s="48"/>
      <c r="C36" s="187"/>
      <c r="D36" s="369"/>
      <c r="E36" s="369"/>
      <c r="F36" s="369"/>
      <c r="G36" s="369"/>
      <c r="H36" s="370"/>
      <c r="I36" s="369"/>
      <c r="J36" s="369"/>
      <c r="K36" s="369"/>
      <c r="L36" s="369"/>
      <c r="M36" s="8"/>
    </row>
    <row r="37" spans="1:13" ht="12" customHeight="1" x14ac:dyDescent="0.25">
      <c r="A37" s="187"/>
      <c r="B37" s="20" t="s">
        <v>64</v>
      </c>
      <c r="C37" s="187"/>
      <c r="D37" s="158"/>
      <c r="E37" s="159"/>
      <c r="F37" s="159"/>
      <c r="G37" s="267"/>
      <c r="H37" s="370"/>
      <c r="I37" s="158"/>
      <c r="J37" s="159"/>
      <c r="K37" s="159"/>
      <c r="L37" s="159"/>
      <c r="M37" s="8"/>
    </row>
    <row r="38" spans="1:13" ht="12" customHeight="1" x14ac:dyDescent="0.25">
      <c r="A38" s="113"/>
      <c r="B38" s="26" t="s">
        <v>67</v>
      </c>
      <c r="C38" s="113"/>
      <c r="D38" s="1424">
        <f t="shared" ref="D38:D49" si="4">SUM(E38:G38)</f>
        <v>4</v>
      </c>
      <c r="E38" s="1420">
        <v>1</v>
      </c>
      <c r="F38" s="1397">
        <v>3</v>
      </c>
      <c r="G38" s="1398">
        <v>0</v>
      </c>
      <c r="H38" s="316"/>
      <c r="I38" s="618">
        <v>4</v>
      </c>
      <c r="J38" s="619">
        <v>1</v>
      </c>
      <c r="K38" s="619">
        <v>3</v>
      </c>
      <c r="L38" s="620">
        <v>0</v>
      </c>
      <c r="M38" s="744"/>
    </row>
    <row r="39" spans="1:13" ht="12" customHeight="1" x14ac:dyDescent="0.25">
      <c r="A39" s="112"/>
      <c r="B39" s="32" t="s">
        <v>166</v>
      </c>
      <c r="C39" s="112"/>
      <c r="D39" s="1424">
        <f t="shared" si="4"/>
        <v>6</v>
      </c>
      <c r="E39" s="1421">
        <v>5</v>
      </c>
      <c r="F39" s="372">
        <v>1</v>
      </c>
      <c r="G39" s="621">
        <v>0</v>
      </c>
      <c r="H39" s="345"/>
      <c r="I39" s="1426">
        <v>29</v>
      </c>
      <c r="J39" s="372">
        <v>3</v>
      </c>
      <c r="K39" s="372">
        <v>25</v>
      </c>
      <c r="L39" s="1427">
        <v>1</v>
      </c>
      <c r="M39" s="452" t="s">
        <v>130</v>
      </c>
    </row>
    <row r="40" spans="1:13" ht="12" customHeight="1" x14ac:dyDescent="0.25">
      <c r="A40" s="112"/>
      <c r="B40" s="32" t="s">
        <v>71</v>
      </c>
      <c r="C40" s="112"/>
      <c r="D40" s="1424">
        <v>3</v>
      </c>
      <c r="E40" s="1421">
        <v>1</v>
      </c>
      <c r="F40" s="372">
        <v>2</v>
      </c>
      <c r="G40" s="621" t="s">
        <v>131</v>
      </c>
      <c r="H40" s="345"/>
      <c r="I40" s="1426">
        <v>2</v>
      </c>
      <c r="J40" s="372">
        <v>1</v>
      </c>
      <c r="K40" s="372">
        <v>1</v>
      </c>
      <c r="L40" s="1427">
        <v>0</v>
      </c>
      <c r="M40" s="452"/>
    </row>
    <row r="41" spans="1:13" ht="12" customHeight="1" x14ac:dyDescent="0.25">
      <c r="A41" s="199"/>
      <c r="B41" s="32" t="s">
        <v>74</v>
      </c>
      <c r="C41" s="199"/>
      <c r="D41" s="1424">
        <f t="shared" si="4"/>
        <v>147</v>
      </c>
      <c r="E41" s="972">
        <v>145</v>
      </c>
      <c r="F41" s="972">
        <v>1</v>
      </c>
      <c r="G41" s="972">
        <v>1</v>
      </c>
      <c r="H41" s="345"/>
      <c r="I41" s="1426">
        <v>147</v>
      </c>
      <c r="J41" s="372">
        <v>145</v>
      </c>
      <c r="K41" s="372">
        <v>1</v>
      </c>
      <c r="L41" s="372">
        <v>1</v>
      </c>
      <c r="M41" s="452"/>
    </row>
    <row r="42" spans="1:13" s="112" customFormat="1" ht="12" customHeight="1" x14ac:dyDescent="0.25">
      <c r="B42" s="32" t="s">
        <v>76</v>
      </c>
      <c r="D42" s="1424">
        <f t="shared" si="4"/>
        <v>21</v>
      </c>
      <c r="E42" s="972">
        <v>16</v>
      </c>
      <c r="F42" s="972">
        <v>5</v>
      </c>
      <c r="G42" s="972">
        <v>0</v>
      </c>
      <c r="H42" s="345"/>
      <c r="I42" s="1426">
        <v>23</v>
      </c>
      <c r="J42" s="372">
        <v>18</v>
      </c>
      <c r="K42" s="372">
        <v>5</v>
      </c>
      <c r="L42" s="372">
        <v>0</v>
      </c>
      <c r="M42" s="452"/>
    </row>
    <row r="43" spans="1:13" ht="12" customHeight="1" x14ac:dyDescent="0.25">
      <c r="A43" s="112"/>
      <c r="B43" s="32" t="s">
        <v>78</v>
      </c>
      <c r="C43" s="112"/>
      <c r="D43" s="1424">
        <f t="shared" si="4"/>
        <v>1514.1</v>
      </c>
      <c r="E43" s="972">
        <v>136.30000000000001</v>
      </c>
      <c r="F43" s="972">
        <v>1377.8</v>
      </c>
      <c r="G43" s="972">
        <v>0</v>
      </c>
      <c r="H43" s="345"/>
      <c r="I43" s="1426">
        <v>38</v>
      </c>
      <c r="J43" s="372">
        <v>6</v>
      </c>
      <c r="K43" s="372">
        <v>32</v>
      </c>
      <c r="L43" s="372">
        <v>0</v>
      </c>
      <c r="M43" s="452"/>
    </row>
    <row r="44" spans="1:13" s="112" customFormat="1" ht="12" customHeight="1" x14ac:dyDescent="0.25">
      <c r="B44" s="32" t="s">
        <v>79</v>
      </c>
      <c r="D44" s="1424">
        <f t="shared" si="4"/>
        <v>4159</v>
      </c>
      <c r="E44" s="972">
        <v>308</v>
      </c>
      <c r="F44" s="972">
        <v>48</v>
      </c>
      <c r="G44" s="972">
        <v>3803</v>
      </c>
      <c r="H44" s="345"/>
      <c r="I44" s="1426">
        <f>SUM(J44:L44)</f>
        <v>3879</v>
      </c>
      <c r="J44" s="372">
        <v>331</v>
      </c>
      <c r="K44" s="372">
        <v>48</v>
      </c>
      <c r="L44" s="372">
        <v>3500</v>
      </c>
      <c r="M44" s="452" t="s">
        <v>130</v>
      </c>
    </row>
    <row r="45" spans="1:13" ht="12" customHeight="1" x14ac:dyDescent="0.25">
      <c r="A45" s="112"/>
      <c r="B45" s="32" t="s">
        <v>80</v>
      </c>
      <c r="C45" s="112"/>
      <c r="D45" s="1424">
        <f t="shared" si="4"/>
        <v>2</v>
      </c>
      <c r="E45" s="972">
        <v>1</v>
      </c>
      <c r="F45" s="972">
        <v>1</v>
      </c>
      <c r="G45" s="972">
        <v>0</v>
      </c>
      <c r="H45" s="345"/>
      <c r="I45" s="1426">
        <v>2</v>
      </c>
      <c r="J45" s="372">
        <v>1</v>
      </c>
      <c r="K45" s="372">
        <v>1</v>
      </c>
      <c r="L45" s="372">
        <v>0</v>
      </c>
      <c r="M45" s="452"/>
    </row>
    <row r="46" spans="1:13" ht="12" customHeight="1" x14ac:dyDescent="0.25">
      <c r="A46" s="112"/>
      <c r="B46" s="32" t="s">
        <v>603</v>
      </c>
      <c r="C46" s="112"/>
      <c r="D46" s="1424">
        <f t="shared" si="4"/>
        <v>2</v>
      </c>
      <c r="E46" s="972" t="s">
        <v>291</v>
      </c>
      <c r="F46" s="972">
        <v>2</v>
      </c>
      <c r="G46" s="972">
        <v>0</v>
      </c>
      <c r="H46" s="345"/>
      <c r="I46" s="1426">
        <v>7</v>
      </c>
      <c r="J46" s="372">
        <v>5</v>
      </c>
      <c r="K46" s="372">
        <v>2</v>
      </c>
      <c r="L46" s="372">
        <v>0</v>
      </c>
      <c r="M46" s="452"/>
    </row>
    <row r="47" spans="1:13" ht="12" customHeight="1" x14ac:dyDescent="0.25">
      <c r="A47" s="112"/>
      <c r="B47" s="32" t="s">
        <v>83</v>
      </c>
      <c r="C47" s="112"/>
      <c r="D47" s="1424">
        <f>SUM(E47:G47)</f>
        <v>4467</v>
      </c>
      <c r="E47" s="972">
        <v>625</v>
      </c>
      <c r="F47" s="972">
        <v>1</v>
      </c>
      <c r="G47" s="972">
        <v>3841</v>
      </c>
      <c r="H47" s="345"/>
      <c r="I47" s="1426">
        <v>4616</v>
      </c>
      <c r="J47" s="372">
        <v>693</v>
      </c>
      <c r="K47" s="372">
        <v>1</v>
      </c>
      <c r="L47" s="372">
        <v>3922</v>
      </c>
      <c r="M47" s="452"/>
    </row>
    <row r="48" spans="1:13" s="112" customFormat="1" ht="12" customHeight="1" x14ac:dyDescent="0.25">
      <c r="B48" s="32" t="s">
        <v>84</v>
      </c>
      <c r="D48" s="1424">
        <f>SUM(E48:G48)</f>
        <v>127</v>
      </c>
      <c r="E48" s="972">
        <v>100</v>
      </c>
      <c r="F48" s="972">
        <v>19</v>
      </c>
      <c r="G48" s="972">
        <v>8</v>
      </c>
      <c r="H48" s="345"/>
      <c r="I48" s="1426">
        <v>145</v>
      </c>
      <c r="J48" s="372">
        <v>119</v>
      </c>
      <c r="K48" s="372">
        <v>17</v>
      </c>
      <c r="L48" s="372">
        <v>9</v>
      </c>
      <c r="M48" s="452"/>
    </row>
    <row r="49" spans="1:13" ht="12" customHeight="1" x14ac:dyDescent="0.25">
      <c r="A49" s="112"/>
      <c r="B49" s="32" t="s">
        <v>86</v>
      </c>
      <c r="C49" s="112"/>
      <c r="D49" s="1424">
        <f t="shared" si="4"/>
        <v>467</v>
      </c>
      <c r="E49" s="972">
        <v>232</v>
      </c>
      <c r="F49" s="972">
        <v>193</v>
      </c>
      <c r="G49" s="972">
        <v>42</v>
      </c>
      <c r="H49" s="345"/>
      <c r="I49" s="1426">
        <v>456</v>
      </c>
      <c r="J49" s="365">
        <v>232</v>
      </c>
      <c r="K49" s="365">
        <v>175</v>
      </c>
      <c r="L49" s="621">
        <v>49</v>
      </c>
      <c r="M49" s="452"/>
    </row>
    <row r="50" spans="1:13" ht="12" customHeight="1" x14ac:dyDescent="0.25">
      <c r="A50" s="112"/>
      <c r="B50" s="32" t="s">
        <v>88</v>
      </c>
      <c r="C50" s="112"/>
      <c r="D50" s="1424">
        <v>2079</v>
      </c>
      <c r="E50" s="972" t="s">
        <v>131</v>
      </c>
      <c r="F50" s="365" t="s">
        <v>131</v>
      </c>
      <c r="G50" s="621" t="s">
        <v>131</v>
      </c>
      <c r="H50" s="345"/>
      <c r="I50" s="1426">
        <v>2220</v>
      </c>
      <c r="J50" s="365">
        <v>0</v>
      </c>
      <c r="K50" s="365">
        <v>1</v>
      </c>
      <c r="L50" s="621">
        <v>2219</v>
      </c>
      <c r="M50" s="452"/>
    </row>
    <row r="51" spans="1:13" ht="12" customHeight="1" x14ac:dyDescent="0.25">
      <c r="A51" s="112"/>
      <c r="B51" s="32" t="s">
        <v>89</v>
      </c>
      <c r="C51" s="112"/>
      <c r="D51" s="1424">
        <v>31</v>
      </c>
      <c r="E51" s="972">
        <v>30</v>
      </c>
      <c r="F51" s="365">
        <v>1</v>
      </c>
      <c r="G51" s="621">
        <v>0</v>
      </c>
      <c r="H51" s="345"/>
      <c r="I51" s="1426">
        <v>28</v>
      </c>
      <c r="J51" s="365">
        <v>27</v>
      </c>
      <c r="K51" s="365">
        <v>1</v>
      </c>
      <c r="L51" s="621">
        <v>0</v>
      </c>
      <c r="M51" s="452"/>
    </row>
    <row r="52" spans="1:13" ht="12" customHeight="1" x14ac:dyDescent="0.25">
      <c r="A52" s="112"/>
      <c r="B52" s="32" t="s">
        <v>90</v>
      </c>
      <c r="C52" s="112"/>
      <c r="D52" s="1424">
        <f>SUM(E52:G52)</f>
        <v>415</v>
      </c>
      <c r="E52" s="972">
        <v>337</v>
      </c>
      <c r="F52" s="365">
        <v>47</v>
      </c>
      <c r="G52" s="621">
        <v>31</v>
      </c>
      <c r="H52" s="345"/>
      <c r="I52" s="1426">
        <v>423</v>
      </c>
      <c r="J52" s="365">
        <v>349</v>
      </c>
      <c r="K52" s="365">
        <v>46</v>
      </c>
      <c r="L52" s="621">
        <v>28</v>
      </c>
      <c r="M52" s="452"/>
    </row>
    <row r="53" spans="1:13" ht="12" customHeight="1" x14ac:dyDescent="0.25">
      <c r="A53" s="112"/>
      <c r="B53" s="32" t="s">
        <v>92</v>
      </c>
      <c r="C53" s="112"/>
      <c r="D53" s="1424">
        <f t="shared" ref="D53:D54" si="5">SUM(E53:G53)</f>
        <v>23</v>
      </c>
      <c r="E53" s="972">
        <v>11</v>
      </c>
      <c r="F53" s="365">
        <v>12</v>
      </c>
      <c r="G53" s="621" t="s">
        <v>131</v>
      </c>
      <c r="H53" s="345"/>
      <c r="I53" s="1426">
        <v>22</v>
      </c>
      <c r="J53" s="365">
        <v>12</v>
      </c>
      <c r="K53" s="365">
        <v>10</v>
      </c>
      <c r="L53" s="621">
        <v>0</v>
      </c>
      <c r="M53" s="452"/>
    </row>
    <row r="54" spans="1:13" ht="12" customHeight="1" x14ac:dyDescent="0.25">
      <c r="A54" s="112"/>
      <c r="B54" s="32" t="s">
        <v>95</v>
      </c>
      <c r="C54" s="112"/>
      <c r="D54" s="1424">
        <f t="shared" si="5"/>
        <v>36</v>
      </c>
      <c r="E54" s="972">
        <v>17</v>
      </c>
      <c r="F54" s="365">
        <v>17</v>
      </c>
      <c r="G54" s="621">
        <v>2</v>
      </c>
      <c r="H54" s="345"/>
      <c r="I54" s="1426">
        <v>34</v>
      </c>
      <c r="J54" s="365">
        <v>15</v>
      </c>
      <c r="K54" s="365">
        <v>17</v>
      </c>
      <c r="L54" s="621">
        <v>2</v>
      </c>
      <c r="M54" s="452"/>
    </row>
    <row r="55" spans="1:13" ht="12" customHeight="1" x14ac:dyDescent="0.25">
      <c r="A55" s="112"/>
      <c r="B55" s="32" t="s">
        <v>97</v>
      </c>
      <c r="C55" s="112"/>
      <c r="D55" s="1424">
        <f>SUM(E55:G55)</f>
        <v>507</v>
      </c>
      <c r="E55" s="972">
        <v>439</v>
      </c>
      <c r="F55" s="365">
        <v>63</v>
      </c>
      <c r="G55" s="621">
        <v>5</v>
      </c>
      <c r="H55" s="345"/>
      <c r="I55" s="1426">
        <v>163</v>
      </c>
      <c r="J55" s="365">
        <v>145</v>
      </c>
      <c r="K55" s="365">
        <v>16</v>
      </c>
      <c r="L55" s="621">
        <v>2</v>
      </c>
      <c r="M55" s="452"/>
    </row>
    <row r="56" spans="1:13" ht="12" customHeight="1" x14ac:dyDescent="0.25">
      <c r="A56" s="112"/>
      <c r="B56" s="32" t="s">
        <v>99</v>
      </c>
      <c r="C56" s="112"/>
      <c r="D56" s="1424" t="s">
        <v>131</v>
      </c>
      <c r="E56" s="972" t="s">
        <v>131</v>
      </c>
      <c r="F56" s="365" t="s">
        <v>131</v>
      </c>
      <c r="G56" s="621" t="s">
        <v>131</v>
      </c>
      <c r="H56" s="345"/>
      <c r="I56" s="1426">
        <v>1</v>
      </c>
      <c r="J56" s="365">
        <v>0</v>
      </c>
      <c r="K56" s="365">
        <v>1</v>
      </c>
      <c r="L56" s="621">
        <v>0</v>
      </c>
      <c r="M56" s="452"/>
    </row>
    <row r="57" spans="1:13" ht="12" customHeight="1" x14ac:dyDescent="0.25">
      <c r="A57" s="112"/>
      <c r="B57" s="32" t="s">
        <v>101</v>
      </c>
      <c r="C57" s="112"/>
      <c r="D57" s="1424">
        <f>SUM(E57:G57)</f>
        <v>6</v>
      </c>
      <c r="E57" s="972">
        <v>6</v>
      </c>
      <c r="F57" s="365">
        <v>0</v>
      </c>
      <c r="G57" s="621">
        <v>0</v>
      </c>
      <c r="H57" s="345"/>
      <c r="I57" s="1426">
        <v>6</v>
      </c>
      <c r="J57" s="365">
        <v>6</v>
      </c>
      <c r="K57" s="365">
        <v>0</v>
      </c>
      <c r="L57" s="621">
        <v>0</v>
      </c>
      <c r="M57" s="452"/>
    </row>
    <row r="58" spans="1:13" ht="12" customHeight="1" x14ac:dyDescent="0.25">
      <c r="A58" s="112"/>
      <c r="B58" s="32" t="s">
        <v>103</v>
      </c>
      <c r="C58" s="112"/>
      <c r="D58" s="1424">
        <f>SUM(E58:G58)</f>
        <v>454</v>
      </c>
      <c r="E58" s="972">
        <v>152</v>
      </c>
      <c r="F58" s="365">
        <v>26</v>
      </c>
      <c r="G58" s="621">
        <v>276</v>
      </c>
      <c r="H58" s="345"/>
      <c r="I58" s="1426">
        <v>533</v>
      </c>
      <c r="J58" s="365">
        <v>160</v>
      </c>
      <c r="K58" s="365">
        <v>10</v>
      </c>
      <c r="L58" s="621">
        <v>363</v>
      </c>
      <c r="M58" s="452"/>
    </row>
    <row r="59" spans="1:13" ht="12" customHeight="1" x14ac:dyDescent="0.25">
      <c r="A59" s="112"/>
      <c r="B59" s="32" t="s">
        <v>105</v>
      </c>
      <c r="C59" s="112"/>
      <c r="D59" s="1424">
        <f>SUM(E59:G59)</f>
        <v>22</v>
      </c>
      <c r="E59" s="972">
        <v>22</v>
      </c>
      <c r="F59" s="365">
        <v>0</v>
      </c>
      <c r="G59" s="621">
        <v>0</v>
      </c>
      <c r="H59" s="345"/>
      <c r="I59" s="1426">
        <v>15</v>
      </c>
      <c r="J59" s="365">
        <v>15</v>
      </c>
      <c r="K59" s="365">
        <v>0</v>
      </c>
      <c r="L59" s="621">
        <v>0</v>
      </c>
      <c r="M59" s="452"/>
    </row>
    <row r="60" spans="1:13" ht="12" customHeight="1" x14ac:dyDescent="0.25">
      <c r="A60" s="112"/>
      <c r="B60" s="42" t="s">
        <v>107</v>
      </c>
      <c r="C60" s="112"/>
      <c r="D60" s="1425">
        <f>SUM(E60:G60)</f>
        <v>242</v>
      </c>
      <c r="E60" s="1422">
        <v>216</v>
      </c>
      <c r="F60" s="1185">
        <v>1</v>
      </c>
      <c r="G60" s="1186">
        <v>25</v>
      </c>
      <c r="H60" s="345"/>
      <c r="I60" s="1428">
        <v>244</v>
      </c>
      <c r="J60" s="1429">
        <v>223</v>
      </c>
      <c r="K60" s="1429">
        <v>1</v>
      </c>
      <c r="L60" s="1430">
        <v>20</v>
      </c>
      <c r="M60" s="453"/>
    </row>
    <row r="61" spans="1:13" ht="12" customHeight="1" x14ac:dyDescent="0.25">
      <c r="A61" s="112"/>
      <c r="B61" s="157" t="s">
        <v>30</v>
      </c>
      <c r="C61" s="112"/>
      <c r="D61" s="316">
        <f>SUM(D38:D60)</f>
        <v>14734.1</v>
      </c>
      <c r="E61" s="545"/>
      <c r="F61" s="545"/>
      <c r="G61" s="545"/>
      <c r="H61" s="316"/>
      <c r="I61" s="316">
        <f>SUM(I38:I60)</f>
        <v>13037</v>
      </c>
      <c r="J61" s="345"/>
      <c r="K61" s="345"/>
      <c r="L61" s="345"/>
      <c r="M61" s="5"/>
    </row>
    <row r="62" spans="1:13" ht="12" customHeight="1" x14ac:dyDescent="0.25">
      <c r="A62" s="112"/>
      <c r="B62" s="92"/>
      <c r="C62" s="112"/>
      <c r="D62" s="345"/>
      <c r="E62" s="345"/>
      <c r="F62" s="345"/>
      <c r="G62" s="345"/>
      <c r="H62" s="345"/>
      <c r="I62" s="345"/>
      <c r="J62" s="345"/>
      <c r="K62" s="345"/>
      <c r="L62" s="345"/>
      <c r="M62" s="5"/>
    </row>
    <row r="63" spans="1:13" ht="12" customHeight="1" x14ac:dyDescent="0.25">
      <c r="A63" s="112"/>
      <c r="B63" s="235" t="s">
        <v>132</v>
      </c>
      <c r="C63" s="133"/>
      <c r="D63" s="331">
        <f>SUM(D17,D35,D61)</f>
        <v>24764.1</v>
      </c>
      <c r="E63" s="133"/>
      <c r="F63" s="133"/>
      <c r="G63" s="133"/>
      <c r="H63" s="133"/>
      <c r="I63" s="331">
        <f>SUM(I17,I35,I61)</f>
        <v>22220</v>
      </c>
      <c r="J63" s="133"/>
      <c r="K63" s="133"/>
      <c r="L63" s="133"/>
      <c r="M63" s="205"/>
    </row>
    <row r="64" spans="1:13" ht="12" customHeight="1" x14ac:dyDescent="0.25">
      <c r="B64" s="1"/>
      <c r="C64" s="1"/>
      <c r="D64" s="1"/>
      <c r="E64" s="1"/>
      <c r="F64" s="1"/>
      <c r="G64" s="1"/>
      <c r="H64" s="1"/>
      <c r="I64" s="1"/>
    </row>
    <row r="65" spans="2:9" ht="12" customHeight="1" x14ac:dyDescent="0.25">
      <c r="B65" s="1" t="s">
        <v>292</v>
      </c>
      <c r="C65" s="1"/>
      <c r="D65" s="1"/>
      <c r="E65" s="1"/>
      <c r="F65" s="1"/>
      <c r="G65" s="1"/>
      <c r="H65" s="1"/>
      <c r="I65" s="1"/>
    </row>
    <row r="66" spans="2:9" ht="12" customHeight="1" x14ac:dyDescent="0.25">
      <c r="B66" s="3" t="s">
        <v>293</v>
      </c>
    </row>
    <row r="67" spans="2:9" ht="12" customHeight="1" x14ac:dyDescent="0.25">
      <c r="B67" s="3" t="s">
        <v>294</v>
      </c>
    </row>
    <row r="68" spans="2:9" ht="12" customHeight="1" x14ac:dyDescent="0.25">
      <c r="B68" s="3" t="s">
        <v>287</v>
      </c>
    </row>
  </sheetData>
  <mergeCells count="5">
    <mergeCell ref="B4:B6"/>
    <mergeCell ref="D4:G4"/>
    <mergeCell ref="I4:L4"/>
    <mergeCell ref="D5:D6"/>
    <mergeCell ref="I5:I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68"/>
  <sheetViews>
    <sheetView showGridLines="0" zoomScale="85" zoomScaleNormal="85" workbookViewId="0">
      <selection activeCell="I64" sqref="I64"/>
    </sheetView>
  </sheetViews>
  <sheetFormatPr defaultColWidth="11.42578125" defaultRowHeight="15" x14ac:dyDescent="0.25"/>
  <cols>
    <col min="1" max="1" width="2.85546875" style="3" customWidth="1"/>
    <col min="2" max="2" width="45.85546875" style="3" customWidth="1"/>
    <col min="3" max="3" width="2.85546875" style="3" customWidth="1"/>
    <col min="4" max="7" width="15.7109375" style="3" customWidth="1"/>
    <col min="8" max="8" width="2.85546875" style="3" customWidth="1"/>
    <col min="9" max="12" width="15.7109375" style="3" customWidth="1"/>
    <col min="13" max="256" width="11.42578125" style="2"/>
    <col min="257" max="257" width="2.85546875" style="2" customWidth="1"/>
    <col min="258" max="258" width="45.85546875" style="2" customWidth="1"/>
    <col min="259" max="259" width="2.85546875" style="2" customWidth="1"/>
    <col min="260" max="263" width="15.7109375" style="2" customWidth="1"/>
    <col min="264" max="264" width="2.85546875" style="2" customWidth="1"/>
    <col min="265" max="268" width="15.7109375" style="2" customWidth="1"/>
    <col min="269" max="512" width="11.42578125" style="2"/>
    <col min="513" max="513" width="2.85546875" style="2" customWidth="1"/>
    <col min="514" max="514" width="45.85546875" style="2" customWidth="1"/>
    <col min="515" max="515" width="2.85546875" style="2" customWidth="1"/>
    <col min="516" max="519" width="15.7109375" style="2" customWidth="1"/>
    <col min="520" max="520" width="2.85546875" style="2" customWidth="1"/>
    <col min="521" max="524" width="15.7109375" style="2" customWidth="1"/>
    <col min="525" max="768" width="11.42578125" style="2"/>
    <col min="769" max="769" width="2.85546875" style="2" customWidth="1"/>
    <col min="770" max="770" width="45.85546875" style="2" customWidth="1"/>
    <col min="771" max="771" width="2.85546875" style="2" customWidth="1"/>
    <col min="772" max="775" width="15.7109375" style="2" customWidth="1"/>
    <col min="776" max="776" width="2.85546875" style="2" customWidth="1"/>
    <col min="777" max="780" width="15.7109375" style="2" customWidth="1"/>
    <col min="781" max="1024" width="11.42578125" style="2"/>
    <col min="1025" max="1025" width="2.85546875" style="2" customWidth="1"/>
    <col min="1026" max="1026" width="45.85546875" style="2" customWidth="1"/>
    <col min="1027" max="1027" width="2.85546875" style="2" customWidth="1"/>
    <col min="1028" max="1031" width="15.7109375" style="2" customWidth="1"/>
    <col min="1032" max="1032" width="2.85546875" style="2" customWidth="1"/>
    <col min="1033" max="1036" width="15.7109375" style="2" customWidth="1"/>
    <col min="1037" max="1280" width="11.42578125" style="2"/>
    <col min="1281" max="1281" width="2.85546875" style="2" customWidth="1"/>
    <col min="1282" max="1282" width="45.85546875" style="2" customWidth="1"/>
    <col min="1283" max="1283" width="2.85546875" style="2" customWidth="1"/>
    <col min="1284" max="1287" width="15.7109375" style="2" customWidth="1"/>
    <col min="1288" max="1288" width="2.85546875" style="2" customWidth="1"/>
    <col min="1289" max="1292" width="15.7109375" style="2" customWidth="1"/>
    <col min="1293" max="1536" width="11.42578125" style="2"/>
    <col min="1537" max="1537" width="2.85546875" style="2" customWidth="1"/>
    <col min="1538" max="1538" width="45.85546875" style="2" customWidth="1"/>
    <col min="1539" max="1539" width="2.85546875" style="2" customWidth="1"/>
    <col min="1540" max="1543" width="15.7109375" style="2" customWidth="1"/>
    <col min="1544" max="1544" width="2.85546875" style="2" customWidth="1"/>
    <col min="1545" max="1548" width="15.7109375" style="2" customWidth="1"/>
    <col min="1549" max="1792" width="11.42578125" style="2"/>
    <col min="1793" max="1793" width="2.85546875" style="2" customWidth="1"/>
    <col min="1794" max="1794" width="45.85546875" style="2" customWidth="1"/>
    <col min="1795" max="1795" width="2.85546875" style="2" customWidth="1"/>
    <col min="1796" max="1799" width="15.7109375" style="2" customWidth="1"/>
    <col min="1800" max="1800" width="2.85546875" style="2" customWidth="1"/>
    <col min="1801" max="1804" width="15.7109375" style="2" customWidth="1"/>
    <col min="1805" max="2048" width="11.42578125" style="2"/>
    <col min="2049" max="2049" width="2.85546875" style="2" customWidth="1"/>
    <col min="2050" max="2050" width="45.85546875" style="2" customWidth="1"/>
    <col min="2051" max="2051" width="2.85546875" style="2" customWidth="1"/>
    <col min="2052" max="2055" width="15.7109375" style="2" customWidth="1"/>
    <col min="2056" max="2056" width="2.85546875" style="2" customWidth="1"/>
    <col min="2057" max="2060" width="15.7109375" style="2" customWidth="1"/>
    <col min="2061" max="2304" width="11.42578125" style="2"/>
    <col min="2305" max="2305" width="2.85546875" style="2" customWidth="1"/>
    <col min="2306" max="2306" width="45.85546875" style="2" customWidth="1"/>
    <col min="2307" max="2307" width="2.85546875" style="2" customWidth="1"/>
    <col min="2308" max="2311" width="15.7109375" style="2" customWidth="1"/>
    <col min="2312" max="2312" width="2.85546875" style="2" customWidth="1"/>
    <col min="2313" max="2316" width="15.7109375" style="2" customWidth="1"/>
    <col min="2317" max="2560" width="11.42578125" style="2"/>
    <col min="2561" max="2561" width="2.85546875" style="2" customWidth="1"/>
    <col min="2562" max="2562" width="45.85546875" style="2" customWidth="1"/>
    <col min="2563" max="2563" width="2.85546875" style="2" customWidth="1"/>
    <col min="2564" max="2567" width="15.7109375" style="2" customWidth="1"/>
    <col min="2568" max="2568" width="2.85546875" style="2" customWidth="1"/>
    <col min="2569" max="2572" width="15.7109375" style="2" customWidth="1"/>
    <col min="2573" max="2816" width="11.42578125" style="2"/>
    <col min="2817" max="2817" width="2.85546875" style="2" customWidth="1"/>
    <col min="2818" max="2818" width="45.85546875" style="2" customWidth="1"/>
    <col min="2819" max="2819" width="2.85546875" style="2" customWidth="1"/>
    <col min="2820" max="2823" width="15.7109375" style="2" customWidth="1"/>
    <col min="2824" max="2824" width="2.85546875" style="2" customWidth="1"/>
    <col min="2825" max="2828" width="15.7109375" style="2" customWidth="1"/>
    <col min="2829" max="3072" width="11.42578125" style="2"/>
    <col min="3073" max="3073" width="2.85546875" style="2" customWidth="1"/>
    <col min="3074" max="3074" width="45.85546875" style="2" customWidth="1"/>
    <col min="3075" max="3075" width="2.85546875" style="2" customWidth="1"/>
    <col min="3076" max="3079" width="15.7109375" style="2" customWidth="1"/>
    <col min="3080" max="3080" width="2.85546875" style="2" customWidth="1"/>
    <col min="3081" max="3084" width="15.7109375" style="2" customWidth="1"/>
    <col min="3085" max="3328" width="11.42578125" style="2"/>
    <col min="3329" max="3329" width="2.85546875" style="2" customWidth="1"/>
    <col min="3330" max="3330" width="45.85546875" style="2" customWidth="1"/>
    <col min="3331" max="3331" width="2.85546875" style="2" customWidth="1"/>
    <col min="3332" max="3335" width="15.7109375" style="2" customWidth="1"/>
    <col min="3336" max="3336" width="2.85546875" style="2" customWidth="1"/>
    <col min="3337" max="3340" width="15.7109375" style="2" customWidth="1"/>
    <col min="3341" max="3584" width="11.42578125" style="2"/>
    <col min="3585" max="3585" width="2.85546875" style="2" customWidth="1"/>
    <col min="3586" max="3586" width="45.85546875" style="2" customWidth="1"/>
    <col min="3587" max="3587" width="2.85546875" style="2" customWidth="1"/>
    <col min="3588" max="3591" width="15.7109375" style="2" customWidth="1"/>
    <col min="3592" max="3592" width="2.85546875" style="2" customWidth="1"/>
    <col min="3593" max="3596" width="15.7109375" style="2" customWidth="1"/>
    <col min="3597" max="3840" width="11.42578125" style="2"/>
    <col min="3841" max="3841" width="2.85546875" style="2" customWidth="1"/>
    <col min="3842" max="3842" width="45.85546875" style="2" customWidth="1"/>
    <col min="3843" max="3843" width="2.85546875" style="2" customWidth="1"/>
    <col min="3844" max="3847" width="15.7109375" style="2" customWidth="1"/>
    <col min="3848" max="3848" width="2.85546875" style="2" customWidth="1"/>
    <col min="3849" max="3852" width="15.7109375" style="2" customWidth="1"/>
    <col min="3853" max="4096" width="11.42578125" style="2"/>
    <col min="4097" max="4097" width="2.85546875" style="2" customWidth="1"/>
    <col min="4098" max="4098" width="45.85546875" style="2" customWidth="1"/>
    <col min="4099" max="4099" width="2.85546875" style="2" customWidth="1"/>
    <col min="4100" max="4103" width="15.7109375" style="2" customWidth="1"/>
    <col min="4104" max="4104" width="2.85546875" style="2" customWidth="1"/>
    <col min="4105" max="4108" width="15.7109375" style="2" customWidth="1"/>
    <col min="4109" max="4352" width="11.42578125" style="2"/>
    <col min="4353" max="4353" width="2.85546875" style="2" customWidth="1"/>
    <col min="4354" max="4354" width="45.85546875" style="2" customWidth="1"/>
    <col min="4355" max="4355" width="2.85546875" style="2" customWidth="1"/>
    <col min="4356" max="4359" width="15.7109375" style="2" customWidth="1"/>
    <col min="4360" max="4360" width="2.85546875" style="2" customWidth="1"/>
    <col min="4361" max="4364" width="15.7109375" style="2" customWidth="1"/>
    <col min="4365" max="4608" width="11.42578125" style="2"/>
    <col min="4609" max="4609" width="2.85546875" style="2" customWidth="1"/>
    <col min="4610" max="4610" width="45.85546875" style="2" customWidth="1"/>
    <col min="4611" max="4611" width="2.85546875" style="2" customWidth="1"/>
    <col min="4612" max="4615" width="15.7109375" style="2" customWidth="1"/>
    <col min="4616" max="4616" width="2.85546875" style="2" customWidth="1"/>
    <col min="4617" max="4620" width="15.7109375" style="2" customWidth="1"/>
    <col min="4621" max="4864" width="11.42578125" style="2"/>
    <col min="4865" max="4865" width="2.85546875" style="2" customWidth="1"/>
    <col min="4866" max="4866" width="45.85546875" style="2" customWidth="1"/>
    <col min="4867" max="4867" width="2.85546875" style="2" customWidth="1"/>
    <col min="4868" max="4871" width="15.7109375" style="2" customWidth="1"/>
    <col min="4872" max="4872" width="2.85546875" style="2" customWidth="1"/>
    <col min="4873" max="4876" width="15.7109375" style="2" customWidth="1"/>
    <col min="4877" max="5120" width="11.42578125" style="2"/>
    <col min="5121" max="5121" width="2.85546875" style="2" customWidth="1"/>
    <col min="5122" max="5122" width="45.85546875" style="2" customWidth="1"/>
    <col min="5123" max="5123" width="2.85546875" style="2" customWidth="1"/>
    <col min="5124" max="5127" width="15.7109375" style="2" customWidth="1"/>
    <col min="5128" max="5128" width="2.85546875" style="2" customWidth="1"/>
    <col min="5129" max="5132" width="15.7109375" style="2" customWidth="1"/>
    <col min="5133" max="5376" width="11.42578125" style="2"/>
    <col min="5377" max="5377" width="2.85546875" style="2" customWidth="1"/>
    <col min="5378" max="5378" width="45.85546875" style="2" customWidth="1"/>
    <col min="5379" max="5379" width="2.85546875" style="2" customWidth="1"/>
    <col min="5380" max="5383" width="15.7109375" style="2" customWidth="1"/>
    <col min="5384" max="5384" width="2.85546875" style="2" customWidth="1"/>
    <col min="5385" max="5388" width="15.7109375" style="2" customWidth="1"/>
    <col min="5389" max="5632" width="11.42578125" style="2"/>
    <col min="5633" max="5633" width="2.85546875" style="2" customWidth="1"/>
    <col min="5634" max="5634" width="45.85546875" style="2" customWidth="1"/>
    <col min="5635" max="5635" width="2.85546875" style="2" customWidth="1"/>
    <col min="5636" max="5639" width="15.7109375" style="2" customWidth="1"/>
    <col min="5640" max="5640" width="2.85546875" style="2" customWidth="1"/>
    <col min="5641" max="5644" width="15.7109375" style="2" customWidth="1"/>
    <col min="5645" max="5888" width="11.42578125" style="2"/>
    <col min="5889" max="5889" width="2.85546875" style="2" customWidth="1"/>
    <col min="5890" max="5890" width="45.85546875" style="2" customWidth="1"/>
    <col min="5891" max="5891" width="2.85546875" style="2" customWidth="1"/>
    <col min="5892" max="5895" width="15.7109375" style="2" customWidth="1"/>
    <col min="5896" max="5896" width="2.85546875" style="2" customWidth="1"/>
    <col min="5897" max="5900" width="15.7109375" style="2" customWidth="1"/>
    <col min="5901" max="6144" width="11.42578125" style="2"/>
    <col min="6145" max="6145" width="2.85546875" style="2" customWidth="1"/>
    <col min="6146" max="6146" width="45.85546875" style="2" customWidth="1"/>
    <col min="6147" max="6147" width="2.85546875" style="2" customWidth="1"/>
    <col min="6148" max="6151" width="15.7109375" style="2" customWidth="1"/>
    <col min="6152" max="6152" width="2.85546875" style="2" customWidth="1"/>
    <col min="6153" max="6156" width="15.7109375" style="2" customWidth="1"/>
    <col min="6157" max="6400" width="11.42578125" style="2"/>
    <col min="6401" max="6401" width="2.85546875" style="2" customWidth="1"/>
    <col min="6402" max="6402" width="45.85546875" style="2" customWidth="1"/>
    <col min="6403" max="6403" width="2.85546875" style="2" customWidth="1"/>
    <col min="6404" max="6407" width="15.7109375" style="2" customWidth="1"/>
    <col min="6408" max="6408" width="2.85546875" style="2" customWidth="1"/>
    <col min="6409" max="6412" width="15.7109375" style="2" customWidth="1"/>
    <col min="6413" max="6656" width="11.42578125" style="2"/>
    <col min="6657" max="6657" width="2.85546875" style="2" customWidth="1"/>
    <col min="6658" max="6658" width="45.85546875" style="2" customWidth="1"/>
    <col min="6659" max="6659" width="2.85546875" style="2" customWidth="1"/>
    <col min="6660" max="6663" width="15.7109375" style="2" customWidth="1"/>
    <col min="6664" max="6664" width="2.85546875" style="2" customWidth="1"/>
    <col min="6665" max="6668" width="15.7109375" style="2" customWidth="1"/>
    <col min="6669" max="6912" width="11.42578125" style="2"/>
    <col min="6913" max="6913" width="2.85546875" style="2" customWidth="1"/>
    <col min="6914" max="6914" width="45.85546875" style="2" customWidth="1"/>
    <col min="6915" max="6915" width="2.85546875" style="2" customWidth="1"/>
    <col min="6916" max="6919" width="15.7109375" style="2" customWidth="1"/>
    <col min="6920" max="6920" width="2.85546875" style="2" customWidth="1"/>
    <col min="6921" max="6924" width="15.7109375" style="2" customWidth="1"/>
    <col min="6925" max="7168" width="11.42578125" style="2"/>
    <col min="7169" max="7169" width="2.85546875" style="2" customWidth="1"/>
    <col min="7170" max="7170" width="45.85546875" style="2" customWidth="1"/>
    <col min="7171" max="7171" width="2.85546875" style="2" customWidth="1"/>
    <col min="7172" max="7175" width="15.7109375" style="2" customWidth="1"/>
    <col min="7176" max="7176" width="2.85546875" style="2" customWidth="1"/>
    <col min="7177" max="7180" width="15.7109375" style="2" customWidth="1"/>
    <col min="7181" max="7424" width="11.42578125" style="2"/>
    <col min="7425" max="7425" width="2.85546875" style="2" customWidth="1"/>
    <col min="7426" max="7426" width="45.85546875" style="2" customWidth="1"/>
    <col min="7427" max="7427" width="2.85546875" style="2" customWidth="1"/>
    <col min="7428" max="7431" width="15.7109375" style="2" customWidth="1"/>
    <col min="7432" max="7432" width="2.85546875" style="2" customWidth="1"/>
    <col min="7433" max="7436" width="15.7109375" style="2" customWidth="1"/>
    <col min="7437" max="7680" width="11.42578125" style="2"/>
    <col min="7681" max="7681" width="2.85546875" style="2" customWidth="1"/>
    <col min="7682" max="7682" width="45.85546875" style="2" customWidth="1"/>
    <col min="7683" max="7683" width="2.85546875" style="2" customWidth="1"/>
    <col min="7684" max="7687" width="15.7109375" style="2" customWidth="1"/>
    <col min="7688" max="7688" width="2.85546875" style="2" customWidth="1"/>
    <col min="7689" max="7692" width="15.7109375" style="2" customWidth="1"/>
    <col min="7693" max="7936" width="11.42578125" style="2"/>
    <col min="7937" max="7937" width="2.85546875" style="2" customWidth="1"/>
    <col min="7938" max="7938" width="45.85546875" style="2" customWidth="1"/>
    <col min="7939" max="7939" width="2.85546875" style="2" customWidth="1"/>
    <col min="7940" max="7943" width="15.7109375" style="2" customWidth="1"/>
    <col min="7944" max="7944" width="2.85546875" style="2" customWidth="1"/>
    <col min="7945" max="7948" width="15.7109375" style="2" customWidth="1"/>
    <col min="7949" max="8192" width="11.42578125" style="2"/>
    <col min="8193" max="8193" width="2.85546875" style="2" customWidth="1"/>
    <col min="8194" max="8194" width="45.85546875" style="2" customWidth="1"/>
    <col min="8195" max="8195" width="2.85546875" style="2" customWidth="1"/>
    <col min="8196" max="8199" width="15.7109375" style="2" customWidth="1"/>
    <col min="8200" max="8200" width="2.85546875" style="2" customWidth="1"/>
    <col min="8201" max="8204" width="15.7109375" style="2" customWidth="1"/>
    <col min="8205" max="8448" width="11.42578125" style="2"/>
    <col min="8449" max="8449" width="2.85546875" style="2" customWidth="1"/>
    <col min="8450" max="8450" width="45.85546875" style="2" customWidth="1"/>
    <col min="8451" max="8451" width="2.85546875" style="2" customWidth="1"/>
    <col min="8452" max="8455" width="15.7109375" style="2" customWidth="1"/>
    <col min="8456" max="8456" width="2.85546875" style="2" customWidth="1"/>
    <col min="8457" max="8460" width="15.7109375" style="2" customWidth="1"/>
    <col min="8461" max="8704" width="11.42578125" style="2"/>
    <col min="8705" max="8705" width="2.85546875" style="2" customWidth="1"/>
    <col min="8706" max="8706" width="45.85546875" style="2" customWidth="1"/>
    <col min="8707" max="8707" width="2.85546875" style="2" customWidth="1"/>
    <col min="8708" max="8711" width="15.7109375" style="2" customWidth="1"/>
    <col min="8712" max="8712" width="2.85546875" style="2" customWidth="1"/>
    <col min="8713" max="8716" width="15.7109375" style="2" customWidth="1"/>
    <col min="8717" max="8960" width="11.42578125" style="2"/>
    <col min="8961" max="8961" width="2.85546875" style="2" customWidth="1"/>
    <col min="8962" max="8962" width="45.85546875" style="2" customWidth="1"/>
    <col min="8963" max="8963" width="2.85546875" style="2" customWidth="1"/>
    <col min="8964" max="8967" width="15.7109375" style="2" customWidth="1"/>
    <col min="8968" max="8968" width="2.85546875" style="2" customWidth="1"/>
    <col min="8969" max="8972" width="15.7109375" style="2" customWidth="1"/>
    <col min="8973" max="9216" width="11.42578125" style="2"/>
    <col min="9217" max="9217" width="2.85546875" style="2" customWidth="1"/>
    <col min="9218" max="9218" width="45.85546875" style="2" customWidth="1"/>
    <col min="9219" max="9219" width="2.85546875" style="2" customWidth="1"/>
    <col min="9220" max="9223" width="15.7109375" style="2" customWidth="1"/>
    <col min="9224" max="9224" width="2.85546875" style="2" customWidth="1"/>
    <col min="9225" max="9228" width="15.7109375" style="2" customWidth="1"/>
    <col min="9229" max="9472" width="11.42578125" style="2"/>
    <col min="9473" max="9473" width="2.85546875" style="2" customWidth="1"/>
    <col min="9474" max="9474" width="45.85546875" style="2" customWidth="1"/>
    <col min="9475" max="9475" width="2.85546875" style="2" customWidth="1"/>
    <col min="9476" max="9479" width="15.7109375" style="2" customWidth="1"/>
    <col min="9480" max="9480" width="2.85546875" style="2" customWidth="1"/>
    <col min="9481" max="9484" width="15.7109375" style="2" customWidth="1"/>
    <col min="9485" max="9728" width="11.42578125" style="2"/>
    <col min="9729" max="9729" width="2.85546875" style="2" customWidth="1"/>
    <col min="9730" max="9730" width="45.85546875" style="2" customWidth="1"/>
    <col min="9731" max="9731" width="2.85546875" style="2" customWidth="1"/>
    <col min="9732" max="9735" width="15.7109375" style="2" customWidth="1"/>
    <col min="9736" max="9736" width="2.85546875" style="2" customWidth="1"/>
    <col min="9737" max="9740" width="15.7109375" style="2" customWidth="1"/>
    <col min="9741" max="9984" width="11.42578125" style="2"/>
    <col min="9985" max="9985" width="2.85546875" style="2" customWidth="1"/>
    <col min="9986" max="9986" width="45.85546875" style="2" customWidth="1"/>
    <col min="9987" max="9987" width="2.85546875" style="2" customWidth="1"/>
    <col min="9988" max="9991" width="15.7109375" style="2" customWidth="1"/>
    <col min="9992" max="9992" width="2.85546875" style="2" customWidth="1"/>
    <col min="9993" max="9996" width="15.7109375" style="2" customWidth="1"/>
    <col min="9997" max="10240" width="11.42578125" style="2"/>
    <col min="10241" max="10241" width="2.85546875" style="2" customWidth="1"/>
    <col min="10242" max="10242" width="45.85546875" style="2" customWidth="1"/>
    <col min="10243" max="10243" width="2.85546875" style="2" customWidth="1"/>
    <col min="10244" max="10247" width="15.7109375" style="2" customWidth="1"/>
    <col min="10248" max="10248" width="2.85546875" style="2" customWidth="1"/>
    <col min="10249" max="10252" width="15.7109375" style="2" customWidth="1"/>
    <col min="10253" max="10496" width="11.42578125" style="2"/>
    <col min="10497" max="10497" width="2.85546875" style="2" customWidth="1"/>
    <col min="10498" max="10498" width="45.85546875" style="2" customWidth="1"/>
    <col min="10499" max="10499" width="2.85546875" style="2" customWidth="1"/>
    <col min="10500" max="10503" width="15.7109375" style="2" customWidth="1"/>
    <col min="10504" max="10504" width="2.85546875" style="2" customWidth="1"/>
    <col min="10505" max="10508" width="15.7109375" style="2" customWidth="1"/>
    <col min="10509" max="10752" width="11.42578125" style="2"/>
    <col min="10753" max="10753" width="2.85546875" style="2" customWidth="1"/>
    <col min="10754" max="10754" width="45.85546875" style="2" customWidth="1"/>
    <col min="10755" max="10755" width="2.85546875" style="2" customWidth="1"/>
    <col min="10756" max="10759" width="15.7109375" style="2" customWidth="1"/>
    <col min="10760" max="10760" width="2.85546875" style="2" customWidth="1"/>
    <col min="10761" max="10764" width="15.7109375" style="2" customWidth="1"/>
    <col min="10765" max="11008" width="11.42578125" style="2"/>
    <col min="11009" max="11009" width="2.85546875" style="2" customWidth="1"/>
    <col min="11010" max="11010" width="45.85546875" style="2" customWidth="1"/>
    <col min="11011" max="11011" width="2.85546875" style="2" customWidth="1"/>
    <col min="11012" max="11015" width="15.7109375" style="2" customWidth="1"/>
    <col min="11016" max="11016" width="2.85546875" style="2" customWidth="1"/>
    <col min="11017" max="11020" width="15.7109375" style="2" customWidth="1"/>
    <col min="11021" max="11264" width="11.42578125" style="2"/>
    <col min="11265" max="11265" width="2.85546875" style="2" customWidth="1"/>
    <col min="11266" max="11266" width="45.85546875" style="2" customWidth="1"/>
    <col min="11267" max="11267" width="2.85546875" style="2" customWidth="1"/>
    <col min="11268" max="11271" width="15.7109375" style="2" customWidth="1"/>
    <col min="11272" max="11272" width="2.85546875" style="2" customWidth="1"/>
    <col min="11273" max="11276" width="15.7109375" style="2" customWidth="1"/>
    <col min="11277" max="11520" width="11.42578125" style="2"/>
    <col min="11521" max="11521" width="2.85546875" style="2" customWidth="1"/>
    <col min="11522" max="11522" width="45.85546875" style="2" customWidth="1"/>
    <col min="11523" max="11523" width="2.85546875" style="2" customWidth="1"/>
    <col min="11524" max="11527" width="15.7109375" style="2" customWidth="1"/>
    <col min="11528" max="11528" width="2.85546875" style="2" customWidth="1"/>
    <col min="11529" max="11532" width="15.7109375" style="2" customWidth="1"/>
    <col min="11533" max="11776" width="11.42578125" style="2"/>
    <col min="11777" max="11777" width="2.85546875" style="2" customWidth="1"/>
    <col min="11778" max="11778" width="45.85546875" style="2" customWidth="1"/>
    <col min="11779" max="11779" width="2.85546875" style="2" customWidth="1"/>
    <col min="11780" max="11783" width="15.7109375" style="2" customWidth="1"/>
    <col min="11784" max="11784" width="2.85546875" style="2" customWidth="1"/>
    <col min="11785" max="11788" width="15.7109375" style="2" customWidth="1"/>
    <col min="11789" max="12032" width="11.42578125" style="2"/>
    <col min="12033" max="12033" width="2.85546875" style="2" customWidth="1"/>
    <col min="12034" max="12034" width="45.85546875" style="2" customWidth="1"/>
    <col min="12035" max="12035" width="2.85546875" style="2" customWidth="1"/>
    <col min="12036" max="12039" width="15.7109375" style="2" customWidth="1"/>
    <col min="12040" max="12040" width="2.85546875" style="2" customWidth="1"/>
    <col min="12041" max="12044" width="15.7109375" style="2" customWidth="1"/>
    <col min="12045" max="12288" width="11.42578125" style="2"/>
    <col min="12289" max="12289" width="2.85546875" style="2" customWidth="1"/>
    <col min="12290" max="12290" width="45.85546875" style="2" customWidth="1"/>
    <col min="12291" max="12291" width="2.85546875" style="2" customWidth="1"/>
    <col min="12292" max="12295" width="15.7109375" style="2" customWidth="1"/>
    <col min="12296" max="12296" width="2.85546875" style="2" customWidth="1"/>
    <col min="12297" max="12300" width="15.7109375" style="2" customWidth="1"/>
    <col min="12301" max="12544" width="11.42578125" style="2"/>
    <col min="12545" max="12545" width="2.85546875" style="2" customWidth="1"/>
    <col min="12546" max="12546" width="45.85546875" style="2" customWidth="1"/>
    <col min="12547" max="12547" width="2.85546875" style="2" customWidth="1"/>
    <col min="12548" max="12551" width="15.7109375" style="2" customWidth="1"/>
    <col min="12552" max="12552" width="2.85546875" style="2" customWidth="1"/>
    <col min="12553" max="12556" width="15.7109375" style="2" customWidth="1"/>
    <col min="12557" max="12800" width="11.42578125" style="2"/>
    <col min="12801" max="12801" width="2.85546875" style="2" customWidth="1"/>
    <col min="12802" max="12802" width="45.85546875" style="2" customWidth="1"/>
    <col min="12803" max="12803" width="2.85546875" style="2" customWidth="1"/>
    <col min="12804" max="12807" width="15.7109375" style="2" customWidth="1"/>
    <col min="12808" max="12808" width="2.85546875" style="2" customWidth="1"/>
    <col min="12809" max="12812" width="15.7109375" style="2" customWidth="1"/>
    <col min="12813" max="13056" width="11.42578125" style="2"/>
    <col min="13057" max="13057" width="2.85546875" style="2" customWidth="1"/>
    <col min="13058" max="13058" width="45.85546875" style="2" customWidth="1"/>
    <col min="13059" max="13059" width="2.85546875" style="2" customWidth="1"/>
    <col min="13060" max="13063" width="15.7109375" style="2" customWidth="1"/>
    <col min="13064" max="13064" width="2.85546875" style="2" customWidth="1"/>
    <col min="13065" max="13068" width="15.7109375" style="2" customWidth="1"/>
    <col min="13069" max="13312" width="11.42578125" style="2"/>
    <col min="13313" max="13313" width="2.85546875" style="2" customWidth="1"/>
    <col min="13314" max="13314" width="45.85546875" style="2" customWidth="1"/>
    <col min="13315" max="13315" width="2.85546875" style="2" customWidth="1"/>
    <col min="13316" max="13319" width="15.7109375" style="2" customWidth="1"/>
    <col min="13320" max="13320" width="2.85546875" style="2" customWidth="1"/>
    <col min="13321" max="13324" width="15.7109375" style="2" customWidth="1"/>
    <col min="13325" max="13568" width="11.42578125" style="2"/>
    <col min="13569" max="13569" width="2.85546875" style="2" customWidth="1"/>
    <col min="13570" max="13570" width="45.85546875" style="2" customWidth="1"/>
    <col min="13571" max="13571" width="2.85546875" style="2" customWidth="1"/>
    <col min="13572" max="13575" width="15.7109375" style="2" customWidth="1"/>
    <col min="13576" max="13576" width="2.85546875" style="2" customWidth="1"/>
    <col min="13577" max="13580" width="15.7109375" style="2" customWidth="1"/>
    <col min="13581" max="13824" width="11.42578125" style="2"/>
    <col min="13825" max="13825" width="2.85546875" style="2" customWidth="1"/>
    <col min="13826" max="13826" width="45.85546875" style="2" customWidth="1"/>
    <col min="13827" max="13827" width="2.85546875" style="2" customWidth="1"/>
    <col min="13828" max="13831" width="15.7109375" style="2" customWidth="1"/>
    <col min="13832" max="13832" width="2.85546875" style="2" customWidth="1"/>
    <col min="13833" max="13836" width="15.7109375" style="2" customWidth="1"/>
    <col min="13837" max="14080" width="11.42578125" style="2"/>
    <col min="14081" max="14081" width="2.85546875" style="2" customWidth="1"/>
    <col min="14082" max="14082" width="45.85546875" style="2" customWidth="1"/>
    <col min="14083" max="14083" width="2.85546875" style="2" customWidth="1"/>
    <col min="14084" max="14087" width="15.7109375" style="2" customWidth="1"/>
    <col min="14088" max="14088" width="2.85546875" style="2" customWidth="1"/>
    <col min="14089" max="14092" width="15.7109375" style="2" customWidth="1"/>
    <col min="14093" max="14336" width="11.42578125" style="2"/>
    <col min="14337" max="14337" width="2.85546875" style="2" customWidth="1"/>
    <col min="14338" max="14338" width="45.85546875" style="2" customWidth="1"/>
    <col min="14339" max="14339" width="2.85546875" style="2" customWidth="1"/>
    <col min="14340" max="14343" width="15.7109375" style="2" customWidth="1"/>
    <col min="14344" max="14344" width="2.85546875" style="2" customWidth="1"/>
    <col min="14345" max="14348" width="15.7109375" style="2" customWidth="1"/>
    <col min="14349" max="14592" width="11.42578125" style="2"/>
    <col min="14593" max="14593" width="2.85546875" style="2" customWidth="1"/>
    <col min="14594" max="14594" width="45.85546875" style="2" customWidth="1"/>
    <col min="14595" max="14595" width="2.85546875" style="2" customWidth="1"/>
    <col min="14596" max="14599" width="15.7109375" style="2" customWidth="1"/>
    <col min="14600" max="14600" width="2.85546875" style="2" customWidth="1"/>
    <col min="14601" max="14604" width="15.7109375" style="2" customWidth="1"/>
    <col min="14605" max="14848" width="11.42578125" style="2"/>
    <col min="14849" max="14849" width="2.85546875" style="2" customWidth="1"/>
    <col min="14850" max="14850" width="45.85546875" style="2" customWidth="1"/>
    <col min="14851" max="14851" width="2.85546875" style="2" customWidth="1"/>
    <col min="14852" max="14855" width="15.7109375" style="2" customWidth="1"/>
    <col min="14856" max="14856" width="2.85546875" style="2" customWidth="1"/>
    <col min="14857" max="14860" width="15.7109375" style="2" customWidth="1"/>
    <col min="14861" max="15104" width="11.42578125" style="2"/>
    <col min="15105" max="15105" width="2.85546875" style="2" customWidth="1"/>
    <col min="15106" max="15106" width="45.85546875" style="2" customWidth="1"/>
    <col min="15107" max="15107" width="2.85546875" style="2" customWidth="1"/>
    <col min="15108" max="15111" width="15.7109375" style="2" customWidth="1"/>
    <col min="15112" max="15112" width="2.85546875" style="2" customWidth="1"/>
    <col min="15113" max="15116" width="15.7109375" style="2" customWidth="1"/>
    <col min="15117" max="15360" width="11.42578125" style="2"/>
    <col min="15361" max="15361" width="2.85546875" style="2" customWidth="1"/>
    <col min="15362" max="15362" width="45.85546875" style="2" customWidth="1"/>
    <col min="15363" max="15363" width="2.85546875" style="2" customWidth="1"/>
    <col min="15364" max="15367" width="15.7109375" style="2" customWidth="1"/>
    <col min="15368" max="15368" width="2.85546875" style="2" customWidth="1"/>
    <col min="15369" max="15372" width="15.7109375" style="2" customWidth="1"/>
    <col min="15373" max="15616" width="11.42578125" style="2"/>
    <col min="15617" max="15617" width="2.85546875" style="2" customWidth="1"/>
    <col min="15618" max="15618" width="45.85546875" style="2" customWidth="1"/>
    <col min="15619" max="15619" width="2.85546875" style="2" customWidth="1"/>
    <col min="15620" max="15623" width="15.7109375" style="2" customWidth="1"/>
    <col min="15624" max="15624" width="2.85546875" style="2" customWidth="1"/>
    <col min="15625" max="15628" width="15.7109375" style="2" customWidth="1"/>
    <col min="15629" max="15872" width="11.42578125" style="2"/>
    <col min="15873" max="15873" width="2.85546875" style="2" customWidth="1"/>
    <col min="15874" max="15874" width="45.85546875" style="2" customWidth="1"/>
    <col min="15875" max="15875" width="2.85546875" style="2" customWidth="1"/>
    <col min="15876" max="15879" width="15.7109375" style="2" customWidth="1"/>
    <col min="15880" max="15880" width="2.85546875" style="2" customWidth="1"/>
    <col min="15881" max="15884" width="15.7109375" style="2" customWidth="1"/>
    <col min="15885" max="16128" width="11.42578125" style="2"/>
    <col min="16129" max="16129" width="2.85546875" style="2" customWidth="1"/>
    <col min="16130" max="16130" width="45.85546875" style="2" customWidth="1"/>
    <col min="16131" max="16131" width="2.85546875" style="2" customWidth="1"/>
    <col min="16132" max="16135" width="15.7109375" style="2" customWidth="1"/>
    <col min="16136" max="16136" width="2.85546875" style="2" customWidth="1"/>
    <col min="16137" max="16140" width="15.7109375" style="2" customWidth="1"/>
    <col min="16141" max="16384" width="11.42578125" style="2"/>
  </cols>
  <sheetData>
    <row r="1" spans="1:13" ht="12" customHeight="1" x14ac:dyDescent="0.25">
      <c r="A1" s="112"/>
      <c r="B1" s="112"/>
      <c r="C1" s="112"/>
      <c r="D1" s="112"/>
      <c r="E1" s="112"/>
      <c r="F1" s="112"/>
      <c r="G1" s="112"/>
      <c r="H1" s="112"/>
      <c r="I1" s="112"/>
      <c r="J1" s="112"/>
      <c r="K1" s="112"/>
      <c r="L1" s="112"/>
    </row>
    <row r="2" spans="1:13" ht="12" customHeight="1" x14ac:dyDescent="0.25">
      <c r="A2" s="112"/>
      <c r="B2" s="113" t="s">
        <v>295</v>
      </c>
      <c r="C2" s="112"/>
      <c r="D2" s="112"/>
      <c r="E2" s="112"/>
      <c r="F2" s="112"/>
      <c r="G2" s="112"/>
      <c r="H2" s="112"/>
      <c r="I2" s="112"/>
      <c r="J2" s="112"/>
      <c r="K2" s="112"/>
      <c r="L2" s="112"/>
    </row>
    <row r="3" spans="1:13" ht="12" customHeight="1" x14ac:dyDescent="0.25">
      <c r="A3" s="112"/>
      <c r="B3" s="6" t="s">
        <v>296</v>
      </c>
      <c r="C3" s="112"/>
      <c r="D3" s="112"/>
      <c r="E3" s="112"/>
      <c r="F3" s="112"/>
      <c r="G3" s="112"/>
      <c r="H3" s="112"/>
      <c r="I3" s="112"/>
      <c r="J3" s="112"/>
      <c r="K3" s="112"/>
      <c r="L3" s="112"/>
    </row>
    <row r="4" spans="1:13" ht="12" customHeight="1" x14ac:dyDescent="0.25">
      <c r="A4" s="12"/>
      <c r="B4" s="1999" t="s">
        <v>4</v>
      </c>
      <c r="C4" s="12"/>
      <c r="D4" s="2017">
        <v>2016</v>
      </c>
      <c r="E4" s="2018"/>
      <c r="F4" s="2018"/>
      <c r="G4" s="2019"/>
      <c r="H4" s="12"/>
      <c r="I4" s="2017">
        <v>2015</v>
      </c>
      <c r="J4" s="2018"/>
      <c r="K4" s="2018"/>
      <c r="L4" s="2019"/>
    </row>
    <row r="5" spans="1:13" ht="12" customHeight="1" x14ac:dyDescent="0.25">
      <c r="A5" s="12"/>
      <c r="B5" s="2000"/>
      <c r="C5" s="12"/>
      <c r="D5" s="2000" t="s">
        <v>201</v>
      </c>
      <c r="E5" s="150" t="s">
        <v>277</v>
      </c>
      <c r="F5" s="150" t="s">
        <v>277</v>
      </c>
      <c r="G5" s="381" t="s">
        <v>203</v>
      </c>
      <c r="H5" s="12"/>
      <c r="I5" s="2000" t="s">
        <v>201</v>
      </c>
      <c r="J5" s="150" t="s">
        <v>277</v>
      </c>
      <c r="K5" s="150" t="s">
        <v>277</v>
      </c>
      <c r="L5" s="381" t="s">
        <v>203</v>
      </c>
    </row>
    <row r="6" spans="1:13" ht="12" customHeight="1" x14ac:dyDescent="0.25">
      <c r="A6" s="12"/>
      <c r="B6" s="2001"/>
      <c r="C6" s="12"/>
      <c r="D6" s="2001"/>
      <c r="E6" s="151" t="s">
        <v>278</v>
      </c>
      <c r="F6" s="151" t="s">
        <v>279</v>
      </c>
      <c r="G6" s="381" t="s">
        <v>290</v>
      </c>
      <c r="H6" s="12"/>
      <c r="I6" s="2001"/>
      <c r="J6" s="151" t="s">
        <v>278</v>
      </c>
      <c r="K6" s="151" t="s">
        <v>279</v>
      </c>
      <c r="L6" s="381" t="s">
        <v>290</v>
      </c>
    </row>
    <row r="7" spans="1:13" ht="12" customHeight="1" x14ac:dyDescent="0.25">
      <c r="A7" s="16"/>
      <c r="B7" s="16"/>
      <c r="C7" s="16"/>
      <c r="D7" s="16"/>
      <c r="E7" s="16"/>
      <c r="F7" s="16"/>
      <c r="G7" s="16"/>
      <c r="H7" s="16"/>
      <c r="I7" s="16"/>
      <c r="J7" s="16"/>
      <c r="K7" s="16"/>
      <c r="L7" s="16"/>
    </row>
    <row r="8" spans="1:13" ht="12" customHeight="1" x14ac:dyDescent="0.25">
      <c r="A8" s="112"/>
      <c r="B8" s="20" t="s">
        <v>11</v>
      </c>
      <c r="C8" s="112"/>
      <c r="D8" s="23"/>
      <c r="E8" s="23"/>
      <c r="F8" s="23"/>
      <c r="G8" s="23"/>
      <c r="H8" s="166"/>
      <c r="I8" s="192"/>
      <c r="J8" s="23"/>
      <c r="K8" s="23"/>
      <c r="L8" s="23"/>
      <c r="M8" s="208"/>
    </row>
    <row r="9" spans="1:13" ht="12" customHeight="1" x14ac:dyDescent="0.25">
      <c r="A9" s="113"/>
      <c r="B9" s="26" t="s">
        <v>14</v>
      </c>
      <c r="C9" s="113"/>
      <c r="D9" s="1503">
        <f>SUM(E9:G9)</f>
        <v>306</v>
      </c>
      <c r="E9" s="1397">
        <v>294</v>
      </c>
      <c r="F9" s="1397">
        <v>12</v>
      </c>
      <c r="G9" s="1398" t="s">
        <v>131</v>
      </c>
      <c r="H9" s="623"/>
      <c r="I9" s="378">
        <f>SUM(J9:L9)</f>
        <v>296</v>
      </c>
      <c r="J9" s="242">
        <v>282</v>
      </c>
      <c r="K9" s="242">
        <v>14</v>
      </c>
      <c r="L9" s="242">
        <v>0</v>
      </c>
      <c r="M9" s="624"/>
    </row>
    <row r="10" spans="1:13" ht="12" customHeight="1" x14ac:dyDescent="0.25">
      <c r="A10" s="112"/>
      <c r="B10" s="32" t="s">
        <v>16</v>
      </c>
      <c r="C10" s="112"/>
      <c r="D10" s="622">
        <f t="shared" ref="D10:D14" si="0">SUM(E10:G10)</f>
        <v>1592</v>
      </c>
      <c r="E10" s="365">
        <v>1208</v>
      </c>
      <c r="F10" s="365">
        <v>384</v>
      </c>
      <c r="G10" s="621">
        <v>0</v>
      </c>
      <c r="H10" s="374"/>
      <c r="I10" s="364">
        <f>SUM(J10:L10)</f>
        <v>1658</v>
      </c>
      <c r="J10" s="365">
        <v>1214</v>
      </c>
      <c r="K10" s="365">
        <v>444</v>
      </c>
      <c r="L10" s="365">
        <v>0</v>
      </c>
      <c r="M10" s="624"/>
    </row>
    <row r="11" spans="1:13" ht="12" customHeight="1" x14ac:dyDescent="0.25">
      <c r="A11" s="112"/>
      <c r="B11" s="32" t="s">
        <v>20</v>
      </c>
      <c r="C11" s="112"/>
      <c r="D11" s="622">
        <f t="shared" si="0"/>
        <v>739</v>
      </c>
      <c r="E11" s="365">
        <v>585</v>
      </c>
      <c r="F11" s="365">
        <v>151</v>
      </c>
      <c r="G11" s="621">
        <v>3</v>
      </c>
      <c r="H11" s="374"/>
      <c r="I11" s="364">
        <f>SUM(J11:L11)</f>
        <v>724</v>
      </c>
      <c r="J11" s="365">
        <v>573</v>
      </c>
      <c r="K11" s="365">
        <v>148</v>
      </c>
      <c r="L11" s="365">
        <v>3</v>
      </c>
      <c r="M11" s="624"/>
    </row>
    <row r="12" spans="1:13" ht="12" customHeight="1" x14ac:dyDescent="0.25">
      <c r="A12" s="112"/>
      <c r="B12" s="32" t="s">
        <v>22</v>
      </c>
      <c r="C12" s="112"/>
      <c r="D12" s="622">
        <f t="shared" si="0"/>
        <v>453</v>
      </c>
      <c r="E12" s="365">
        <v>424</v>
      </c>
      <c r="F12" s="365">
        <v>28</v>
      </c>
      <c r="G12" s="621">
        <v>1</v>
      </c>
      <c r="H12" s="374"/>
      <c r="I12" s="364">
        <f>SUM(J12:L12)</f>
        <v>446</v>
      </c>
      <c r="J12" s="365">
        <v>411</v>
      </c>
      <c r="K12" s="365">
        <v>34</v>
      </c>
      <c r="L12" s="365">
        <v>1</v>
      </c>
      <c r="M12" s="624"/>
    </row>
    <row r="13" spans="1:13" ht="12" customHeight="1" x14ac:dyDescent="0.25">
      <c r="A13" s="112"/>
      <c r="B13" s="32" t="s">
        <v>24</v>
      </c>
      <c r="C13" s="112"/>
      <c r="D13" s="622">
        <f t="shared" si="0"/>
        <v>809</v>
      </c>
      <c r="E13" s="365">
        <v>809</v>
      </c>
      <c r="F13" s="365" t="s">
        <v>131</v>
      </c>
      <c r="G13" s="621" t="s">
        <v>131</v>
      </c>
      <c r="H13" s="374"/>
      <c r="I13" s="364">
        <v>838</v>
      </c>
      <c r="J13" s="365" t="s">
        <v>131</v>
      </c>
      <c r="K13" s="365" t="s">
        <v>131</v>
      </c>
      <c r="L13" s="365" t="s">
        <v>131</v>
      </c>
      <c r="M13" s="624"/>
    </row>
    <row r="14" spans="1:13" ht="12" customHeight="1" x14ac:dyDescent="0.25">
      <c r="A14" s="112"/>
      <c r="B14" s="42" t="s">
        <v>28</v>
      </c>
      <c r="C14" s="112"/>
      <c r="D14" s="888">
        <f t="shared" si="0"/>
        <v>152</v>
      </c>
      <c r="E14" s="1185">
        <v>0</v>
      </c>
      <c r="F14" s="1185">
        <v>152</v>
      </c>
      <c r="G14" s="1186">
        <v>0</v>
      </c>
      <c r="H14" s="374"/>
      <c r="I14" s="366">
        <v>178</v>
      </c>
      <c r="J14" s="367">
        <v>0</v>
      </c>
      <c r="K14" s="367">
        <v>178</v>
      </c>
      <c r="L14" s="367">
        <v>0</v>
      </c>
      <c r="M14" s="208"/>
    </row>
    <row r="15" spans="1:13" ht="12" customHeight="1" x14ac:dyDescent="0.25">
      <c r="A15" s="112"/>
      <c r="B15" s="157" t="s">
        <v>30</v>
      </c>
      <c r="C15" s="112"/>
      <c r="D15" s="1667">
        <f>SUM(D9:D14)</f>
        <v>4051</v>
      </c>
      <c r="E15" s="625"/>
      <c r="F15" s="625"/>
      <c r="G15" s="625"/>
      <c r="H15" s="374"/>
      <c r="I15" s="379">
        <f>SUM(I9:I14)</f>
        <v>4140</v>
      </c>
      <c r="J15" s="625"/>
      <c r="K15" s="625"/>
      <c r="L15" s="625"/>
      <c r="M15" s="624"/>
    </row>
    <row r="16" spans="1:13" ht="12" customHeight="1" x14ac:dyDescent="0.25">
      <c r="A16" s="187"/>
      <c r="B16" s="57"/>
      <c r="C16" s="187"/>
      <c r="D16" s="625"/>
      <c r="E16" s="625"/>
      <c r="F16" s="625"/>
      <c r="G16" s="625"/>
      <c r="H16" s="626"/>
      <c r="I16" s="625"/>
      <c r="J16" s="625"/>
      <c r="K16" s="625"/>
      <c r="L16" s="625"/>
      <c r="M16" s="624"/>
    </row>
    <row r="17" spans="1:13" ht="12" customHeight="1" x14ac:dyDescent="0.25">
      <c r="A17" s="187"/>
      <c r="B17" s="20" t="s">
        <v>31</v>
      </c>
      <c r="C17" s="187"/>
      <c r="D17" s="625"/>
      <c r="E17" s="267"/>
      <c r="F17" s="267"/>
      <c r="G17" s="267"/>
      <c r="H17" s="626"/>
      <c r="I17" s="266"/>
      <c r="J17" s="267"/>
      <c r="K17" s="267"/>
      <c r="L17" s="267"/>
      <c r="M17" s="624"/>
    </row>
    <row r="18" spans="1:13" ht="12" customHeight="1" x14ac:dyDescent="0.25">
      <c r="A18" s="113"/>
      <c r="B18" s="26" t="s">
        <v>700</v>
      </c>
      <c r="C18" s="113"/>
      <c r="D18" s="677">
        <f t="shared" ref="D18:D61" si="1">SUM(E18:G18)</f>
        <v>6383</v>
      </c>
      <c r="E18" s="678">
        <v>6383</v>
      </c>
      <c r="F18" s="678">
        <v>0</v>
      </c>
      <c r="G18" s="679" t="s">
        <v>131</v>
      </c>
      <c r="H18" s="623"/>
      <c r="I18" s="1503">
        <f>SUM(J18:L18)</f>
        <v>4666</v>
      </c>
      <c r="J18" s="1397">
        <v>4666</v>
      </c>
      <c r="K18" s="1397">
        <v>0</v>
      </c>
      <c r="L18" s="1398">
        <v>0</v>
      </c>
      <c r="M18" s="624"/>
    </row>
    <row r="19" spans="1:13" ht="12" customHeight="1" x14ac:dyDescent="0.25">
      <c r="A19" s="112"/>
      <c r="B19" s="32" t="s">
        <v>35</v>
      </c>
      <c r="C19" s="112"/>
      <c r="D19" s="680">
        <f t="shared" si="1"/>
        <v>27</v>
      </c>
      <c r="E19" s="365">
        <v>27</v>
      </c>
      <c r="F19" s="365">
        <v>0</v>
      </c>
      <c r="G19" s="681">
        <v>0</v>
      </c>
      <c r="H19" s="374"/>
      <c r="I19" s="622">
        <f>SUM(J19:L19)</f>
        <v>26</v>
      </c>
      <c r="J19" s="365">
        <v>26</v>
      </c>
      <c r="K19" s="365">
        <v>0</v>
      </c>
      <c r="L19" s="621">
        <v>0</v>
      </c>
      <c r="M19" s="624"/>
    </row>
    <row r="20" spans="1:13" ht="12" customHeight="1" x14ac:dyDescent="0.25">
      <c r="A20" s="112"/>
      <c r="B20" s="32" t="s">
        <v>37</v>
      </c>
      <c r="C20" s="112"/>
      <c r="D20" s="680">
        <f t="shared" si="1"/>
        <v>288</v>
      </c>
      <c r="E20" s="365">
        <v>225</v>
      </c>
      <c r="F20" s="365">
        <v>63</v>
      </c>
      <c r="G20" s="681">
        <v>0</v>
      </c>
      <c r="H20" s="374"/>
      <c r="I20" s="622">
        <f t="shared" ref="I20:I28" si="2">SUM(J20:L20)</f>
        <v>307</v>
      </c>
      <c r="J20" s="365">
        <v>219</v>
      </c>
      <c r="K20" s="365">
        <v>88</v>
      </c>
      <c r="L20" s="621">
        <v>0</v>
      </c>
      <c r="M20" s="624"/>
    </row>
    <row r="21" spans="1:13" ht="12" customHeight="1" x14ac:dyDescent="0.25">
      <c r="A21" s="112"/>
      <c r="B21" s="32" t="s">
        <v>39</v>
      </c>
      <c r="C21" s="112"/>
      <c r="D21" s="680">
        <f t="shared" si="1"/>
        <v>35</v>
      </c>
      <c r="E21" s="365">
        <v>7</v>
      </c>
      <c r="F21" s="365">
        <v>28</v>
      </c>
      <c r="G21" s="681">
        <v>0</v>
      </c>
      <c r="H21" s="374"/>
      <c r="I21" s="622">
        <f t="shared" si="2"/>
        <v>39</v>
      </c>
      <c r="J21" s="365">
        <v>5</v>
      </c>
      <c r="K21" s="365">
        <v>34</v>
      </c>
      <c r="L21" s="621">
        <v>0</v>
      </c>
      <c r="M21" s="624"/>
    </row>
    <row r="22" spans="1:13" ht="12" customHeight="1" x14ac:dyDescent="0.25">
      <c r="A22" s="2"/>
      <c r="B22" s="32" t="s">
        <v>41</v>
      </c>
      <c r="C22" s="2"/>
      <c r="D22" s="680">
        <f t="shared" si="1"/>
        <v>892</v>
      </c>
      <c r="E22" s="365">
        <v>675</v>
      </c>
      <c r="F22" s="365">
        <v>188</v>
      </c>
      <c r="G22" s="681">
        <v>29</v>
      </c>
      <c r="H22" s="262"/>
      <c r="I22" s="622">
        <f t="shared" si="2"/>
        <v>762</v>
      </c>
      <c r="J22" s="365">
        <v>576</v>
      </c>
      <c r="K22" s="365">
        <v>159</v>
      </c>
      <c r="L22" s="621">
        <v>27</v>
      </c>
      <c r="M22" s="624"/>
    </row>
    <row r="23" spans="1:13" ht="12" customHeight="1" x14ac:dyDescent="0.25">
      <c r="A23" s="112"/>
      <c r="B23" s="32" t="s">
        <v>45</v>
      </c>
      <c r="C23" s="112"/>
      <c r="D23" s="680">
        <f t="shared" si="1"/>
        <v>358</v>
      </c>
      <c r="E23" s="365">
        <v>27</v>
      </c>
      <c r="F23" s="365">
        <v>306</v>
      </c>
      <c r="G23" s="681">
        <v>25</v>
      </c>
      <c r="H23" s="374"/>
      <c r="I23" s="622">
        <f t="shared" si="2"/>
        <v>344</v>
      </c>
      <c r="J23" s="365">
        <v>22</v>
      </c>
      <c r="K23" s="365">
        <v>306</v>
      </c>
      <c r="L23" s="621">
        <v>16</v>
      </c>
      <c r="M23" s="624"/>
    </row>
    <row r="24" spans="1:13" ht="12" customHeight="1" x14ac:dyDescent="0.25">
      <c r="A24" s="112"/>
      <c r="B24" s="32" t="s">
        <v>47</v>
      </c>
      <c r="C24" s="112"/>
      <c r="D24" s="680">
        <f t="shared" si="1"/>
        <v>12685</v>
      </c>
      <c r="E24" s="365">
        <v>7276</v>
      </c>
      <c r="F24" s="365">
        <v>5409</v>
      </c>
      <c r="G24" s="681">
        <v>0</v>
      </c>
      <c r="H24" s="374"/>
      <c r="I24" s="622">
        <f t="shared" si="2"/>
        <v>12364</v>
      </c>
      <c r="J24" s="365">
        <v>7021</v>
      </c>
      <c r="K24" s="365">
        <v>5341</v>
      </c>
      <c r="L24" s="621">
        <v>2</v>
      </c>
      <c r="M24" s="624"/>
    </row>
    <row r="25" spans="1:13" ht="12" customHeight="1" x14ac:dyDescent="0.25">
      <c r="A25" s="112"/>
      <c r="B25" s="32" t="s">
        <v>49</v>
      </c>
      <c r="C25" s="112"/>
      <c r="D25" s="680">
        <f t="shared" si="1"/>
        <v>7989</v>
      </c>
      <c r="E25" s="365">
        <v>3768</v>
      </c>
      <c r="F25" s="365">
        <v>4221</v>
      </c>
      <c r="G25" s="681" t="s">
        <v>131</v>
      </c>
      <c r="H25" s="374"/>
      <c r="I25" s="622">
        <f t="shared" si="2"/>
        <v>7282</v>
      </c>
      <c r="J25" s="365">
        <v>3401</v>
      </c>
      <c r="K25" s="365">
        <v>3881</v>
      </c>
      <c r="L25" s="621">
        <v>0</v>
      </c>
      <c r="M25" s="624"/>
    </row>
    <row r="26" spans="1:13" ht="12" customHeight="1" x14ac:dyDescent="0.25">
      <c r="A26" s="112"/>
      <c r="B26" s="32" t="s">
        <v>50</v>
      </c>
      <c r="C26" s="112"/>
      <c r="D26" s="680">
        <f t="shared" si="1"/>
        <v>107</v>
      </c>
      <c r="E26" s="365">
        <v>102</v>
      </c>
      <c r="F26" s="365">
        <v>4</v>
      </c>
      <c r="G26" s="681">
        <v>1</v>
      </c>
      <c r="H26" s="374"/>
      <c r="I26" s="622">
        <f t="shared" si="2"/>
        <v>89</v>
      </c>
      <c r="J26" s="365">
        <v>84</v>
      </c>
      <c r="K26" s="365">
        <v>5</v>
      </c>
      <c r="L26" s="621">
        <v>0</v>
      </c>
      <c r="M26" s="624"/>
    </row>
    <row r="27" spans="1:13" ht="12" customHeight="1" x14ac:dyDescent="0.25">
      <c r="A27" s="112"/>
      <c r="B27" s="32" t="s">
        <v>53</v>
      </c>
      <c r="C27" s="112"/>
      <c r="D27" s="680">
        <f t="shared" si="1"/>
        <v>4709</v>
      </c>
      <c r="E27" s="365">
        <v>3089</v>
      </c>
      <c r="F27" s="365">
        <v>1620</v>
      </c>
      <c r="G27" s="681" t="s">
        <v>131</v>
      </c>
      <c r="H27" s="374"/>
      <c r="I27" s="622">
        <f t="shared" si="2"/>
        <v>3141</v>
      </c>
      <c r="J27" s="365">
        <v>2248</v>
      </c>
      <c r="K27" s="365">
        <v>893</v>
      </c>
      <c r="L27" s="621">
        <v>0</v>
      </c>
      <c r="M27" s="624"/>
    </row>
    <row r="28" spans="1:13" ht="12" customHeight="1" x14ac:dyDescent="0.25">
      <c r="A28" s="112"/>
      <c r="B28" s="32" t="s">
        <v>55</v>
      </c>
      <c r="C28" s="112"/>
      <c r="D28" s="680">
        <f t="shared" si="1"/>
        <v>2073</v>
      </c>
      <c r="E28" s="365">
        <v>453</v>
      </c>
      <c r="F28" s="365">
        <v>1620</v>
      </c>
      <c r="G28" s="681" t="s">
        <v>131</v>
      </c>
      <c r="H28" s="374"/>
      <c r="I28" s="622">
        <f t="shared" si="2"/>
        <v>1170</v>
      </c>
      <c r="J28" s="365">
        <v>277</v>
      </c>
      <c r="K28" s="365">
        <v>893</v>
      </c>
      <c r="L28" s="621">
        <v>0</v>
      </c>
      <c r="M28" s="624"/>
    </row>
    <row r="29" spans="1:13" ht="12" customHeight="1" x14ac:dyDescent="0.25">
      <c r="A29" s="112"/>
      <c r="B29" s="32" t="s">
        <v>56</v>
      </c>
      <c r="C29" s="112"/>
      <c r="D29" s="680">
        <v>2039</v>
      </c>
      <c r="E29" s="365" t="s">
        <v>131</v>
      </c>
      <c r="F29" s="365" t="s">
        <v>131</v>
      </c>
      <c r="G29" s="681" t="s">
        <v>131</v>
      </c>
      <c r="H29" s="374"/>
      <c r="I29" s="622">
        <v>1930</v>
      </c>
      <c r="J29" s="365" t="s">
        <v>131</v>
      </c>
      <c r="K29" s="365" t="s">
        <v>131</v>
      </c>
      <c r="L29" s="621" t="s">
        <v>131</v>
      </c>
      <c r="M29" s="624"/>
    </row>
    <row r="30" spans="1:13" ht="12" customHeight="1" x14ac:dyDescent="0.25">
      <c r="A30" s="112"/>
      <c r="B30" s="32" t="s">
        <v>58</v>
      </c>
      <c r="C30" s="112"/>
      <c r="D30" s="680">
        <f t="shared" si="1"/>
        <v>433</v>
      </c>
      <c r="E30" s="365">
        <v>42</v>
      </c>
      <c r="F30" s="365">
        <v>391</v>
      </c>
      <c r="G30" s="681" t="s">
        <v>131</v>
      </c>
      <c r="H30" s="374"/>
      <c r="I30" s="622">
        <f>SUM(J30:L30)</f>
        <v>493</v>
      </c>
      <c r="J30" s="365">
        <v>49</v>
      </c>
      <c r="K30" s="365">
        <v>444</v>
      </c>
      <c r="L30" s="621">
        <v>0</v>
      </c>
      <c r="M30" s="624"/>
    </row>
    <row r="31" spans="1:13" ht="12" customHeight="1" x14ac:dyDescent="0.25">
      <c r="A31" s="2"/>
      <c r="B31" s="32" t="s">
        <v>60</v>
      </c>
      <c r="C31" s="2"/>
      <c r="D31" s="680">
        <f t="shared" si="1"/>
        <v>1519</v>
      </c>
      <c r="E31" s="365">
        <v>1157</v>
      </c>
      <c r="F31" s="365" t="s">
        <v>131</v>
      </c>
      <c r="G31" s="681">
        <v>362</v>
      </c>
      <c r="H31" s="262"/>
      <c r="I31" s="622">
        <f t="shared" ref="I31:I32" si="3">SUM(J31:L31)</f>
        <v>1440</v>
      </c>
      <c r="J31" s="365">
        <v>1204</v>
      </c>
      <c r="K31" s="365">
        <v>0</v>
      </c>
      <c r="L31" s="621">
        <v>236</v>
      </c>
      <c r="M31" s="624"/>
    </row>
    <row r="32" spans="1:13" ht="12" customHeight="1" x14ac:dyDescent="0.25">
      <c r="A32" s="112"/>
      <c r="B32" s="42" t="s">
        <v>62</v>
      </c>
      <c r="C32" s="112"/>
      <c r="D32" s="682">
        <f t="shared" si="1"/>
        <v>116</v>
      </c>
      <c r="E32" s="683">
        <v>0</v>
      </c>
      <c r="F32" s="683">
        <v>116</v>
      </c>
      <c r="G32" s="684" t="s">
        <v>131</v>
      </c>
      <c r="H32" s="374"/>
      <c r="I32" s="888">
        <f t="shared" si="3"/>
        <v>113</v>
      </c>
      <c r="J32" s="1185">
        <v>0</v>
      </c>
      <c r="K32" s="1185">
        <v>113</v>
      </c>
      <c r="L32" s="1186">
        <v>0</v>
      </c>
      <c r="M32" s="624"/>
    </row>
    <row r="33" spans="1:13" ht="12" customHeight="1" x14ac:dyDescent="0.25">
      <c r="A33" s="112"/>
      <c r="B33" s="157" t="s">
        <v>30</v>
      </c>
      <c r="C33" s="112"/>
      <c r="D33" s="1667">
        <f>SUM(D18:D32)</f>
        <v>39653</v>
      </c>
      <c r="E33" s="625"/>
      <c r="F33" s="625"/>
      <c r="G33" s="625"/>
      <c r="H33" s="374"/>
      <c r="I33" s="379">
        <f>SUM(I18:I32)</f>
        <v>34166</v>
      </c>
      <c r="J33" s="625"/>
      <c r="K33" s="625"/>
      <c r="L33" s="625"/>
      <c r="M33" s="624"/>
    </row>
    <row r="34" spans="1:13" ht="12" customHeight="1" x14ac:dyDescent="0.25">
      <c r="A34" s="187"/>
      <c r="B34" s="48"/>
      <c r="C34" s="187"/>
      <c r="D34" s="625"/>
      <c r="E34" s="625"/>
      <c r="F34" s="625"/>
      <c r="G34" s="625"/>
      <c r="H34" s="626"/>
      <c r="I34" s="625"/>
      <c r="J34" s="625"/>
      <c r="K34" s="625"/>
      <c r="L34" s="625"/>
      <c r="M34" s="624"/>
    </row>
    <row r="35" spans="1:13" ht="12" customHeight="1" x14ac:dyDescent="0.25">
      <c r="A35" s="187"/>
      <c r="B35" s="20" t="s">
        <v>64</v>
      </c>
      <c r="C35" s="187"/>
      <c r="D35" s="625"/>
      <c r="E35" s="625"/>
      <c r="F35" s="267"/>
      <c r="G35" s="267"/>
      <c r="H35" s="626"/>
      <c r="I35" s="266"/>
      <c r="J35" s="267"/>
      <c r="K35" s="267"/>
      <c r="L35" s="267"/>
      <c r="M35" s="624"/>
    </row>
    <row r="36" spans="1:13" ht="12" customHeight="1" x14ac:dyDescent="0.25">
      <c r="A36" s="112"/>
      <c r="B36" s="26" t="s">
        <v>65</v>
      </c>
      <c r="C36" s="112"/>
      <c r="D36" s="677">
        <f t="shared" si="1"/>
        <v>1</v>
      </c>
      <c r="E36" s="678">
        <v>1</v>
      </c>
      <c r="F36" s="678" t="s">
        <v>131</v>
      </c>
      <c r="G36" s="679" t="s">
        <v>131</v>
      </c>
      <c r="H36" s="374"/>
      <c r="I36" s="378">
        <f t="shared" ref="I36:I61" si="4">SUM(J36:L36)</f>
        <v>2</v>
      </c>
      <c r="J36" s="242">
        <v>2</v>
      </c>
      <c r="K36" s="242">
        <v>0</v>
      </c>
      <c r="L36" s="242">
        <v>0</v>
      </c>
      <c r="M36" s="624"/>
    </row>
    <row r="37" spans="1:13" ht="12" customHeight="1" x14ac:dyDescent="0.25">
      <c r="A37" s="112"/>
      <c r="B37" s="32" t="s">
        <v>67</v>
      </c>
      <c r="C37" s="112"/>
      <c r="D37" s="680">
        <f t="shared" si="1"/>
        <v>194</v>
      </c>
      <c r="E37" s="365">
        <v>1</v>
      </c>
      <c r="F37" s="365">
        <v>193</v>
      </c>
      <c r="G37" s="681">
        <v>0</v>
      </c>
      <c r="H37" s="374"/>
      <c r="I37" s="364">
        <f t="shared" si="4"/>
        <v>202</v>
      </c>
      <c r="J37" s="365">
        <v>1</v>
      </c>
      <c r="K37" s="365">
        <v>201</v>
      </c>
      <c r="L37" s="365">
        <v>0</v>
      </c>
      <c r="M37" s="624"/>
    </row>
    <row r="38" spans="1:13" ht="12" customHeight="1" x14ac:dyDescent="0.25">
      <c r="A38" s="112"/>
      <c r="B38" s="32" t="s">
        <v>166</v>
      </c>
      <c r="C38" s="112"/>
      <c r="D38" s="680">
        <f t="shared" si="1"/>
        <v>31</v>
      </c>
      <c r="E38" s="365">
        <v>6</v>
      </c>
      <c r="F38" s="365">
        <v>25</v>
      </c>
      <c r="G38" s="681">
        <v>0</v>
      </c>
      <c r="H38" s="374"/>
      <c r="I38" s="364">
        <f t="shared" si="4"/>
        <v>58</v>
      </c>
      <c r="J38" s="365">
        <v>6</v>
      </c>
      <c r="K38" s="365">
        <v>50</v>
      </c>
      <c r="L38" s="365">
        <v>2</v>
      </c>
      <c r="M38" s="624"/>
    </row>
    <row r="39" spans="1:13" ht="12" customHeight="1" x14ac:dyDescent="0.25">
      <c r="A39" s="112"/>
      <c r="B39" s="32" t="s">
        <v>71</v>
      </c>
      <c r="C39" s="112"/>
      <c r="D39" s="680">
        <f t="shared" si="1"/>
        <v>14</v>
      </c>
      <c r="E39" s="365">
        <v>1</v>
      </c>
      <c r="F39" s="365">
        <v>12</v>
      </c>
      <c r="G39" s="681">
        <v>1</v>
      </c>
      <c r="H39" s="374"/>
      <c r="I39" s="364">
        <f t="shared" si="4"/>
        <v>12</v>
      </c>
      <c r="J39" s="365">
        <v>0</v>
      </c>
      <c r="K39" s="365">
        <v>11</v>
      </c>
      <c r="L39" s="365">
        <v>1</v>
      </c>
      <c r="M39" s="624"/>
    </row>
    <row r="40" spans="1:13" ht="12" customHeight="1" x14ac:dyDescent="0.25">
      <c r="A40" s="112"/>
      <c r="B40" s="32" t="s">
        <v>170</v>
      </c>
      <c r="C40" s="112"/>
      <c r="D40" s="680">
        <f t="shared" si="1"/>
        <v>2970</v>
      </c>
      <c r="E40" s="365">
        <v>2641</v>
      </c>
      <c r="F40" s="365">
        <v>320</v>
      </c>
      <c r="G40" s="681">
        <v>9</v>
      </c>
      <c r="H40" s="374"/>
      <c r="I40" s="364">
        <f t="shared" si="4"/>
        <v>3050</v>
      </c>
      <c r="J40" s="365">
        <v>2767</v>
      </c>
      <c r="K40" s="365">
        <v>272</v>
      </c>
      <c r="L40" s="365">
        <v>11</v>
      </c>
      <c r="M40" s="624"/>
    </row>
    <row r="41" spans="1:13" ht="12" customHeight="1" x14ac:dyDescent="0.25">
      <c r="A41" s="199"/>
      <c r="B41" s="32" t="s">
        <v>74</v>
      </c>
      <c r="C41" s="199"/>
      <c r="D41" s="680">
        <f t="shared" si="1"/>
        <v>600</v>
      </c>
      <c r="E41" s="365">
        <v>519</v>
      </c>
      <c r="F41" s="365">
        <v>55</v>
      </c>
      <c r="G41" s="681">
        <v>26</v>
      </c>
      <c r="H41" s="374"/>
      <c r="I41" s="364">
        <f t="shared" si="4"/>
        <v>545</v>
      </c>
      <c r="J41" s="365">
        <v>464</v>
      </c>
      <c r="K41" s="365">
        <v>54</v>
      </c>
      <c r="L41" s="365">
        <v>27</v>
      </c>
      <c r="M41" s="624"/>
    </row>
    <row r="42" spans="1:13" ht="12" customHeight="1" x14ac:dyDescent="0.25">
      <c r="A42" s="112"/>
      <c r="B42" s="32" t="s">
        <v>76</v>
      </c>
      <c r="C42" s="112"/>
      <c r="D42" s="680">
        <f t="shared" si="1"/>
        <v>51</v>
      </c>
      <c r="E42" s="365">
        <v>41</v>
      </c>
      <c r="F42" s="365">
        <v>10</v>
      </c>
      <c r="G42" s="681">
        <v>0</v>
      </c>
      <c r="H42" s="374"/>
      <c r="I42" s="364">
        <f t="shared" si="4"/>
        <v>47</v>
      </c>
      <c r="J42" s="365">
        <v>39</v>
      </c>
      <c r="K42" s="365">
        <v>8</v>
      </c>
      <c r="L42" s="365">
        <v>0</v>
      </c>
      <c r="M42" s="624"/>
    </row>
    <row r="43" spans="1:13" ht="12" customHeight="1" x14ac:dyDescent="0.25">
      <c r="A43" s="112"/>
      <c r="B43" s="32" t="s">
        <v>78</v>
      </c>
      <c r="C43" s="112"/>
      <c r="D43" s="680">
        <f t="shared" si="1"/>
        <v>28</v>
      </c>
      <c r="E43" s="365">
        <v>3</v>
      </c>
      <c r="F43" s="365">
        <v>25</v>
      </c>
      <c r="G43" s="681">
        <v>0</v>
      </c>
      <c r="H43" s="374"/>
      <c r="I43" s="364">
        <f t="shared" si="4"/>
        <v>38</v>
      </c>
      <c r="J43" s="365">
        <v>6</v>
      </c>
      <c r="K43" s="365">
        <v>32</v>
      </c>
      <c r="L43" s="365">
        <v>0</v>
      </c>
      <c r="M43" s="624"/>
    </row>
    <row r="44" spans="1:13" ht="12" customHeight="1" x14ac:dyDescent="0.25">
      <c r="A44" s="112"/>
      <c r="B44" s="32" t="s">
        <v>79</v>
      </c>
      <c r="C44" s="112"/>
      <c r="D44" s="680" t="s">
        <v>131</v>
      </c>
      <c r="E44" s="365" t="s">
        <v>131</v>
      </c>
      <c r="F44" s="365" t="s">
        <v>131</v>
      </c>
      <c r="G44" s="681" t="s">
        <v>131</v>
      </c>
      <c r="H44" s="374"/>
      <c r="I44" s="364" t="s">
        <v>131</v>
      </c>
      <c r="J44" s="365" t="s">
        <v>131</v>
      </c>
      <c r="K44" s="365" t="s">
        <v>131</v>
      </c>
      <c r="L44" s="365" t="s">
        <v>131</v>
      </c>
      <c r="M44" s="624"/>
    </row>
    <row r="45" spans="1:13" ht="12" customHeight="1" x14ac:dyDescent="0.25">
      <c r="A45" s="112"/>
      <c r="B45" s="32" t="s">
        <v>603</v>
      </c>
      <c r="C45" s="112"/>
      <c r="D45" s="680">
        <f t="shared" si="1"/>
        <v>140</v>
      </c>
      <c r="E45" s="365">
        <v>15</v>
      </c>
      <c r="F45" s="365">
        <v>125</v>
      </c>
      <c r="G45" s="681">
        <v>0</v>
      </c>
      <c r="H45" s="374"/>
      <c r="I45" s="364">
        <f t="shared" si="4"/>
        <v>148</v>
      </c>
      <c r="J45" s="365">
        <v>10</v>
      </c>
      <c r="K45" s="365">
        <v>138</v>
      </c>
      <c r="L45" s="365">
        <v>0</v>
      </c>
      <c r="M45" s="624"/>
    </row>
    <row r="46" spans="1:13" ht="12" customHeight="1" x14ac:dyDescent="0.25">
      <c r="A46" s="112"/>
      <c r="B46" s="32" t="s">
        <v>82</v>
      </c>
      <c r="C46" s="112"/>
      <c r="D46" s="680">
        <f t="shared" si="1"/>
        <v>5525</v>
      </c>
      <c r="E46" s="365">
        <v>4881</v>
      </c>
      <c r="F46" s="365">
        <v>644</v>
      </c>
      <c r="G46" s="681">
        <v>0</v>
      </c>
      <c r="H46" s="374"/>
      <c r="I46" s="364">
        <f t="shared" si="4"/>
        <v>5463</v>
      </c>
      <c r="J46" s="365">
        <v>4882</v>
      </c>
      <c r="K46" s="365">
        <v>581</v>
      </c>
      <c r="L46" s="365">
        <v>0</v>
      </c>
      <c r="M46" s="624"/>
    </row>
    <row r="47" spans="1:13" ht="12" customHeight="1" x14ac:dyDescent="0.25">
      <c r="A47" s="112"/>
      <c r="B47" s="32" t="s">
        <v>83</v>
      </c>
      <c r="C47" s="112"/>
      <c r="D47" s="680">
        <f t="shared" si="1"/>
        <v>29039</v>
      </c>
      <c r="E47" s="365">
        <v>4523</v>
      </c>
      <c r="F47" s="365">
        <v>44</v>
      </c>
      <c r="G47" s="681">
        <v>24472</v>
      </c>
      <c r="H47" s="374"/>
      <c r="I47" s="364">
        <f t="shared" si="4"/>
        <v>27133</v>
      </c>
      <c r="J47" s="365">
        <v>4107</v>
      </c>
      <c r="K47" s="365">
        <v>42</v>
      </c>
      <c r="L47" s="365">
        <v>22984</v>
      </c>
      <c r="M47" s="624"/>
    </row>
    <row r="48" spans="1:13" ht="12" customHeight="1" x14ac:dyDescent="0.25">
      <c r="A48" s="112"/>
      <c r="B48" s="32" t="s">
        <v>84</v>
      </c>
      <c r="C48" s="112"/>
      <c r="D48" s="680">
        <f t="shared" si="1"/>
        <v>1666</v>
      </c>
      <c r="E48" s="365">
        <v>1289</v>
      </c>
      <c r="F48" s="365">
        <v>164</v>
      </c>
      <c r="G48" s="681">
        <v>213</v>
      </c>
      <c r="H48" s="374"/>
      <c r="I48" s="364">
        <f t="shared" si="4"/>
        <v>1731</v>
      </c>
      <c r="J48" s="365">
        <v>1328</v>
      </c>
      <c r="K48" s="365">
        <v>191</v>
      </c>
      <c r="L48" s="365">
        <v>212</v>
      </c>
      <c r="M48" s="624"/>
    </row>
    <row r="49" spans="1:13" ht="12" customHeight="1" x14ac:dyDescent="0.25">
      <c r="A49" s="112"/>
      <c r="B49" s="32" t="s">
        <v>86</v>
      </c>
      <c r="C49" s="112"/>
      <c r="D49" s="680">
        <f t="shared" si="1"/>
        <v>467</v>
      </c>
      <c r="E49" s="365">
        <v>232</v>
      </c>
      <c r="F49" s="365">
        <v>193</v>
      </c>
      <c r="G49" s="681">
        <v>42</v>
      </c>
      <c r="H49" s="374"/>
      <c r="I49" s="364">
        <f t="shared" si="4"/>
        <v>455</v>
      </c>
      <c r="J49" s="365">
        <v>231</v>
      </c>
      <c r="K49" s="365">
        <v>175</v>
      </c>
      <c r="L49" s="365">
        <v>49</v>
      </c>
      <c r="M49" s="624"/>
    </row>
    <row r="50" spans="1:13" ht="12" customHeight="1" x14ac:dyDescent="0.25">
      <c r="A50" s="112"/>
      <c r="B50" s="32" t="s">
        <v>88</v>
      </c>
      <c r="C50" s="112"/>
      <c r="D50" s="680">
        <f t="shared" si="1"/>
        <v>30550</v>
      </c>
      <c r="E50" s="365">
        <v>0</v>
      </c>
      <c r="F50" s="365">
        <v>5</v>
      </c>
      <c r="G50" s="681">
        <v>30545</v>
      </c>
      <c r="H50" s="374"/>
      <c r="I50" s="364">
        <f t="shared" si="4"/>
        <v>25674</v>
      </c>
      <c r="J50" s="365">
        <v>0</v>
      </c>
      <c r="K50" s="365">
        <v>5</v>
      </c>
      <c r="L50" s="365">
        <v>25669</v>
      </c>
      <c r="M50" s="624"/>
    </row>
    <row r="51" spans="1:13" ht="12" customHeight="1" x14ac:dyDescent="0.25">
      <c r="A51" s="112"/>
      <c r="B51" s="32" t="s">
        <v>89</v>
      </c>
      <c r="C51" s="112"/>
      <c r="D51" s="680">
        <f t="shared" si="1"/>
        <v>256</v>
      </c>
      <c r="E51" s="365">
        <v>112</v>
      </c>
      <c r="F51" s="365">
        <v>144</v>
      </c>
      <c r="G51" s="681">
        <v>0</v>
      </c>
      <c r="H51" s="374"/>
      <c r="I51" s="364">
        <f t="shared" si="4"/>
        <v>120</v>
      </c>
      <c r="J51" s="365">
        <v>49</v>
      </c>
      <c r="K51" s="365">
        <v>71</v>
      </c>
      <c r="L51" s="365">
        <v>0</v>
      </c>
      <c r="M51" s="624"/>
    </row>
    <row r="52" spans="1:13" ht="12" customHeight="1" x14ac:dyDescent="0.25">
      <c r="A52" s="112"/>
      <c r="B52" s="32" t="s">
        <v>90</v>
      </c>
      <c r="C52" s="112"/>
      <c r="D52" s="680">
        <f t="shared" si="1"/>
        <v>1342</v>
      </c>
      <c r="E52" s="365">
        <v>1100</v>
      </c>
      <c r="F52" s="365">
        <v>155</v>
      </c>
      <c r="G52" s="681">
        <v>87</v>
      </c>
      <c r="H52" s="374"/>
      <c r="I52" s="364">
        <f t="shared" si="4"/>
        <v>1268</v>
      </c>
      <c r="J52" s="365">
        <v>1042</v>
      </c>
      <c r="K52" s="365">
        <v>153</v>
      </c>
      <c r="L52" s="365">
        <v>73</v>
      </c>
      <c r="M52" s="624"/>
    </row>
    <row r="53" spans="1:13" ht="12" customHeight="1" x14ac:dyDescent="0.25">
      <c r="A53" s="112"/>
      <c r="B53" s="32" t="s">
        <v>92</v>
      </c>
      <c r="C53" s="112"/>
      <c r="D53" s="680">
        <f t="shared" si="1"/>
        <v>23</v>
      </c>
      <c r="E53" s="365">
        <v>11</v>
      </c>
      <c r="F53" s="365">
        <v>12</v>
      </c>
      <c r="G53" s="681" t="s">
        <v>131</v>
      </c>
      <c r="H53" s="374"/>
      <c r="I53" s="364">
        <f t="shared" si="4"/>
        <v>22</v>
      </c>
      <c r="J53" s="365">
        <v>12</v>
      </c>
      <c r="K53" s="365">
        <v>10</v>
      </c>
      <c r="L53" s="365">
        <v>0</v>
      </c>
      <c r="M53" s="624"/>
    </row>
    <row r="54" spans="1:13" ht="12" customHeight="1" x14ac:dyDescent="0.25">
      <c r="A54" s="112"/>
      <c r="B54" s="32" t="s">
        <v>94</v>
      </c>
      <c r="C54" s="112"/>
      <c r="D54" s="680">
        <f t="shared" si="1"/>
        <v>7691</v>
      </c>
      <c r="E54" s="365">
        <v>5383</v>
      </c>
      <c r="F54" s="365">
        <v>312</v>
      </c>
      <c r="G54" s="681">
        <v>1996</v>
      </c>
      <c r="H54" s="374"/>
      <c r="I54" s="364">
        <f t="shared" si="4"/>
        <v>8079</v>
      </c>
      <c r="J54" s="365">
        <v>5752</v>
      </c>
      <c r="K54" s="365">
        <v>332</v>
      </c>
      <c r="L54" s="365">
        <v>1995</v>
      </c>
      <c r="M54" s="624"/>
    </row>
    <row r="55" spans="1:13" ht="12" customHeight="1" x14ac:dyDescent="0.25">
      <c r="A55" s="112"/>
      <c r="B55" s="32" t="s">
        <v>95</v>
      </c>
      <c r="C55" s="112"/>
      <c r="D55" s="680">
        <f t="shared" si="1"/>
        <v>64</v>
      </c>
      <c r="E55" s="365">
        <v>23</v>
      </c>
      <c r="F55" s="365">
        <v>39</v>
      </c>
      <c r="G55" s="681">
        <v>2</v>
      </c>
      <c r="H55" s="374"/>
      <c r="I55" s="364">
        <f t="shared" si="4"/>
        <v>60</v>
      </c>
      <c r="J55" s="365">
        <v>21</v>
      </c>
      <c r="K55" s="365">
        <v>37</v>
      </c>
      <c r="L55" s="365">
        <v>2</v>
      </c>
      <c r="M55" s="624"/>
    </row>
    <row r="56" spans="1:13" ht="12" customHeight="1" x14ac:dyDescent="0.25">
      <c r="A56" s="112"/>
      <c r="B56" s="32" t="s">
        <v>97</v>
      </c>
      <c r="C56" s="112"/>
      <c r="D56" s="680">
        <f t="shared" si="1"/>
        <v>1911</v>
      </c>
      <c r="E56" s="365">
        <v>1765</v>
      </c>
      <c r="F56" s="365">
        <v>141</v>
      </c>
      <c r="G56" s="681">
        <v>5</v>
      </c>
      <c r="H56" s="374"/>
      <c r="I56" s="364">
        <f t="shared" si="4"/>
        <v>1719</v>
      </c>
      <c r="J56" s="365">
        <v>1645</v>
      </c>
      <c r="K56" s="365">
        <v>68</v>
      </c>
      <c r="L56" s="365">
        <v>6</v>
      </c>
      <c r="M56" s="624"/>
    </row>
    <row r="57" spans="1:13" ht="12" customHeight="1" x14ac:dyDescent="0.25">
      <c r="A57" s="112"/>
      <c r="B57" s="32" t="s">
        <v>99</v>
      </c>
      <c r="C57" s="112"/>
      <c r="D57" s="680">
        <f t="shared" si="1"/>
        <v>45</v>
      </c>
      <c r="E57" s="365" t="s">
        <v>131</v>
      </c>
      <c r="F57" s="365">
        <v>45</v>
      </c>
      <c r="G57" s="681" t="s">
        <v>131</v>
      </c>
      <c r="H57" s="374"/>
      <c r="I57" s="364">
        <f t="shared" si="4"/>
        <v>33</v>
      </c>
      <c r="J57" s="365">
        <v>0</v>
      </c>
      <c r="K57" s="365">
        <v>33</v>
      </c>
      <c r="L57" s="365">
        <v>0</v>
      </c>
      <c r="M57" s="262"/>
    </row>
    <row r="58" spans="1:13" ht="12" customHeight="1" x14ac:dyDescent="0.25">
      <c r="A58" s="112"/>
      <c r="B58" s="32" t="s">
        <v>101</v>
      </c>
      <c r="C58" s="112"/>
      <c r="D58" s="680">
        <f t="shared" si="1"/>
        <v>5</v>
      </c>
      <c r="E58" s="365">
        <v>5</v>
      </c>
      <c r="F58" s="365" t="s">
        <v>131</v>
      </c>
      <c r="G58" s="681" t="s">
        <v>131</v>
      </c>
      <c r="H58" s="374"/>
      <c r="I58" s="364">
        <f t="shared" si="4"/>
        <v>6</v>
      </c>
      <c r="J58" s="365">
        <v>6</v>
      </c>
      <c r="K58" s="365">
        <v>0</v>
      </c>
      <c r="L58" s="365">
        <v>0</v>
      </c>
      <c r="M58" s="262"/>
    </row>
    <row r="59" spans="1:13" ht="12" customHeight="1" x14ac:dyDescent="0.25">
      <c r="A59" s="112"/>
      <c r="B59" s="32" t="s">
        <v>103</v>
      </c>
      <c r="C59" s="112"/>
      <c r="D59" s="680">
        <f t="shared" si="1"/>
        <v>1497</v>
      </c>
      <c r="E59" s="365">
        <v>705</v>
      </c>
      <c r="F59" s="365">
        <v>85</v>
      </c>
      <c r="G59" s="681">
        <v>707</v>
      </c>
      <c r="H59" s="374"/>
      <c r="I59" s="364">
        <f t="shared" si="4"/>
        <v>1522</v>
      </c>
      <c r="J59" s="365">
        <v>658</v>
      </c>
      <c r="K59" s="365">
        <v>84</v>
      </c>
      <c r="L59" s="365">
        <v>780</v>
      </c>
      <c r="M59" s="262"/>
    </row>
    <row r="60" spans="1:13" ht="12" customHeight="1" x14ac:dyDescent="0.25">
      <c r="A60" s="112"/>
      <c r="B60" s="32" t="s">
        <v>105</v>
      </c>
      <c r="C60" s="112"/>
      <c r="D60" s="680">
        <f t="shared" si="1"/>
        <v>22</v>
      </c>
      <c r="E60" s="365">
        <v>22</v>
      </c>
      <c r="F60" s="365" t="s">
        <v>131</v>
      </c>
      <c r="G60" s="681" t="s">
        <v>131</v>
      </c>
      <c r="H60" s="374"/>
      <c r="I60" s="364">
        <f t="shared" si="4"/>
        <v>14</v>
      </c>
      <c r="J60" s="365">
        <v>14</v>
      </c>
      <c r="K60" s="365">
        <v>0</v>
      </c>
      <c r="L60" s="365">
        <v>0</v>
      </c>
      <c r="M60" s="208"/>
    </row>
    <row r="61" spans="1:13" ht="12" customHeight="1" x14ac:dyDescent="0.25">
      <c r="A61" s="112"/>
      <c r="B61" s="42" t="s">
        <v>107</v>
      </c>
      <c r="C61" s="112"/>
      <c r="D61" s="682">
        <f t="shared" si="1"/>
        <v>685</v>
      </c>
      <c r="E61" s="683">
        <v>655</v>
      </c>
      <c r="F61" s="683">
        <v>30</v>
      </c>
      <c r="G61" s="684" t="s">
        <v>131</v>
      </c>
      <c r="H61" s="374"/>
      <c r="I61" s="366">
        <f t="shared" si="4"/>
        <v>694</v>
      </c>
      <c r="J61" s="367">
        <v>662</v>
      </c>
      <c r="K61" s="367">
        <v>32</v>
      </c>
      <c r="L61" s="367">
        <v>0</v>
      </c>
      <c r="M61" s="208"/>
    </row>
    <row r="62" spans="1:13" ht="12" customHeight="1" x14ac:dyDescent="0.25">
      <c r="A62" s="112"/>
      <c r="B62" s="157" t="s">
        <v>30</v>
      </c>
      <c r="C62" s="112"/>
      <c r="D62" s="623">
        <f>SUM(D36:D61)</f>
        <v>84817</v>
      </c>
      <c r="E62" s="374"/>
      <c r="F62" s="374"/>
      <c r="G62" s="374"/>
      <c r="H62" s="374"/>
      <c r="I62" s="623">
        <f>SUM(I36:I61)</f>
        <v>78095</v>
      </c>
      <c r="J62" s="374"/>
      <c r="K62" s="374"/>
      <c r="L62" s="374"/>
      <c r="M62" s="208"/>
    </row>
    <row r="63" spans="1:13" ht="12" customHeight="1" x14ac:dyDescent="0.25">
      <c r="A63" s="112"/>
      <c r="B63" s="203"/>
      <c r="C63" s="112"/>
      <c r="D63" s="374"/>
      <c r="E63" s="374"/>
      <c r="F63" s="374"/>
      <c r="G63" s="374"/>
      <c r="H63" s="374"/>
      <c r="I63" s="374"/>
      <c r="J63" s="374"/>
      <c r="K63" s="374"/>
      <c r="L63" s="374"/>
      <c r="M63" s="208"/>
    </row>
    <row r="64" spans="1:13" ht="12" customHeight="1" x14ac:dyDescent="0.25">
      <c r="A64" s="112"/>
      <c r="B64" s="235" t="s">
        <v>132</v>
      </c>
      <c r="C64" s="133"/>
      <c r="D64" s="279">
        <f>SUM(D15,D33,D62)</f>
        <v>128521</v>
      </c>
      <c r="E64" s="279"/>
      <c r="F64" s="279"/>
      <c r="G64" s="279"/>
      <c r="H64" s="279"/>
      <c r="I64" s="279">
        <f t="shared" ref="I64" si="5">SUM(I15,I33,I62)</f>
        <v>116401</v>
      </c>
      <c r="J64" s="279"/>
      <c r="K64" s="507"/>
      <c r="L64" s="507"/>
      <c r="M64" s="208"/>
    </row>
    <row r="65" spans="2:13" ht="12" customHeight="1" x14ac:dyDescent="0.25">
      <c r="D65" s="208"/>
      <c r="E65" s="208"/>
      <c r="F65" s="208"/>
      <c r="G65" s="208"/>
      <c r="H65" s="208"/>
      <c r="I65" s="208"/>
      <c r="J65" s="208"/>
      <c r="K65" s="208"/>
      <c r="L65" s="208"/>
      <c r="M65" s="208"/>
    </row>
    <row r="66" spans="2:13" ht="12" customHeight="1" x14ac:dyDescent="0.25">
      <c r="B66" s="3" t="s">
        <v>292</v>
      </c>
      <c r="D66" s="208"/>
      <c r="E66" s="208"/>
      <c r="F66" s="208"/>
      <c r="G66" s="208"/>
      <c r="H66" s="208"/>
      <c r="I66" s="208"/>
      <c r="J66" s="208"/>
      <c r="K66" s="208"/>
      <c r="L66" s="208"/>
      <c r="M66" s="208"/>
    </row>
    <row r="67" spans="2:13" ht="12" customHeight="1" x14ac:dyDescent="0.25">
      <c r="B67" s="3" t="s">
        <v>293</v>
      </c>
      <c r="D67" s="208"/>
      <c r="E67" s="208"/>
      <c r="F67" s="208"/>
      <c r="G67" s="208"/>
      <c r="H67" s="208"/>
      <c r="I67" s="208"/>
      <c r="J67" s="208"/>
      <c r="K67" s="208"/>
      <c r="L67" s="208"/>
      <c r="M67" s="208"/>
    </row>
    <row r="68" spans="2:13" ht="12" customHeight="1" x14ac:dyDescent="0.25">
      <c r="B68" s="3" t="s">
        <v>294</v>
      </c>
      <c r="D68" s="208"/>
      <c r="E68" s="208"/>
      <c r="F68" s="208"/>
      <c r="G68" s="208"/>
      <c r="H68" s="208"/>
      <c r="I68" s="208"/>
      <c r="J68" s="208"/>
      <c r="K68" s="208"/>
      <c r="L68" s="208"/>
      <c r="M68" s="208"/>
    </row>
  </sheetData>
  <mergeCells count="5">
    <mergeCell ref="B4:B6"/>
    <mergeCell ref="D4:G4"/>
    <mergeCell ref="I4:L4"/>
    <mergeCell ref="D5:D6"/>
    <mergeCell ref="I5:I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59"/>
  <sheetViews>
    <sheetView showGridLines="0" zoomScale="85" zoomScaleNormal="85" workbookViewId="0">
      <selection activeCell="I55" sqref="I55"/>
    </sheetView>
  </sheetViews>
  <sheetFormatPr defaultColWidth="11.42578125" defaultRowHeight="15" x14ac:dyDescent="0.25"/>
  <cols>
    <col min="1" max="1" width="2.85546875" style="3" customWidth="1"/>
    <col min="2" max="2" width="45.85546875" style="3" customWidth="1"/>
    <col min="3" max="3" width="2.85546875" style="3" customWidth="1"/>
    <col min="4" max="7" width="15.7109375" style="3" customWidth="1"/>
    <col min="8" max="8" width="2.85546875" style="3" customWidth="1"/>
    <col min="9" max="12" width="15.7109375" style="3" customWidth="1"/>
    <col min="13" max="13" width="2.85546875" style="3" customWidth="1"/>
    <col min="14" max="256" width="11.42578125" style="2"/>
    <col min="257" max="257" width="2.85546875" style="2" customWidth="1"/>
    <col min="258" max="258" width="45.85546875" style="2" customWidth="1"/>
    <col min="259" max="259" width="2.85546875" style="2" customWidth="1"/>
    <col min="260" max="263" width="15.7109375" style="2" customWidth="1"/>
    <col min="264" max="264" width="2.85546875" style="2" customWidth="1"/>
    <col min="265" max="268" width="15.7109375" style="2" customWidth="1"/>
    <col min="269" max="269" width="2.85546875" style="2" customWidth="1"/>
    <col min="270" max="512" width="11.42578125" style="2"/>
    <col min="513" max="513" width="2.85546875" style="2" customWidth="1"/>
    <col min="514" max="514" width="45.85546875" style="2" customWidth="1"/>
    <col min="515" max="515" width="2.85546875" style="2" customWidth="1"/>
    <col min="516" max="519" width="15.7109375" style="2" customWidth="1"/>
    <col min="520" max="520" width="2.85546875" style="2" customWidth="1"/>
    <col min="521" max="524" width="15.7109375" style="2" customWidth="1"/>
    <col min="525" max="525" width="2.85546875" style="2" customWidth="1"/>
    <col min="526" max="768" width="11.42578125" style="2"/>
    <col min="769" max="769" width="2.85546875" style="2" customWidth="1"/>
    <col min="770" max="770" width="45.85546875" style="2" customWidth="1"/>
    <col min="771" max="771" width="2.85546875" style="2" customWidth="1"/>
    <col min="772" max="775" width="15.7109375" style="2" customWidth="1"/>
    <col min="776" max="776" width="2.85546875" style="2" customWidth="1"/>
    <col min="777" max="780" width="15.7109375" style="2" customWidth="1"/>
    <col min="781" max="781" width="2.85546875" style="2" customWidth="1"/>
    <col min="782" max="1024" width="11.42578125" style="2"/>
    <col min="1025" max="1025" width="2.85546875" style="2" customWidth="1"/>
    <col min="1026" max="1026" width="45.85546875" style="2" customWidth="1"/>
    <col min="1027" max="1027" width="2.85546875" style="2" customWidth="1"/>
    <col min="1028" max="1031" width="15.7109375" style="2" customWidth="1"/>
    <col min="1032" max="1032" width="2.85546875" style="2" customWidth="1"/>
    <col min="1033" max="1036" width="15.7109375" style="2" customWidth="1"/>
    <col min="1037" max="1037" width="2.85546875" style="2" customWidth="1"/>
    <col min="1038" max="1280" width="11.42578125" style="2"/>
    <col min="1281" max="1281" width="2.85546875" style="2" customWidth="1"/>
    <col min="1282" max="1282" width="45.85546875" style="2" customWidth="1"/>
    <col min="1283" max="1283" width="2.85546875" style="2" customWidth="1"/>
    <col min="1284" max="1287" width="15.7109375" style="2" customWidth="1"/>
    <col min="1288" max="1288" width="2.85546875" style="2" customWidth="1"/>
    <col min="1289" max="1292" width="15.7109375" style="2" customWidth="1"/>
    <col min="1293" max="1293" width="2.85546875" style="2" customWidth="1"/>
    <col min="1294" max="1536" width="11.42578125" style="2"/>
    <col min="1537" max="1537" width="2.85546875" style="2" customWidth="1"/>
    <col min="1538" max="1538" width="45.85546875" style="2" customWidth="1"/>
    <col min="1539" max="1539" width="2.85546875" style="2" customWidth="1"/>
    <col min="1540" max="1543" width="15.7109375" style="2" customWidth="1"/>
    <col min="1544" max="1544" width="2.85546875" style="2" customWidth="1"/>
    <col min="1545" max="1548" width="15.7109375" style="2" customWidth="1"/>
    <col min="1549" max="1549" width="2.85546875" style="2" customWidth="1"/>
    <col min="1550" max="1792" width="11.42578125" style="2"/>
    <col min="1793" max="1793" width="2.85546875" style="2" customWidth="1"/>
    <col min="1794" max="1794" width="45.85546875" style="2" customWidth="1"/>
    <col min="1795" max="1795" width="2.85546875" style="2" customWidth="1"/>
    <col min="1796" max="1799" width="15.7109375" style="2" customWidth="1"/>
    <col min="1800" max="1800" width="2.85546875" style="2" customWidth="1"/>
    <col min="1801" max="1804" width="15.7109375" style="2" customWidth="1"/>
    <col min="1805" max="1805" width="2.85546875" style="2" customWidth="1"/>
    <col min="1806" max="2048" width="11.42578125" style="2"/>
    <col min="2049" max="2049" width="2.85546875" style="2" customWidth="1"/>
    <col min="2050" max="2050" width="45.85546875" style="2" customWidth="1"/>
    <col min="2051" max="2051" width="2.85546875" style="2" customWidth="1"/>
    <col min="2052" max="2055" width="15.7109375" style="2" customWidth="1"/>
    <col min="2056" max="2056" width="2.85546875" style="2" customWidth="1"/>
    <col min="2057" max="2060" width="15.7109375" style="2" customWidth="1"/>
    <col min="2061" max="2061" width="2.85546875" style="2" customWidth="1"/>
    <col min="2062" max="2304" width="11.42578125" style="2"/>
    <col min="2305" max="2305" width="2.85546875" style="2" customWidth="1"/>
    <col min="2306" max="2306" width="45.85546875" style="2" customWidth="1"/>
    <col min="2307" max="2307" width="2.85546875" style="2" customWidth="1"/>
    <col min="2308" max="2311" width="15.7109375" style="2" customWidth="1"/>
    <col min="2312" max="2312" width="2.85546875" style="2" customWidth="1"/>
    <col min="2313" max="2316" width="15.7109375" style="2" customWidth="1"/>
    <col min="2317" max="2317" width="2.85546875" style="2" customWidth="1"/>
    <col min="2318" max="2560" width="11.42578125" style="2"/>
    <col min="2561" max="2561" width="2.85546875" style="2" customWidth="1"/>
    <col min="2562" max="2562" width="45.85546875" style="2" customWidth="1"/>
    <col min="2563" max="2563" width="2.85546875" style="2" customWidth="1"/>
    <col min="2564" max="2567" width="15.7109375" style="2" customWidth="1"/>
    <col min="2568" max="2568" width="2.85546875" style="2" customWidth="1"/>
    <col min="2569" max="2572" width="15.7109375" style="2" customWidth="1"/>
    <col min="2573" max="2573" width="2.85546875" style="2" customWidth="1"/>
    <col min="2574" max="2816" width="11.42578125" style="2"/>
    <col min="2817" max="2817" width="2.85546875" style="2" customWidth="1"/>
    <col min="2818" max="2818" width="45.85546875" style="2" customWidth="1"/>
    <col min="2819" max="2819" width="2.85546875" style="2" customWidth="1"/>
    <col min="2820" max="2823" width="15.7109375" style="2" customWidth="1"/>
    <col min="2824" max="2824" width="2.85546875" style="2" customWidth="1"/>
    <col min="2825" max="2828" width="15.7109375" style="2" customWidth="1"/>
    <col min="2829" max="2829" width="2.85546875" style="2" customWidth="1"/>
    <col min="2830" max="3072" width="11.42578125" style="2"/>
    <col min="3073" max="3073" width="2.85546875" style="2" customWidth="1"/>
    <col min="3074" max="3074" width="45.85546875" style="2" customWidth="1"/>
    <col min="3075" max="3075" width="2.85546875" style="2" customWidth="1"/>
    <col min="3076" max="3079" width="15.7109375" style="2" customWidth="1"/>
    <col min="3080" max="3080" width="2.85546875" style="2" customWidth="1"/>
    <col min="3081" max="3084" width="15.7109375" style="2" customWidth="1"/>
    <col min="3085" max="3085" width="2.85546875" style="2" customWidth="1"/>
    <col min="3086" max="3328" width="11.42578125" style="2"/>
    <col min="3329" max="3329" width="2.85546875" style="2" customWidth="1"/>
    <col min="3330" max="3330" width="45.85546875" style="2" customWidth="1"/>
    <col min="3331" max="3331" width="2.85546875" style="2" customWidth="1"/>
    <col min="3332" max="3335" width="15.7109375" style="2" customWidth="1"/>
    <col min="3336" max="3336" width="2.85546875" style="2" customWidth="1"/>
    <col min="3337" max="3340" width="15.7109375" style="2" customWidth="1"/>
    <col min="3341" max="3341" width="2.85546875" style="2" customWidth="1"/>
    <col min="3342" max="3584" width="11.42578125" style="2"/>
    <col min="3585" max="3585" width="2.85546875" style="2" customWidth="1"/>
    <col min="3586" max="3586" width="45.85546875" style="2" customWidth="1"/>
    <col min="3587" max="3587" width="2.85546875" style="2" customWidth="1"/>
    <col min="3588" max="3591" width="15.7109375" style="2" customWidth="1"/>
    <col min="3592" max="3592" width="2.85546875" style="2" customWidth="1"/>
    <col min="3593" max="3596" width="15.7109375" style="2" customWidth="1"/>
    <col min="3597" max="3597" width="2.85546875" style="2" customWidth="1"/>
    <col min="3598" max="3840" width="11.42578125" style="2"/>
    <col min="3841" max="3841" width="2.85546875" style="2" customWidth="1"/>
    <col min="3842" max="3842" width="45.85546875" style="2" customWidth="1"/>
    <col min="3843" max="3843" width="2.85546875" style="2" customWidth="1"/>
    <col min="3844" max="3847" width="15.7109375" style="2" customWidth="1"/>
    <col min="3848" max="3848" width="2.85546875" style="2" customWidth="1"/>
    <col min="3849" max="3852" width="15.7109375" style="2" customWidth="1"/>
    <col min="3853" max="3853" width="2.85546875" style="2" customWidth="1"/>
    <col min="3854" max="4096" width="11.42578125" style="2"/>
    <col min="4097" max="4097" width="2.85546875" style="2" customWidth="1"/>
    <col min="4098" max="4098" width="45.85546875" style="2" customWidth="1"/>
    <col min="4099" max="4099" width="2.85546875" style="2" customWidth="1"/>
    <col min="4100" max="4103" width="15.7109375" style="2" customWidth="1"/>
    <col min="4104" max="4104" width="2.85546875" style="2" customWidth="1"/>
    <col min="4105" max="4108" width="15.7109375" style="2" customWidth="1"/>
    <col min="4109" max="4109" width="2.85546875" style="2" customWidth="1"/>
    <col min="4110" max="4352" width="11.42578125" style="2"/>
    <col min="4353" max="4353" width="2.85546875" style="2" customWidth="1"/>
    <col min="4354" max="4354" width="45.85546875" style="2" customWidth="1"/>
    <col min="4355" max="4355" width="2.85546875" style="2" customWidth="1"/>
    <col min="4356" max="4359" width="15.7109375" style="2" customWidth="1"/>
    <col min="4360" max="4360" width="2.85546875" style="2" customWidth="1"/>
    <col min="4361" max="4364" width="15.7109375" style="2" customWidth="1"/>
    <col min="4365" max="4365" width="2.85546875" style="2" customWidth="1"/>
    <col min="4366" max="4608" width="11.42578125" style="2"/>
    <col min="4609" max="4609" width="2.85546875" style="2" customWidth="1"/>
    <col min="4610" max="4610" width="45.85546875" style="2" customWidth="1"/>
    <col min="4611" max="4611" width="2.85546875" style="2" customWidth="1"/>
    <col min="4612" max="4615" width="15.7109375" style="2" customWidth="1"/>
    <col min="4616" max="4616" width="2.85546875" style="2" customWidth="1"/>
    <col min="4617" max="4620" width="15.7109375" style="2" customWidth="1"/>
    <col min="4621" max="4621" width="2.85546875" style="2" customWidth="1"/>
    <col min="4622" max="4864" width="11.42578125" style="2"/>
    <col min="4865" max="4865" width="2.85546875" style="2" customWidth="1"/>
    <col min="4866" max="4866" width="45.85546875" style="2" customWidth="1"/>
    <col min="4867" max="4867" width="2.85546875" style="2" customWidth="1"/>
    <col min="4868" max="4871" width="15.7109375" style="2" customWidth="1"/>
    <col min="4872" max="4872" width="2.85546875" style="2" customWidth="1"/>
    <col min="4873" max="4876" width="15.7109375" style="2" customWidth="1"/>
    <col min="4877" max="4877" width="2.85546875" style="2" customWidth="1"/>
    <col min="4878" max="5120" width="11.42578125" style="2"/>
    <col min="5121" max="5121" width="2.85546875" style="2" customWidth="1"/>
    <col min="5122" max="5122" width="45.85546875" style="2" customWidth="1"/>
    <col min="5123" max="5123" width="2.85546875" style="2" customWidth="1"/>
    <col min="5124" max="5127" width="15.7109375" style="2" customWidth="1"/>
    <col min="5128" max="5128" width="2.85546875" style="2" customWidth="1"/>
    <col min="5129" max="5132" width="15.7109375" style="2" customWidth="1"/>
    <col min="5133" max="5133" width="2.85546875" style="2" customWidth="1"/>
    <col min="5134" max="5376" width="11.42578125" style="2"/>
    <col min="5377" max="5377" width="2.85546875" style="2" customWidth="1"/>
    <col min="5378" max="5378" width="45.85546875" style="2" customWidth="1"/>
    <col min="5379" max="5379" width="2.85546875" style="2" customWidth="1"/>
    <col min="5380" max="5383" width="15.7109375" style="2" customWidth="1"/>
    <col min="5384" max="5384" width="2.85546875" style="2" customWidth="1"/>
    <col min="5385" max="5388" width="15.7109375" style="2" customWidth="1"/>
    <col min="5389" max="5389" width="2.85546875" style="2" customWidth="1"/>
    <col min="5390" max="5632" width="11.42578125" style="2"/>
    <col min="5633" max="5633" width="2.85546875" style="2" customWidth="1"/>
    <col min="5634" max="5634" width="45.85546875" style="2" customWidth="1"/>
    <col min="5635" max="5635" width="2.85546875" style="2" customWidth="1"/>
    <col min="5636" max="5639" width="15.7109375" style="2" customWidth="1"/>
    <col min="5640" max="5640" width="2.85546875" style="2" customWidth="1"/>
    <col min="5641" max="5644" width="15.7109375" style="2" customWidth="1"/>
    <col min="5645" max="5645" width="2.85546875" style="2" customWidth="1"/>
    <col min="5646" max="5888" width="11.42578125" style="2"/>
    <col min="5889" max="5889" width="2.85546875" style="2" customWidth="1"/>
    <col min="5890" max="5890" width="45.85546875" style="2" customWidth="1"/>
    <col min="5891" max="5891" width="2.85546875" style="2" customWidth="1"/>
    <col min="5892" max="5895" width="15.7109375" style="2" customWidth="1"/>
    <col min="5896" max="5896" width="2.85546875" style="2" customWidth="1"/>
    <col min="5897" max="5900" width="15.7109375" style="2" customWidth="1"/>
    <col min="5901" max="5901" width="2.85546875" style="2" customWidth="1"/>
    <col min="5902" max="6144" width="11.42578125" style="2"/>
    <col min="6145" max="6145" width="2.85546875" style="2" customWidth="1"/>
    <col min="6146" max="6146" width="45.85546875" style="2" customWidth="1"/>
    <col min="6147" max="6147" width="2.85546875" style="2" customWidth="1"/>
    <col min="6148" max="6151" width="15.7109375" style="2" customWidth="1"/>
    <col min="6152" max="6152" width="2.85546875" style="2" customWidth="1"/>
    <col min="6153" max="6156" width="15.7109375" style="2" customWidth="1"/>
    <col min="6157" max="6157" width="2.85546875" style="2" customWidth="1"/>
    <col min="6158" max="6400" width="11.42578125" style="2"/>
    <col min="6401" max="6401" width="2.85546875" style="2" customWidth="1"/>
    <col min="6402" max="6402" width="45.85546875" style="2" customWidth="1"/>
    <col min="6403" max="6403" width="2.85546875" style="2" customWidth="1"/>
    <col min="6404" max="6407" width="15.7109375" style="2" customWidth="1"/>
    <col min="6408" max="6408" width="2.85546875" style="2" customWidth="1"/>
    <col min="6409" max="6412" width="15.7109375" style="2" customWidth="1"/>
    <col min="6413" max="6413" width="2.85546875" style="2" customWidth="1"/>
    <col min="6414" max="6656" width="11.42578125" style="2"/>
    <col min="6657" max="6657" width="2.85546875" style="2" customWidth="1"/>
    <col min="6658" max="6658" width="45.85546875" style="2" customWidth="1"/>
    <col min="6659" max="6659" width="2.85546875" style="2" customWidth="1"/>
    <col min="6660" max="6663" width="15.7109375" style="2" customWidth="1"/>
    <col min="6664" max="6664" width="2.85546875" style="2" customWidth="1"/>
    <col min="6665" max="6668" width="15.7109375" style="2" customWidth="1"/>
    <col min="6669" max="6669" width="2.85546875" style="2" customWidth="1"/>
    <col min="6670" max="6912" width="11.42578125" style="2"/>
    <col min="6913" max="6913" width="2.85546875" style="2" customWidth="1"/>
    <col min="6914" max="6914" width="45.85546875" style="2" customWidth="1"/>
    <col min="6915" max="6915" width="2.85546875" style="2" customWidth="1"/>
    <col min="6916" max="6919" width="15.7109375" style="2" customWidth="1"/>
    <col min="6920" max="6920" width="2.85546875" style="2" customWidth="1"/>
    <col min="6921" max="6924" width="15.7109375" style="2" customWidth="1"/>
    <col min="6925" max="6925" width="2.85546875" style="2" customWidth="1"/>
    <col min="6926" max="7168" width="11.42578125" style="2"/>
    <col min="7169" max="7169" width="2.85546875" style="2" customWidth="1"/>
    <col min="7170" max="7170" width="45.85546875" style="2" customWidth="1"/>
    <col min="7171" max="7171" width="2.85546875" style="2" customWidth="1"/>
    <col min="7172" max="7175" width="15.7109375" style="2" customWidth="1"/>
    <col min="7176" max="7176" width="2.85546875" style="2" customWidth="1"/>
    <col min="7177" max="7180" width="15.7109375" style="2" customWidth="1"/>
    <col min="7181" max="7181" width="2.85546875" style="2" customWidth="1"/>
    <col min="7182" max="7424" width="11.42578125" style="2"/>
    <col min="7425" max="7425" width="2.85546875" style="2" customWidth="1"/>
    <col min="7426" max="7426" width="45.85546875" style="2" customWidth="1"/>
    <col min="7427" max="7427" width="2.85546875" style="2" customWidth="1"/>
    <col min="7428" max="7431" width="15.7109375" style="2" customWidth="1"/>
    <col min="7432" max="7432" width="2.85546875" style="2" customWidth="1"/>
    <col min="7433" max="7436" width="15.7109375" style="2" customWidth="1"/>
    <col min="7437" max="7437" width="2.85546875" style="2" customWidth="1"/>
    <col min="7438" max="7680" width="11.42578125" style="2"/>
    <col min="7681" max="7681" width="2.85546875" style="2" customWidth="1"/>
    <col min="7682" max="7682" width="45.85546875" style="2" customWidth="1"/>
    <col min="7683" max="7683" width="2.85546875" style="2" customWidth="1"/>
    <col min="7684" max="7687" width="15.7109375" style="2" customWidth="1"/>
    <col min="7688" max="7688" width="2.85546875" style="2" customWidth="1"/>
    <col min="7689" max="7692" width="15.7109375" style="2" customWidth="1"/>
    <col min="7693" max="7693" width="2.85546875" style="2" customWidth="1"/>
    <col min="7694" max="7936" width="11.42578125" style="2"/>
    <col min="7937" max="7937" width="2.85546875" style="2" customWidth="1"/>
    <col min="7938" max="7938" width="45.85546875" style="2" customWidth="1"/>
    <col min="7939" max="7939" width="2.85546875" style="2" customWidth="1"/>
    <col min="7940" max="7943" width="15.7109375" style="2" customWidth="1"/>
    <col min="7944" max="7944" width="2.85546875" style="2" customWidth="1"/>
    <col min="7945" max="7948" width="15.7109375" style="2" customWidth="1"/>
    <col min="7949" max="7949" width="2.85546875" style="2" customWidth="1"/>
    <col min="7950" max="8192" width="11.42578125" style="2"/>
    <col min="8193" max="8193" width="2.85546875" style="2" customWidth="1"/>
    <col min="8194" max="8194" width="45.85546875" style="2" customWidth="1"/>
    <col min="8195" max="8195" width="2.85546875" style="2" customWidth="1"/>
    <col min="8196" max="8199" width="15.7109375" style="2" customWidth="1"/>
    <col min="8200" max="8200" width="2.85546875" style="2" customWidth="1"/>
    <col min="8201" max="8204" width="15.7109375" style="2" customWidth="1"/>
    <col min="8205" max="8205" width="2.85546875" style="2" customWidth="1"/>
    <col min="8206" max="8448" width="11.42578125" style="2"/>
    <col min="8449" max="8449" width="2.85546875" style="2" customWidth="1"/>
    <col min="8450" max="8450" width="45.85546875" style="2" customWidth="1"/>
    <col min="8451" max="8451" width="2.85546875" style="2" customWidth="1"/>
    <col min="8452" max="8455" width="15.7109375" style="2" customWidth="1"/>
    <col min="8456" max="8456" width="2.85546875" style="2" customWidth="1"/>
    <col min="8457" max="8460" width="15.7109375" style="2" customWidth="1"/>
    <col min="8461" max="8461" width="2.85546875" style="2" customWidth="1"/>
    <col min="8462" max="8704" width="11.42578125" style="2"/>
    <col min="8705" max="8705" width="2.85546875" style="2" customWidth="1"/>
    <col min="8706" max="8706" width="45.85546875" style="2" customWidth="1"/>
    <col min="8707" max="8707" width="2.85546875" style="2" customWidth="1"/>
    <col min="8708" max="8711" width="15.7109375" style="2" customWidth="1"/>
    <col min="8712" max="8712" width="2.85546875" style="2" customWidth="1"/>
    <col min="8713" max="8716" width="15.7109375" style="2" customWidth="1"/>
    <col min="8717" max="8717" width="2.85546875" style="2" customWidth="1"/>
    <col min="8718" max="8960" width="11.42578125" style="2"/>
    <col min="8961" max="8961" width="2.85546875" style="2" customWidth="1"/>
    <col min="8962" max="8962" width="45.85546875" style="2" customWidth="1"/>
    <col min="8963" max="8963" width="2.85546875" style="2" customWidth="1"/>
    <col min="8964" max="8967" width="15.7109375" style="2" customWidth="1"/>
    <col min="8968" max="8968" width="2.85546875" style="2" customWidth="1"/>
    <col min="8969" max="8972" width="15.7109375" style="2" customWidth="1"/>
    <col min="8973" max="8973" width="2.85546875" style="2" customWidth="1"/>
    <col min="8974" max="9216" width="11.42578125" style="2"/>
    <col min="9217" max="9217" width="2.85546875" style="2" customWidth="1"/>
    <col min="9218" max="9218" width="45.85546875" style="2" customWidth="1"/>
    <col min="9219" max="9219" width="2.85546875" style="2" customWidth="1"/>
    <col min="9220" max="9223" width="15.7109375" style="2" customWidth="1"/>
    <col min="9224" max="9224" width="2.85546875" style="2" customWidth="1"/>
    <col min="9225" max="9228" width="15.7109375" style="2" customWidth="1"/>
    <col min="9229" max="9229" width="2.85546875" style="2" customWidth="1"/>
    <col min="9230" max="9472" width="11.42578125" style="2"/>
    <col min="9473" max="9473" width="2.85546875" style="2" customWidth="1"/>
    <col min="9474" max="9474" width="45.85546875" style="2" customWidth="1"/>
    <col min="9475" max="9475" width="2.85546875" style="2" customWidth="1"/>
    <col min="9476" max="9479" width="15.7109375" style="2" customWidth="1"/>
    <col min="9480" max="9480" width="2.85546875" style="2" customWidth="1"/>
    <col min="9481" max="9484" width="15.7109375" style="2" customWidth="1"/>
    <col min="9485" max="9485" width="2.85546875" style="2" customWidth="1"/>
    <col min="9486" max="9728" width="11.42578125" style="2"/>
    <col min="9729" max="9729" width="2.85546875" style="2" customWidth="1"/>
    <col min="9730" max="9730" width="45.85546875" style="2" customWidth="1"/>
    <col min="9731" max="9731" width="2.85546875" style="2" customWidth="1"/>
    <col min="9732" max="9735" width="15.7109375" style="2" customWidth="1"/>
    <col min="9736" max="9736" width="2.85546875" style="2" customWidth="1"/>
    <col min="9737" max="9740" width="15.7109375" style="2" customWidth="1"/>
    <col min="9741" max="9741" width="2.85546875" style="2" customWidth="1"/>
    <col min="9742" max="9984" width="11.42578125" style="2"/>
    <col min="9985" max="9985" width="2.85546875" style="2" customWidth="1"/>
    <col min="9986" max="9986" width="45.85546875" style="2" customWidth="1"/>
    <col min="9987" max="9987" width="2.85546875" style="2" customWidth="1"/>
    <col min="9988" max="9991" width="15.7109375" style="2" customWidth="1"/>
    <col min="9992" max="9992" width="2.85546875" style="2" customWidth="1"/>
    <col min="9993" max="9996" width="15.7109375" style="2" customWidth="1"/>
    <col min="9997" max="9997" width="2.85546875" style="2" customWidth="1"/>
    <col min="9998" max="10240" width="11.42578125" style="2"/>
    <col min="10241" max="10241" width="2.85546875" style="2" customWidth="1"/>
    <col min="10242" max="10242" width="45.85546875" style="2" customWidth="1"/>
    <col min="10243" max="10243" width="2.85546875" style="2" customWidth="1"/>
    <col min="10244" max="10247" width="15.7109375" style="2" customWidth="1"/>
    <col min="10248" max="10248" width="2.85546875" style="2" customWidth="1"/>
    <col min="10249" max="10252" width="15.7109375" style="2" customWidth="1"/>
    <col min="10253" max="10253" width="2.85546875" style="2" customWidth="1"/>
    <col min="10254" max="10496" width="11.42578125" style="2"/>
    <col min="10497" max="10497" width="2.85546875" style="2" customWidth="1"/>
    <col min="10498" max="10498" width="45.85546875" style="2" customWidth="1"/>
    <col min="10499" max="10499" width="2.85546875" style="2" customWidth="1"/>
    <col min="10500" max="10503" width="15.7109375" style="2" customWidth="1"/>
    <col min="10504" max="10504" width="2.85546875" style="2" customWidth="1"/>
    <col min="10505" max="10508" width="15.7109375" style="2" customWidth="1"/>
    <col min="10509" max="10509" width="2.85546875" style="2" customWidth="1"/>
    <col min="10510" max="10752" width="11.42578125" style="2"/>
    <col min="10753" max="10753" width="2.85546875" style="2" customWidth="1"/>
    <col min="10754" max="10754" width="45.85546875" style="2" customWidth="1"/>
    <col min="10755" max="10755" width="2.85546875" style="2" customWidth="1"/>
    <col min="10756" max="10759" width="15.7109375" style="2" customWidth="1"/>
    <col min="10760" max="10760" width="2.85546875" style="2" customWidth="1"/>
    <col min="10761" max="10764" width="15.7109375" style="2" customWidth="1"/>
    <col min="10765" max="10765" width="2.85546875" style="2" customWidth="1"/>
    <col min="10766" max="11008" width="11.42578125" style="2"/>
    <col min="11009" max="11009" width="2.85546875" style="2" customWidth="1"/>
    <col min="11010" max="11010" width="45.85546875" style="2" customWidth="1"/>
    <col min="11011" max="11011" width="2.85546875" style="2" customWidth="1"/>
    <col min="11012" max="11015" width="15.7109375" style="2" customWidth="1"/>
    <col min="11016" max="11016" width="2.85546875" style="2" customWidth="1"/>
    <col min="11017" max="11020" width="15.7109375" style="2" customWidth="1"/>
    <col min="11021" max="11021" width="2.85546875" style="2" customWidth="1"/>
    <col min="11022" max="11264" width="11.42578125" style="2"/>
    <col min="11265" max="11265" width="2.85546875" style="2" customWidth="1"/>
    <col min="11266" max="11266" width="45.85546875" style="2" customWidth="1"/>
    <col min="11267" max="11267" width="2.85546875" style="2" customWidth="1"/>
    <col min="11268" max="11271" width="15.7109375" style="2" customWidth="1"/>
    <col min="11272" max="11272" width="2.85546875" style="2" customWidth="1"/>
    <col min="11273" max="11276" width="15.7109375" style="2" customWidth="1"/>
    <col min="11277" max="11277" width="2.85546875" style="2" customWidth="1"/>
    <col min="11278" max="11520" width="11.42578125" style="2"/>
    <col min="11521" max="11521" width="2.85546875" style="2" customWidth="1"/>
    <col min="11522" max="11522" width="45.85546875" style="2" customWidth="1"/>
    <col min="11523" max="11523" width="2.85546875" style="2" customWidth="1"/>
    <col min="11524" max="11527" width="15.7109375" style="2" customWidth="1"/>
    <col min="11528" max="11528" width="2.85546875" style="2" customWidth="1"/>
    <col min="11529" max="11532" width="15.7109375" style="2" customWidth="1"/>
    <col min="11533" max="11533" width="2.85546875" style="2" customWidth="1"/>
    <col min="11534" max="11776" width="11.42578125" style="2"/>
    <col min="11777" max="11777" width="2.85546875" style="2" customWidth="1"/>
    <col min="11778" max="11778" width="45.85546875" style="2" customWidth="1"/>
    <col min="11779" max="11779" width="2.85546875" style="2" customWidth="1"/>
    <col min="11780" max="11783" width="15.7109375" style="2" customWidth="1"/>
    <col min="11784" max="11784" width="2.85546875" style="2" customWidth="1"/>
    <col min="11785" max="11788" width="15.7109375" style="2" customWidth="1"/>
    <col min="11789" max="11789" width="2.85546875" style="2" customWidth="1"/>
    <col min="11790" max="12032" width="11.42578125" style="2"/>
    <col min="12033" max="12033" width="2.85546875" style="2" customWidth="1"/>
    <col min="12034" max="12034" width="45.85546875" style="2" customWidth="1"/>
    <col min="12035" max="12035" width="2.85546875" style="2" customWidth="1"/>
    <col min="12036" max="12039" width="15.7109375" style="2" customWidth="1"/>
    <col min="12040" max="12040" width="2.85546875" style="2" customWidth="1"/>
    <col min="12041" max="12044" width="15.7109375" style="2" customWidth="1"/>
    <col min="12045" max="12045" width="2.85546875" style="2" customWidth="1"/>
    <col min="12046" max="12288" width="11.42578125" style="2"/>
    <col min="12289" max="12289" width="2.85546875" style="2" customWidth="1"/>
    <col min="12290" max="12290" width="45.85546875" style="2" customWidth="1"/>
    <col min="12291" max="12291" width="2.85546875" style="2" customWidth="1"/>
    <col min="12292" max="12295" width="15.7109375" style="2" customWidth="1"/>
    <col min="12296" max="12296" width="2.85546875" style="2" customWidth="1"/>
    <col min="12297" max="12300" width="15.7109375" style="2" customWidth="1"/>
    <col min="12301" max="12301" width="2.85546875" style="2" customWidth="1"/>
    <col min="12302" max="12544" width="11.42578125" style="2"/>
    <col min="12545" max="12545" width="2.85546875" style="2" customWidth="1"/>
    <col min="12546" max="12546" width="45.85546875" style="2" customWidth="1"/>
    <col min="12547" max="12547" width="2.85546875" style="2" customWidth="1"/>
    <col min="12548" max="12551" width="15.7109375" style="2" customWidth="1"/>
    <col min="12552" max="12552" width="2.85546875" style="2" customWidth="1"/>
    <col min="12553" max="12556" width="15.7109375" style="2" customWidth="1"/>
    <col min="12557" max="12557" width="2.85546875" style="2" customWidth="1"/>
    <col min="12558" max="12800" width="11.42578125" style="2"/>
    <col min="12801" max="12801" width="2.85546875" style="2" customWidth="1"/>
    <col min="12802" max="12802" width="45.85546875" style="2" customWidth="1"/>
    <col min="12803" max="12803" width="2.85546875" style="2" customWidth="1"/>
    <col min="12804" max="12807" width="15.7109375" style="2" customWidth="1"/>
    <col min="12808" max="12808" width="2.85546875" style="2" customWidth="1"/>
    <col min="12809" max="12812" width="15.7109375" style="2" customWidth="1"/>
    <col min="12813" max="12813" width="2.85546875" style="2" customWidth="1"/>
    <col min="12814" max="13056" width="11.42578125" style="2"/>
    <col min="13057" max="13057" width="2.85546875" style="2" customWidth="1"/>
    <col min="13058" max="13058" width="45.85546875" style="2" customWidth="1"/>
    <col min="13059" max="13059" width="2.85546875" style="2" customWidth="1"/>
    <col min="13060" max="13063" width="15.7109375" style="2" customWidth="1"/>
    <col min="13064" max="13064" width="2.85546875" style="2" customWidth="1"/>
    <col min="13065" max="13068" width="15.7109375" style="2" customWidth="1"/>
    <col min="13069" max="13069" width="2.85546875" style="2" customWidth="1"/>
    <col min="13070" max="13312" width="11.42578125" style="2"/>
    <col min="13313" max="13313" width="2.85546875" style="2" customWidth="1"/>
    <col min="13314" max="13314" width="45.85546875" style="2" customWidth="1"/>
    <col min="13315" max="13315" width="2.85546875" style="2" customWidth="1"/>
    <col min="13316" max="13319" width="15.7109375" style="2" customWidth="1"/>
    <col min="13320" max="13320" width="2.85546875" style="2" customWidth="1"/>
    <col min="13321" max="13324" width="15.7109375" style="2" customWidth="1"/>
    <col min="13325" max="13325" width="2.85546875" style="2" customWidth="1"/>
    <col min="13326" max="13568" width="11.42578125" style="2"/>
    <col min="13569" max="13569" width="2.85546875" style="2" customWidth="1"/>
    <col min="13570" max="13570" width="45.85546875" style="2" customWidth="1"/>
    <col min="13571" max="13571" width="2.85546875" style="2" customWidth="1"/>
    <col min="13572" max="13575" width="15.7109375" style="2" customWidth="1"/>
    <col min="13576" max="13576" width="2.85546875" style="2" customWidth="1"/>
    <col min="13577" max="13580" width="15.7109375" style="2" customWidth="1"/>
    <col min="13581" max="13581" width="2.85546875" style="2" customWidth="1"/>
    <col min="13582" max="13824" width="11.42578125" style="2"/>
    <col min="13825" max="13825" width="2.85546875" style="2" customWidth="1"/>
    <col min="13826" max="13826" width="45.85546875" style="2" customWidth="1"/>
    <col min="13827" max="13827" width="2.85546875" style="2" customWidth="1"/>
    <col min="13828" max="13831" width="15.7109375" style="2" customWidth="1"/>
    <col min="13832" max="13832" width="2.85546875" style="2" customWidth="1"/>
    <col min="13833" max="13836" width="15.7109375" style="2" customWidth="1"/>
    <col min="13837" max="13837" width="2.85546875" style="2" customWidth="1"/>
    <col min="13838" max="14080" width="11.42578125" style="2"/>
    <col min="14081" max="14081" width="2.85546875" style="2" customWidth="1"/>
    <col min="14082" max="14082" width="45.85546875" style="2" customWidth="1"/>
    <col min="14083" max="14083" width="2.85546875" style="2" customWidth="1"/>
    <col min="14084" max="14087" width="15.7109375" style="2" customWidth="1"/>
    <col min="14088" max="14088" width="2.85546875" style="2" customWidth="1"/>
    <col min="14089" max="14092" width="15.7109375" style="2" customWidth="1"/>
    <col min="14093" max="14093" width="2.85546875" style="2" customWidth="1"/>
    <col min="14094" max="14336" width="11.42578125" style="2"/>
    <col min="14337" max="14337" width="2.85546875" style="2" customWidth="1"/>
    <col min="14338" max="14338" width="45.85546875" style="2" customWidth="1"/>
    <col min="14339" max="14339" width="2.85546875" style="2" customWidth="1"/>
    <col min="14340" max="14343" width="15.7109375" style="2" customWidth="1"/>
    <col min="14344" max="14344" width="2.85546875" style="2" customWidth="1"/>
    <col min="14345" max="14348" width="15.7109375" style="2" customWidth="1"/>
    <col min="14349" max="14349" width="2.85546875" style="2" customWidth="1"/>
    <col min="14350" max="14592" width="11.42578125" style="2"/>
    <col min="14593" max="14593" width="2.85546875" style="2" customWidth="1"/>
    <col min="14594" max="14594" width="45.85546875" style="2" customWidth="1"/>
    <col min="14595" max="14595" width="2.85546875" style="2" customWidth="1"/>
    <col min="14596" max="14599" width="15.7109375" style="2" customWidth="1"/>
    <col min="14600" max="14600" width="2.85546875" style="2" customWidth="1"/>
    <col min="14601" max="14604" width="15.7109375" style="2" customWidth="1"/>
    <col min="14605" max="14605" width="2.85546875" style="2" customWidth="1"/>
    <col min="14606" max="14848" width="11.42578125" style="2"/>
    <col min="14849" max="14849" width="2.85546875" style="2" customWidth="1"/>
    <col min="14850" max="14850" width="45.85546875" style="2" customWidth="1"/>
    <col min="14851" max="14851" width="2.85546875" style="2" customWidth="1"/>
    <col min="14852" max="14855" width="15.7109375" style="2" customWidth="1"/>
    <col min="14856" max="14856" width="2.85546875" style="2" customWidth="1"/>
    <col min="14857" max="14860" width="15.7109375" style="2" customWidth="1"/>
    <col min="14861" max="14861" width="2.85546875" style="2" customWidth="1"/>
    <col min="14862" max="15104" width="11.42578125" style="2"/>
    <col min="15105" max="15105" width="2.85546875" style="2" customWidth="1"/>
    <col min="15106" max="15106" width="45.85546875" style="2" customWidth="1"/>
    <col min="15107" max="15107" width="2.85546875" style="2" customWidth="1"/>
    <col min="15108" max="15111" width="15.7109375" style="2" customWidth="1"/>
    <col min="15112" max="15112" width="2.85546875" style="2" customWidth="1"/>
    <col min="15113" max="15116" width="15.7109375" style="2" customWidth="1"/>
    <col min="15117" max="15117" width="2.85546875" style="2" customWidth="1"/>
    <col min="15118" max="15360" width="11.42578125" style="2"/>
    <col min="15361" max="15361" width="2.85546875" style="2" customWidth="1"/>
    <col min="15362" max="15362" width="45.85546875" style="2" customWidth="1"/>
    <col min="15363" max="15363" width="2.85546875" style="2" customWidth="1"/>
    <col min="15364" max="15367" width="15.7109375" style="2" customWidth="1"/>
    <col min="15368" max="15368" width="2.85546875" style="2" customWidth="1"/>
    <col min="15369" max="15372" width="15.7109375" style="2" customWidth="1"/>
    <col min="15373" max="15373" width="2.85546875" style="2" customWidth="1"/>
    <col min="15374" max="15616" width="11.42578125" style="2"/>
    <col min="15617" max="15617" width="2.85546875" style="2" customWidth="1"/>
    <col min="15618" max="15618" width="45.85546875" style="2" customWidth="1"/>
    <col min="15619" max="15619" width="2.85546875" style="2" customWidth="1"/>
    <col min="15620" max="15623" width="15.7109375" style="2" customWidth="1"/>
    <col min="15624" max="15624" width="2.85546875" style="2" customWidth="1"/>
    <col min="15625" max="15628" width="15.7109375" style="2" customWidth="1"/>
    <col min="15629" max="15629" width="2.85546875" style="2" customWidth="1"/>
    <col min="15630" max="15872" width="11.42578125" style="2"/>
    <col min="15873" max="15873" width="2.85546875" style="2" customWidth="1"/>
    <col min="15874" max="15874" width="45.85546875" style="2" customWidth="1"/>
    <col min="15875" max="15875" width="2.85546875" style="2" customWidth="1"/>
    <col min="15876" max="15879" width="15.7109375" style="2" customWidth="1"/>
    <col min="15880" max="15880" width="2.85546875" style="2" customWidth="1"/>
    <col min="15881" max="15884" width="15.7109375" style="2" customWidth="1"/>
    <col min="15885" max="15885" width="2.85546875" style="2" customWidth="1"/>
    <col min="15886" max="16128" width="11.42578125" style="2"/>
    <col min="16129" max="16129" width="2.85546875" style="2" customWidth="1"/>
    <col min="16130" max="16130" width="45.85546875" style="2" customWidth="1"/>
    <col min="16131" max="16131" width="2.85546875" style="2" customWidth="1"/>
    <col min="16132" max="16135" width="15.7109375" style="2" customWidth="1"/>
    <col min="16136" max="16136" width="2.85546875" style="2" customWidth="1"/>
    <col min="16137" max="16140" width="15.7109375" style="2" customWidth="1"/>
    <col min="16141" max="16141" width="2.85546875" style="2" customWidth="1"/>
    <col min="16142" max="16384" width="11.42578125" style="2"/>
  </cols>
  <sheetData>
    <row r="1" spans="1:14" x14ac:dyDescent="0.25">
      <c r="A1" s="112"/>
      <c r="B1" s="112"/>
      <c r="C1" s="112"/>
      <c r="D1" s="112"/>
      <c r="E1" s="112"/>
      <c r="F1" s="112"/>
      <c r="G1" s="112"/>
      <c r="H1" s="112"/>
      <c r="I1" s="112"/>
      <c r="J1" s="112"/>
      <c r="K1" s="112"/>
      <c r="L1" s="112"/>
      <c r="M1" s="112"/>
    </row>
    <row r="2" spans="1:14" x14ac:dyDescent="0.25">
      <c r="A2" s="112"/>
      <c r="B2" s="113" t="s">
        <v>297</v>
      </c>
      <c r="C2" s="112"/>
      <c r="D2" s="112"/>
      <c r="E2" s="112"/>
      <c r="F2" s="112"/>
      <c r="G2" s="112"/>
      <c r="H2" s="112"/>
      <c r="I2" s="112"/>
      <c r="J2" s="112"/>
      <c r="K2" s="112"/>
      <c r="L2" s="112"/>
      <c r="M2" s="112"/>
    </row>
    <row r="3" spans="1:14" x14ac:dyDescent="0.25">
      <c r="A3" s="112"/>
      <c r="B3" s="6" t="s">
        <v>298</v>
      </c>
      <c r="C3" s="112"/>
      <c r="D3" s="112"/>
      <c r="E3" s="112"/>
      <c r="F3" s="112"/>
      <c r="G3" s="112"/>
      <c r="H3" s="112"/>
      <c r="I3" s="112"/>
      <c r="J3" s="112"/>
      <c r="K3" s="112"/>
      <c r="L3" s="112"/>
      <c r="M3" s="112"/>
    </row>
    <row r="4" spans="1:14" x14ac:dyDescent="0.25">
      <c r="A4" s="12"/>
      <c r="B4" s="1999" t="s">
        <v>4</v>
      </c>
      <c r="C4" s="12"/>
      <c r="D4" s="212"/>
      <c r="E4" s="2009">
        <v>2016</v>
      </c>
      <c r="F4" s="2010"/>
      <c r="G4" s="2011"/>
      <c r="H4" s="12"/>
      <c r="I4" s="212"/>
      <c r="J4" s="2009">
        <v>2015</v>
      </c>
      <c r="K4" s="2010"/>
      <c r="L4" s="2011"/>
      <c r="M4" s="12"/>
    </row>
    <row r="5" spans="1:14" x14ac:dyDescent="0.25">
      <c r="A5" s="12"/>
      <c r="B5" s="2000"/>
      <c r="C5" s="12"/>
      <c r="D5" s="150" t="s">
        <v>201</v>
      </c>
      <c r="E5" s="150" t="s">
        <v>277</v>
      </c>
      <c r="F5" s="150" t="s">
        <v>277</v>
      </c>
      <c r="G5" s="381" t="s">
        <v>203</v>
      </c>
      <c r="H5" s="12"/>
      <c r="I5" s="150" t="s">
        <v>201</v>
      </c>
      <c r="J5" s="150" t="s">
        <v>277</v>
      </c>
      <c r="K5" s="150" t="s">
        <v>277</v>
      </c>
      <c r="L5" s="381" t="s">
        <v>203</v>
      </c>
      <c r="M5" s="12"/>
    </row>
    <row r="6" spans="1:14" x14ac:dyDescent="0.25">
      <c r="A6" s="12"/>
      <c r="B6" s="2001"/>
      <c r="C6" s="12"/>
      <c r="D6" s="151"/>
      <c r="E6" s="151" t="s">
        <v>278</v>
      </c>
      <c r="F6" s="151" t="s">
        <v>279</v>
      </c>
      <c r="G6" s="381" t="s">
        <v>290</v>
      </c>
      <c r="H6" s="12"/>
      <c r="I6" s="151"/>
      <c r="J6" s="151" t="s">
        <v>278</v>
      </c>
      <c r="K6" s="151" t="s">
        <v>279</v>
      </c>
      <c r="L6" s="381" t="s">
        <v>290</v>
      </c>
      <c r="M6" s="12"/>
    </row>
    <row r="7" spans="1:14" x14ac:dyDescent="0.25">
      <c r="A7" s="16"/>
      <c r="B7" s="16"/>
      <c r="C7" s="16"/>
      <c r="D7" s="16"/>
      <c r="E7" s="16"/>
      <c r="F7" s="16"/>
      <c r="G7" s="16"/>
      <c r="H7" s="16"/>
      <c r="I7" s="16"/>
      <c r="J7" s="16"/>
      <c r="K7" s="16"/>
      <c r="L7" s="16"/>
      <c r="M7" s="16"/>
    </row>
    <row r="8" spans="1:14" x14ac:dyDescent="0.25">
      <c r="A8" s="112"/>
      <c r="B8" s="20" t="s">
        <v>11</v>
      </c>
      <c r="C8" s="112"/>
      <c r="D8" s="21"/>
      <c r="E8" s="21"/>
      <c r="F8" s="21"/>
      <c r="G8" s="21"/>
      <c r="H8" s="112"/>
      <c r="I8" s="190"/>
      <c r="J8" s="21"/>
      <c r="K8" s="21"/>
      <c r="L8" s="21"/>
      <c r="M8" s="112"/>
    </row>
    <row r="9" spans="1:14" x14ac:dyDescent="0.25">
      <c r="A9" s="113"/>
      <c r="B9" s="26" t="s">
        <v>14</v>
      </c>
      <c r="C9" s="113"/>
      <c r="D9" s="378">
        <v>0</v>
      </c>
      <c r="E9" s="242" t="s">
        <v>131</v>
      </c>
      <c r="F9" s="242" t="s">
        <v>131</v>
      </c>
      <c r="G9" s="242" t="s">
        <v>131</v>
      </c>
      <c r="H9" s="316"/>
      <c r="I9" s="378" t="s">
        <v>131</v>
      </c>
      <c r="J9" s="242" t="s">
        <v>131</v>
      </c>
      <c r="K9" s="242" t="s">
        <v>131</v>
      </c>
      <c r="L9" s="242" t="s">
        <v>131</v>
      </c>
      <c r="M9" s="172"/>
      <c r="N9" s="336"/>
    </row>
    <row r="10" spans="1:14" x14ac:dyDescent="0.25">
      <c r="A10" s="112"/>
      <c r="B10" s="32" t="s">
        <v>16</v>
      </c>
      <c r="C10" s="112"/>
      <c r="D10" s="364">
        <v>1129</v>
      </c>
      <c r="E10" s="365">
        <v>742</v>
      </c>
      <c r="F10" s="365">
        <v>387</v>
      </c>
      <c r="G10" s="365">
        <v>0</v>
      </c>
      <c r="H10" s="345"/>
      <c r="I10" s="364">
        <f>SUM(J10:L10)</f>
        <v>298</v>
      </c>
      <c r="J10" s="365">
        <v>201</v>
      </c>
      <c r="K10" s="365">
        <v>97</v>
      </c>
      <c r="L10" s="365">
        <v>0</v>
      </c>
      <c r="M10" s="75"/>
      <c r="N10" s="336"/>
    </row>
    <row r="11" spans="1:14" x14ac:dyDescent="0.25">
      <c r="A11" s="112"/>
      <c r="B11" s="32" t="s">
        <v>20</v>
      </c>
      <c r="C11" s="112"/>
      <c r="D11" s="364">
        <v>77</v>
      </c>
      <c r="E11" s="365">
        <v>67</v>
      </c>
      <c r="F11" s="365">
        <v>10</v>
      </c>
      <c r="G11" s="365">
        <v>0</v>
      </c>
      <c r="H11" s="345"/>
      <c r="I11" s="364">
        <f>SUM(J11:L11)</f>
        <v>44</v>
      </c>
      <c r="J11" s="365">
        <v>36</v>
      </c>
      <c r="K11" s="365">
        <v>8</v>
      </c>
      <c r="L11" s="365">
        <v>0</v>
      </c>
      <c r="M11" s="75"/>
      <c r="N11" s="336"/>
    </row>
    <row r="12" spans="1:14" x14ac:dyDescent="0.25">
      <c r="A12" s="112"/>
      <c r="B12" s="32" t="s">
        <v>22</v>
      </c>
      <c r="C12" s="112"/>
      <c r="D12" s="364">
        <v>50</v>
      </c>
      <c r="E12" s="365">
        <v>47</v>
      </c>
      <c r="F12" s="365">
        <v>3</v>
      </c>
      <c r="G12" s="365">
        <v>0</v>
      </c>
      <c r="H12" s="345"/>
      <c r="I12" s="364">
        <f>SUM(J12:L12)</f>
        <v>41</v>
      </c>
      <c r="J12" s="365">
        <v>39</v>
      </c>
      <c r="K12" s="365">
        <v>2</v>
      </c>
      <c r="L12" s="365">
        <v>0</v>
      </c>
      <c r="M12" s="75"/>
      <c r="N12" s="336"/>
    </row>
    <row r="13" spans="1:14" x14ac:dyDescent="0.25">
      <c r="A13" s="112"/>
      <c r="B13" s="42" t="s">
        <v>28</v>
      </c>
      <c r="C13" s="112"/>
      <c r="D13" s="366">
        <v>24</v>
      </c>
      <c r="E13" s="367" t="s">
        <v>131</v>
      </c>
      <c r="F13" s="367">
        <v>24</v>
      </c>
      <c r="G13" s="367" t="s">
        <v>131</v>
      </c>
      <c r="H13" s="345"/>
      <c r="I13" s="366">
        <f>SUM(J13:L13)</f>
        <v>180</v>
      </c>
      <c r="J13" s="367">
        <v>0</v>
      </c>
      <c r="K13" s="367">
        <v>180</v>
      </c>
      <c r="L13" s="367">
        <v>0</v>
      </c>
      <c r="M13" s="78"/>
      <c r="N13" s="336"/>
    </row>
    <row r="14" spans="1:14" x14ac:dyDescent="0.25">
      <c r="A14" s="112"/>
      <c r="B14" s="157" t="s">
        <v>30</v>
      </c>
      <c r="C14" s="112"/>
      <c r="D14" s="368">
        <f>SUM(D9:D13)</f>
        <v>1280</v>
      </c>
      <c r="E14" s="369"/>
      <c r="F14" s="369"/>
      <c r="G14" s="369"/>
      <c r="H14" s="345"/>
      <c r="I14" s="368">
        <f>SUM(I9:I13)</f>
        <v>563</v>
      </c>
      <c r="J14" s="369"/>
      <c r="K14" s="369"/>
      <c r="L14" s="369"/>
      <c r="M14" s="112"/>
      <c r="N14" s="336"/>
    </row>
    <row r="15" spans="1:14" x14ac:dyDescent="0.25">
      <c r="A15" s="187"/>
      <c r="B15" s="57"/>
      <c r="C15" s="187"/>
      <c r="D15" s="369"/>
      <c r="E15" s="369"/>
      <c r="F15" s="369"/>
      <c r="G15" s="369"/>
      <c r="H15" s="370"/>
      <c r="I15" s="369"/>
      <c r="J15" s="369"/>
      <c r="K15" s="369"/>
      <c r="L15" s="369"/>
      <c r="M15" s="187"/>
      <c r="N15" s="336"/>
    </row>
    <row r="16" spans="1:14" x14ac:dyDescent="0.25">
      <c r="A16" s="187"/>
      <c r="B16" s="20" t="s">
        <v>31</v>
      </c>
      <c r="C16" s="187"/>
      <c r="D16" s="158"/>
      <c r="E16" s="159"/>
      <c r="F16" s="159"/>
      <c r="G16" s="159"/>
      <c r="H16" s="370"/>
      <c r="I16" s="158"/>
      <c r="J16" s="159"/>
      <c r="K16" s="159"/>
      <c r="L16" s="159"/>
      <c r="M16" s="187"/>
      <c r="N16" s="336"/>
    </row>
    <row r="17" spans="1:14" x14ac:dyDescent="0.25">
      <c r="A17" s="113"/>
      <c r="B17" s="26" t="s">
        <v>700</v>
      </c>
      <c r="C17" s="113"/>
      <c r="D17" s="378">
        <v>2341</v>
      </c>
      <c r="E17" s="242">
        <v>207</v>
      </c>
      <c r="F17" s="242">
        <v>2134</v>
      </c>
      <c r="G17" s="242" t="s">
        <v>131</v>
      </c>
      <c r="H17" s="316"/>
      <c r="I17" s="378">
        <f t="shared" ref="I17:I26" si="0">SUM(J17:L17)</f>
        <v>1627</v>
      </c>
      <c r="J17" s="242">
        <v>190</v>
      </c>
      <c r="K17" s="242">
        <v>1437</v>
      </c>
      <c r="L17" s="242">
        <v>0</v>
      </c>
      <c r="M17" s="172"/>
      <c r="N17" s="336"/>
    </row>
    <row r="18" spans="1:14" x14ac:dyDescent="0.25">
      <c r="A18" s="2"/>
      <c r="B18" s="32" t="s">
        <v>41</v>
      </c>
      <c r="C18" s="2"/>
      <c r="D18" s="371">
        <v>211</v>
      </c>
      <c r="E18" s="372">
        <v>152</v>
      </c>
      <c r="F18" s="372">
        <v>55</v>
      </c>
      <c r="G18" s="372">
        <v>4</v>
      </c>
      <c r="H18" s="336"/>
      <c r="I18" s="371">
        <f t="shared" si="0"/>
        <v>177</v>
      </c>
      <c r="J18" s="372">
        <v>137</v>
      </c>
      <c r="K18" s="372">
        <v>34</v>
      </c>
      <c r="L18" s="372">
        <v>6</v>
      </c>
      <c r="M18" s="75"/>
      <c r="N18" s="336"/>
    </row>
    <row r="19" spans="1:14" x14ac:dyDescent="0.25">
      <c r="A19" s="112"/>
      <c r="B19" s="32" t="s">
        <v>45</v>
      </c>
      <c r="C19" s="112"/>
      <c r="D19" s="371">
        <v>46</v>
      </c>
      <c r="E19" s="372">
        <v>4</v>
      </c>
      <c r="F19" s="372">
        <v>33</v>
      </c>
      <c r="G19" s="372">
        <v>9</v>
      </c>
      <c r="H19" s="345"/>
      <c r="I19" s="371">
        <f t="shared" si="0"/>
        <v>47</v>
      </c>
      <c r="J19" s="372">
        <v>5</v>
      </c>
      <c r="K19" s="372">
        <v>33</v>
      </c>
      <c r="L19" s="372">
        <v>9</v>
      </c>
      <c r="M19" s="75"/>
      <c r="N19" s="336"/>
    </row>
    <row r="20" spans="1:14" x14ac:dyDescent="0.25">
      <c r="A20" s="112"/>
      <c r="B20" s="32" t="s">
        <v>47</v>
      </c>
      <c r="C20" s="112"/>
      <c r="D20" s="371">
        <v>4271</v>
      </c>
      <c r="E20" s="372">
        <v>2597</v>
      </c>
      <c r="F20" s="372">
        <v>1672</v>
      </c>
      <c r="G20" s="365">
        <v>2</v>
      </c>
      <c r="H20" s="345"/>
      <c r="I20" s="371">
        <f t="shared" si="0"/>
        <v>4571</v>
      </c>
      <c r="J20" s="372">
        <v>2624</v>
      </c>
      <c r="K20" s="372">
        <v>1945</v>
      </c>
      <c r="L20" s="372">
        <v>2</v>
      </c>
      <c r="M20" s="75"/>
      <c r="N20" s="336"/>
    </row>
    <row r="21" spans="1:14" x14ac:dyDescent="0.25">
      <c r="A21" s="112"/>
      <c r="B21" s="32" t="s">
        <v>49</v>
      </c>
      <c r="C21" s="112"/>
      <c r="D21" s="371">
        <v>1802</v>
      </c>
      <c r="E21" s="372">
        <v>733</v>
      </c>
      <c r="F21" s="372">
        <v>509</v>
      </c>
      <c r="G21" s="365" t="s">
        <v>131</v>
      </c>
      <c r="H21" s="345"/>
      <c r="I21" s="371">
        <f t="shared" si="0"/>
        <v>1835</v>
      </c>
      <c r="J21" s="372">
        <v>1236</v>
      </c>
      <c r="K21" s="372">
        <v>599</v>
      </c>
      <c r="L21" s="372">
        <v>0</v>
      </c>
      <c r="M21" s="75"/>
      <c r="N21" s="336"/>
    </row>
    <row r="22" spans="1:14" x14ac:dyDescent="0.25">
      <c r="A22" s="112"/>
      <c r="B22" s="32" t="s">
        <v>50</v>
      </c>
      <c r="C22" s="112"/>
      <c r="D22" s="371">
        <v>35</v>
      </c>
      <c r="E22" s="372">
        <v>34</v>
      </c>
      <c r="F22" s="372">
        <v>0</v>
      </c>
      <c r="G22" s="365">
        <v>1</v>
      </c>
      <c r="H22" s="345"/>
      <c r="I22" s="371">
        <f t="shared" si="0"/>
        <v>25</v>
      </c>
      <c r="J22" s="372">
        <v>25</v>
      </c>
      <c r="K22" s="372">
        <v>0</v>
      </c>
      <c r="L22" s="372">
        <v>0</v>
      </c>
      <c r="M22" s="210"/>
      <c r="N22" s="336"/>
    </row>
    <row r="23" spans="1:14" x14ac:dyDescent="0.25">
      <c r="A23" s="112"/>
      <c r="B23" s="32" t="s">
        <v>55</v>
      </c>
      <c r="C23" s="112"/>
      <c r="D23" s="371">
        <v>1044</v>
      </c>
      <c r="E23" s="372">
        <v>216</v>
      </c>
      <c r="F23" s="372">
        <v>828</v>
      </c>
      <c r="G23" s="365" t="s">
        <v>131</v>
      </c>
      <c r="H23" s="345"/>
      <c r="I23" s="371">
        <f t="shared" si="0"/>
        <v>733</v>
      </c>
      <c r="J23" s="372">
        <v>62</v>
      </c>
      <c r="K23" s="372">
        <v>671</v>
      </c>
      <c r="L23" s="372">
        <v>0</v>
      </c>
      <c r="M23" s="75"/>
      <c r="N23" s="336"/>
    </row>
    <row r="24" spans="1:14" x14ac:dyDescent="0.25">
      <c r="A24" s="112"/>
      <c r="B24" s="32" t="s">
        <v>58</v>
      </c>
      <c r="C24" s="112"/>
      <c r="D24" s="371">
        <v>21</v>
      </c>
      <c r="E24" s="372">
        <v>1</v>
      </c>
      <c r="F24" s="372">
        <v>20</v>
      </c>
      <c r="G24" s="365" t="s">
        <v>131</v>
      </c>
      <c r="H24" s="345"/>
      <c r="I24" s="371">
        <f t="shared" si="0"/>
        <v>24</v>
      </c>
      <c r="J24" s="372">
        <v>5</v>
      </c>
      <c r="K24" s="372">
        <v>19</v>
      </c>
      <c r="L24" s="372">
        <v>0</v>
      </c>
      <c r="M24" s="75"/>
      <c r="N24" s="336"/>
    </row>
    <row r="25" spans="1:14" x14ac:dyDescent="0.25">
      <c r="A25" s="2"/>
      <c r="B25" s="32" t="s">
        <v>60</v>
      </c>
      <c r="C25" s="2"/>
      <c r="D25" s="371">
        <v>347</v>
      </c>
      <c r="E25" s="372">
        <v>175</v>
      </c>
      <c r="F25" s="372">
        <v>0</v>
      </c>
      <c r="G25" s="365">
        <v>172</v>
      </c>
      <c r="H25" s="336"/>
      <c r="I25" s="371">
        <f t="shared" si="0"/>
        <v>401</v>
      </c>
      <c r="J25" s="372">
        <v>246</v>
      </c>
      <c r="K25" s="372">
        <v>0</v>
      </c>
      <c r="L25" s="372">
        <v>155</v>
      </c>
      <c r="M25" s="75"/>
      <c r="N25" s="336"/>
    </row>
    <row r="26" spans="1:14" x14ac:dyDescent="0.25">
      <c r="A26" s="112"/>
      <c r="B26" s="42" t="s">
        <v>62</v>
      </c>
      <c r="C26" s="112"/>
      <c r="D26" s="375">
        <v>14</v>
      </c>
      <c r="E26" s="376">
        <v>0</v>
      </c>
      <c r="F26" s="376">
        <v>14</v>
      </c>
      <c r="G26" s="376">
        <v>0</v>
      </c>
      <c r="H26" s="345"/>
      <c r="I26" s="375">
        <f t="shared" si="0"/>
        <v>17</v>
      </c>
      <c r="J26" s="376">
        <v>0</v>
      </c>
      <c r="K26" s="376">
        <v>17</v>
      </c>
      <c r="L26" s="376">
        <v>0</v>
      </c>
      <c r="M26" s="78"/>
      <c r="N26" s="336"/>
    </row>
    <row r="27" spans="1:14" x14ac:dyDescent="0.25">
      <c r="A27" s="112"/>
      <c r="B27" s="157" t="s">
        <v>30</v>
      </c>
      <c r="C27" s="112"/>
      <c r="D27" s="379">
        <f>SUM(D17:D26)</f>
        <v>10132</v>
      </c>
      <c r="E27" s="377"/>
      <c r="F27" s="377"/>
      <c r="G27" s="377"/>
      <c r="H27" s="345"/>
      <c r="I27" s="379">
        <f>SUM(I17:I26)</f>
        <v>9457</v>
      </c>
      <c r="J27" s="377"/>
      <c r="K27" s="377"/>
      <c r="L27" s="377"/>
      <c r="M27" s="112"/>
      <c r="N27" s="336"/>
    </row>
    <row r="28" spans="1:14" x14ac:dyDescent="0.25">
      <c r="A28" s="187"/>
      <c r="B28" s="48"/>
      <c r="C28" s="187"/>
      <c r="D28" s="369"/>
      <c r="E28" s="369"/>
      <c r="F28" s="369"/>
      <c r="G28" s="369"/>
      <c r="H28" s="370"/>
      <c r="I28" s="369"/>
      <c r="J28" s="369"/>
      <c r="K28" s="369"/>
      <c r="L28" s="369"/>
      <c r="M28" s="187"/>
      <c r="N28" s="336"/>
    </row>
    <row r="29" spans="1:14" x14ac:dyDescent="0.25">
      <c r="A29" s="187"/>
      <c r="B29" s="20" t="s">
        <v>64</v>
      </c>
      <c r="C29" s="187"/>
      <c r="D29" s="158"/>
      <c r="E29" s="159"/>
      <c r="F29" s="159"/>
      <c r="G29" s="159"/>
      <c r="H29" s="370"/>
      <c r="I29" s="158"/>
      <c r="J29" s="159"/>
      <c r="K29" s="159"/>
      <c r="L29" s="159"/>
      <c r="M29" s="187"/>
      <c r="N29" s="336"/>
    </row>
    <row r="30" spans="1:14" x14ac:dyDescent="0.25">
      <c r="A30" s="113"/>
      <c r="B30" s="26" t="s">
        <v>67</v>
      </c>
      <c r="C30" s="113"/>
      <c r="D30" s="378">
        <v>75</v>
      </c>
      <c r="E30" s="242">
        <v>0</v>
      </c>
      <c r="F30" s="242">
        <v>75</v>
      </c>
      <c r="G30" s="242">
        <v>0</v>
      </c>
      <c r="H30" s="316"/>
      <c r="I30" s="378">
        <f t="shared" ref="I30:I33" si="1">SUM(J30:L30)</f>
        <v>62</v>
      </c>
      <c r="J30" s="242">
        <v>1</v>
      </c>
      <c r="K30" s="242">
        <v>61</v>
      </c>
      <c r="L30" s="242">
        <v>0</v>
      </c>
      <c r="M30" s="172"/>
      <c r="N30" s="336"/>
    </row>
    <row r="31" spans="1:14" x14ac:dyDescent="0.25">
      <c r="A31" s="112"/>
      <c r="B31" s="32" t="s">
        <v>71</v>
      </c>
      <c r="C31" s="112"/>
      <c r="D31" s="364">
        <v>3</v>
      </c>
      <c r="E31" s="365">
        <v>1</v>
      </c>
      <c r="F31" s="365">
        <v>2</v>
      </c>
      <c r="G31" s="365" t="s">
        <v>131</v>
      </c>
      <c r="H31" s="345"/>
      <c r="I31" s="364">
        <f t="shared" si="1"/>
        <v>2</v>
      </c>
      <c r="J31" s="365">
        <v>0</v>
      </c>
      <c r="K31" s="365">
        <v>2</v>
      </c>
      <c r="L31" s="365">
        <v>0</v>
      </c>
      <c r="M31" s="75"/>
      <c r="N31" s="336"/>
    </row>
    <row r="32" spans="1:14" x14ac:dyDescent="0.25">
      <c r="A32" s="199"/>
      <c r="B32" s="32" t="s">
        <v>74</v>
      </c>
      <c r="C32" s="199"/>
      <c r="D32" s="364">
        <v>822</v>
      </c>
      <c r="E32" s="365" t="s">
        <v>131</v>
      </c>
      <c r="F32" s="365" t="s">
        <v>131</v>
      </c>
      <c r="G32" s="365" t="s">
        <v>131</v>
      </c>
      <c r="H32" s="345"/>
      <c r="I32" s="364">
        <f t="shared" si="1"/>
        <v>487</v>
      </c>
      <c r="J32" s="365">
        <v>446</v>
      </c>
      <c r="K32" s="365">
        <v>40</v>
      </c>
      <c r="L32" s="365">
        <v>1</v>
      </c>
      <c r="M32" s="75"/>
      <c r="N32" s="336"/>
    </row>
    <row r="33" spans="1:14" x14ac:dyDescent="0.25">
      <c r="A33" s="112"/>
      <c r="B33" s="32" t="s">
        <v>76</v>
      </c>
      <c r="C33" s="112"/>
      <c r="D33" s="364">
        <v>7</v>
      </c>
      <c r="E33" s="365">
        <v>2</v>
      </c>
      <c r="F33" s="365">
        <v>3</v>
      </c>
      <c r="G33" s="365">
        <v>0</v>
      </c>
      <c r="H33" s="345"/>
      <c r="I33" s="364">
        <f t="shared" si="1"/>
        <v>3</v>
      </c>
      <c r="J33" s="365">
        <v>3</v>
      </c>
      <c r="K33" s="365">
        <v>0</v>
      </c>
      <c r="L33" s="365">
        <v>0</v>
      </c>
      <c r="M33" s="75"/>
      <c r="N33" s="336"/>
    </row>
    <row r="34" spans="1:14" x14ac:dyDescent="0.25">
      <c r="A34" s="112"/>
      <c r="B34" s="32" t="s">
        <v>78</v>
      </c>
      <c r="C34" s="112"/>
      <c r="D34" s="364">
        <v>17</v>
      </c>
      <c r="E34" s="365" t="s">
        <v>131</v>
      </c>
      <c r="F34" s="365" t="s">
        <v>131</v>
      </c>
      <c r="G34" s="365" t="s">
        <v>131</v>
      </c>
      <c r="H34" s="345"/>
      <c r="I34" s="364">
        <v>26</v>
      </c>
      <c r="J34" s="365" t="s">
        <v>131</v>
      </c>
      <c r="K34" s="365" t="s">
        <v>131</v>
      </c>
      <c r="L34" s="365" t="s">
        <v>131</v>
      </c>
      <c r="M34" s="75"/>
      <c r="N34" s="336"/>
    </row>
    <row r="35" spans="1:14" x14ac:dyDescent="0.25">
      <c r="A35" s="112"/>
      <c r="B35" s="32" t="s">
        <v>79</v>
      </c>
      <c r="C35" s="112"/>
      <c r="D35" s="364" t="s">
        <v>131</v>
      </c>
      <c r="E35" s="365" t="s">
        <v>131</v>
      </c>
      <c r="F35" s="365" t="s">
        <v>131</v>
      </c>
      <c r="G35" s="365" t="s">
        <v>131</v>
      </c>
      <c r="H35" s="345"/>
      <c r="I35" s="364" t="s">
        <v>131</v>
      </c>
      <c r="J35" s="365" t="s">
        <v>131</v>
      </c>
      <c r="K35" s="365" t="s">
        <v>131</v>
      </c>
      <c r="L35" s="365" t="s">
        <v>131</v>
      </c>
      <c r="M35" s="75"/>
      <c r="N35" s="336"/>
    </row>
    <row r="36" spans="1:14" x14ac:dyDescent="0.25">
      <c r="A36" s="112"/>
      <c r="B36" s="32" t="s">
        <v>603</v>
      </c>
      <c r="C36" s="112"/>
      <c r="D36" s="364">
        <v>28</v>
      </c>
      <c r="E36" s="365">
        <v>9</v>
      </c>
      <c r="F36" s="365">
        <v>19</v>
      </c>
      <c r="G36" s="365">
        <v>0</v>
      </c>
      <c r="H36" s="345"/>
      <c r="I36" s="364">
        <f t="shared" ref="I36" si="2">SUM(J36:L36)</f>
        <v>35</v>
      </c>
      <c r="J36" s="365">
        <v>5</v>
      </c>
      <c r="K36" s="365">
        <v>30</v>
      </c>
      <c r="L36" s="365">
        <v>0</v>
      </c>
      <c r="M36" s="75"/>
      <c r="N36" s="336"/>
    </row>
    <row r="37" spans="1:14" x14ac:dyDescent="0.25">
      <c r="A37" s="112"/>
      <c r="B37" s="32" t="s">
        <v>82</v>
      </c>
      <c r="C37" s="112"/>
      <c r="D37" s="364">
        <v>1563</v>
      </c>
      <c r="E37" s="365" t="s">
        <v>131</v>
      </c>
      <c r="F37" s="365" t="s">
        <v>131</v>
      </c>
      <c r="G37" s="365" t="s">
        <v>131</v>
      </c>
      <c r="H37" s="345"/>
      <c r="I37" s="364">
        <v>2315</v>
      </c>
      <c r="J37" s="365" t="s">
        <v>131</v>
      </c>
      <c r="K37" s="365" t="s">
        <v>131</v>
      </c>
      <c r="L37" s="365" t="s">
        <v>131</v>
      </c>
      <c r="M37" s="75"/>
      <c r="N37" s="336"/>
    </row>
    <row r="38" spans="1:14" x14ac:dyDescent="0.25">
      <c r="A38" s="112"/>
      <c r="B38" s="32" t="s">
        <v>83</v>
      </c>
      <c r="C38" s="112"/>
      <c r="D38" s="364">
        <v>6741</v>
      </c>
      <c r="E38" s="365" t="s">
        <v>131</v>
      </c>
      <c r="F38" s="365" t="s">
        <v>131</v>
      </c>
      <c r="G38" s="365" t="s">
        <v>131</v>
      </c>
      <c r="H38" s="345"/>
      <c r="I38" s="364">
        <v>7221</v>
      </c>
      <c r="J38" s="365" t="s">
        <v>131</v>
      </c>
      <c r="K38" s="365" t="s">
        <v>131</v>
      </c>
      <c r="L38" s="365" t="s">
        <v>131</v>
      </c>
      <c r="M38" s="75"/>
      <c r="N38" s="336"/>
    </row>
    <row r="39" spans="1:14" x14ac:dyDescent="0.25">
      <c r="A39" s="112"/>
      <c r="B39" s="32" t="s">
        <v>84</v>
      </c>
      <c r="C39" s="112"/>
      <c r="D39" s="364">
        <v>716</v>
      </c>
      <c r="E39" s="365">
        <v>613</v>
      </c>
      <c r="F39" s="365">
        <v>51</v>
      </c>
      <c r="G39" s="365">
        <v>52</v>
      </c>
      <c r="H39" s="345"/>
      <c r="I39" s="364">
        <f t="shared" ref="I39:I40" si="3">SUM(J39:L39)</f>
        <v>789</v>
      </c>
      <c r="J39" s="365">
        <v>703</v>
      </c>
      <c r="K39" s="365">
        <v>44</v>
      </c>
      <c r="L39" s="365">
        <v>42</v>
      </c>
      <c r="M39" s="75"/>
      <c r="N39" s="336"/>
    </row>
    <row r="40" spans="1:14" x14ac:dyDescent="0.25">
      <c r="A40" s="112"/>
      <c r="B40" s="32" t="s">
        <v>86</v>
      </c>
      <c r="C40" s="112"/>
      <c r="D40" s="364">
        <v>311</v>
      </c>
      <c r="E40" s="365">
        <v>32</v>
      </c>
      <c r="F40" s="365">
        <v>279</v>
      </c>
      <c r="G40" s="365">
        <v>0</v>
      </c>
      <c r="H40" s="345"/>
      <c r="I40" s="364">
        <f t="shared" si="3"/>
        <v>63</v>
      </c>
      <c r="J40" s="365">
        <v>51</v>
      </c>
      <c r="K40" s="365">
        <v>9</v>
      </c>
      <c r="L40" s="365">
        <v>3</v>
      </c>
      <c r="M40" s="75"/>
      <c r="N40" s="336"/>
    </row>
    <row r="41" spans="1:14" x14ac:dyDescent="0.25">
      <c r="A41" s="112"/>
      <c r="B41" s="32" t="s">
        <v>88</v>
      </c>
      <c r="C41" s="112"/>
      <c r="D41" s="364">
        <v>7600</v>
      </c>
      <c r="E41" s="365" t="s">
        <v>131</v>
      </c>
      <c r="F41" s="365" t="s">
        <v>131</v>
      </c>
      <c r="G41" s="365" t="s">
        <v>131</v>
      </c>
      <c r="H41" s="345"/>
      <c r="I41" s="364">
        <v>6541</v>
      </c>
      <c r="J41" s="365" t="s">
        <v>131</v>
      </c>
      <c r="K41" s="365" t="s">
        <v>131</v>
      </c>
      <c r="L41" s="365" t="s">
        <v>131</v>
      </c>
      <c r="M41" s="75"/>
      <c r="N41" s="336"/>
    </row>
    <row r="42" spans="1:14" x14ac:dyDescent="0.25">
      <c r="A42" s="112"/>
      <c r="B42" s="32" t="s">
        <v>89</v>
      </c>
      <c r="C42" s="112"/>
      <c r="D42" s="364">
        <v>113</v>
      </c>
      <c r="E42" s="365" t="s">
        <v>131</v>
      </c>
      <c r="F42" s="365" t="s">
        <v>131</v>
      </c>
      <c r="G42" s="365" t="s">
        <v>131</v>
      </c>
      <c r="H42" s="345"/>
      <c r="I42" s="364">
        <v>128</v>
      </c>
      <c r="J42" s="365" t="s">
        <v>131</v>
      </c>
      <c r="K42" s="365" t="s">
        <v>131</v>
      </c>
      <c r="L42" s="365" t="s">
        <v>131</v>
      </c>
      <c r="M42" s="75"/>
    </row>
    <row r="43" spans="1:14" x14ac:dyDescent="0.25">
      <c r="A43" s="112"/>
      <c r="B43" s="32" t="s">
        <v>90</v>
      </c>
      <c r="C43" s="112"/>
      <c r="D43" s="364">
        <v>273</v>
      </c>
      <c r="E43" s="365">
        <v>234</v>
      </c>
      <c r="F43" s="365">
        <v>24</v>
      </c>
      <c r="G43" s="365">
        <v>15</v>
      </c>
      <c r="H43" s="345"/>
      <c r="I43" s="364">
        <f t="shared" ref="I43:I44" si="4">SUM(J43:L43)</f>
        <v>208</v>
      </c>
      <c r="J43" s="365">
        <v>160</v>
      </c>
      <c r="K43" s="365">
        <v>29</v>
      </c>
      <c r="L43" s="365">
        <v>19</v>
      </c>
      <c r="M43" s="75"/>
    </row>
    <row r="44" spans="1:14" x14ac:dyDescent="0.25">
      <c r="A44" s="112"/>
      <c r="B44" s="32" t="s">
        <v>92</v>
      </c>
      <c r="C44" s="112"/>
      <c r="D44" s="364">
        <v>4</v>
      </c>
      <c r="E44" s="365">
        <v>1</v>
      </c>
      <c r="F44" s="365">
        <v>3</v>
      </c>
      <c r="G44" s="365" t="s">
        <v>131</v>
      </c>
      <c r="H44" s="345"/>
      <c r="I44" s="364">
        <f t="shared" si="4"/>
        <v>5</v>
      </c>
      <c r="J44" s="365">
        <v>3</v>
      </c>
      <c r="K44" s="365">
        <v>2</v>
      </c>
      <c r="L44" s="365">
        <v>0</v>
      </c>
      <c r="M44" s="75"/>
    </row>
    <row r="45" spans="1:14" x14ac:dyDescent="0.25">
      <c r="A45" s="112"/>
      <c r="B45" s="32" t="s">
        <v>94</v>
      </c>
      <c r="C45" s="112"/>
      <c r="D45" s="364">
        <v>1359</v>
      </c>
      <c r="E45" s="365" t="s">
        <v>131</v>
      </c>
      <c r="F45" s="365" t="s">
        <v>131</v>
      </c>
      <c r="G45" s="365" t="s">
        <v>131</v>
      </c>
      <c r="H45" s="345"/>
      <c r="I45" s="364">
        <v>2093</v>
      </c>
      <c r="J45" s="365" t="s">
        <v>131</v>
      </c>
      <c r="K45" s="365" t="s">
        <v>131</v>
      </c>
      <c r="L45" s="365" t="s">
        <v>131</v>
      </c>
      <c r="M45" s="75"/>
    </row>
    <row r="46" spans="1:14" x14ac:dyDescent="0.25">
      <c r="A46" s="112"/>
      <c r="B46" s="32" t="s">
        <v>95</v>
      </c>
      <c r="C46" s="112"/>
      <c r="D46" s="364">
        <v>9</v>
      </c>
      <c r="E46" s="365">
        <v>5</v>
      </c>
      <c r="F46" s="365">
        <v>4</v>
      </c>
      <c r="G46" s="365">
        <v>0</v>
      </c>
      <c r="H46" s="345"/>
      <c r="I46" s="364">
        <f t="shared" ref="I46" si="5">SUM(J46:L46)</f>
        <v>12</v>
      </c>
      <c r="J46" s="365">
        <v>5</v>
      </c>
      <c r="K46" s="365">
        <v>6</v>
      </c>
      <c r="L46" s="365">
        <v>1</v>
      </c>
      <c r="M46" s="75"/>
    </row>
    <row r="47" spans="1:14" x14ac:dyDescent="0.25">
      <c r="A47" s="112"/>
      <c r="B47" s="32" t="s">
        <v>97</v>
      </c>
      <c r="C47" s="112"/>
      <c r="D47" s="364">
        <v>573</v>
      </c>
      <c r="E47" s="365" t="s">
        <v>131</v>
      </c>
      <c r="F47" s="365" t="s">
        <v>131</v>
      </c>
      <c r="G47" s="365" t="s">
        <v>131</v>
      </c>
      <c r="H47" s="345"/>
      <c r="I47" s="364">
        <v>452</v>
      </c>
      <c r="J47" s="365" t="s">
        <v>131</v>
      </c>
      <c r="K47" s="365" t="s">
        <v>131</v>
      </c>
      <c r="L47" s="365" t="s">
        <v>131</v>
      </c>
      <c r="M47" s="75"/>
    </row>
    <row r="48" spans="1:14" x14ac:dyDescent="0.25">
      <c r="A48" s="112"/>
      <c r="B48" s="32" t="s">
        <v>99</v>
      </c>
      <c r="C48" s="112"/>
      <c r="D48" s="364">
        <v>17</v>
      </c>
      <c r="E48" s="365" t="s">
        <v>131</v>
      </c>
      <c r="F48" s="365" t="s">
        <v>131</v>
      </c>
      <c r="G48" s="365" t="s">
        <v>131</v>
      </c>
      <c r="H48" s="345"/>
      <c r="I48" s="364">
        <v>4</v>
      </c>
      <c r="J48" s="365" t="s">
        <v>131</v>
      </c>
      <c r="K48" s="365" t="s">
        <v>131</v>
      </c>
      <c r="L48" s="365" t="s">
        <v>131</v>
      </c>
      <c r="M48" s="75"/>
    </row>
    <row r="49" spans="1:13" x14ac:dyDescent="0.25">
      <c r="A49" s="112"/>
      <c r="B49" s="32" t="s">
        <v>101</v>
      </c>
      <c r="C49" s="112"/>
      <c r="D49" s="364">
        <v>0</v>
      </c>
      <c r="E49" s="365" t="s">
        <v>131</v>
      </c>
      <c r="F49" s="365" t="s">
        <v>131</v>
      </c>
      <c r="G49" s="365" t="s">
        <v>131</v>
      </c>
      <c r="H49" s="345"/>
      <c r="I49" s="364">
        <v>1</v>
      </c>
      <c r="J49" s="365" t="s">
        <v>131</v>
      </c>
      <c r="K49" s="365" t="s">
        <v>131</v>
      </c>
      <c r="L49" s="365" t="s">
        <v>131</v>
      </c>
      <c r="M49" s="75"/>
    </row>
    <row r="50" spans="1:13" x14ac:dyDescent="0.25">
      <c r="A50" s="112"/>
      <c r="B50" s="32" t="s">
        <v>103</v>
      </c>
      <c r="C50" s="112"/>
      <c r="D50" s="364">
        <v>266</v>
      </c>
      <c r="E50" s="365" t="s">
        <v>131</v>
      </c>
      <c r="F50" s="365" t="s">
        <v>131</v>
      </c>
      <c r="G50" s="365" t="s">
        <v>131</v>
      </c>
      <c r="H50" s="345"/>
      <c r="I50" s="364">
        <v>286</v>
      </c>
      <c r="J50" s="365" t="s">
        <v>131</v>
      </c>
      <c r="K50" s="365" t="s">
        <v>131</v>
      </c>
      <c r="L50" s="365" t="s">
        <v>131</v>
      </c>
      <c r="M50" s="75"/>
    </row>
    <row r="51" spans="1:13" x14ac:dyDescent="0.25">
      <c r="A51" s="112"/>
      <c r="B51" s="32" t="s">
        <v>105</v>
      </c>
      <c r="C51" s="112"/>
      <c r="D51" s="364">
        <v>9</v>
      </c>
      <c r="E51" s="365">
        <v>8</v>
      </c>
      <c r="F51" s="365">
        <v>1</v>
      </c>
      <c r="G51" s="365" t="s">
        <v>131</v>
      </c>
      <c r="H51" s="345"/>
      <c r="I51" s="364">
        <f t="shared" ref="I51:I52" si="6">SUM(J51:L51)</f>
        <v>6</v>
      </c>
      <c r="J51" s="365">
        <v>6</v>
      </c>
      <c r="K51" s="365">
        <v>0</v>
      </c>
      <c r="L51" s="365">
        <v>0</v>
      </c>
      <c r="M51" s="75"/>
    </row>
    <row r="52" spans="1:13" x14ac:dyDescent="0.25">
      <c r="A52" s="112"/>
      <c r="B52" s="42" t="s">
        <v>107</v>
      </c>
      <c r="C52" s="112"/>
      <c r="D52" s="366">
        <v>107</v>
      </c>
      <c r="E52" s="367">
        <v>104</v>
      </c>
      <c r="F52" s="367">
        <v>3</v>
      </c>
      <c r="G52" s="367" t="s">
        <v>131</v>
      </c>
      <c r="H52" s="345"/>
      <c r="I52" s="366">
        <f t="shared" si="6"/>
        <v>94</v>
      </c>
      <c r="J52" s="367">
        <v>89</v>
      </c>
      <c r="K52" s="367">
        <v>5</v>
      </c>
      <c r="L52" s="367">
        <v>0</v>
      </c>
      <c r="M52" s="78"/>
    </row>
    <row r="53" spans="1:13" x14ac:dyDescent="0.25">
      <c r="A53" s="112"/>
      <c r="B53" s="157" t="s">
        <v>30</v>
      </c>
      <c r="C53" s="112"/>
      <c r="D53" s="316">
        <f>SUM(D30:D52)</f>
        <v>20613</v>
      </c>
      <c r="E53" s="345"/>
      <c r="F53" s="345"/>
      <c r="G53" s="345"/>
      <c r="H53" s="345"/>
      <c r="I53" s="316">
        <f>SUM(I30:I52)</f>
        <v>20833</v>
      </c>
      <c r="J53" s="345"/>
      <c r="K53" s="345"/>
      <c r="L53" s="345"/>
      <c r="M53" s="112"/>
    </row>
    <row r="54" spans="1:13" x14ac:dyDescent="0.25">
      <c r="A54" s="112"/>
      <c r="B54" s="203"/>
      <c r="C54" s="112"/>
      <c r="D54" s="345"/>
      <c r="E54" s="345"/>
      <c r="F54" s="345"/>
      <c r="G54" s="345"/>
      <c r="H54" s="345"/>
      <c r="I54" s="345"/>
      <c r="J54" s="345"/>
      <c r="K54" s="345"/>
      <c r="L54" s="345"/>
      <c r="M54" s="112"/>
    </row>
    <row r="55" spans="1:13" x14ac:dyDescent="0.25">
      <c r="A55" s="112"/>
      <c r="B55" s="235" t="s">
        <v>132</v>
      </c>
      <c r="C55" s="133"/>
      <c r="D55" s="331">
        <f>SUM(D14,D27,D53)</f>
        <v>32025</v>
      </c>
      <c r="E55" s="133"/>
      <c r="F55" s="133"/>
      <c r="G55" s="133"/>
      <c r="H55" s="133"/>
      <c r="I55" s="331">
        <f>SUM(I14,I27,I53)</f>
        <v>30853</v>
      </c>
      <c r="J55" s="133"/>
      <c r="K55" s="133"/>
      <c r="L55" s="133"/>
      <c r="M55" s="133"/>
    </row>
    <row r="57" spans="1:13" x14ac:dyDescent="0.25">
      <c r="B57" s="3" t="s">
        <v>292</v>
      </c>
    </row>
    <row r="58" spans="1:13" x14ac:dyDescent="0.25">
      <c r="B58" s="3" t="s">
        <v>293</v>
      </c>
    </row>
    <row r="59" spans="1:13" x14ac:dyDescent="0.25">
      <c r="B59" s="3" t="s">
        <v>294</v>
      </c>
    </row>
  </sheetData>
  <mergeCells count="3">
    <mergeCell ref="B4:B6"/>
    <mergeCell ref="E4:G4"/>
    <mergeCell ref="J4:L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F72"/>
  <sheetViews>
    <sheetView showGridLines="0" zoomScale="85" zoomScaleNormal="85" workbookViewId="0">
      <selection activeCell="F47" sqref="F47"/>
    </sheetView>
  </sheetViews>
  <sheetFormatPr defaultColWidth="11.42578125" defaultRowHeight="15" x14ac:dyDescent="0.25"/>
  <cols>
    <col min="1" max="1" width="2.85546875" style="3" customWidth="1"/>
    <col min="2" max="2" width="52.5703125" style="3" customWidth="1"/>
    <col min="3" max="3" width="5.85546875" style="3" customWidth="1"/>
    <col min="4" max="7" width="15.7109375" style="3" customWidth="1"/>
    <col min="8" max="8" width="2.85546875" style="3" customWidth="1"/>
    <col min="9" max="12" width="15.7109375" style="3" customWidth="1"/>
    <col min="13" max="13" width="2.85546875" style="3" customWidth="1"/>
    <col min="14" max="14" width="10.85546875" style="3" customWidth="1"/>
    <col min="15" max="15" width="2.85546875" style="3" customWidth="1"/>
    <col min="16" max="17" width="15.7109375" style="3" customWidth="1"/>
    <col min="18" max="19" width="2.85546875" style="3" customWidth="1"/>
    <col min="20" max="20" width="45.85546875" style="3" customWidth="1"/>
    <col min="21" max="24" width="15.7109375" style="3" customWidth="1"/>
    <col min="25" max="25" width="2.85546875" style="3" customWidth="1"/>
    <col min="26" max="29" width="15.7109375" style="3" customWidth="1"/>
    <col min="30" max="30" width="2.85546875" style="3" customWidth="1"/>
    <col min="31" max="31" width="10.85546875" style="3" customWidth="1"/>
    <col min="32" max="32" width="2.85546875" style="3" customWidth="1"/>
    <col min="33" max="256" width="11.42578125" style="2"/>
    <col min="257" max="257" width="2.85546875" style="2" customWidth="1"/>
    <col min="258" max="258" width="45.85546875" style="2" customWidth="1"/>
    <col min="259" max="259" width="5.85546875" style="2" customWidth="1"/>
    <col min="260" max="263" width="15.7109375" style="2" customWidth="1"/>
    <col min="264" max="264" width="2.85546875" style="2" customWidth="1"/>
    <col min="265" max="268" width="15.7109375" style="2" customWidth="1"/>
    <col min="269" max="269" width="2.85546875" style="2" customWidth="1"/>
    <col min="270" max="270" width="10.85546875" style="2" customWidth="1"/>
    <col min="271" max="271" width="2.85546875" style="2" customWidth="1"/>
    <col min="272" max="273" width="15.7109375" style="2" customWidth="1"/>
    <col min="274" max="275" width="2.85546875" style="2" customWidth="1"/>
    <col min="276" max="276" width="45.85546875" style="2" customWidth="1"/>
    <col min="277" max="280" width="15.7109375" style="2" customWidth="1"/>
    <col min="281" max="281" width="2.85546875" style="2" customWidth="1"/>
    <col min="282" max="285" width="15.7109375" style="2" customWidth="1"/>
    <col min="286" max="286" width="2.85546875" style="2" customWidth="1"/>
    <col min="287" max="287" width="10.85546875" style="2" customWidth="1"/>
    <col min="288" max="288" width="2.85546875" style="2" customWidth="1"/>
    <col min="289" max="512" width="11.42578125" style="2"/>
    <col min="513" max="513" width="2.85546875" style="2" customWidth="1"/>
    <col min="514" max="514" width="45.85546875" style="2" customWidth="1"/>
    <col min="515" max="515" width="5.85546875" style="2" customWidth="1"/>
    <col min="516" max="519" width="15.7109375" style="2" customWidth="1"/>
    <col min="520" max="520" width="2.85546875" style="2" customWidth="1"/>
    <col min="521" max="524" width="15.7109375" style="2" customWidth="1"/>
    <col min="525" max="525" width="2.85546875" style="2" customWidth="1"/>
    <col min="526" max="526" width="10.85546875" style="2" customWidth="1"/>
    <col min="527" max="527" width="2.85546875" style="2" customWidth="1"/>
    <col min="528" max="529" width="15.7109375" style="2" customWidth="1"/>
    <col min="530" max="531" width="2.85546875" style="2" customWidth="1"/>
    <col min="532" max="532" width="45.85546875" style="2" customWidth="1"/>
    <col min="533" max="536" width="15.7109375" style="2" customWidth="1"/>
    <col min="537" max="537" width="2.85546875" style="2" customWidth="1"/>
    <col min="538" max="541" width="15.7109375" style="2" customWidth="1"/>
    <col min="542" max="542" width="2.85546875" style="2" customWidth="1"/>
    <col min="543" max="543" width="10.85546875" style="2" customWidth="1"/>
    <col min="544" max="544" width="2.85546875" style="2" customWidth="1"/>
    <col min="545" max="768" width="11.42578125" style="2"/>
    <col min="769" max="769" width="2.85546875" style="2" customWidth="1"/>
    <col min="770" max="770" width="45.85546875" style="2" customWidth="1"/>
    <col min="771" max="771" width="5.85546875" style="2" customWidth="1"/>
    <col min="772" max="775" width="15.7109375" style="2" customWidth="1"/>
    <col min="776" max="776" width="2.85546875" style="2" customWidth="1"/>
    <col min="777" max="780" width="15.7109375" style="2" customWidth="1"/>
    <col min="781" max="781" width="2.85546875" style="2" customWidth="1"/>
    <col min="782" max="782" width="10.85546875" style="2" customWidth="1"/>
    <col min="783" max="783" width="2.85546875" style="2" customWidth="1"/>
    <col min="784" max="785" width="15.7109375" style="2" customWidth="1"/>
    <col min="786" max="787" width="2.85546875" style="2" customWidth="1"/>
    <col min="788" max="788" width="45.85546875" style="2" customWidth="1"/>
    <col min="789" max="792" width="15.7109375" style="2" customWidth="1"/>
    <col min="793" max="793" width="2.85546875" style="2" customWidth="1"/>
    <col min="794" max="797" width="15.7109375" style="2" customWidth="1"/>
    <col min="798" max="798" width="2.85546875" style="2" customWidth="1"/>
    <col min="799" max="799" width="10.85546875" style="2" customWidth="1"/>
    <col min="800" max="800" width="2.85546875" style="2" customWidth="1"/>
    <col min="801" max="1024" width="11.42578125" style="2"/>
    <col min="1025" max="1025" width="2.85546875" style="2" customWidth="1"/>
    <col min="1026" max="1026" width="45.85546875" style="2" customWidth="1"/>
    <col min="1027" max="1027" width="5.85546875" style="2" customWidth="1"/>
    <col min="1028" max="1031" width="15.7109375" style="2" customWidth="1"/>
    <col min="1032" max="1032" width="2.85546875" style="2" customWidth="1"/>
    <col min="1033" max="1036" width="15.7109375" style="2" customWidth="1"/>
    <col min="1037" max="1037" width="2.85546875" style="2" customWidth="1"/>
    <col min="1038" max="1038" width="10.85546875" style="2" customWidth="1"/>
    <col min="1039" max="1039" width="2.85546875" style="2" customWidth="1"/>
    <col min="1040" max="1041" width="15.7109375" style="2" customWidth="1"/>
    <col min="1042" max="1043" width="2.85546875" style="2" customWidth="1"/>
    <col min="1044" max="1044" width="45.85546875" style="2" customWidth="1"/>
    <col min="1045" max="1048" width="15.7109375" style="2" customWidth="1"/>
    <col min="1049" max="1049" width="2.85546875" style="2" customWidth="1"/>
    <col min="1050" max="1053" width="15.7109375" style="2" customWidth="1"/>
    <col min="1054" max="1054" width="2.85546875" style="2" customWidth="1"/>
    <col min="1055" max="1055" width="10.85546875" style="2" customWidth="1"/>
    <col min="1056" max="1056" width="2.85546875" style="2" customWidth="1"/>
    <col min="1057" max="1280" width="11.42578125" style="2"/>
    <col min="1281" max="1281" width="2.85546875" style="2" customWidth="1"/>
    <col min="1282" max="1282" width="45.85546875" style="2" customWidth="1"/>
    <col min="1283" max="1283" width="5.85546875" style="2" customWidth="1"/>
    <col min="1284" max="1287" width="15.7109375" style="2" customWidth="1"/>
    <col min="1288" max="1288" width="2.85546875" style="2" customWidth="1"/>
    <col min="1289" max="1292" width="15.7109375" style="2" customWidth="1"/>
    <col min="1293" max="1293" width="2.85546875" style="2" customWidth="1"/>
    <col min="1294" max="1294" width="10.85546875" style="2" customWidth="1"/>
    <col min="1295" max="1295" width="2.85546875" style="2" customWidth="1"/>
    <col min="1296" max="1297" width="15.7109375" style="2" customWidth="1"/>
    <col min="1298" max="1299" width="2.85546875" style="2" customWidth="1"/>
    <col min="1300" max="1300" width="45.85546875" style="2" customWidth="1"/>
    <col min="1301" max="1304" width="15.7109375" style="2" customWidth="1"/>
    <col min="1305" max="1305" width="2.85546875" style="2" customWidth="1"/>
    <col min="1306" max="1309" width="15.7109375" style="2" customWidth="1"/>
    <col min="1310" max="1310" width="2.85546875" style="2" customWidth="1"/>
    <col min="1311" max="1311" width="10.85546875" style="2" customWidth="1"/>
    <col min="1312" max="1312" width="2.85546875" style="2" customWidth="1"/>
    <col min="1313" max="1536" width="11.42578125" style="2"/>
    <col min="1537" max="1537" width="2.85546875" style="2" customWidth="1"/>
    <col min="1538" max="1538" width="45.85546875" style="2" customWidth="1"/>
    <col min="1539" max="1539" width="5.85546875" style="2" customWidth="1"/>
    <col min="1540" max="1543" width="15.7109375" style="2" customWidth="1"/>
    <col min="1544" max="1544" width="2.85546875" style="2" customWidth="1"/>
    <col min="1545" max="1548" width="15.7109375" style="2" customWidth="1"/>
    <col min="1549" max="1549" width="2.85546875" style="2" customWidth="1"/>
    <col min="1550" max="1550" width="10.85546875" style="2" customWidth="1"/>
    <col min="1551" max="1551" width="2.85546875" style="2" customWidth="1"/>
    <col min="1552" max="1553" width="15.7109375" style="2" customWidth="1"/>
    <col min="1554" max="1555" width="2.85546875" style="2" customWidth="1"/>
    <col min="1556" max="1556" width="45.85546875" style="2" customWidth="1"/>
    <col min="1557" max="1560" width="15.7109375" style="2" customWidth="1"/>
    <col min="1561" max="1561" width="2.85546875" style="2" customWidth="1"/>
    <col min="1562" max="1565" width="15.7109375" style="2" customWidth="1"/>
    <col min="1566" max="1566" width="2.85546875" style="2" customWidth="1"/>
    <col min="1567" max="1567" width="10.85546875" style="2" customWidth="1"/>
    <col min="1568" max="1568" width="2.85546875" style="2" customWidth="1"/>
    <col min="1569" max="1792" width="11.42578125" style="2"/>
    <col min="1793" max="1793" width="2.85546875" style="2" customWidth="1"/>
    <col min="1794" max="1794" width="45.85546875" style="2" customWidth="1"/>
    <col min="1795" max="1795" width="5.85546875" style="2" customWidth="1"/>
    <col min="1796" max="1799" width="15.7109375" style="2" customWidth="1"/>
    <col min="1800" max="1800" width="2.85546875" style="2" customWidth="1"/>
    <col min="1801" max="1804" width="15.7109375" style="2" customWidth="1"/>
    <col min="1805" max="1805" width="2.85546875" style="2" customWidth="1"/>
    <col min="1806" max="1806" width="10.85546875" style="2" customWidth="1"/>
    <col min="1807" max="1807" width="2.85546875" style="2" customWidth="1"/>
    <col min="1808" max="1809" width="15.7109375" style="2" customWidth="1"/>
    <col min="1810" max="1811" width="2.85546875" style="2" customWidth="1"/>
    <col min="1812" max="1812" width="45.85546875" style="2" customWidth="1"/>
    <col min="1813" max="1816" width="15.7109375" style="2" customWidth="1"/>
    <col min="1817" max="1817" width="2.85546875" style="2" customWidth="1"/>
    <col min="1818" max="1821" width="15.7109375" style="2" customWidth="1"/>
    <col min="1822" max="1822" width="2.85546875" style="2" customWidth="1"/>
    <col min="1823" max="1823" width="10.85546875" style="2" customWidth="1"/>
    <col min="1824" max="1824" width="2.85546875" style="2" customWidth="1"/>
    <col min="1825" max="2048" width="11.42578125" style="2"/>
    <col min="2049" max="2049" width="2.85546875" style="2" customWidth="1"/>
    <col min="2050" max="2050" width="45.85546875" style="2" customWidth="1"/>
    <col min="2051" max="2051" width="5.85546875" style="2" customWidth="1"/>
    <col min="2052" max="2055" width="15.7109375" style="2" customWidth="1"/>
    <col min="2056" max="2056" width="2.85546875" style="2" customWidth="1"/>
    <col min="2057" max="2060" width="15.7109375" style="2" customWidth="1"/>
    <col min="2061" max="2061" width="2.85546875" style="2" customWidth="1"/>
    <col min="2062" max="2062" width="10.85546875" style="2" customWidth="1"/>
    <col min="2063" max="2063" width="2.85546875" style="2" customWidth="1"/>
    <col min="2064" max="2065" width="15.7109375" style="2" customWidth="1"/>
    <col min="2066" max="2067" width="2.85546875" style="2" customWidth="1"/>
    <col min="2068" max="2068" width="45.85546875" style="2" customWidth="1"/>
    <col min="2069" max="2072" width="15.7109375" style="2" customWidth="1"/>
    <col min="2073" max="2073" width="2.85546875" style="2" customWidth="1"/>
    <col min="2074" max="2077" width="15.7109375" style="2" customWidth="1"/>
    <col min="2078" max="2078" width="2.85546875" style="2" customWidth="1"/>
    <col min="2079" max="2079" width="10.85546875" style="2" customWidth="1"/>
    <col min="2080" max="2080" width="2.85546875" style="2" customWidth="1"/>
    <col min="2081" max="2304" width="11.42578125" style="2"/>
    <col min="2305" max="2305" width="2.85546875" style="2" customWidth="1"/>
    <col min="2306" max="2306" width="45.85546875" style="2" customWidth="1"/>
    <col min="2307" max="2307" width="5.85546875" style="2" customWidth="1"/>
    <col min="2308" max="2311" width="15.7109375" style="2" customWidth="1"/>
    <col min="2312" max="2312" width="2.85546875" style="2" customWidth="1"/>
    <col min="2313" max="2316" width="15.7109375" style="2" customWidth="1"/>
    <col min="2317" max="2317" width="2.85546875" style="2" customWidth="1"/>
    <col min="2318" max="2318" width="10.85546875" style="2" customWidth="1"/>
    <col min="2319" max="2319" width="2.85546875" style="2" customWidth="1"/>
    <col min="2320" max="2321" width="15.7109375" style="2" customWidth="1"/>
    <col min="2322" max="2323" width="2.85546875" style="2" customWidth="1"/>
    <col min="2324" max="2324" width="45.85546875" style="2" customWidth="1"/>
    <col min="2325" max="2328" width="15.7109375" style="2" customWidth="1"/>
    <col min="2329" max="2329" width="2.85546875" style="2" customWidth="1"/>
    <col min="2330" max="2333" width="15.7109375" style="2" customWidth="1"/>
    <col min="2334" max="2334" width="2.85546875" style="2" customWidth="1"/>
    <col min="2335" max="2335" width="10.85546875" style="2" customWidth="1"/>
    <col min="2336" max="2336" width="2.85546875" style="2" customWidth="1"/>
    <col min="2337" max="2560" width="11.42578125" style="2"/>
    <col min="2561" max="2561" width="2.85546875" style="2" customWidth="1"/>
    <col min="2562" max="2562" width="45.85546875" style="2" customWidth="1"/>
    <col min="2563" max="2563" width="5.85546875" style="2" customWidth="1"/>
    <col min="2564" max="2567" width="15.7109375" style="2" customWidth="1"/>
    <col min="2568" max="2568" width="2.85546875" style="2" customWidth="1"/>
    <col min="2569" max="2572" width="15.7109375" style="2" customWidth="1"/>
    <col min="2573" max="2573" width="2.85546875" style="2" customWidth="1"/>
    <col min="2574" max="2574" width="10.85546875" style="2" customWidth="1"/>
    <col min="2575" max="2575" width="2.85546875" style="2" customWidth="1"/>
    <col min="2576" max="2577" width="15.7109375" style="2" customWidth="1"/>
    <col min="2578" max="2579" width="2.85546875" style="2" customWidth="1"/>
    <col min="2580" max="2580" width="45.85546875" style="2" customWidth="1"/>
    <col min="2581" max="2584" width="15.7109375" style="2" customWidth="1"/>
    <col min="2585" max="2585" width="2.85546875" style="2" customWidth="1"/>
    <col min="2586" max="2589" width="15.7109375" style="2" customWidth="1"/>
    <col min="2590" max="2590" width="2.85546875" style="2" customWidth="1"/>
    <col min="2591" max="2591" width="10.85546875" style="2" customWidth="1"/>
    <col min="2592" max="2592" width="2.85546875" style="2" customWidth="1"/>
    <col min="2593" max="2816" width="11.42578125" style="2"/>
    <col min="2817" max="2817" width="2.85546875" style="2" customWidth="1"/>
    <col min="2818" max="2818" width="45.85546875" style="2" customWidth="1"/>
    <col min="2819" max="2819" width="5.85546875" style="2" customWidth="1"/>
    <col min="2820" max="2823" width="15.7109375" style="2" customWidth="1"/>
    <col min="2824" max="2824" width="2.85546875" style="2" customWidth="1"/>
    <col min="2825" max="2828" width="15.7109375" style="2" customWidth="1"/>
    <col min="2829" max="2829" width="2.85546875" style="2" customWidth="1"/>
    <col min="2830" max="2830" width="10.85546875" style="2" customWidth="1"/>
    <col min="2831" max="2831" width="2.85546875" style="2" customWidth="1"/>
    <col min="2832" max="2833" width="15.7109375" style="2" customWidth="1"/>
    <col min="2834" max="2835" width="2.85546875" style="2" customWidth="1"/>
    <col min="2836" max="2836" width="45.85546875" style="2" customWidth="1"/>
    <col min="2837" max="2840" width="15.7109375" style="2" customWidth="1"/>
    <col min="2841" max="2841" width="2.85546875" style="2" customWidth="1"/>
    <col min="2842" max="2845" width="15.7109375" style="2" customWidth="1"/>
    <col min="2846" max="2846" width="2.85546875" style="2" customWidth="1"/>
    <col min="2847" max="2847" width="10.85546875" style="2" customWidth="1"/>
    <col min="2848" max="2848" width="2.85546875" style="2" customWidth="1"/>
    <col min="2849" max="3072" width="11.42578125" style="2"/>
    <col min="3073" max="3073" width="2.85546875" style="2" customWidth="1"/>
    <col min="3074" max="3074" width="45.85546875" style="2" customWidth="1"/>
    <col min="3075" max="3075" width="5.85546875" style="2" customWidth="1"/>
    <col min="3076" max="3079" width="15.7109375" style="2" customWidth="1"/>
    <col min="3080" max="3080" width="2.85546875" style="2" customWidth="1"/>
    <col min="3081" max="3084" width="15.7109375" style="2" customWidth="1"/>
    <col min="3085" max="3085" width="2.85546875" style="2" customWidth="1"/>
    <col min="3086" max="3086" width="10.85546875" style="2" customWidth="1"/>
    <col min="3087" max="3087" width="2.85546875" style="2" customWidth="1"/>
    <col min="3088" max="3089" width="15.7109375" style="2" customWidth="1"/>
    <col min="3090" max="3091" width="2.85546875" style="2" customWidth="1"/>
    <col min="3092" max="3092" width="45.85546875" style="2" customWidth="1"/>
    <col min="3093" max="3096" width="15.7109375" style="2" customWidth="1"/>
    <col min="3097" max="3097" width="2.85546875" style="2" customWidth="1"/>
    <col min="3098" max="3101" width="15.7109375" style="2" customWidth="1"/>
    <col min="3102" max="3102" width="2.85546875" style="2" customWidth="1"/>
    <col min="3103" max="3103" width="10.85546875" style="2" customWidth="1"/>
    <col min="3104" max="3104" width="2.85546875" style="2" customWidth="1"/>
    <col min="3105" max="3328" width="11.42578125" style="2"/>
    <col min="3329" max="3329" width="2.85546875" style="2" customWidth="1"/>
    <col min="3330" max="3330" width="45.85546875" style="2" customWidth="1"/>
    <col min="3331" max="3331" width="5.85546875" style="2" customWidth="1"/>
    <col min="3332" max="3335" width="15.7109375" style="2" customWidth="1"/>
    <col min="3336" max="3336" width="2.85546875" style="2" customWidth="1"/>
    <col min="3337" max="3340" width="15.7109375" style="2" customWidth="1"/>
    <col min="3341" max="3341" width="2.85546875" style="2" customWidth="1"/>
    <col min="3342" max="3342" width="10.85546875" style="2" customWidth="1"/>
    <col min="3343" max="3343" width="2.85546875" style="2" customWidth="1"/>
    <col min="3344" max="3345" width="15.7109375" style="2" customWidth="1"/>
    <col min="3346" max="3347" width="2.85546875" style="2" customWidth="1"/>
    <col min="3348" max="3348" width="45.85546875" style="2" customWidth="1"/>
    <col min="3349" max="3352" width="15.7109375" style="2" customWidth="1"/>
    <col min="3353" max="3353" width="2.85546875" style="2" customWidth="1"/>
    <col min="3354" max="3357" width="15.7109375" style="2" customWidth="1"/>
    <col min="3358" max="3358" width="2.85546875" style="2" customWidth="1"/>
    <col min="3359" max="3359" width="10.85546875" style="2" customWidth="1"/>
    <col min="3360" max="3360" width="2.85546875" style="2" customWidth="1"/>
    <col min="3361" max="3584" width="11.42578125" style="2"/>
    <col min="3585" max="3585" width="2.85546875" style="2" customWidth="1"/>
    <col min="3586" max="3586" width="45.85546875" style="2" customWidth="1"/>
    <col min="3587" max="3587" width="5.85546875" style="2" customWidth="1"/>
    <col min="3588" max="3591" width="15.7109375" style="2" customWidth="1"/>
    <col min="3592" max="3592" width="2.85546875" style="2" customWidth="1"/>
    <col min="3593" max="3596" width="15.7109375" style="2" customWidth="1"/>
    <col min="3597" max="3597" width="2.85546875" style="2" customWidth="1"/>
    <col min="3598" max="3598" width="10.85546875" style="2" customWidth="1"/>
    <col min="3599" max="3599" width="2.85546875" style="2" customWidth="1"/>
    <col min="3600" max="3601" width="15.7109375" style="2" customWidth="1"/>
    <col min="3602" max="3603" width="2.85546875" style="2" customWidth="1"/>
    <col min="3604" max="3604" width="45.85546875" style="2" customWidth="1"/>
    <col min="3605" max="3608" width="15.7109375" style="2" customWidth="1"/>
    <col min="3609" max="3609" width="2.85546875" style="2" customWidth="1"/>
    <col min="3610" max="3613" width="15.7109375" style="2" customWidth="1"/>
    <col min="3614" max="3614" width="2.85546875" style="2" customWidth="1"/>
    <col min="3615" max="3615" width="10.85546875" style="2" customWidth="1"/>
    <col min="3616" max="3616" width="2.85546875" style="2" customWidth="1"/>
    <col min="3617" max="3840" width="11.42578125" style="2"/>
    <col min="3841" max="3841" width="2.85546875" style="2" customWidth="1"/>
    <col min="3842" max="3842" width="45.85546875" style="2" customWidth="1"/>
    <col min="3843" max="3843" width="5.85546875" style="2" customWidth="1"/>
    <col min="3844" max="3847" width="15.7109375" style="2" customWidth="1"/>
    <col min="3848" max="3848" width="2.85546875" style="2" customWidth="1"/>
    <col min="3849" max="3852" width="15.7109375" style="2" customWidth="1"/>
    <col min="3853" max="3853" width="2.85546875" style="2" customWidth="1"/>
    <col min="3854" max="3854" width="10.85546875" style="2" customWidth="1"/>
    <col min="3855" max="3855" width="2.85546875" style="2" customWidth="1"/>
    <col min="3856" max="3857" width="15.7109375" style="2" customWidth="1"/>
    <col min="3858" max="3859" width="2.85546875" style="2" customWidth="1"/>
    <col min="3860" max="3860" width="45.85546875" style="2" customWidth="1"/>
    <col min="3861" max="3864" width="15.7109375" style="2" customWidth="1"/>
    <col min="3865" max="3865" width="2.85546875" style="2" customWidth="1"/>
    <col min="3866" max="3869" width="15.7109375" style="2" customWidth="1"/>
    <col min="3870" max="3870" width="2.85546875" style="2" customWidth="1"/>
    <col min="3871" max="3871" width="10.85546875" style="2" customWidth="1"/>
    <col min="3872" max="3872" width="2.85546875" style="2" customWidth="1"/>
    <col min="3873" max="4096" width="11.42578125" style="2"/>
    <col min="4097" max="4097" width="2.85546875" style="2" customWidth="1"/>
    <col min="4098" max="4098" width="45.85546875" style="2" customWidth="1"/>
    <col min="4099" max="4099" width="5.85546875" style="2" customWidth="1"/>
    <col min="4100" max="4103" width="15.7109375" style="2" customWidth="1"/>
    <col min="4104" max="4104" width="2.85546875" style="2" customWidth="1"/>
    <col min="4105" max="4108" width="15.7109375" style="2" customWidth="1"/>
    <col min="4109" max="4109" width="2.85546875" style="2" customWidth="1"/>
    <col min="4110" max="4110" width="10.85546875" style="2" customWidth="1"/>
    <col min="4111" max="4111" width="2.85546875" style="2" customWidth="1"/>
    <col min="4112" max="4113" width="15.7109375" style="2" customWidth="1"/>
    <col min="4114" max="4115" width="2.85546875" style="2" customWidth="1"/>
    <col min="4116" max="4116" width="45.85546875" style="2" customWidth="1"/>
    <col min="4117" max="4120" width="15.7109375" style="2" customWidth="1"/>
    <col min="4121" max="4121" width="2.85546875" style="2" customWidth="1"/>
    <col min="4122" max="4125" width="15.7109375" style="2" customWidth="1"/>
    <col min="4126" max="4126" width="2.85546875" style="2" customWidth="1"/>
    <col min="4127" max="4127" width="10.85546875" style="2" customWidth="1"/>
    <col min="4128" max="4128" width="2.85546875" style="2" customWidth="1"/>
    <col min="4129" max="4352" width="11.42578125" style="2"/>
    <col min="4353" max="4353" width="2.85546875" style="2" customWidth="1"/>
    <col min="4354" max="4354" width="45.85546875" style="2" customWidth="1"/>
    <col min="4355" max="4355" width="5.85546875" style="2" customWidth="1"/>
    <col min="4356" max="4359" width="15.7109375" style="2" customWidth="1"/>
    <col min="4360" max="4360" width="2.85546875" style="2" customWidth="1"/>
    <col min="4361" max="4364" width="15.7109375" style="2" customWidth="1"/>
    <col min="4365" max="4365" width="2.85546875" style="2" customWidth="1"/>
    <col min="4366" max="4366" width="10.85546875" style="2" customWidth="1"/>
    <col min="4367" max="4367" width="2.85546875" style="2" customWidth="1"/>
    <col min="4368" max="4369" width="15.7109375" style="2" customWidth="1"/>
    <col min="4370" max="4371" width="2.85546875" style="2" customWidth="1"/>
    <col min="4372" max="4372" width="45.85546875" style="2" customWidth="1"/>
    <col min="4373" max="4376" width="15.7109375" style="2" customWidth="1"/>
    <col min="4377" max="4377" width="2.85546875" style="2" customWidth="1"/>
    <col min="4378" max="4381" width="15.7109375" style="2" customWidth="1"/>
    <col min="4382" max="4382" width="2.85546875" style="2" customWidth="1"/>
    <col min="4383" max="4383" width="10.85546875" style="2" customWidth="1"/>
    <col min="4384" max="4384" width="2.85546875" style="2" customWidth="1"/>
    <col min="4385" max="4608" width="11.42578125" style="2"/>
    <col min="4609" max="4609" width="2.85546875" style="2" customWidth="1"/>
    <col min="4610" max="4610" width="45.85546875" style="2" customWidth="1"/>
    <col min="4611" max="4611" width="5.85546875" style="2" customWidth="1"/>
    <col min="4612" max="4615" width="15.7109375" style="2" customWidth="1"/>
    <col min="4616" max="4616" width="2.85546875" style="2" customWidth="1"/>
    <col min="4617" max="4620" width="15.7109375" style="2" customWidth="1"/>
    <col min="4621" max="4621" width="2.85546875" style="2" customWidth="1"/>
    <col min="4622" max="4622" width="10.85546875" style="2" customWidth="1"/>
    <col min="4623" max="4623" width="2.85546875" style="2" customWidth="1"/>
    <col min="4624" max="4625" width="15.7109375" style="2" customWidth="1"/>
    <col min="4626" max="4627" width="2.85546875" style="2" customWidth="1"/>
    <col min="4628" max="4628" width="45.85546875" style="2" customWidth="1"/>
    <col min="4629" max="4632" width="15.7109375" style="2" customWidth="1"/>
    <col min="4633" max="4633" width="2.85546875" style="2" customWidth="1"/>
    <col min="4634" max="4637" width="15.7109375" style="2" customWidth="1"/>
    <col min="4638" max="4638" width="2.85546875" style="2" customWidth="1"/>
    <col min="4639" max="4639" width="10.85546875" style="2" customWidth="1"/>
    <col min="4640" max="4640" width="2.85546875" style="2" customWidth="1"/>
    <col min="4641" max="4864" width="11.42578125" style="2"/>
    <col min="4865" max="4865" width="2.85546875" style="2" customWidth="1"/>
    <col min="4866" max="4866" width="45.85546875" style="2" customWidth="1"/>
    <col min="4867" max="4867" width="5.85546875" style="2" customWidth="1"/>
    <col min="4868" max="4871" width="15.7109375" style="2" customWidth="1"/>
    <col min="4872" max="4872" width="2.85546875" style="2" customWidth="1"/>
    <col min="4873" max="4876" width="15.7109375" style="2" customWidth="1"/>
    <col min="4877" max="4877" width="2.85546875" style="2" customWidth="1"/>
    <col min="4878" max="4878" width="10.85546875" style="2" customWidth="1"/>
    <col min="4879" max="4879" width="2.85546875" style="2" customWidth="1"/>
    <col min="4880" max="4881" width="15.7109375" style="2" customWidth="1"/>
    <col min="4882" max="4883" width="2.85546875" style="2" customWidth="1"/>
    <col min="4884" max="4884" width="45.85546875" style="2" customWidth="1"/>
    <col min="4885" max="4888" width="15.7109375" style="2" customWidth="1"/>
    <col min="4889" max="4889" width="2.85546875" style="2" customWidth="1"/>
    <col min="4890" max="4893" width="15.7109375" style="2" customWidth="1"/>
    <col min="4894" max="4894" width="2.85546875" style="2" customWidth="1"/>
    <col min="4895" max="4895" width="10.85546875" style="2" customWidth="1"/>
    <col min="4896" max="4896" width="2.85546875" style="2" customWidth="1"/>
    <col min="4897" max="5120" width="11.42578125" style="2"/>
    <col min="5121" max="5121" width="2.85546875" style="2" customWidth="1"/>
    <col min="5122" max="5122" width="45.85546875" style="2" customWidth="1"/>
    <col min="5123" max="5123" width="5.85546875" style="2" customWidth="1"/>
    <col min="5124" max="5127" width="15.7109375" style="2" customWidth="1"/>
    <col min="5128" max="5128" width="2.85546875" style="2" customWidth="1"/>
    <col min="5129" max="5132" width="15.7109375" style="2" customWidth="1"/>
    <col min="5133" max="5133" width="2.85546875" style="2" customWidth="1"/>
    <col min="5134" max="5134" width="10.85546875" style="2" customWidth="1"/>
    <col min="5135" max="5135" width="2.85546875" style="2" customWidth="1"/>
    <col min="5136" max="5137" width="15.7109375" style="2" customWidth="1"/>
    <col min="5138" max="5139" width="2.85546875" style="2" customWidth="1"/>
    <col min="5140" max="5140" width="45.85546875" style="2" customWidth="1"/>
    <col min="5141" max="5144" width="15.7109375" style="2" customWidth="1"/>
    <col min="5145" max="5145" width="2.85546875" style="2" customWidth="1"/>
    <col min="5146" max="5149" width="15.7109375" style="2" customWidth="1"/>
    <col min="5150" max="5150" width="2.85546875" style="2" customWidth="1"/>
    <col min="5151" max="5151" width="10.85546875" style="2" customWidth="1"/>
    <col min="5152" max="5152" width="2.85546875" style="2" customWidth="1"/>
    <col min="5153" max="5376" width="11.42578125" style="2"/>
    <col min="5377" max="5377" width="2.85546875" style="2" customWidth="1"/>
    <col min="5378" max="5378" width="45.85546875" style="2" customWidth="1"/>
    <col min="5379" max="5379" width="5.85546875" style="2" customWidth="1"/>
    <col min="5380" max="5383" width="15.7109375" style="2" customWidth="1"/>
    <col min="5384" max="5384" width="2.85546875" style="2" customWidth="1"/>
    <col min="5385" max="5388" width="15.7109375" style="2" customWidth="1"/>
    <col min="5389" max="5389" width="2.85546875" style="2" customWidth="1"/>
    <col min="5390" max="5390" width="10.85546875" style="2" customWidth="1"/>
    <col min="5391" max="5391" width="2.85546875" style="2" customWidth="1"/>
    <col min="5392" max="5393" width="15.7109375" style="2" customWidth="1"/>
    <col min="5394" max="5395" width="2.85546875" style="2" customWidth="1"/>
    <col min="5396" max="5396" width="45.85546875" style="2" customWidth="1"/>
    <col min="5397" max="5400" width="15.7109375" style="2" customWidth="1"/>
    <col min="5401" max="5401" width="2.85546875" style="2" customWidth="1"/>
    <col min="5402" max="5405" width="15.7109375" style="2" customWidth="1"/>
    <col min="5406" max="5406" width="2.85546875" style="2" customWidth="1"/>
    <col min="5407" max="5407" width="10.85546875" style="2" customWidth="1"/>
    <col min="5408" max="5408" width="2.85546875" style="2" customWidth="1"/>
    <col min="5409" max="5632" width="11.42578125" style="2"/>
    <col min="5633" max="5633" width="2.85546875" style="2" customWidth="1"/>
    <col min="5634" max="5634" width="45.85546875" style="2" customWidth="1"/>
    <col min="5635" max="5635" width="5.85546875" style="2" customWidth="1"/>
    <col min="5636" max="5639" width="15.7109375" style="2" customWidth="1"/>
    <col min="5640" max="5640" width="2.85546875" style="2" customWidth="1"/>
    <col min="5641" max="5644" width="15.7109375" style="2" customWidth="1"/>
    <col min="5645" max="5645" width="2.85546875" style="2" customWidth="1"/>
    <col min="5646" max="5646" width="10.85546875" style="2" customWidth="1"/>
    <col min="5647" max="5647" width="2.85546875" style="2" customWidth="1"/>
    <col min="5648" max="5649" width="15.7109375" style="2" customWidth="1"/>
    <col min="5650" max="5651" width="2.85546875" style="2" customWidth="1"/>
    <col min="5652" max="5652" width="45.85546875" style="2" customWidth="1"/>
    <col min="5653" max="5656" width="15.7109375" style="2" customWidth="1"/>
    <col min="5657" max="5657" width="2.85546875" style="2" customWidth="1"/>
    <col min="5658" max="5661" width="15.7109375" style="2" customWidth="1"/>
    <col min="5662" max="5662" width="2.85546875" style="2" customWidth="1"/>
    <col min="5663" max="5663" width="10.85546875" style="2" customWidth="1"/>
    <col min="5664" max="5664" width="2.85546875" style="2" customWidth="1"/>
    <col min="5665" max="5888" width="11.42578125" style="2"/>
    <col min="5889" max="5889" width="2.85546875" style="2" customWidth="1"/>
    <col min="5890" max="5890" width="45.85546875" style="2" customWidth="1"/>
    <col min="5891" max="5891" width="5.85546875" style="2" customWidth="1"/>
    <col min="5892" max="5895" width="15.7109375" style="2" customWidth="1"/>
    <col min="5896" max="5896" width="2.85546875" style="2" customWidth="1"/>
    <col min="5897" max="5900" width="15.7109375" style="2" customWidth="1"/>
    <col min="5901" max="5901" width="2.85546875" style="2" customWidth="1"/>
    <col min="5902" max="5902" width="10.85546875" style="2" customWidth="1"/>
    <col min="5903" max="5903" width="2.85546875" style="2" customWidth="1"/>
    <col min="5904" max="5905" width="15.7109375" style="2" customWidth="1"/>
    <col min="5906" max="5907" width="2.85546875" style="2" customWidth="1"/>
    <col min="5908" max="5908" width="45.85546875" style="2" customWidth="1"/>
    <col min="5909" max="5912" width="15.7109375" style="2" customWidth="1"/>
    <col min="5913" max="5913" width="2.85546875" style="2" customWidth="1"/>
    <col min="5914" max="5917" width="15.7109375" style="2" customWidth="1"/>
    <col min="5918" max="5918" width="2.85546875" style="2" customWidth="1"/>
    <col min="5919" max="5919" width="10.85546875" style="2" customWidth="1"/>
    <col min="5920" max="5920" width="2.85546875" style="2" customWidth="1"/>
    <col min="5921" max="6144" width="11.42578125" style="2"/>
    <col min="6145" max="6145" width="2.85546875" style="2" customWidth="1"/>
    <col min="6146" max="6146" width="45.85546875" style="2" customWidth="1"/>
    <col min="6147" max="6147" width="5.85546875" style="2" customWidth="1"/>
    <col min="6148" max="6151" width="15.7109375" style="2" customWidth="1"/>
    <col min="6152" max="6152" width="2.85546875" style="2" customWidth="1"/>
    <col min="6153" max="6156" width="15.7109375" style="2" customWidth="1"/>
    <col min="6157" max="6157" width="2.85546875" style="2" customWidth="1"/>
    <col min="6158" max="6158" width="10.85546875" style="2" customWidth="1"/>
    <col min="6159" max="6159" width="2.85546875" style="2" customWidth="1"/>
    <col min="6160" max="6161" width="15.7109375" style="2" customWidth="1"/>
    <col min="6162" max="6163" width="2.85546875" style="2" customWidth="1"/>
    <col min="6164" max="6164" width="45.85546875" style="2" customWidth="1"/>
    <col min="6165" max="6168" width="15.7109375" style="2" customWidth="1"/>
    <col min="6169" max="6169" width="2.85546875" style="2" customWidth="1"/>
    <col min="6170" max="6173" width="15.7109375" style="2" customWidth="1"/>
    <col min="6174" max="6174" width="2.85546875" style="2" customWidth="1"/>
    <col min="6175" max="6175" width="10.85546875" style="2" customWidth="1"/>
    <col min="6176" max="6176" width="2.85546875" style="2" customWidth="1"/>
    <col min="6177" max="6400" width="11.42578125" style="2"/>
    <col min="6401" max="6401" width="2.85546875" style="2" customWidth="1"/>
    <col min="6402" max="6402" width="45.85546875" style="2" customWidth="1"/>
    <col min="6403" max="6403" width="5.85546875" style="2" customWidth="1"/>
    <col min="6404" max="6407" width="15.7109375" style="2" customWidth="1"/>
    <col min="6408" max="6408" width="2.85546875" style="2" customWidth="1"/>
    <col min="6409" max="6412" width="15.7109375" style="2" customWidth="1"/>
    <col min="6413" max="6413" width="2.85546875" style="2" customWidth="1"/>
    <col min="6414" max="6414" width="10.85546875" style="2" customWidth="1"/>
    <col min="6415" max="6415" width="2.85546875" style="2" customWidth="1"/>
    <col min="6416" max="6417" width="15.7109375" style="2" customWidth="1"/>
    <col min="6418" max="6419" width="2.85546875" style="2" customWidth="1"/>
    <col min="6420" max="6420" width="45.85546875" style="2" customWidth="1"/>
    <col min="6421" max="6424" width="15.7109375" style="2" customWidth="1"/>
    <col min="6425" max="6425" width="2.85546875" style="2" customWidth="1"/>
    <col min="6426" max="6429" width="15.7109375" style="2" customWidth="1"/>
    <col min="6430" max="6430" width="2.85546875" style="2" customWidth="1"/>
    <col min="6431" max="6431" width="10.85546875" style="2" customWidth="1"/>
    <col min="6432" max="6432" width="2.85546875" style="2" customWidth="1"/>
    <col min="6433" max="6656" width="11.42578125" style="2"/>
    <col min="6657" max="6657" width="2.85546875" style="2" customWidth="1"/>
    <col min="6658" max="6658" width="45.85546875" style="2" customWidth="1"/>
    <col min="6659" max="6659" width="5.85546875" style="2" customWidth="1"/>
    <col min="6660" max="6663" width="15.7109375" style="2" customWidth="1"/>
    <col min="6664" max="6664" width="2.85546875" style="2" customWidth="1"/>
    <col min="6665" max="6668" width="15.7109375" style="2" customWidth="1"/>
    <col min="6669" max="6669" width="2.85546875" style="2" customWidth="1"/>
    <col min="6670" max="6670" width="10.85546875" style="2" customWidth="1"/>
    <col min="6671" max="6671" width="2.85546875" style="2" customWidth="1"/>
    <col min="6672" max="6673" width="15.7109375" style="2" customWidth="1"/>
    <col min="6674" max="6675" width="2.85546875" style="2" customWidth="1"/>
    <col min="6676" max="6676" width="45.85546875" style="2" customWidth="1"/>
    <col min="6677" max="6680" width="15.7109375" style="2" customWidth="1"/>
    <col min="6681" max="6681" width="2.85546875" style="2" customWidth="1"/>
    <col min="6682" max="6685" width="15.7109375" style="2" customWidth="1"/>
    <col min="6686" max="6686" width="2.85546875" style="2" customWidth="1"/>
    <col min="6687" max="6687" width="10.85546875" style="2" customWidth="1"/>
    <col min="6688" max="6688" width="2.85546875" style="2" customWidth="1"/>
    <col min="6689" max="6912" width="11.42578125" style="2"/>
    <col min="6913" max="6913" width="2.85546875" style="2" customWidth="1"/>
    <col min="6914" max="6914" width="45.85546875" style="2" customWidth="1"/>
    <col min="6915" max="6915" width="5.85546875" style="2" customWidth="1"/>
    <col min="6916" max="6919" width="15.7109375" style="2" customWidth="1"/>
    <col min="6920" max="6920" width="2.85546875" style="2" customWidth="1"/>
    <col min="6921" max="6924" width="15.7109375" style="2" customWidth="1"/>
    <col min="6925" max="6925" width="2.85546875" style="2" customWidth="1"/>
    <col min="6926" max="6926" width="10.85546875" style="2" customWidth="1"/>
    <col min="6927" max="6927" width="2.85546875" style="2" customWidth="1"/>
    <col min="6928" max="6929" width="15.7109375" style="2" customWidth="1"/>
    <col min="6930" max="6931" width="2.85546875" style="2" customWidth="1"/>
    <col min="6932" max="6932" width="45.85546875" style="2" customWidth="1"/>
    <col min="6933" max="6936" width="15.7109375" style="2" customWidth="1"/>
    <col min="6937" max="6937" width="2.85546875" style="2" customWidth="1"/>
    <col min="6938" max="6941" width="15.7109375" style="2" customWidth="1"/>
    <col min="6942" max="6942" width="2.85546875" style="2" customWidth="1"/>
    <col min="6943" max="6943" width="10.85546875" style="2" customWidth="1"/>
    <col min="6944" max="6944" width="2.85546875" style="2" customWidth="1"/>
    <col min="6945" max="7168" width="11.42578125" style="2"/>
    <col min="7169" max="7169" width="2.85546875" style="2" customWidth="1"/>
    <col min="7170" max="7170" width="45.85546875" style="2" customWidth="1"/>
    <col min="7171" max="7171" width="5.85546875" style="2" customWidth="1"/>
    <col min="7172" max="7175" width="15.7109375" style="2" customWidth="1"/>
    <col min="7176" max="7176" width="2.85546875" style="2" customWidth="1"/>
    <col min="7177" max="7180" width="15.7109375" style="2" customWidth="1"/>
    <col min="7181" max="7181" width="2.85546875" style="2" customWidth="1"/>
    <col min="7182" max="7182" width="10.85546875" style="2" customWidth="1"/>
    <col min="7183" max="7183" width="2.85546875" style="2" customWidth="1"/>
    <col min="7184" max="7185" width="15.7109375" style="2" customWidth="1"/>
    <col min="7186" max="7187" width="2.85546875" style="2" customWidth="1"/>
    <col min="7188" max="7188" width="45.85546875" style="2" customWidth="1"/>
    <col min="7189" max="7192" width="15.7109375" style="2" customWidth="1"/>
    <col min="7193" max="7193" width="2.85546875" style="2" customWidth="1"/>
    <col min="7194" max="7197" width="15.7109375" style="2" customWidth="1"/>
    <col min="7198" max="7198" width="2.85546875" style="2" customWidth="1"/>
    <col min="7199" max="7199" width="10.85546875" style="2" customWidth="1"/>
    <col min="7200" max="7200" width="2.85546875" style="2" customWidth="1"/>
    <col min="7201" max="7424" width="11.42578125" style="2"/>
    <col min="7425" max="7425" width="2.85546875" style="2" customWidth="1"/>
    <col min="7426" max="7426" width="45.85546875" style="2" customWidth="1"/>
    <col min="7427" max="7427" width="5.85546875" style="2" customWidth="1"/>
    <col min="7428" max="7431" width="15.7109375" style="2" customWidth="1"/>
    <col min="7432" max="7432" width="2.85546875" style="2" customWidth="1"/>
    <col min="7433" max="7436" width="15.7109375" style="2" customWidth="1"/>
    <col min="7437" max="7437" width="2.85546875" style="2" customWidth="1"/>
    <col min="7438" max="7438" width="10.85546875" style="2" customWidth="1"/>
    <col min="7439" max="7439" width="2.85546875" style="2" customWidth="1"/>
    <col min="7440" max="7441" width="15.7109375" style="2" customWidth="1"/>
    <col min="7442" max="7443" width="2.85546875" style="2" customWidth="1"/>
    <col min="7444" max="7444" width="45.85546875" style="2" customWidth="1"/>
    <col min="7445" max="7448" width="15.7109375" style="2" customWidth="1"/>
    <col min="7449" max="7449" width="2.85546875" style="2" customWidth="1"/>
    <col min="7450" max="7453" width="15.7109375" style="2" customWidth="1"/>
    <col min="7454" max="7454" width="2.85546875" style="2" customWidth="1"/>
    <col min="7455" max="7455" width="10.85546875" style="2" customWidth="1"/>
    <col min="7456" max="7456" width="2.85546875" style="2" customWidth="1"/>
    <col min="7457" max="7680" width="11.42578125" style="2"/>
    <col min="7681" max="7681" width="2.85546875" style="2" customWidth="1"/>
    <col min="7682" max="7682" width="45.85546875" style="2" customWidth="1"/>
    <col min="7683" max="7683" width="5.85546875" style="2" customWidth="1"/>
    <col min="7684" max="7687" width="15.7109375" style="2" customWidth="1"/>
    <col min="7688" max="7688" width="2.85546875" style="2" customWidth="1"/>
    <col min="7689" max="7692" width="15.7109375" style="2" customWidth="1"/>
    <col min="7693" max="7693" width="2.85546875" style="2" customWidth="1"/>
    <col min="7694" max="7694" width="10.85546875" style="2" customWidth="1"/>
    <col min="7695" max="7695" width="2.85546875" style="2" customWidth="1"/>
    <col min="7696" max="7697" width="15.7109375" style="2" customWidth="1"/>
    <col min="7698" max="7699" width="2.85546875" style="2" customWidth="1"/>
    <col min="7700" max="7700" width="45.85546875" style="2" customWidth="1"/>
    <col min="7701" max="7704" width="15.7109375" style="2" customWidth="1"/>
    <col min="7705" max="7705" width="2.85546875" style="2" customWidth="1"/>
    <col min="7706" max="7709" width="15.7109375" style="2" customWidth="1"/>
    <col min="7710" max="7710" width="2.85546875" style="2" customWidth="1"/>
    <col min="7711" max="7711" width="10.85546875" style="2" customWidth="1"/>
    <col min="7712" max="7712" width="2.85546875" style="2" customWidth="1"/>
    <col min="7713" max="7936" width="11.42578125" style="2"/>
    <col min="7937" max="7937" width="2.85546875" style="2" customWidth="1"/>
    <col min="7938" max="7938" width="45.85546875" style="2" customWidth="1"/>
    <col min="7939" max="7939" width="5.85546875" style="2" customWidth="1"/>
    <col min="7940" max="7943" width="15.7109375" style="2" customWidth="1"/>
    <col min="7944" max="7944" width="2.85546875" style="2" customWidth="1"/>
    <col min="7945" max="7948" width="15.7109375" style="2" customWidth="1"/>
    <col min="7949" max="7949" width="2.85546875" style="2" customWidth="1"/>
    <col min="7950" max="7950" width="10.85546875" style="2" customWidth="1"/>
    <col min="7951" max="7951" width="2.85546875" style="2" customWidth="1"/>
    <col min="7952" max="7953" width="15.7109375" style="2" customWidth="1"/>
    <col min="7954" max="7955" width="2.85546875" style="2" customWidth="1"/>
    <col min="7956" max="7956" width="45.85546875" style="2" customWidth="1"/>
    <col min="7957" max="7960" width="15.7109375" style="2" customWidth="1"/>
    <col min="7961" max="7961" width="2.85546875" style="2" customWidth="1"/>
    <col min="7962" max="7965" width="15.7109375" style="2" customWidth="1"/>
    <col min="7966" max="7966" width="2.85546875" style="2" customWidth="1"/>
    <col min="7967" max="7967" width="10.85546875" style="2" customWidth="1"/>
    <col min="7968" max="7968" width="2.85546875" style="2" customWidth="1"/>
    <col min="7969" max="8192" width="11.42578125" style="2"/>
    <col min="8193" max="8193" width="2.85546875" style="2" customWidth="1"/>
    <col min="8194" max="8194" width="45.85546875" style="2" customWidth="1"/>
    <col min="8195" max="8195" width="5.85546875" style="2" customWidth="1"/>
    <col min="8196" max="8199" width="15.7109375" style="2" customWidth="1"/>
    <col min="8200" max="8200" width="2.85546875" style="2" customWidth="1"/>
    <col min="8201" max="8204" width="15.7109375" style="2" customWidth="1"/>
    <col min="8205" max="8205" width="2.85546875" style="2" customWidth="1"/>
    <col min="8206" max="8206" width="10.85546875" style="2" customWidth="1"/>
    <col min="8207" max="8207" width="2.85546875" style="2" customWidth="1"/>
    <col min="8208" max="8209" width="15.7109375" style="2" customWidth="1"/>
    <col min="8210" max="8211" width="2.85546875" style="2" customWidth="1"/>
    <col min="8212" max="8212" width="45.85546875" style="2" customWidth="1"/>
    <col min="8213" max="8216" width="15.7109375" style="2" customWidth="1"/>
    <col min="8217" max="8217" width="2.85546875" style="2" customWidth="1"/>
    <col min="8218" max="8221" width="15.7109375" style="2" customWidth="1"/>
    <col min="8222" max="8222" width="2.85546875" style="2" customWidth="1"/>
    <col min="8223" max="8223" width="10.85546875" style="2" customWidth="1"/>
    <col min="8224" max="8224" width="2.85546875" style="2" customWidth="1"/>
    <col min="8225" max="8448" width="11.42578125" style="2"/>
    <col min="8449" max="8449" width="2.85546875" style="2" customWidth="1"/>
    <col min="8450" max="8450" width="45.85546875" style="2" customWidth="1"/>
    <col min="8451" max="8451" width="5.85546875" style="2" customWidth="1"/>
    <col min="8452" max="8455" width="15.7109375" style="2" customWidth="1"/>
    <col min="8456" max="8456" width="2.85546875" style="2" customWidth="1"/>
    <col min="8457" max="8460" width="15.7109375" style="2" customWidth="1"/>
    <col min="8461" max="8461" width="2.85546875" style="2" customWidth="1"/>
    <col min="8462" max="8462" width="10.85546875" style="2" customWidth="1"/>
    <col min="8463" max="8463" width="2.85546875" style="2" customWidth="1"/>
    <col min="8464" max="8465" width="15.7109375" style="2" customWidth="1"/>
    <col min="8466" max="8467" width="2.85546875" style="2" customWidth="1"/>
    <col min="8468" max="8468" width="45.85546875" style="2" customWidth="1"/>
    <col min="8469" max="8472" width="15.7109375" style="2" customWidth="1"/>
    <col min="8473" max="8473" width="2.85546875" style="2" customWidth="1"/>
    <col min="8474" max="8477" width="15.7109375" style="2" customWidth="1"/>
    <col min="8478" max="8478" width="2.85546875" style="2" customWidth="1"/>
    <col min="8479" max="8479" width="10.85546875" style="2" customWidth="1"/>
    <col min="8480" max="8480" width="2.85546875" style="2" customWidth="1"/>
    <col min="8481" max="8704" width="11.42578125" style="2"/>
    <col min="8705" max="8705" width="2.85546875" style="2" customWidth="1"/>
    <col min="8706" max="8706" width="45.85546875" style="2" customWidth="1"/>
    <col min="8707" max="8707" width="5.85546875" style="2" customWidth="1"/>
    <col min="8708" max="8711" width="15.7109375" style="2" customWidth="1"/>
    <col min="8712" max="8712" width="2.85546875" style="2" customWidth="1"/>
    <col min="8713" max="8716" width="15.7109375" style="2" customWidth="1"/>
    <col min="8717" max="8717" width="2.85546875" style="2" customWidth="1"/>
    <col min="8718" max="8718" width="10.85546875" style="2" customWidth="1"/>
    <col min="8719" max="8719" width="2.85546875" style="2" customWidth="1"/>
    <col min="8720" max="8721" width="15.7109375" style="2" customWidth="1"/>
    <col min="8722" max="8723" width="2.85546875" style="2" customWidth="1"/>
    <col min="8724" max="8724" width="45.85546875" style="2" customWidth="1"/>
    <col min="8725" max="8728" width="15.7109375" style="2" customWidth="1"/>
    <col min="8729" max="8729" width="2.85546875" style="2" customWidth="1"/>
    <col min="8730" max="8733" width="15.7109375" style="2" customWidth="1"/>
    <col min="8734" max="8734" width="2.85546875" style="2" customWidth="1"/>
    <col min="8735" max="8735" width="10.85546875" style="2" customWidth="1"/>
    <col min="8736" max="8736" width="2.85546875" style="2" customWidth="1"/>
    <col min="8737" max="8960" width="11.42578125" style="2"/>
    <col min="8961" max="8961" width="2.85546875" style="2" customWidth="1"/>
    <col min="8962" max="8962" width="45.85546875" style="2" customWidth="1"/>
    <col min="8963" max="8963" width="5.85546875" style="2" customWidth="1"/>
    <col min="8964" max="8967" width="15.7109375" style="2" customWidth="1"/>
    <col min="8968" max="8968" width="2.85546875" style="2" customWidth="1"/>
    <col min="8969" max="8972" width="15.7109375" style="2" customWidth="1"/>
    <col min="8973" max="8973" width="2.85546875" style="2" customWidth="1"/>
    <col min="8974" max="8974" width="10.85546875" style="2" customWidth="1"/>
    <col min="8975" max="8975" width="2.85546875" style="2" customWidth="1"/>
    <col min="8976" max="8977" width="15.7109375" style="2" customWidth="1"/>
    <col min="8978" max="8979" width="2.85546875" style="2" customWidth="1"/>
    <col min="8980" max="8980" width="45.85546875" style="2" customWidth="1"/>
    <col min="8981" max="8984" width="15.7109375" style="2" customWidth="1"/>
    <col min="8985" max="8985" width="2.85546875" style="2" customWidth="1"/>
    <col min="8986" max="8989" width="15.7109375" style="2" customWidth="1"/>
    <col min="8990" max="8990" width="2.85546875" style="2" customWidth="1"/>
    <col min="8991" max="8991" width="10.85546875" style="2" customWidth="1"/>
    <col min="8992" max="8992" width="2.85546875" style="2" customWidth="1"/>
    <col min="8993" max="9216" width="11.42578125" style="2"/>
    <col min="9217" max="9217" width="2.85546875" style="2" customWidth="1"/>
    <col min="9218" max="9218" width="45.85546875" style="2" customWidth="1"/>
    <col min="9219" max="9219" width="5.85546875" style="2" customWidth="1"/>
    <col min="9220" max="9223" width="15.7109375" style="2" customWidth="1"/>
    <col min="9224" max="9224" width="2.85546875" style="2" customWidth="1"/>
    <col min="9225" max="9228" width="15.7109375" style="2" customWidth="1"/>
    <col min="9229" max="9229" width="2.85546875" style="2" customWidth="1"/>
    <col min="9230" max="9230" width="10.85546875" style="2" customWidth="1"/>
    <col min="9231" max="9231" width="2.85546875" style="2" customWidth="1"/>
    <col min="9232" max="9233" width="15.7109375" style="2" customWidth="1"/>
    <col min="9234" max="9235" width="2.85546875" style="2" customWidth="1"/>
    <col min="9236" max="9236" width="45.85546875" style="2" customWidth="1"/>
    <col min="9237" max="9240" width="15.7109375" style="2" customWidth="1"/>
    <col min="9241" max="9241" width="2.85546875" style="2" customWidth="1"/>
    <col min="9242" max="9245" width="15.7109375" style="2" customWidth="1"/>
    <col min="9246" max="9246" width="2.85546875" style="2" customWidth="1"/>
    <col min="9247" max="9247" width="10.85546875" style="2" customWidth="1"/>
    <col min="9248" max="9248" width="2.85546875" style="2" customWidth="1"/>
    <col min="9249" max="9472" width="11.42578125" style="2"/>
    <col min="9473" max="9473" width="2.85546875" style="2" customWidth="1"/>
    <col min="9474" max="9474" width="45.85546875" style="2" customWidth="1"/>
    <col min="9475" max="9475" width="5.85546875" style="2" customWidth="1"/>
    <col min="9476" max="9479" width="15.7109375" style="2" customWidth="1"/>
    <col min="9480" max="9480" width="2.85546875" style="2" customWidth="1"/>
    <col min="9481" max="9484" width="15.7109375" style="2" customWidth="1"/>
    <col min="9485" max="9485" width="2.85546875" style="2" customWidth="1"/>
    <col min="9486" max="9486" width="10.85546875" style="2" customWidth="1"/>
    <col min="9487" max="9487" width="2.85546875" style="2" customWidth="1"/>
    <col min="9488" max="9489" width="15.7109375" style="2" customWidth="1"/>
    <col min="9490" max="9491" width="2.85546875" style="2" customWidth="1"/>
    <col min="9492" max="9492" width="45.85546875" style="2" customWidth="1"/>
    <col min="9493" max="9496" width="15.7109375" style="2" customWidth="1"/>
    <col min="9497" max="9497" width="2.85546875" style="2" customWidth="1"/>
    <col min="9498" max="9501" width="15.7109375" style="2" customWidth="1"/>
    <col min="9502" max="9502" width="2.85546875" style="2" customWidth="1"/>
    <col min="9503" max="9503" width="10.85546875" style="2" customWidth="1"/>
    <col min="9504" max="9504" width="2.85546875" style="2" customWidth="1"/>
    <col min="9505" max="9728" width="11.42578125" style="2"/>
    <col min="9729" max="9729" width="2.85546875" style="2" customWidth="1"/>
    <col min="9730" max="9730" width="45.85546875" style="2" customWidth="1"/>
    <col min="9731" max="9731" width="5.85546875" style="2" customWidth="1"/>
    <col min="9732" max="9735" width="15.7109375" style="2" customWidth="1"/>
    <col min="9736" max="9736" width="2.85546875" style="2" customWidth="1"/>
    <col min="9737" max="9740" width="15.7109375" style="2" customWidth="1"/>
    <col min="9741" max="9741" width="2.85546875" style="2" customWidth="1"/>
    <col min="9742" max="9742" width="10.85546875" style="2" customWidth="1"/>
    <col min="9743" max="9743" width="2.85546875" style="2" customWidth="1"/>
    <col min="9744" max="9745" width="15.7109375" style="2" customWidth="1"/>
    <col min="9746" max="9747" width="2.85546875" style="2" customWidth="1"/>
    <col min="9748" max="9748" width="45.85546875" style="2" customWidth="1"/>
    <col min="9749" max="9752" width="15.7109375" style="2" customWidth="1"/>
    <col min="9753" max="9753" width="2.85546875" style="2" customWidth="1"/>
    <col min="9754" max="9757" width="15.7109375" style="2" customWidth="1"/>
    <col min="9758" max="9758" width="2.85546875" style="2" customWidth="1"/>
    <col min="9759" max="9759" width="10.85546875" style="2" customWidth="1"/>
    <col min="9760" max="9760" width="2.85546875" style="2" customWidth="1"/>
    <col min="9761" max="9984" width="11.42578125" style="2"/>
    <col min="9985" max="9985" width="2.85546875" style="2" customWidth="1"/>
    <col min="9986" max="9986" width="45.85546875" style="2" customWidth="1"/>
    <col min="9987" max="9987" width="5.85546875" style="2" customWidth="1"/>
    <col min="9988" max="9991" width="15.7109375" style="2" customWidth="1"/>
    <col min="9992" max="9992" width="2.85546875" style="2" customWidth="1"/>
    <col min="9993" max="9996" width="15.7109375" style="2" customWidth="1"/>
    <col min="9997" max="9997" width="2.85546875" style="2" customWidth="1"/>
    <col min="9998" max="9998" width="10.85546875" style="2" customWidth="1"/>
    <col min="9999" max="9999" width="2.85546875" style="2" customWidth="1"/>
    <col min="10000" max="10001" width="15.7109375" style="2" customWidth="1"/>
    <col min="10002" max="10003" width="2.85546875" style="2" customWidth="1"/>
    <col min="10004" max="10004" width="45.85546875" style="2" customWidth="1"/>
    <col min="10005" max="10008" width="15.7109375" style="2" customWidth="1"/>
    <col min="10009" max="10009" width="2.85546875" style="2" customWidth="1"/>
    <col min="10010" max="10013" width="15.7109375" style="2" customWidth="1"/>
    <col min="10014" max="10014" width="2.85546875" style="2" customWidth="1"/>
    <col min="10015" max="10015" width="10.85546875" style="2" customWidth="1"/>
    <col min="10016" max="10016" width="2.85546875" style="2" customWidth="1"/>
    <col min="10017" max="10240" width="11.42578125" style="2"/>
    <col min="10241" max="10241" width="2.85546875" style="2" customWidth="1"/>
    <col min="10242" max="10242" width="45.85546875" style="2" customWidth="1"/>
    <col min="10243" max="10243" width="5.85546875" style="2" customWidth="1"/>
    <col min="10244" max="10247" width="15.7109375" style="2" customWidth="1"/>
    <col min="10248" max="10248" width="2.85546875" style="2" customWidth="1"/>
    <col min="10249" max="10252" width="15.7109375" style="2" customWidth="1"/>
    <col min="10253" max="10253" width="2.85546875" style="2" customWidth="1"/>
    <col min="10254" max="10254" width="10.85546875" style="2" customWidth="1"/>
    <col min="10255" max="10255" width="2.85546875" style="2" customWidth="1"/>
    <col min="10256" max="10257" width="15.7109375" style="2" customWidth="1"/>
    <col min="10258" max="10259" width="2.85546875" style="2" customWidth="1"/>
    <col min="10260" max="10260" width="45.85546875" style="2" customWidth="1"/>
    <col min="10261" max="10264" width="15.7109375" style="2" customWidth="1"/>
    <col min="10265" max="10265" width="2.85546875" style="2" customWidth="1"/>
    <col min="10266" max="10269" width="15.7109375" style="2" customWidth="1"/>
    <col min="10270" max="10270" width="2.85546875" style="2" customWidth="1"/>
    <col min="10271" max="10271" width="10.85546875" style="2" customWidth="1"/>
    <col min="10272" max="10272" width="2.85546875" style="2" customWidth="1"/>
    <col min="10273" max="10496" width="11.42578125" style="2"/>
    <col min="10497" max="10497" width="2.85546875" style="2" customWidth="1"/>
    <col min="10498" max="10498" width="45.85546875" style="2" customWidth="1"/>
    <col min="10499" max="10499" width="5.85546875" style="2" customWidth="1"/>
    <col min="10500" max="10503" width="15.7109375" style="2" customWidth="1"/>
    <col min="10504" max="10504" width="2.85546875" style="2" customWidth="1"/>
    <col min="10505" max="10508" width="15.7109375" style="2" customWidth="1"/>
    <col min="10509" max="10509" width="2.85546875" style="2" customWidth="1"/>
    <col min="10510" max="10510" width="10.85546875" style="2" customWidth="1"/>
    <col min="10511" max="10511" width="2.85546875" style="2" customWidth="1"/>
    <col min="10512" max="10513" width="15.7109375" style="2" customWidth="1"/>
    <col min="10514" max="10515" width="2.85546875" style="2" customWidth="1"/>
    <col min="10516" max="10516" width="45.85546875" style="2" customWidth="1"/>
    <col min="10517" max="10520" width="15.7109375" style="2" customWidth="1"/>
    <col min="10521" max="10521" width="2.85546875" style="2" customWidth="1"/>
    <col min="10522" max="10525" width="15.7109375" style="2" customWidth="1"/>
    <col min="10526" max="10526" width="2.85546875" style="2" customWidth="1"/>
    <col min="10527" max="10527" width="10.85546875" style="2" customWidth="1"/>
    <col min="10528" max="10528" width="2.85546875" style="2" customWidth="1"/>
    <col min="10529" max="10752" width="11.42578125" style="2"/>
    <col min="10753" max="10753" width="2.85546875" style="2" customWidth="1"/>
    <col min="10754" max="10754" width="45.85546875" style="2" customWidth="1"/>
    <col min="10755" max="10755" width="5.85546875" style="2" customWidth="1"/>
    <col min="10756" max="10759" width="15.7109375" style="2" customWidth="1"/>
    <col min="10760" max="10760" width="2.85546875" style="2" customWidth="1"/>
    <col min="10761" max="10764" width="15.7109375" style="2" customWidth="1"/>
    <col min="10765" max="10765" width="2.85546875" style="2" customWidth="1"/>
    <col min="10766" max="10766" width="10.85546875" style="2" customWidth="1"/>
    <col min="10767" max="10767" width="2.85546875" style="2" customWidth="1"/>
    <col min="10768" max="10769" width="15.7109375" style="2" customWidth="1"/>
    <col min="10770" max="10771" width="2.85546875" style="2" customWidth="1"/>
    <col min="10772" max="10772" width="45.85546875" style="2" customWidth="1"/>
    <col min="10773" max="10776" width="15.7109375" style="2" customWidth="1"/>
    <col min="10777" max="10777" width="2.85546875" style="2" customWidth="1"/>
    <col min="10778" max="10781" width="15.7109375" style="2" customWidth="1"/>
    <col min="10782" max="10782" width="2.85546875" style="2" customWidth="1"/>
    <col min="10783" max="10783" width="10.85546875" style="2" customWidth="1"/>
    <col min="10784" max="10784" width="2.85546875" style="2" customWidth="1"/>
    <col min="10785" max="11008" width="11.42578125" style="2"/>
    <col min="11009" max="11009" width="2.85546875" style="2" customWidth="1"/>
    <col min="11010" max="11010" width="45.85546875" style="2" customWidth="1"/>
    <col min="11011" max="11011" width="5.85546875" style="2" customWidth="1"/>
    <col min="11012" max="11015" width="15.7109375" style="2" customWidth="1"/>
    <col min="11016" max="11016" width="2.85546875" style="2" customWidth="1"/>
    <col min="11017" max="11020" width="15.7109375" style="2" customWidth="1"/>
    <col min="11021" max="11021" width="2.85546875" style="2" customWidth="1"/>
    <col min="11022" max="11022" width="10.85546875" style="2" customWidth="1"/>
    <col min="11023" max="11023" width="2.85546875" style="2" customWidth="1"/>
    <col min="11024" max="11025" width="15.7109375" style="2" customWidth="1"/>
    <col min="11026" max="11027" width="2.85546875" style="2" customWidth="1"/>
    <col min="11028" max="11028" width="45.85546875" style="2" customWidth="1"/>
    <col min="11029" max="11032" width="15.7109375" style="2" customWidth="1"/>
    <col min="11033" max="11033" width="2.85546875" style="2" customWidth="1"/>
    <col min="11034" max="11037" width="15.7109375" style="2" customWidth="1"/>
    <col min="11038" max="11038" width="2.85546875" style="2" customWidth="1"/>
    <col min="11039" max="11039" width="10.85546875" style="2" customWidth="1"/>
    <col min="11040" max="11040" width="2.85546875" style="2" customWidth="1"/>
    <col min="11041" max="11264" width="11.42578125" style="2"/>
    <col min="11265" max="11265" width="2.85546875" style="2" customWidth="1"/>
    <col min="11266" max="11266" width="45.85546875" style="2" customWidth="1"/>
    <col min="11267" max="11267" width="5.85546875" style="2" customWidth="1"/>
    <col min="11268" max="11271" width="15.7109375" style="2" customWidth="1"/>
    <col min="11272" max="11272" width="2.85546875" style="2" customWidth="1"/>
    <col min="11273" max="11276" width="15.7109375" style="2" customWidth="1"/>
    <col min="11277" max="11277" width="2.85546875" style="2" customWidth="1"/>
    <col min="11278" max="11278" width="10.85546875" style="2" customWidth="1"/>
    <col min="11279" max="11279" width="2.85546875" style="2" customWidth="1"/>
    <col min="11280" max="11281" width="15.7109375" style="2" customWidth="1"/>
    <col min="11282" max="11283" width="2.85546875" style="2" customWidth="1"/>
    <col min="11284" max="11284" width="45.85546875" style="2" customWidth="1"/>
    <col min="11285" max="11288" width="15.7109375" style="2" customWidth="1"/>
    <col min="11289" max="11289" width="2.85546875" style="2" customWidth="1"/>
    <col min="11290" max="11293" width="15.7109375" style="2" customWidth="1"/>
    <col min="11294" max="11294" width="2.85546875" style="2" customWidth="1"/>
    <col min="11295" max="11295" width="10.85546875" style="2" customWidth="1"/>
    <col min="11296" max="11296" width="2.85546875" style="2" customWidth="1"/>
    <col min="11297" max="11520" width="11.42578125" style="2"/>
    <col min="11521" max="11521" width="2.85546875" style="2" customWidth="1"/>
    <col min="11522" max="11522" width="45.85546875" style="2" customWidth="1"/>
    <col min="11523" max="11523" width="5.85546875" style="2" customWidth="1"/>
    <col min="11524" max="11527" width="15.7109375" style="2" customWidth="1"/>
    <col min="11528" max="11528" width="2.85546875" style="2" customWidth="1"/>
    <col min="11529" max="11532" width="15.7109375" style="2" customWidth="1"/>
    <col min="11533" max="11533" width="2.85546875" style="2" customWidth="1"/>
    <col min="11534" max="11534" width="10.85546875" style="2" customWidth="1"/>
    <col min="11535" max="11535" width="2.85546875" style="2" customWidth="1"/>
    <col min="11536" max="11537" width="15.7109375" style="2" customWidth="1"/>
    <col min="11538" max="11539" width="2.85546875" style="2" customWidth="1"/>
    <col min="11540" max="11540" width="45.85546875" style="2" customWidth="1"/>
    <col min="11541" max="11544" width="15.7109375" style="2" customWidth="1"/>
    <col min="11545" max="11545" width="2.85546875" style="2" customWidth="1"/>
    <col min="11546" max="11549" width="15.7109375" style="2" customWidth="1"/>
    <col min="11550" max="11550" width="2.85546875" style="2" customWidth="1"/>
    <col min="11551" max="11551" width="10.85546875" style="2" customWidth="1"/>
    <col min="11552" max="11552" width="2.85546875" style="2" customWidth="1"/>
    <col min="11553" max="11776" width="11.42578125" style="2"/>
    <col min="11777" max="11777" width="2.85546875" style="2" customWidth="1"/>
    <col min="11778" max="11778" width="45.85546875" style="2" customWidth="1"/>
    <col min="11779" max="11779" width="5.85546875" style="2" customWidth="1"/>
    <col min="11780" max="11783" width="15.7109375" style="2" customWidth="1"/>
    <col min="11784" max="11784" width="2.85546875" style="2" customWidth="1"/>
    <col min="11785" max="11788" width="15.7109375" style="2" customWidth="1"/>
    <col min="11789" max="11789" width="2.85546875" style="2" customWidth="1"/>
    <col min="11790" max="11790" width="10.85546875" style="2" customWidth="1"/>
    <col min="11791" max="11791" width="2.85546875" style="2" customWidth="1"/>
    <col min="11792" max="11793" width="15.7109375" style="2" customWidth="1"/>
    <col min="11794" max="11795" width="2.85546875" style="2" customWidth="1"/>
    <col min="11796" max="11796" width="45.85546875" style="2" customWidth="1"/>
    <col min="11797" max="11800" width="15.7109375" style="2" customWidth="1"/>
    <col min="11801" max="11801" width="2.85546875" style="2" customWidth="1"/>
    <col min="11802" max="11805" width="15.7109375" style="2" customWidth="1"/>
    <col min="11806" max="11806" width="2.85546875" style="2" customWidth="1"/>
    <col min="11807" max="11807" width="10.85546875" style="2" customWidth="1"/>
    <col min="11808" max="11808" width="2.85546875" style="2" customWidth="1"/>
    <col min="11809" max="12032" width="11.42578125" style="2"/>
    <col min="12033" max="12033" width="2.85546875" style="2" customWidth="1"/>
    <col min="12034" max="12034" width="45.85546875" style="2" customWidth="1"/>
    <col min="12035" max="12035" width="5.85546875" style="2" customWidth="1"/>
    <col min="12036" max="12039" width="15.7109375" style="2" customWidth="1"/>
    <col min="12040" max="12040" width="2.85546875" style="2" customWidth="1"/>
    <col min="12041" max="12044" width="15.7109375" style="2" customWidth="1"/>
    <col min="12045" max="12045" width="2.85546875" style="2" customWidth="1"/>
    <col min="12046" max="12046" width="10.85546875" style="2" customWidth="1"/>
    <col min="12047" max="12047" width="2.85546875" style="2" customWidth="1"/>
    <col min="12048" max="12049" width="15.7109375" style="2" customWidth="1"/>
    <col min="12050" max="12051" width="2.85546875" style="2" customWidth="1"/>
    <col min="12052" max="12052" width="45.85546875" style="2" customWidth="1"/>
    <col min="12053" max="12056" width="15.7109375" style="2" customWidth="1"/>
    <col min="12057" max="12057" width="2.85546875" style="2" customWidth="1"/>
    <col min="12058" max="12061" width="15.7109375" style="2" customWidth="1"/>
    <col min="12062" max="12062" width="2.85546875" style="2" customWidth="1"/>
    <col min="12063" max="12063" width="10.85546875" style="2" customWidth="1"/>
    <col min="12064" max="12064" width="2.85546875" style="2" customWidth="1"/>
    <col min="12065" max="12288" width="11.42578125" style="2"/>
    <col min="12289" max="12289" width="2.85546875" style="2" customWidth="1"/>
    <col min="12290" max="12290" width="45.85546875" style="2" customWidth="1"/>
    <col min="12291" max="12291" width="5.85546875" style="2" customWidth="1"/>
    <col min="12292" max="12295" width="15.7109375" style="2" customWidth="1"/>
    <col min="12296" max="12296" width="2.85546875" style="2" customWidth="1"/>
    <col min="12297" max="12300" width="15.7109375" style="2" customWidth="1"/>
    <col min="12301" max="12301" width="2.85546875" style="2" customWidth="1"/>
    <col min="12302" max="12302" width="10.85546875" style="2" customWidth="1"/>
    <col min="12303" max="12303" width="2.85546875" style="2" customWidth="1"/>
    <col min="12304" max="12305" width="15.7109375" style="2" customWidth="1"/>
    <col min="12306" max="12307" width="2.85546875" style="2" customWidth="1"/>
    <col min="12308" max="12308" width="45.85546875" style="2" customWidth="1"/>
    <col min="12309" max="12312" width="15.7109375" style="2" customWidth="1"/>
    <col min="12313" max="12313" width="2.85546875" style="2" customWidth="1"/>
    <col min="12314" max="12317" width="15.7109375" style="2" customWidth="1"/>
    <col min="12318" max="12318" width="2.85546875" style="2" customWidth="1"/>
    <col min="12319" max="12319" width="10.85546875" style="2" customWidth="1"/>
    <col min="12320" max="12320" width="2.85546875" style="2" customWidth="1"/>
    <col min="12321" max="12544" width="11.42578125" style="2"/>
    <col min="12545" max="12545" width="2.85546875" style="2" customWidth="1"/>
    <col min="12546" max="12546" width="45.85546875" style="2" customWidth="1"/>
    <col min="12547" max="12547" width="5.85546875" style="2" customWidth="1"/>
    <col min="12548" max="12551" width="15.7109375" style="2" customWidth="1"/>
    <col min="12552" max="12552" width="2.85546875" style="2" customWidth="1"/>
    <col min="12553" max="12556" width="15.7109375" style="2" customWidth="1"/>
    <col min="12557" max="12557" width="2.85546875" style="2" customWidth="1"/>
    <col min="12558" max="12558" width="10.85546875" style="2" customWidth="1"/>
    <col min="12559" max="12559" width="2.85546875" style="2" customWidth="1"/>
    <col min="12560" max="12561" width="15.7109375" style="2" customWidth="1"/>
    <col min="12562" max="12563" width="2.85546875" style="2" customWidth="1"/>
    <col min="12564" max="12564" width="45.85546875" style="2" customWidth="1"/>
    <col min="12565" max="12568" width="15.7109375" style="2" customWidth="1"/>
    <col min="12569" max="12569" width="2.85546875" style="2" customWidth="1"/>
    <col min="12570" max="12573" width="15.7109375" style="2" customWidth="1"/>
    <col min="12574" max="12574" width="2.85546875" style="2" customWidth="1"/>
    <col min="12575" max="12575" width="10.85546875" style="2" customWidth="1"/>
    <col min="12576" max="12576" width="2.85546875" style="2" customWidth="1"/>
    <col min="12577" max="12800" width="11.42578125" style="2"/>
    <col min="12801" max="12801" width="2.85546875" style="2" customWidth="1"/>
    <col min="12802" max="12802" width="45.85546875" style="2" customWidth="1"/>
    <col min="12803" max="12803" width="5.85546875" style="2" customWidth="1"/>
    <col min="12804" max="12807" width="15.7109375" style="2" customWidth="1"/>
    <col min="12808" max="12808" width="2.85546875" style="2" customWidth="1"/>
    <col min="12809" max="12812" width="15.7109375" style="2" customWidth="1"/>
    <col min="12813" max="12813" width="2.85546875" style="2" customWidth="1"/>
    <col min="12814" max="12814" width="10.85546875" style="2" customWidth="1"/>
    <col min="12815" max="12815" width="2.85546875" style="2" customWidth="1"/>
    <col min="12816" max="12817" width="15.7109375" style="2" customWidth="1"/>
    <col min="12818" max="12819" width="2.85546875" style="2" customWidth="1"/>
    <col min="12820" max="12820" width="45.85546875" style="2" customWidth="1"/>
    <col min="12821" max="12824" width="15.7109375" style="2" customWidth="1"/>
    <col min="12825" max="12825" width="2.85546875" style="2" customWidth="1"/>
    <col min="12826" max="12829" width="15.7109375" style="2" customWidth="1"/>
    <col min="12830" max="12830" width="2.85546875" style="2" customWidth="1"/>
    <col min="12831" max="12831" width="10.85546875" style="2" customWidth="1"/>
    <col min="12832" max="12832" width="2.85546875" style="2" customWidth="1"/>
    <col min="12833" max="13056" width="11.42578125" style="2"/>
    <col min="13057" max="13057" width="2.85546875" style="2" customWidth="1"/>
    <col min="13058" max="13058" width="45.85546875" style="2" customWidth="1"/>
    <col min="13059" max="13059" width="5.85546875" style="2" customWidth="1"/>
    <col min="13060" max="13063" width="15.7109375" style="2" customWidth="1"/>
    <col min="13064" max="13064" width="2.85546875" style="2" customWidth="1"/>
    <col min="13065" max="13068" width="15.7109375" style="2" customWidth="1"/>
    <col min="13069" max="13069" width="2.85546875" style="2" customWidth="1"/>
    <col min="13070" max="13070" width="10.85546875" style="2" customWidth="1"/>
    <col min="13071" max="13071" width="2.85546875" style="2" customWidth="1"/>
    <col min="13072" max="13073" width="15.7109375" style="2" customWidth="1"/>
    <col min="13074" max="13075" width="2.85546875" style="2" customWidth="1"/>
    <col min="13076" max="13076" width="45.85546875" style="2" customWidth="1"/>
    <col min="13077" max="13080" width="15.7109375" style="2" customWidth="1"/>
    <col min="13081" max="13081" width="2.85546875" style="2" customWidth="1"/>
    <col min="13082" max="13085" width="15.7109375" style="2" customWidth="1"/>
    <col min="13086" max="13086" width="2.85546875" style="2" customWidth="1"/>
    <col min="13087" max="13087" width="10.85546875" style="2" customWidth="1"/>
    <col min="13088" max="13088" width="2.85546875" style="2" customWidth="1"/>
    <col min="13089" max="13312" width="11.42578125" style="2"/>
    <col min="13313" max="13313" width="2.85546875" style="2" customWidth="1"/>
    <col min="13314" max="13314" width="45.85546875" style="2" customWidth="1"/>
    <col min="13315" max="13315" width="5.85546875" style="2" customWidth="1"/>
    <col min="13316" max="13319" width="15.7109375" style="2" customWidth="1"/>
    <col min="13320" max="13320" width="2.85546875" style="2" customWidth="1"/>
    <col min="13321" max="13324" width="15.7109375" style="2" customWidth="1"/>
    <col min="13325" max="13325" width="2.85546875" style="2" customWidth="1"/>
    <col min="13326" max="13326" width="10.85546875" style="2" customWidth="1"/>
    <col min="13327" max="13327" width="2.85546875" style="2" customWidth="1"/>
    <col min="13328" max="13329" width="15.7109375" style="2" customWidth="1"/>
    <col min="13330" max="13331" width="2.85546875" style="2" customWidth="1"/>
    <col min="13332" max="13332" width="45.85546875" style="2" customWidth="1"/>
    <col min="13333" max="13336" width="15.7109375" style="2" customWidth="1"/>
    <col min="13337" max="13337" width="2.85546875" style="2" customWidth="1"/>
    <col min="13338" max="13341" width="15.7109375" style="2" customWidth="1"/>
    <col min="13342" max="13342" width="2.85546875" style="2" customWidth="1"/>
    <col min="13343" max="13343" width="10.85546875" style="2" customWidth="1"/>
    <col min="13344" max="13344" width="2.85546875" style="2" customWidth="1"/>
    <col min="13345" max="13568" width="11.42578125" style="2"/>
    <col min="13569" max="13569" width="2.85546875" style="2" customWidth="1"/>
    <col min="13570" max="13570" width="45.85546875" style="2" customWidth="1"/>
    <col min="13571" max="13571" width="5.85546875" style="2" customWidth="1"/>
    <col min="13572" max="13575" width="15.7109375" style="2" customWidth="1"/>
    <col min="13576" max="13576" width="2.85546875" style="2" customWidth="1"/>
    <col min="13577" max="13580" width="15.7109375" style="2" customWidth="1"/>
    <col min="13581" max="13581" width="2.85546875" style="2" customWidth="1"/>
    <col min="13582" max="13582" width="10.85546875" style="2" customWidth="1"/>
    <col min="13583" max="13583" width="2.85546875" style="2" customWidth="1"/>
    <col min="13584" max="13585" width="15.7109375" style="2" customWidth="1"/>
    <col min="13586" max="13587" width="2.85546875" style="2" customWidth="1"/>
    <col min="13588" max="13588" width="45.85546875" style="2" customWidth="1"/>
    <col min="13589" max="13592" width="15.7109375" style="2" customWidth="1"/>
    <col min="13593" max="13593" width="2.85546875" style="2" customWidth="1"/>
    <col min="13594" max="13597" width="15.7109375" style="2" customWidth="1"/>
    <col min="13598" max="13598" width="2.85546875" style="2" customWidth="1"/>
    <col min="13599" max="13599" width="10.85546875" style="2" customWidth="1"/>
    <col min="13600" max="13600" width="2.85546875" style="2" customWidth="1"/>
    <col min="13601" max="13824" width="11.42578125" style="2"/>
    <col min="13825" max="13825" width="2.85546875" style="2" customWidth="1"/>
    <col min="13826" max="13826" width="45.85546875" style="2" customWidth="1"/>
    <col min="13827" max="13827" width="5.85546875" style="2" customWidth="1"/>
    <col min="13828" max="13831" width="15.7109375" style="2" customWidth="1"/>
    <col min="13832" max="13832" width="2.85546875" style="2" customWidth="1"/>
    <col min="13833" max="13836" width="15.7109375" style="2" customWidth="1"/>
    <col min="13837" max="13837" width="2.85546875" style="2" customWidth="1"/>
    <col min="13838" max="13838" width="10.85546875" style="2" customWidth="1"/>
    <col min="13839" max="13839" width="2.85546875" style="2" customWidth="1"/>
    <col min="13840" max="13841" width="15.7109375" style="2" customWidth="1"/>
    <col min="13842" max="13843" width="2.85546875" style="2" customWidth="1"/>
    <col min="13844" max="13844" width="45.85546875" style="2" customWidth="1"/>
    <col min="13845" max="13848" width="15.7109375" style="2" customWidth="1"/>
    <col min="13849" max="13849" width="2.85546875" style="2" customWidth="1"/>
    <col min="13850" max="13853" width="15.7109375" style="2" customWidth="1"/>
    <col min="13854" max="13854" width="2.85546875" style="2" customWidth="1"/>
    <col min="13855" max="13855" width="10.85546875" style="2" customWidth="1"/>
    <col min="13856" max="13856" width="2.85546875" style="2" customWidth="1"/>
    <col min="13857" max="14080" width="11.42578125" style="2"/>
    <col min="14081" max="14081" width="2.85546875" style="2" customWidth="1"/>
    <col min="14082" max="14082" width="45.85546875" style="2" customWidth="1"/>
    <col min="14083" max="14083" width="5.85546875" style="2" customWidth="1"/>
    <col min="14084" max="14087" width="15.7109375" style="2" customWidth="1"/>
    <col min="14088" max="14088" width="2.85546875" style="2" customWidth="1"/>
    <col min="14089" max="14092" width="15.7109375" style="2" customWidth="1"/>
    <col min="14093" max="14093" width="2.85546875" style="2" customWidth="1"/>
    <col min="14094" max="14094" width="10.85546875" style="2" customWidth="1"/>
    <col min="14095" max="14095" width="2.85546875" style="2" customWidth="1"/>
    <col min="14096" max="14097" width="15.7109375" style="2" customWidth="1"/>
    <col min="14098" max="14099" width="2.85546875" style="2" customWidth="1"/>
    <col min="14100" max="14100" width="45.85546875" style="2" customWidth="1"/>
    <col min="14101" max="14104" width="15.7109375" style="2" customWidth="1"/>
    <col min="14105" max="14105" width="2.85546875" style="2" customWidth="1"/>
    <col min="14106" max="14109" width="15.7109375" style="2" customWidth="1"/>
    <col min="14110" max="14110" width="2.85546875" style="2" customWidth="1"/>
    <col min="14111" max="14111" width="10.85546875" style="2" customWidth="1"/>
    <col min="14112" max="14112" width="2.85546875" style="2" customWidth="1"/>
    <col min="14113" max="14336" width="11.42578125" style="2"/>
    <col min="14337" max="14337" width="2.85546875" style="2" customWidth="1"/>
    <col min="14338" max="14338" width="45.85546875" style="2" customWidth="1"/>
    <col min="14339" max="14339" width="5.85546875" style="2" customWidth="1"/>
    <col min="14340" max="14343" width="15.7109375" style="2" customWidth="1"/>
    <col min="14344" max="14344" width="2.85546875" style="2" customWidth="1"/>
    <col min="14345" max="14348" width="15.7109375" style="2" customWidth="1"/>
    <col min="14349" max="14349" width="2.85546875" style="2" customWidth="1"/>
    <col min="14350" max="14350" width="10.85546875" style="2" customWidth="1"/>
    <col min="14351" max="14351" width="2.85546875" style="2" customWidth="1"/>
    <col min="14352" max="14353" width="15.7109375" style="2" customWidth="1"/>
    <col min="14354" max="14355" width="2.85546875" style="2" customWidth="1"/>
    <col min="14356" max="14356" width="45.85546875" style="2" customWidth="1"/>
    <col min="14357" max="14360" width="15.7109375" style="2" customWidth="1"/>
    <col min="14361" max="14361" width="2.85546875" style="2" customWidth="1"/>
    <col min="14362" max="14365" width="15.7109375" style="2" customWidth="1"/>
    <col min="14366" max="14366" width="2.85546875" style="2" customWidth="1"/>
    <col min="14367" max="14367" width="10.85546875" style="2" customWidth="1"/>
    <col min="14368" max="14368" width="2.85546875" style="2" customWidth="1"/>
    <col min="14369" max="14592" width="11.42578125" style="2"/>
    <col min="14593" max="14593" width="2.85546875" style="2" customWidth="1"/>
    <col min="14594" max="14594" width="45.85546875" style="2" customWidth="1"/>
    <col min="14595" max="14595" width="5.85546875" style="2" customWidth="1"/>
    <col min="14596" max="14599" width="15.7109375" style="2" customWidth="1"/>
    <col min="14600" max="14600" width="2.85546875" style="2" customWidth="1"/>
    <col min="14601" max="14604" width="15.7109375" style="2" customWidth="1"/>
    <col min="14605" max="14605" width="2.85546875" style="2" customWidth="1"/>
    <col min="14606" max="14606" width="10.85546875" style="2" customWidth="1"/>
    <col min="14607" max="14607" width="2.85546875" style="2" customWidth="1"/>
    <col min="14608" max="14609" width="15.7109375" style="2" customWidth="1"/>
    <col min="14610" max="14611" width="2.85546875" style="2" customWidth="1"/>
    <col min="14612" max="14612" width="45.85546875" style="2" customWidth="1"/>
    <col min="14613" max="14616" width="15.7109375" style="2" customWidth="1"/>
    <col min="14617" max="14617" width="2.85546875" style="2" customWidth="1"/>
    <col min="14618" max="14621" width="15.7109375" style="2" customWidth="1"/>
    <col min="14622" max="14622" width="2.85546875" style="2" customWidth="1"/>
    <col min="14623" max="14623" width="10.85546875" style="2" customWidth="1"/>
    <col min="14624" max="14624" width="2.85546875" style="2" customWidth="1"/>
    <col min="14625" max="14848" width="11.42578125" style="2"/>
    <col min="14849" max="14849" width="2.85546875" style="2" customWidth="1"/>
    <col min="14850" max="14850" width="45.85546875" style="2" customWidth="1"/>
    <col min="14851" max="14851" width="5.85546875" style="2" customWidth="1"/>
    <col min="14852" max="14855" width="15.7109375" style="2" customWidth="1"/>
    <col min="14856" max="14856" width="2.85546875" style="2" customWidth="1"/>
    <col min="14857" max="14860" width="15.7109375" style="2" customWidth="1"/>
    <col min="14861" max="14861" width="2.85546875" style="2" customWidth="1"/>
    <col min="14862" max="14862" width="10.85546875" style="2" customWidth="1"/>
    <col min="14863" max="14863" width="2.85546875" style="2" customWidth="1"/>
    <col min="14864" max="14865" width="15.7109375" style="2" customWidth="1"/>
    <col min="14866" max="14867" width="2.85546875" style="2" customWidth="1"/>
    <col min="14868" max="14868" width="45.85546875" style="2" customWidth="1"/>
    <col min="14869" max="14872" width="15.7109375" style="2" customWidth="1"/>
    <col min="14873" max="14873" width="2.85546875" style="2" customWidth="1"/>
    <col min="14874" max="14877" width="15.7109375" style="2" customWidth="1"/>
    <col min="14878" max="14878" width="2.85546875" style="2" customWidth="1"/>
    <col min="14879" max="14879" width="10.85546875" style="2" customWidth="1"/>
    <col min="14880" max="14880" width="2.85546875" style="2" customWidth="1"/>
    <col min="14881" max="15104" width="11.42578125" style="2"/>
    <col min="15105" max="15105" width="2.85546875" style="2" customWidth="1"/>
    <col min="15106" max="15106" width="45.85546875" style="2" customWidth="1"/>
    <col min="15107" max="15107" width="5.85546875" style="2" customWidth="1"/>
    <col min="15108" max="15111" width="15.7109375" style="2" customWidth="1"/>
    <col min="15112" max="15112" width="2.85546875" style="2" customWidth="1"/>
    <col min="15113" max="15116" width="15.7109375" style="2" customWidth="1"/>
    <col min="15117" max="15117" width="2.85546875" style="2" customWidth="1"/>
    <col min="15118" max="15118" width="10.85546875" style="2" customWidth="1"/>
    <col min="15119" max="15119" width="2.85546875" style="2" customWidth="1"/>
    <col min="15120" max="15121" width="15.7109375" style="2" customWidth="1"/>
    <col min="15122" max="15123" width="2.85546875" style="2" customWidth="1"/>
    <col min="15124" max="15124" width="45.85546875" style="2" customWidth="1"/>
    <col min="15125" max="15128" width="15.7109375" style="2" customWidth="1"/>
    <col min="15129" max="15129" width="2.85546875" style="2" customWidth="1"/>
    <col min="15130" max="15133" width="15.7109375" style="2" customWidth="1"/>
    <col min="15134" max="15134" width="2.85546875" style="2" customWidth="1"/>
    <col min="15135" max="15135" width="10.85546875" style="2" customWidth="1"/>
    <col min="15136" max="15136" width="2.85546875" style="2" customWidth="1"/>
    <col min="15137" max="15360" width="11.42578125" style="2"/>
    <col min="15361" max="15361" width="2.85546875" style="2" customWidth="1"/>
    <col min="15362" max="15362" width="45.85546875" style="2" customWidth="1"/>
    <col min="15363" max="15363" width="5.85546875" style="2" customWidth="1"/>
    <col min="15364" max="15367" width="15.7109375" style="2" customWidth="1"/>
    <col min="15368" max="15368" width="2.85546875" style="2" customWidth="1"/>
    <col min="15369" max="15372" width="15.7109375" style="2" customWidth="1"/>
    <col min="15373" max="15373" width="2.85546875" style="2" customWidth="1"/>
    <col min="15374" max="15374" width="10.85546875" style="2" customWidth="1"/>
    <col min="15375" max="15375" width="2.85546875" style="2" customWidth="1"/>
    <col min="15376" max="15377" width="15.7109375" style="2" customWidth="1"/>
    <col min="15378" max="15379" width="2.85546875" style="2" customWidth="1"/>
    <col min="15380" max="15380" width="45.85546875" style="2" customWidth="1"/>
    <col min="15381" max="15384" width="15.7109375" style="2" customWidth="1"/>
    <col min="15385" max="15385" width="2.85546875" style="2" customWidth="1"/>
    <col min="15386" max="15389" width="15.7109375" style="2" customWidth="1"/>
    <col min="15390" max="15390" width="2.85546875" style="2" customWidth="1"/>
    <col min="15391" max="15391" width="10.85546875" style="2" customWidth="1"/>
    <col min="15392" max="15392" width="2.85546875" style="2" customWidth="1"/>
    <col min="15393" max="15616" width="11.42578125" style="2"/>
    <col min="15617" max="15617" width="2.85546875" style="2" customWidth="1"/>
    <col min="15618" max="15618" width="45.85546875" style="2" customWidth="1"/>
    <col min="15619" max="15619" width="5.85546875" style="2" customWidth="1"/>
    <col min="15620" max="15623" width="15.7109375" style="2" customWidth="1"/>
    <col min="15624" max="15624" width="2.85546875" style="2" customWidth="1"/>
    <col min="15625" max="15628" width="15.7109375" style="2" customWidth="1"/>
    <col min="15629" max="15629" width="2.85546875" style="2" customWidth="1"/>
    <col min="15630" max="15630" width="10.85546875" style="2" customWidth="1"/>
    <col min="15631" max="15631" width="2.85546875" style="2" customWidth="1"/>
    <col min="15632" max="15633" width="15.7109375" style="2" customWidth="1"/>
    <col min="15634" max="15635" width="2.85546875" style="2" customWidth="1"/>
    <col min="15636" max="15636" width="45.85546875" style="2" customWidth="1"/>
    <col min="15637" max="15640" width="15.7109375" style="2" customWidth="1"/>
    <col min="15641" max="15641" width="2.85546875" style="2" customWidth="1"/>
    <col min="15642" max="15645" width="15.7109375" style="2" customWidth="1"/>
    <col min="15646" max="15646" width="2.85546875" style="2" customWidth="1"/>
    <col min="15647" max="15647" width="10.85546875" style="2" customWidth="1"/>
    <col min="15648" max="15648" width="2.85546875" style="2" customWidth="1"/>
    <col min="15649" max="15872" width="11.42578125" style="2"/>
    <col min="15873" max="15873" width="2.85546875" style="2" customWidth="1"/>
    <col min="15874" max="15874" width="45.85546875" style="2" customWidth="1"/>
    <col min="15875" max="15875" width="5.85546875" style="2" customWidth="1"/>
    <col min="15876" max="15879" width="15.7109375" style="2" customWidth="1"/>
    <col min="15880" max="15880" width="2.85546875" style="2" customWidth="1"/>
    <col min="15881" max="15884" width="15.7109375" style="2" customWidth="1"/>
    <col min="15885" max="15885" width="2.85546875" style="2" customWidth="1"/>
    <col min="15886" max="15886" width="10.85546875" style="2" customWidth="1"/>
    <col min="15887" max="15887" width="2.85546875" style="2" customWidth="1"/>
    <col min="15888" max="15889" width="15.7109375" style="2" customWidth="1"/>
    <col min="15890" max="15891" width="2.85546875" style="2" customWidth="1"/>
    <col min="15892" max="15892" width="45.85546875" style="2" customWidth="1"/>
    <col min="15893" max="15896" width="15.7109375" style="2" customWidth="1"/>
    <col min="15897" max="15897" width="2.85546875" style="2" customWidth="1"/>
    <col min="15898" max="15901" width="15.7109375" style="2" customWidth="1"/>
    <col min="15902" max="15902" width="2.85546875" style="2" customWidth="1"/>
    <col min="15903" max="15903" width="10.85546875" style="2" customWidth="1"/>
    <col min="15904" max="15904" width="2.85546875" style="2" customWidth="1"/>
    <col min="15905" max="16128" width="11.42578125" style="2"/>
    <col min="16129" max="16129" width="2.85546875" style="2" customWidth="1"/>
    <col min="16130" max="16130" width="45.85546875" style="2" customWidth="1"/>
    <col min="16131" max="16131" width="5.85546875" style="2" customWidth="1"/>
    <col min="16132" max="16135" width="15.7109375" style="2" customWidth="1"/>
    <col min="16136" max="16136" width="2.85546875" style="2" customWidth="1"/>
    <col min="16137" max="16140" width="15.7109375" style="2" customWidth="1"/>
    <col min="16141" max="16141" width="2.85546875" style="2" customWidth="1"/>
    <col min="16142" max="16142" width="10.85546875" style="2" customWidth="1"/>
    <col min="16143" max="16143" width="2.85546875" style="2" customWidth="1"/>
    <col min="16144" max="16145" width="15.7109375" style="2" customWidth="1"/>
    <col min="16146" max="16147" width="2.85546875" style="2" customWidth="1"/>
    <col min="16148" max="16148" width="45.85546875" style="2" customWidth="1"/>
    <col min="16149" max="16152" width="15.7109375" style="2" customWidth="1"/>
    <col min="16153" max="16153" width="2.85546875" style="2" customWidth="1"/>
    <col min="16154" max="16157" width="15.7109375" style="2" customWidth="1"/>
    <col min="16158" max="16158" width="2.85546875" style="2" customWidth="1"/>
    <col min="16159" max="16159" width="10.85546875" style="2" customWidth="1"/>
    <col min="16160" max="16160" width="2.85546875" style="2" customWidth="1"/>
    <col min="16161" max="16384" width="11.42578125" style="2"/>
  </cols>
  <sheetData>
    <row r="1" spans="1:32"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row>
    <row r="2" spans="1:32" x14ac:dyDescent="0.25">
      <c r="A2" s="112"/>
      <c r="B2" s="113" t="s">
        <v>299</v>
      </c>
      <c r="C2" s="112"/>
      <c r="D2" s="112"/>
      <c r="E2" s="112"/>
      <c r="F2" s="112"/>
      <c r="G2" s="112"/>
      <c r="H2" s="112"/>
      <c r="I2" s="112"/>
      <c r="J2" s="112"/>
      <c r="K2" s="112"/>
      <c r="L2" s="112"/>
      <c r="M2" s="112"/>
      <c r="N2" s="112"/>
      <c r="O2" s="112"/>
      <c r="P2" s="112"/>
      <c r="Q2" s="112"/>
      <c r="R2" s="112"/>
      <c r="S2" s="112"/>
      <c r="T2" s="113" t="s">
        <v>299</v>
      </c>
      <c r="U2" s="112"/>
      <c r="V2" s="112"/>
      <c r="W2" s="112"/>
      <c r="X2" s="112"/>
      <c r="Y2" s="112"/>
      <c r="Z2" s="112"/>
      <c r="AA2" s="112"/>
      <c r="AB2" s="112"/>
      <c r="AC2" s="112"/>
      <c r="AD2" s="112"/>
      <c r="AE2" s="112"/>
      <c r="AF2" s="112"/>
    </row>
    <row r="3" spans="1:32" x14ac:dyDescent="0.25">
      <c r="A3" s="112"/>
      <c r="B3" s="113" t="s">
        <v>300</v>
      </c>
      <c r="C3" s="112"/>
      <c r="D3" s="112"/>
      <c r="E3" s="112"/>
      <c r="F3" s="112"/>
      <c r="G3" s="112"/>
      <c r="H3" s="112"/>
      <c r="I3" s="112"/>
      <c r="J3" s="112"/>
      <c r="K3" s="112"/>
      <c r="L3" s="112"/>
      <c r="M3" s="112"/>
      <c r="N3" s="112"/>
      <c r="O3" s="112"/>
      <c r="P3" s="112"/>
      <c r="Q3" s="112"/>
      <c r="R3" s="112"/>
      <c r="S3" s="112"/>
      <c r="T3" s="113" t="s">
        <v>300</v>
      </c>
      <c r="U3" s="112"/>
      <c r="V3" s="112"/>
      <c r="W3" s="112"/>
      <c r="X3" s="112"/>
      <c r="Y3" s="112"/>
      <c r="Z3" s="112"/>
      <c r="AA3" s="112"/>
      <c r="AB3" s="112"/>
      <c r="AC3" s="112"/>
      <c r="AD3" s="112"/>
      <c r="AE3" s="112"/>
      <c r="AF3" s="112"/>
    </row>
    <row r="4" spans="1:32" x14ac:dyDescent="0.25">
      <c r="A4" s="112"/>
      <c r="B4" s="116" t="s">
        <v>2</v>
      </c>
      <c r="C4" s="112"/>
      <c r="D4" s="112"/>
      <c r="E4" s="112"/>
      <c r="F4" s="112"/>
      <c r="G4" s="112"/>
      <c r="H4" s="112"/>
      <c r="I4" s="112"/>
      <c r="J4" s="112"/>
      <c r="K4" s="112"/>
      <c r="L4" s="112"/>
      <c r="M4" s="112"/>
      <c r="N4" s="112"/>
      <c r="O4" s="112"/>
      <c r="P4" s="112"/>
      <c r="Q4" s="112"/>
      <c r="R4" s="112"/>
      <c r="S4" s="112"/>
      <c r="T4" s="116" t="s">
        <v>3</v>
      </c>
      <c r="U4" s="112"/>
      <c r="V4" s="112"/>
      <c r="W4" s="112"/>
      <c r="X4" s="112"/>
      <c r="Y4" s="112"/>
      <c r="Z4" s="112"/>
      <c r="AA4" s="112"/>
      <c r="AB4" s="112"/>
      <c r="AC4" s="112"/>
      <c r="AD4" s="112"/>
      <c r="AE4" s="112"/>
      <c r="AF4" s="112"/>
    </row>
    <row r="5" spans="1:32" ht="15" customHeight="1" x14ac:dyDescent="0.25">
      <c r="A5" s="12"/>
      <c r="B5" s="1999" t="s">
        <v>4</v>
      </c>
      <c r="C5" s="1999" t="s">
        <v>5</v>
      </c>
      <c r="D5" s="212"/>
      <c r="E5" s="2009">
        <v>2016</v>
      </c>
      <c r="F5" s="2010"/>
      <c r="G5" s="2011"/>
      <c r="H5" s="12"/>
      <c r="I5" s="212"/>
      <c r="J5" s="2009">
        <v>2015</v>
      </c>
      <c r="K5" s="2010"/>
      <c r="L5" s="2011"/>
      <c r="M5" s="12"/>
      <c r="N5" s="1996" t="s">
        <v>207</v>
      </c>
      <c r="O5" s="12"/>
      <c r="P5" s="1996" t="s">
        <v>9</v>
      </c>
      <c r="Q5" s="1996" t="s">
        <v>10</v>
      </c>
      <c r="R5" s="12"/>
      <c r="S5" s="12"/>
      <c r="T5" s="1999" t="s">
        <v>4</v>
      </c>
      <c r="U5" s="212"/>
      <c r="V5" s="2009">
        <v>2016</v>
      </c>
      <c r="W5" s="2010"/>
      <c r="X5" s="2011"/>
      <c r="Y5" s="12"/>
      <c r="Z5" s="212"/>
      <c r="AA5" s="2020">
        <v>2015</v>
      </c>
      <c r="AB5" s="2020"/>
      <c r="AC5" s="2020"/>
      <c r="AD5" s="12"/>
      <c r="AE5" s="1996" t="s">
        <v>207</v>
      </c>
      <c r="AF5" s="12"/>
    </row>
    <row r="6" spans="1:32" x14ac:dyDescent="0.25">
      <c r="A6" s="12"/>
      <c r="B6" s="2000"/>
      <c r="C6" s="2000"/>
      <c r="D6" s="150" t="s">
        <v>201</v>
      </c>
      <c r="E6" s="150" t="s">
        <v>277</v>
      </c>
      <c r="F6" s="150" t="s">
        <v>277</v>
      </c>
      <c r="G6" s="150" t="s">
        <v>203</v>
      </c>
      <c r="H6" s="12"/>
      <c r="I6" s="150" t="s">
        <v>201</v>
      </c>
      <c r="J6" s="150" t="s">
        <v>277</v>
      </c>
      <c r="K6" s="150" t="s">
        <v>277</v>
      </c>
      <c r="L6" s="150" t="s">
        <v>203</v>
      </c>
      <c r="M6" s="12"/>
      <c r="N6" s="1997"/>
      <c r="O6" s="12"/>
      <c r="P6" s="1997"/>
      <c r="Q6" s="1997"/>
      <c r="R6" s="12"/>
      <c r="S6" s="12"/>
      <c r="T6" s="2000"/>
      <c r="U6" s="150" t="s">
        <v>201</v>
      </c>
      <c r="V6" s="150" t="s">
        <v>277</v>
      </c>
      <c r="W6" s="150" t="s">
        <v>277</v>
      </c>
      <c r="X6" s="150" t="s">
        <v>203</v>
      </c>
      <c r="Y6" s="12"/>
      <c r="Z6" s="150" t="s">
        <v>201</v>
      </c>
      <c r="AA6" s="212" t="s">
        <v>277</v>
      </c>
      <c r="AB6" s="212" t="s">
        <v>277</v>
      </c>
      <c r="AC6" s="212" t="s">
        <v>203</v>
      </c>
      <c r="AD6" s="12"/>
      <c r="AE6" s="1997"/>
      <c r="AF6" s="12"/>
    </row>
    <row r="7" spans="1:32" x14ac:dyDescent="0.25">
      <c r="A7" s="12"/>
      <c r="B7" s="2001"/>
      <c r="C7" s="2001"/>
      <c r="D7" s="151"/>
      <c r="E7" s="151" t="s">
        <v>278</v>
      </c>
      <c r="F7" s="151" t="s">
        <v>279</v>
      </c>
      <c r="G7" s="151" t="s">
        <v>290</v>
      </c>
      <c r="H7" s="12"/>
      <c r="I7" s="151"/>
      <c r="J7" s="151" t="s">
        <v>278</v>
      </c>
      <c r="K7" s="151" t="s">
        <v>279</v>
      </c>
      <c r="L7" s="151" t="s">
        <v>290</v>
      </c>
      <c r="M7" s="12"/>
      <c r="N7" s="1998"/>
      <c r="O7" s="12"/>
      <c r="P7" s="1998"/>
      <c r="Q7" s="1998"/>
      <c r="R7" s="12"/>
      <c r="S7" s="12"/>
      <c r="T7" s="2001"/>
      <c r="U7" s="151"/>
      <c r="V7" s="151" t="s">
        <v>278</v>
      </c>
      <c r="W7" s="151" t="s">
        <v>279</v>
      </c>
      <c r="X7" s="151" t="s">
        <v>290</v>
      </c>
      <c r="Y7" s="12"/>
      <c r="Z7" s="151"/>
      <c r="AA7" s="151" t="s">
        <v>278</v>
      </c>
      <c r="AB7" s="151" t="s">
        <v>279</v>
      </c>
      <c r="AC7" s="151" t="s">
        <v>290</v>
      </c>
      <c r="AD7" s="12"/>
      <c r="AE7" s="1998"/>
      <c r="AF7" s="12"/>
    </row>
    <row r="8" spans="1:32" ht="12.75" customHeight="1" x14ac:dyDescent="0.25">
      <c r="A8" s="16"/>
      <c r="B8" s="16"/>
      <c r="C8" s="16"/>
      <c r="D8" s="16"/>
      <c r="E8" s="16"/>
      <c r="F8" s="16"/>
      <c r="G8" s="16"/>
      <c r="H8" s="16"/>
      <c r="I8" s="16"/>
      <c r="J8" s="16"/>
      <c r="K8" s="16"/>
      <c r="L8" s="16"/>
      <c r="M8" s="16"/>
      <c r="N8" s="19"/>
      <c r="O8" s="16"/>
      <c r="P8" s="19"/>
      <c r="Q8" s="16"/>
      <c r="R8" s="16"/>
      <c r="S8" s="16"/>
      <c r="T8" s="16"/>
      <c r="U8" s="16"/>
      <c r="V8" s="16"/>
      <c r="W8" s="16"/>
      <c r="X8" s="16"/>
      <c r="Y8" s="16"/>
      <c r="Z8" s="16"/>
      <c r="AA8" s="16"/>
      <c r="AB8" s="16"/>
      <c r="AC8" s="16"/>
      <c r="AD8" s="16"/>
      <c r="AE8" s="19"/>
      <c r="AF8" s="16"/>
    </row>
    <row r="9" spans="1:32" x14ac:dyDescent="0.25">
      <c r="A9" s="112"/>
      <c r="B9" s="20" t="s">
        <v>11</v>
      </c>
      <c r="C9" s="21"/>
      <c r="D9" s="21"/>
      <c r="E9" s="21"/>
      <c r="F9" s="21"/>
      <c r="G9" s="21"/>
      <c r="H9" s="112"/>
      <c r="I9" s="190"/>
      <c r="J9" s="21"/>
      <c r="K9" s="21"/>
      <c r="L9" s="21"/>
      <c r="M9" s="112"/>
      <c r="N9" s="23"/>
      <c r="O9" s="112"/>
      <c r="P9" s="23"/>
      <c r="Q9" s="2"/>
      <c r="R9" s="112"/>
      <c r="S9" s="112"/>
      <c r="T9" s="20" t="s">
        <v>11</v>
      </c>
      <c r="U9" s="21"/>
      <c r="V9" s="21"/>
      <c r="W9" s="21"/>
      <c r="X9" s="21"/>
      <c r="Y9" s="112"/>
      <c r="Z9" s="21"/>
      <c r="AA9" s="21"/>
      <c r="AB9" s="21"/>
      <c r="AC9" s="21"/>
      <c r="AD9" s="112"/>
      <c r="AE9" s="23"/>
      <c r="AF9" s="112"/>
    </row>
    <row r="10" spans="1:32" x14ac:dyDescent="0.25">
      <c r="A10" s="113"/>
      <c r="B10" s="26" t="s">
        <v>14</v>
      </c>
      <c r="C10" s="1270" t="s">
        <v>15</v>
      </c>
      <c r="D10" s="612">
        <f>SUM(E10:G10)</f>
        <v>572.70000000000005</v>
      </c>
      <c r="E10" s="1547">
        <v>517.69000000000005</v>
      </c>
      <c r="F10" s="1547">
        <v>55.01</v>
      </c>
      <c r="G10" s="733">
        <v>0</v>
      </c>
      <c r="H10" s="317"/>
      <c r="I10" s="171">
        <v>959.92</v>
      </c>
      <c r="J10" s="193">
        <v>909.74</v>
      </c>
      <c r="K10" s="193">
        <v>50.18</v>
      </c>
      <c r="L10" s="193">
        <v>0</v>
      </c>
      <c r="M10" s="29"/>
      <c r="N10" s="1230">
        <f>(D10-I10)/I10</f>
        <v>-0.40338778231519284</v>
      </c>
      <c r="O10" s="113"/>
      <c r="P10" s="1400">
        <f>VLOOKUP(B10,'FX rates'!$B$9:$K$116,4,FALSE)</f>
        <v>3.2522000000000002</v>
      </c>
      <c r="Q10" s="1046">
        <f>VLOOKUP(B10,'FX rates'!$B$9:$K$116,5,FALSE)</f>
        <v>3.8978999999999999</v>
      </c>
      <c r="R10" s="113"/>
      <c r="S10" s="113"/>
      <c r="T10" s="31" t="s">
        <v>14</v>
      </c>
      <c r="U10" s="171">
        <f>D10/$P10</f>
        <v>176.09618104667609</v>
      </c>
      <c r="V10" s="193">
        <f t="shared" ref="V10:X25" si="0">E10/$P10</f>
        <v>159.18147715392658</v>
      </c>
      <c r="W10" s="193">
        <f t="shared" si="0"/>
        <v>16.914703892749522</v>
      </c>
      <c r="X10" s="193">
        <f t="shared" si="0"/>
        <v>0</v>
      </c>
      <c r="Y10" s="317"/>
      <c r="Z10" s="171">
        <f t="shared" ref="Z10:Z16" si="1">SUM(AA10:AC10)</f>
        <v>246.26593806921679</v>
      </c>
      <c r="AA10" s="193">
        <f t="shared" ref="AA10:AC16" si="2">J10/$Q10</f>
        <v>233.39233946484006</v>
      </c>
      <c r="AB10" s="193">
        <f t="shared" si="2"/>
        <v>12.873598604376715</v>
      </c>
      <c r="AC10" s="193">
        <f t="shared" si="2"/>
        <v>0</v>
      </c>
      <c r="AD10" s="29"/>
      <c r="AE10" s="348">
        <f t="shared" ref="AE10:AE14" si="3">U10/Z10-1</f>
        <v>-0.2849348861344293</v>
      </c>
      <c r="AF10" s="113"/>
    </row>
    <row r="11" spans="1:32" x14ac:dyDescent="0.25">
      <c r="A11" s="112"/>
      <c r="B11" s="32" t="s">
        <v>16</v>
      </c>
      <c r="C11" s="349" t="s">
        <v>17</v>
      </c>
      <c r="D11" s="1505">
        <f t="shared" ref="D11:D14" si="4">SUM(E11:G11)</f>
        <v>1072934.6000000001</v>
      </c>
      <c r="E11" s="176">
        <v>32214.6</v>
      </c>
      <c r="F11" s="176">
        <v>1040720</v>
      </c>
      <c r="G11" s="615">
        <v>0</v>
      </c>
      <c r="H11" s="199"/>
      <c r="I11" s="175">
        <v>540171.21</v>
      </c>
      <c r="J11" s="176">
        <v>17346.77</v>
      </c>
      <c r="K11" s="176">
        <v>522824.44</v>
      </c>
      <c r="L11" s="176">
        <v>0</v>
      </c>
      <c r="M11" s="36"/>
      <c r="N11" s="1231">
        <f t="shared" ref="N11:N16" si="5">(D11-I11)/I11</f>
        <v>0.98628616286306736</v>
      </c>
      <c r="O11" s="112"/>
      <c r="P11" s="1401">
        <f>VLOOKUP(B11,'FX rates'!$B$9:$K$116,4,FALSE)</f>
        <v>15.890700000000001</v>
      </c>
      <c r="Q11" s="1048">
        <f>VLOOKUP(B11,'FX rates'!$B$9:$K$116,5,FALSE)</f>
        <v>12.987500000000001</v>
      </c>
      <c r="R11" s="112"/>
      <c r="S11" s="112"/>
      <c r="T11" s="40" t="s">
        <v>16</v>
      </c>
      <c r="U11" s="175">
        <f t="shared" ref="U11:U62" si="6">D11/$P11</f>
        <v>67519.656151082076</v>
      </c>
      <c r="V11" s="176">
        <f t="shared" si="0"/>
        <v>2027.2612282655891</v>
      </c>
      <c r="W11" s="176">
        <f t="shared" si="0"/>
        <v>65492.394922816486</v>
      </c>
      <c r="X11" s="176">
        <f t="shared" si="0"/>
        <v>0</v>
      </c>
      <c r="Y11" s="199"/>
      <c r="Z11" s="175">
        <f t="shared" si="1"/>
        <v>41591.623484119344</v>
      </c>
      <c r="AA11" s="176">
        <f t="shared" si="2"/>
        <v>1335.6512030798845</v>
      </c>
      <c r="AB11" s="176">
        <f t="shared" si="2"/>
        <v>40255.97228103946</v>
      </c>
      <c r="AC11" s="176">
        <f t="shared" si="2"/>
        <v>0</v>
      </c>
      <c r="AD11" s="36"/>
      <c r="AE11" s="350">
        <f t="shared" si="3"/>
        <v>0.62339554205819026</v>
      </c>
      <c r="AF11" s="112"/>
    </row>
    <row r="12" spans="1:32" x14ac:dyDescent="0.25">
      <c r="A12" s="112"/>
      <c r="B12" s="32" t="s">
        <v>18</v>
      </c>
      <c r="C12" s="349" t="s">
        <v>19</v>
      </c>
      <c r="D12" s="1505">
        <f t="shared" si="4"/>
        <v>125163800</v>
      </c>
      <c r="E12" s="176">
        <v>62152400</v>
      </c>
      <c r="F12" s="176">
        <v>63011400</v>
      </c>
      <c r="G12" s="615">
        <v>0</v>
      </c>
      <c r="H12" s="199"/>
      <c r="I12" s="175">
        <v>128101619</v>
      </c>
      <c r="J12" s="176">
        <v>63309096</v>
      </c>
      <c r="K12" s="176">
        <v>64792523</v>
      </c>
      <c r="L12" s="176">
        <v>0</v>
      </c>
      <c r="M12" s="36"/>
      <c r="N12" s="1231">
        <f t="shared" si="5"/>
        <v>-2.2933504064456829E-2</v>
      </c>
      <c r="O12" s="112"/>
      <c r="P12" s="1401">
        <f>VLOOKUP(B12,'FX rates'!$B$9:$K$116,4,FALSE)</f>
        <v>659.05399999999997</v>
      </c>
      <c r="Q12" s="1048">
        <f>VLOOKUP(B12,'FX rates'!$B$9:$K$116,5,FALSE)</f>
        <v>708.35599999999999</v>
      </c>
      <c r="R12" s="112"/>
      <c r="S12" s="112"/>
      <c r="T12" s="40" t="s">
        <v>18</v>
      </c>
      <c r="U12" s="175">
        <f t="shared" si="6"/>
        <v>189914.33175430237</v>
      </c>
      <c r="V12" s="176">
        <f t="shared" si="0"/>
        <v>94305.474210004046</v>
      </c>
      <c r="W12" s="176">
        <f t="shared" si="0"/>
        <v>95608.857544298342</v>
      </c>
      <c r="X12" s="176">
        <f t="shared" si="0"/>
        <v>0</v>
      </c>
      <c r="Y12" s="199"/>
      <c r="Z12" s="175">
        <f t="shared" si="1"/>
        <v>180843.55747674897</v>
      </c>
      <c r="AA12" s="176">
        <f t="shared" si="2"/>
        <v>89374.687304123916</v>
      </c>
      <c r="AB12" s="176">
        <f t="shared" si="2"/>
        <v>91468.870172625058</v>
      </c>
      <c r="AC12" s="176">
        <f t="shared" si="2"/>
        <v>0</v>
      </c>
      <c r="AD12" s="36"/>
      <c r="AE12" s="350">
        <f t="shared" si="3"/>
        <v>5.0158127854345258E-2</v>
      </c>
      <c r="AF12" s="112"/>
    </row>
    <row r="13" spans="1:32" x14ac:dyDescent="0.25">
      <c r="A13" s="112"/>
      <c r="B13" s="32" t="s">
        <v>20</v>
      </c>
      <c r="C13" s="349" t="s">
        <v>21</v>
      </c>
      <c r="D13" s="1505">
        <f t="shared" si="4"/>
        <v>1259877698</v>
      </c>
      <c r="E13" s="176">
        <v>187157000</v>
      </c>
      <c r="F13" s="176">
        <v>1072700000</v>
      </c>
      <c r="G13" s="615">
        <v>20698</v>
      </c>
      <c r="H13" s="199"/>
      <c r="I13" s="175">
        <v>1224536323.79</v>
      </c>
      <c r="J13" s="176">
        <v>155364389.59</v>
      </c>
      <c r="K13" s="176">
        <v>1068858914.73</v>
      </c>
      <c r="L13" s="176">
        <v>313019.46999999997</v>
      </c>
      <c r="M13" s="36"/>
      <c r="N13" s="1231">
        <f t="shared" si="5"/>
        <v>2.8861025617122366E-2</v>
      </c>
      <c r="O13" s="112"/>
      <c r="P13" s="1401">
        <f>VLOOKUP(B13,'FX rates'!$B$9:$K$116,4,FALSE)</f>
        <v>2974.03</v>
      </c>
      <c r="Q13" s="1048">
        <f>VLOOKUP(B13,'FX rates'!$B$9:$K$116,5,FALSE)</f>
        <v>3145.64</v>
      </c>
      <c r="R13" s="112"/>
      <c r="S13" s="112"/>
      <c r="T13" s="40" t="s">
        <v>20</v>
      </c>
      <c r="U13" s="175">
        <f t="shared" si="6"/>
        <v>423626.42542274285</v>
      </c>
      <c r="V13" s="176">
        <f t="shared" si="0"/>
        <v>62930.43446098391</v>
      </c>
      <c r="W13" s="176">
        <f t="shared" si="0"/>
        <v>360689.03138166055</v>
      </c>
      <c r="X13" s="176">
        <f t="shared" si="0"/>
        <v>6.9595800983850191</v>
      </c>
      <c r="Y13" s="199"/>
      <c r="Z13" s="175">
        <f t="shared" si="1"/>
        <v>389280.50374168693</v>
      </c>
      <c r="AA13" s="176">
        <f t="shared" si="2"/>
        <v>49390.391014229222</v>
      </c>
      <c r="AB13" s="176">
        <f t="shared" si="2"/>
        <v>339790.60373405734</v>
      </c>
      <c r="AC13" s="176">
        <f t="shared" si="2"/>
        <v>99.508993400389102</v>
      </c>
      <c r="AD13" s="36"/>
      <c r="AE13" s="350">
        <f t="shared" si="3"/>
        <v>8.822923663253035E-2</v>
      </c>
      <c r="AF13" s="112"/>
    </row>
    <row r="14" spans="1:32" x14ac:dyDescent="0.25">
      <c r="A14" s="112"/>
      <c r="B14" s="32" t="s">
        <v>22</v>
      </c>
      <c r="C14" s="349" t="s">
        <v>23</v>
      </c>
      <c r="D14" s="1505">
        <f t="shared" si="4"/>
        <v>1347.2599999999998</v>
      </c>
      <c r="E14" s="176">
        <v>1161.0999999999999</v>
      </c>
      <c r="F14" s="176">
        <v>185.37</v>
      </c>
      <c r="G14" s="615">
        <v>0.79</v>
      </c>
      <c r="H14" s="199"/>
      <c r="I14" s="175">
        <v>2064.56</v>
      </c>
      <c r="J14" s="176">
        <v>1806.62</v>
      </c>
      <c r="K14" s="176">
        <v>257.83</v>
      </c>
      <c r="L14" s="176">
        <v>0.11</v>
      </c>
      <c r="M14" s="36"/>
      <c r="N14" s="1231">
        <f t="shared" si="5"/>
        <v>-0.34743480451040426</v>
      </c>
      <c r="O14" s="112"/>
      <c r="P14" s="1401">
        <f>VLOOKUP(B14,'FX rates'!$B$9:$K$116,4,FALSE)</f>
        <v>3.2938999999999998</v>
      </c>
      <c r="Q14" s="1048">
        <f>VLOOKUP(B14,'FX rates'!$B$9:$K$116,5,FALSE)</f>
        <v>3.3523999999999998</v>
      </c>
      <c r="R14" s="112"/>
      <c r="S14" s="112"/>
      <c r="T14" s="40" t="s">
        <v>22</v>
      </c>
      <c r="U14" s="175">
        <f t="shared" si="6"/>
        <v>409.01666717265243</v>
      </c>
      <c r="V14" s="176">
        <f t="shared" si="0"/>
        <v>352.5000758978718</v>
      </c>
      <c r="W14" s="176">
        <f t="shared" si="0"/>
        <v>56.276753999817849</v>
      </c>
      <c r="X14" s="176">
        <f t="shared" si="0"/>
        <v>0.23983727496281007</v>
      </c>
      <c r="Y14" s="199"/>
      <c r="Z14" s="175">
        <f t="shared" si="1"/>
        <v>615.84536451497434</v>
      </c>
      <c r="AA14" s="176">
        <f t="shared" si="2"/>
        <v>538.90347213936286</v>
      </c>
      <c r="AB14" s="176">
        <f t="shared" si="2"/>
        <v>76.909080062045106</v>
      </c>
      <c r="AC14" s="176">
        <f t="shared" si="2"/>
        <v>3.2812313566400193E-2</v>
      </c>
      <c r="AD14" s="36"/>
      <c r="AE14" s="350">
        <f t="shared" si="3"/>
        <v>-0.33584518007246089</v>
      </c>
      <c r="AF14" s="112"/>
    </row>
    <row r="15" spans="1:32" x14ac:dyDescent="0.25">
      <c r="A15" s="112"/>
      <c r="B15" s="32" t="s">
        <v>24</v>
      </c>
      <c r="C15" s="349" t="s">
        <v>25</v>
      </c>
      <c r="D15" s="1505">
        <v>932.92</v>
      </c>
      <c r="E15" s="176">
        <v>0</v>
      </c>
      <c r="F15" s="176">
        <v>0</v>
      </c>
      <c r="G15" s="615">
        <v>0</v>
      </c>
      <c r="H15" s="199"/>
      <c r="I15" s="175">
        <v>2708.6</v>
      </c>
      <c r="J15" s="176">
        <v>0</v>
      </c>
      <c r="K15" s="176">
        <v>115.43</v>
      </c>
      <c r="L15" s="176">
        <v>0</v>
      </c>
      <c r="M15" s="36"/>
      <c r="N15" s="1231">
        <f t="shared" si="5"/>
        <v>-0.65557114376430625</v>
      </c>
      <c r="O15" s="112"/>
      <c r="P15" s="1401">
        <f>VLOOKUP(B15,'FX rates'!$B$9:$K$116,4,FALSE)</f>
        <v>20.715699999999998</v>
      </c>
      <c r="Q15" s="1048">
        <f>VLOOKUP(B15,'FX rates'!$B$9:$K$116,5,FALSE)</f>
        <v>17.287199999999999</v>
      </c>
      <c r="R15" s="112"/>
      <c r="S15" s="112"/>
      <c r="T15" s="40" t="s">
        <v>24</v>
      </c>
      <c r="U15" s="175">
        <f t="shared" si="6"/>
        <v>45.034442475996471</v>
      </c>
      <c r="V15" s="176">
        <f t="shared" si="0"/>
        <v>0</v>
      </c>
      <c r="W15" s="176">
        <f t="shared" si="0"/>
        <v>0</v>
      </c>
      <c r="X15" s="176">
        <f t="shared" si="0"/>
        <v>0</v>
      </c>
      <c r="Y15" s="199"/>
      <c r="Z15" s="175">
        <f t="shared" si="1"/>
        <v>6.67719468739877</v>
      </c>
      <c r="AA15" s="176">
        <f t="shared" si="2"/>
        <v>0</v>
      </c>
      <c r="AB15" s="176">
        <f t="shared" si="2"/>
        <v>6.67719468739877</v>
      </c>
      <c r="AC15" s="176">
        <f t="shared" si="2"/>
        <v>0</v>
      </c>
      <c r="AD15" s="36"/>
      <c r="AE15" s="350" t="s">
        <v>131</v>
      </c>
      <c r="AF15" s="112"/>
    </row>
    <row r="16" spans="1:32" x14ac:dyDescent="0.25">
      <c r="A16" s="112"/>
      <c r="B16" s="42" t="s">
        <v>28</v>
      </c>
      <c r="C16" s="352" t="s">
        <v>29</v>
      </c>
      <c r="D16" s="613">
        <f>SUM(E16:G16)</f>
        <v>6292.6</v>
      </c>
      <c r="E16" s="616">
        <v>0</v>
      </c>
      <c r="F16" s="616">
        <v>6292.6</v>
      </c>
      <c r="G16" s="617">
        <v>0</v>
      </c>
      <c r="H16" s="199"/>
      <c r="I16" s="1881">
        <v>5670.8</v>
      </c>
      <c r="J16" s="811">
        <v>0</v>
      </c>
      <c r="K16" s="811">
        <v>5670.8</v>
      </c>
      <c r="L16" s="811">
        <v>0</v>
      </c>
      <c r="M16" s="36"/>
      <c r="N16" s="1232">
        <f t="shared" si="5"/>
        <v>0.10964943217888132</v>
      </c>
      <c r="O16" s="112"/>
      <c r="P16" s="1402">
        <f>VLOOKUP(B16,'FX rates'!$B$9:$K$116,4,FALSE)</f>
        <v>1.3436999999999999</v>
      </c>
      <c r="Q16" s="1050">
        <f>VLOOKUP(B16,'FX rates'!$B$9:$K$116,5,FALSE)</f>
        <v>1.3864000000000001</v>
      </c>
      <c r="R16" s="112"/>
      <c r="S16" s="112"/>
      <c r="T16" s="46" t="s">
        <v>28</v>
      </c>
      <c r="U16" s="810">
        <f t="shared" si="6"/>
        <v>4683.0393689067505</v>
      </c>
      <c r="V16" s="811">
        <f t="shared" si="0"/>
        <v>0</v>
      </c>
      <c r="W16" s="811">
        <f t="shared" si="0"/>
        <v>4683.0393689067505</v>
      </c>
      <c r="X16" s="811">
        <f t="shared" si="0"/>
        <v>0</v>
      </c>
      <c r="Y16" s="199"/>
      <c r="Z16" s="810">
        <f t="shared" si="1"/>
        <v>4090.3058280438545</v>
      </c>
      <c r="AA16" s="811">
        <f t="shared" si="2"/>
        <v>0</v>
      </c>
      <c r="AB16" s="811">
        <f t="shared" si="2"/>
        <v>4090.3058280438545</v>
      </c>
      <c r="AC16" s="811">
        <f t="shared" si="2"/>
        <v>0</v>
      </c>
      <c r="AD16" s="36"/>
      <c r="AE16" s="353">
        <f>(U16-Z16)/Z16</f>
        <v>0.1449117904091696</v>
      </c>
      <c r="AF16" s="112"/>
    </row>
    <row r="17" spans="1:32" x14ac:dyDescent="0.25">
      <c r="A17" s="112"/>
      <c r="B17" s="48"/>
      <c r="C17" s="183"/>
      <c r="D17" s="893"/>
      <c r="E17" s="893"/>
      <c r="F17" s="893"/>
      <c r="G17" s="1882"/>
      <c r="H17" s="1882"/>
      <c r="I17" s="1882"/>
      <c r="J17" s="1882"/>
      <c r="K17" s="1882"/>
      <c r="L17" s="1882"/>
      <c r="M17" s="51"/>
      <c r="N17" s="51"/>
      <c r="O17" s="51"/>
      <c r="P17" s="51"/>
      <c r="Q17" s="51"/>
      <c r="R17" s="51"/>
      <c r="S17" s="112"/>
      <c r="T17" s="157" t="s">
        <v>30</v>
      </c>
      <c r="U17" s="185">
        <f>SUM(U10:U16)</f>
        <v>686373.59998772934</v>
      </c>
      <c r="V17" s="185"/>
      <c r="W17" s="185"/>
      <c r="X17" s="185"/>
      <c r="Y17" s="199"/>
      <c r="Z17" s="185">
        <f>SUM(Z10:Z16)</f>
        <v>616674.77902787074</v>
      </c>
      <c r="AA17" s="893"/>
      <c r="AB17" s="893"/>
      <c r="AC17" s="893"/>
      <c r="AD17" s="112"/>
      <c r="AE17" s="382">
        <f>U17/Z17-1</f>
        <v>0.11302362822382994</v>
      </c>
      <c r="AF17" s="112"/>
    </row>
    <row r="18" spans="1:32" x14ac:dyDescent="0.25">
      <c r="A18" s="187"/>
      <c r="B18" s="57"/>
      <c r="C18" s="183"/>
      <c r="D18" s="893"/>
      <c r="E18" s="893"/>
      <c r="F18" s="893"/>
      <c r="G18" s="1882"/>
      <c r="H18" s="1882"/>
      <c r="I18" s="1882"/>
      <c r="J18" s="1882"/>
      <c r="K18" s="1882"/>
      <c r="L18" s="1882"/>
      <c r="M18" s="51"/>
      <c r="N18" s="51"/>
      <c r="O18" s="51"/>
      <c r="P18" s="51"/>
      <c r="Q18" s="51"/>
      <c r="R18" s="51"/>
      <c r="S18" s="187"/>
      <c r="T18" s="57"/>
      <c r="U18" s="185"/>
      <c r="V18" s="185"/>
      <c r="W18" s="185"/>
      <c r="X18" s="185"/>
      <c r="Y18" s="807"/>
      <c r="Z18" s="893"/>
      <c r="AA18" s="893"/>
      <c r="AB18" s="893"/>
      <c r="AC18" s="893"/>
      <c r="AD18" s="187"/>
      <c r="AE18" s="354"/>
      <c r="AF18" s="187"/>
    </row>
    <row r="19" spans="1:32" x14ac:dyDescent="0.25">
      <c r="A19" s="187"/>
      <c r="B19" s="20" t="s">
        <v>31</v>
      </c>
      <c r="C19" s="118"/>
      <c r="D19" s="49"/>
      <c r="E19" s="36"/>
      <c r="F19" s="36"/>
      <c r="G19" s="1882"/>
      <c r="H19" s="1882"/>
      <c r="I19" s="1882"/>
      <c r="J19" s="1882"/>
      <c r="K19" s="1882"/>
      <c r="L19" s="1882"/>
      <c r="M19" s="51"/>
      <c r="N19" s="51"/>
      <c r="O19" s="51"/>
      <c r="P19" s="51"/>
      <c r="Q19" s="51"/>
      <c r="R19" s="51"/>
      <c r="S19" s="187"/>
      <c r="T19" s="395" t="s">
        <v>31</v>
      </c>
      <c r="U19" s="185"/>
      <c r="V19" s="185"/>
      <c r="W19" s="185"/>
      <c r="X19" s="185"/>
      <c r="Y19" s="807"/>
      <c r="Z19" s="49"/>
      <c r="AA19" s="36"/>
      <c r="AB19" s="36"/>
      <c r="AC19" s="36"/>
      <c r="AD19" s="187"/>
      <c r="AE19" s="250"/>
      <c r="AF19" s="187"/>
    </row>
    <row r="20" spans="1:32" x14ac:dyDescent="0.25">
      <c r="A20" s="113"/>
      <c r="B20" s="1236" t="s">
        <v>32</v>
      </c>
      <c r="C20" s="1069" t="s">
        <v>33</v>
      </c>
      <c r="D20" s="1431">
        <v>2502.66</v>
      </c>
      <c r="E20" s="193">
        <v>2502.66</v>
      </c>
      <c r="F20" s="193">
        <v>0</v>
      </c>
      <c r="G20" s="193">
        <v>0</v>
      </c>
      <c r="H20" s="317"/>
      <c r="I20" s="171">
        <f t="shared" ref="I20:I33" si="7">SUM(J20:L20)</f>
        <v>1949.6</v>
      </c>
      <c r="J20" s="193">
        <v>1949.6</v>
      </c>
      <c r="K20" s="193">
        <v>0</v>
      </c>
      <c r="L20" s="193">
        <v>0</v>
      </c>
      <c r="M20" s="29"/>
      <c r="N20" s="1230">
        <f t="shared" ref="N20:N33" si="8">D20/I20-1</f>
        <v>0.28367870332375866</v>
      </c>
      <c r="O20" s="113"/>
      <c r="P20" s="1400">
        <f>VLOOKUP(B20,'FX rates'!$B$9:$K$116,4,FALSE)</f>
        <v>1.3875999999999999</v>
      </c>
      <c r="Q20" s="1046">
        <f>VLOOKUP(B20,'FX rates'!$B$9:$K$116,5,FALSE)</f>
        <v>1.3718999999999999</v>
      </c>
      <c r="R20" s="113"/>
      <c r="S20" s="113"/>
      <c r="T20" s="31" t="s">
        <v>32</v>
      </c>
      <c r="U20" s="171">
        <f t="shared" si="6"/>
        <v>1803.5889305275296</v>
      </c>
      <c r="V20" s="193">
        <f t="shared" si="0"/>
        <v>1803.5889305275296</v>
      </c>
      <c r="W20" s="193">
        <f t="shared" si="0"/>
        <v>0</v>
      </c>
      <c r="X20" s="193">
        <f t="shared" si="0"/>
        <v>0</v>
      </c>
      <c r="Y20" s="317"/>
      <c r="Z20" s="171">
        <f t="shared" ref="Z20:Z33" si="9">SUM(AA20:AC20)</f>
        <v>1421.0948319848385</v>
      </c>
      <c r="AA20" s="193">
        <f t="shared" ref="AA20:AC33" si="10">J20/$Q20</f>
        <v>1421.0948319848385</v>
      </c>
      <c r="AB20" s="193">
        <f t="shared" si="10"/>
        <v>0</v>
      </c>
      <c r="AC20" s="193">
        <f t="shared" si="10"/>
        <v>0</v>
      </c>
      <c r="AD20" s="29"/>
      <c r="AE20" s="383" t="s">
        <v>131</v>
      </c>
      <c r="AF20" s="113"/>
    </row>
    <row r="21" spans="1:32" x14ac:dyDescent="0.25">
      <c r="A21" s="112"/>
      <c r="B21" s="1237" t="s">
        <v>700</v>
      </c>
      <c r="C21" s="1070" t="s">
        <v>34</v>
      </c>
      <c r="D21" s="1432">
        <v>2685623</v>
      </c>
      <c r="E21" s="195">
        <v>60503.199999999997</v>
      </c>
      <c r="F21" s="195">
        <v>2625120</v>
      </c>
      <c r="G21" s="195">
        <v>0</v>
      </c>
      <c r="H21" s="199"/>
      <c r="I21" s="194">
        <f t="shared" si="7"/>
        <v>2613606.3999999999</v>
      </c>
      <c r="J21" s="195">
        <v>35531.5</v>
      </c>
      <c r="K21" s="195">
        <v>2578074.9</v>
      </c>
      <c r="L21" s="195">
        <v>0</v>
      </c>
      <c r="M21" s="36"/>
      <c r="N21" s="1231">
        <f t="shared" si="8"/>
        <v>2.7554493285599557E-2</v>
      </c>
      <c r="O21" s="112"/>
      <c r="P21" s="1401">
        <f>VLOOKUP(B21,'FX rates'!$B$9:$K$116,4,FALSE)</f>
        <v>67.808000000000007</v>
      </c>
      <c r="Q21" s="1048">
        <f>VLOOKUP(B21,'FX rates'!$B$9:$K$116,5,FALSE)</f>
        <v>66.202500000000001</v>
      </c>
      <c r="R21" s="112"/>
      <c r="S21" s="112"/>
      <c r="T21" s="40" t="s">
        <v>700</v>
      </c>
      <c r="U21" s="194">
        <f t="shared" si="6"/>
        <v>39606.285394053797</v>
      </c>
      <c r="V21" s="195">
        <f t="shared" si="0"/>
        <v>892.27229825389327</v>
      </c>
      <c r="W21" s="195">
        <f t="shared" si="0"/>
        <v>38714.016045304386</v>
      </c>
      <c r="X21" s="195">
        <f t="shared" si="0"/>
        <v>0</v>
      </c>
      <c r="Y21" s="199"/>
      <c r="Z21" s="194">
        <f t="shared" si="9"/>
        <v>39478.968316906459</v>
      </c>
      <c r="AA21" s="195">
        <f t="shared" si="10"/>
        <v>536.70933877119444</v>
      </c>
      <c r="AB21" s="195">
        <f t="shared" si="10"/>
        <v>38942.258978135265</v>
      </c>
      <c r="AC21" s="195">
        <f t="shared" si="10"/>
        <v>0</v>
      </c>
      <c r="AD21" s="36"/>
      <c r="AE21" s="355">
        <f t="shared" ref="AE21:AE33" si="11">U21/Z21-1</f>
        <v>3.2249342517092217E-3</v>
      </c>
      <c r="AF21" s="112"/>
    </row>
    <row r="22" spans="1:32" x14ac:dyDescent="0.25">
      <c r="A22" s="112"/>
      <c r="B22" s="1237" t="s">
        <v>35</v>
      </c>
      <c r="C22" s="1070" t="s">
        <v>36</v>
      </c>
      <c r="D22" s="1432">
        <v>171.93</v>
      </c>
      <c r="E22" s="195">
        <v>171.93</v>
      </c>
      <c r="F22" s="195">
        <v>0</v>
      </c>
      <c r="G22" s="195">
        <v>0</v>
      </c>
      <c r="H22" s="199"/>
      <c r="I22" s="194">
        <f t="shared" si="7"/>
        <v>210.64</v>
      </c>
      <c r="J22" s="195">
        <v>210.64</v>
      </c>
      <c r="K22" s="195">
        <v>0</v>
      </c>
      <c r="L22" s="195">
        <v>0</v>
      </c>
      <c r="M22" s="36"/>
      <c r="N22" s="1231">
        <f>D22/I22-1</f>
        <v>-0.18377326243828329</v>
      </c>
      <c r="O22" s="112"/>
      <c r="P22" s="1401">
        <f>VLOOKUP(B22,'FX rates'!$B$9:$K$116,4,FALSE)</f>
        <v>4.4835000000000003</v>
      </c>
      <c r="Q22" s="1048">
        <f>VLOOKUP(B22,'FX rates'!$B$9:$K$116,5,FALSE)</f>
        <v>4.2942</v>
      </c>
      <c r="R22" s="112"/>
      <c r="S22" s="112"/>
      <c r="T22" s="40" t="s">
        <v>35</v>
      </c>
      <c r="U22" s="194">
        <f t="shared" si="6"/>
        <v>38.347273335563735</v>
      </c>
      <c r="V22" s="195">
        <f t="shared" si="0"/>
        <v>38.347273335563735</v>
      </c>
      <c r="W22" s="195">
        <f t="shared" si="0"/>
        <v>0</v>
      </c>
      <c r="X22" s="195">
        <f t="shared" si="0"/>
        <v>0</v>
      </c>
      <c r="Y22" s="199"/>
      <c r="Z22" s="194">
        <f t="shared" si="9"/>
        <v>49.052209957617251</v>
      </c>
      <c r="AA22" s="195">
        <f t="shared" si="10"/>
        <v>49.052209957617251</v>
      </c>
      <c r="AB22" s="195">
        <f t="shared" si="10"/>
        <v>0</v>
      </c>
      <c r="AC22" s="195">
        <f t="shared" si="10"/>
        <v>0</v>
      </c>
      <c r="AD22" s="36"/>
      <c r="AE22" s="355">
        <f t="shared" si="11"/>
        <v>-0.21823556229786467</v>
      </c>
      <c r="AF22" s="112"/>
    </row>
    <row r="23" spans="1:32" x14ac:dyDescent="0.25">
      <c r="A23" s="112"/>
      <c r="B23" s="1237" t="s">
        <v>37</v>
      </c>
      <c r="C23" s="1070" t="s">
        <v>38</v>
      </c>
      <c r="D23" s="1432">
        <v>2932.15</v>
      </c>
      <c r="E23" s="195">
        <v>2932.15</v>
      </c>
      <c r="F23" s="195">
        <v>0</v>
      </c>
      <c r="G23" s="195">
        <v>0</v>
      </c>
      <c r="H23" s="199"/>
      <c r="I23" s="194">
        <f t="shared" si="7"/>
        <v>5224.96</v>
      </c>
      <c r="J23" s="195">
        <v>5224.96</v>
      </c>
      <c r="K23" s="195">
        <v>0</v>
      </c>
      <c r="L23" s="195">
        <v>0</v>
      </c>
      <c r="M23" s="36"/>
      <c r="N23" s="1231">
        <f t="shared" si="8"/>
        <v>-0.4388186703821656</v>
      </c>
      <c r="O23" s="112"/>
      <c r="P23" s="1401">
        <f>VLOOKUP(B23,'FX rates'!$B$9:$K$116,4,FALSE)</f>
        <v>146.97999999999999</v>
      </c>
      <c r="Q23" s="1048">
        <f>VLOOKUP(B23,'FX rates'!$B$9:$K$116,5,FALSE)</f>
        <v>141.22200000000001</v>
      </c>
      <c r="R23" s="112"/>
      <c r="S23" s="112"/>
      <c r="T23" s="40" t="s">
        <v>37</v>
      </c>
      <c r="U23" s="194">
        <f t="shared" si="6"/>
        <v>19.94931283167778</v>
      </c>
      <c r="V23" s="195">
        <f t="shared" si="0"/>
        <v>19.94931283167778</v>
      </c>
      <c r="W23" s="195">
        <f t="shared" si="0"/>
        <v>0</v>
      </c>
      <c r="X23" s="195">
        <f t="shared" si="0"/>
        <v>0</v>
      </c>
      <c r="Y23" s="199"/>
      <c r="Z23" s="194">
        <f t="shared" si="9"/>
        <v>36.998201413377515</v>
      </c>
      <c r="AA23" s="195">
        <f t="shared" si="10"/>
        <v>36.998201413377515</v>
      </c>
      <c r="AB23" s="195">
        <f t="shared" si="10"/>
        <v>0</v>
      </c>
      <c r="AC23" s="195">
        <f t="shared" si="10"/>
        <v>0</v>
      </c>
      <c r="AD23" s="36"/>
      <c r="AE23" s="355">
        <f t="shared" si="11"/>
        <v>-0.46080317232759682</v>
      </c>
      <c r="AF23" s="112"/>
    </row>
    <row r="24" spans="1:32" x14ac:dyDescent="0.25">
      <c r="A24" s="112"/>
      <c r="B24" s="1237" t="s">
        <v>39</v>
      </c>
      <c r="C24" s="1070" t="s">
        <v>40</v>
      </c>
      <c r="D24" s="1432">
        <v>10471213.060000001</v>
      </c>
      <c r="E24" s="195">
        <v>10471200</v>
      </c>
      <c r="F24" s="195">
        <v>0</v>
      </c>
      <c r="G24" s="195">
        <v>0</v>
      </c>
      <c r="H24" s="199"/>
      <c r="I24" s="194">
        <f t="shared" si="7"/>
        <v>4984648.72</v>
      </c>
      <c r="J24" s="195">
        <v>4984648.72</v>
      </c>
      <c r="K24" s="195">
        <v>0</v>
      </c>
      <c r="L24" s="195">
        <v>0</v>
      </c>
      <c r="M24" s="36"/>
      <c r="N24" s="1231">
        <f t="shared" si="8"/>
        <v>1.1006922750616619</v>
      </c>
      <c r="O24" s="112"/>
      <c r="P24" s="1401">
        <f>VLOOKUP(B24,'FX rates'!$B$9:$K$116,4,FALSE)</f>
        <v>22468</v>
      </c>
      <c r="Q24" s="1048">
        <f>VLOOKUP(B24,'FX rates'!$B$9:$K$116,5,FALSE)</f>
        <v>22108.7</v>
      </c>
      <c r="R24" s="112"/>
      <c r="S24" s="112"/>
      <c r="T24" s="40" t="s">
        <v>39</v>
      </c>
      <c r="U24" s="194">
        <f t="shared" si="6"/>
        <v>466.05007388285566</v>
      </c>
      <c r="V24" s="195">
        <f t="shared" si="0"/>
        <v>466.04949261171441</v>
      </c>
      <c r="W24" s="195">
        <f t="shared" si="0"/>
        <v>0</v>
      </c>
      <c r="X24" s="195">
        <f t="shared" si="0"/>
        <v>0</v>
      </c>
      <c r="Y24" s="199"/>
      <c r="Z24" s="194">
        <f t="shared" si="9"/>
        <v>225.46095971269227</v>
      </c>
      <c r="AA24" s="195">
        <f t="shared" si="10"/>
        <v>225.46095971269227</v>
      </c>
      <c r="AB24" s="195">
        <f t="shared" si="10"/>
        <v>0</v>
      </c>
      <c r="AC24" s="195">
        <f t="shared" si="10"/>
        <v>0</v>
      </c>
      <c r="AD24" s="36"/>
      <c r="AE24" s="355">
        <f t="shared" si="11"/>
        <v>1.0670987761107251</v>
      </c>
      <c r="AF24" s="112"/>
    </row>
    <row r="25" spans="1:32" x14ac:dyDescent="0.25">
      <c r="A25" s="2"/>
      <c r="B25" s="1237" t="s">
        <v>41</v>
      </c>
      <c r="C25" s="1070" t="s">
        <v>42</v>
      </c>
      <c r="D25" s="1432">
        <v>21278.240000000002</v>
      </c>
      <c r="E25" s="195">
        <v>1810.47</v>
      </c>
      <c r="F25" s="195">
        <v>19467.8</v>
      </c>
      <c r="G25" s="195">
        <v>0</v>
      </c>
      <c r="H25" s="224"/>
      <c r="I25" s="194">
        <f t="shared" si="7"/>
        <v>9380.59</v>
      </c>
      <c r="J25" s="195">
        <v>0</v>
      </c>
      <c r="K25" s="195">
        <v>9380.59</v>
      </c>
      <c r="L25" s="195">
        <v>0</v>
      </c>
      <c r="M25" s="36"/>
      <c r="N25" s="1231">
        <f t="shared" si="8"/>
        <v>1.2683264059083705</v>
      </c>
      <c r="O25" s="2"/>
      <c r="P25" s="1401">
        <f>VLOOKUP(B25,'FX rates'!$B$9:$K$116,4,FALSE)</f>
        <v>7.7542999999999997</v>
      </c>
      <c r="Q25" s="1048">
        <f>VLOOKUP(B25,'FX rates'!$B$9:$K$116,5,FALSE)</f>
        <v>7.7503000000000002</v>
      </c>
      <c r="R25" s="2"/>
      <c r="S25" s="2"/>
      <c r="T25" s="40" t="s">
        <v>41</v>
      </c>
      <c r="U25" s="194">
        <f t="shared" si="6"/>
        <v>2744.0568458790608</v>
      </c>
      <c r="V25" s="195">
        <f t="shared" si="0"/>
        <v>233.47948879976272</v>
      </c>
      <c r="W25" s="195">
        <f t="shared" si="0"/>
        <v>2510.5812259004683</v>
      </c>
      <c r="X25" s="195">
        <f t="shared" si="0"/>
        <v>0</v>
      </c>
      <c r="Y25" s="224"/>
      <c r="Z25" s="194">
        <f t="shared" si="9"/>
        <v>1210.3518573474576</v>
      </c>
      <c r="AA25" s="195">
        <f t="shared" si="10"/>
        <v>0</v>
      </c>
      <c r="AB25" s="195">
        <f t="shared" si="10"/>
        <v>1210.3518573474576</v>
      </c>
      <c r="AC25" s="195">
        <f t="shared" si="10"/>
        <v>0</v>
      </c>
      <c r="AD25" s="36"/>
      <c r="AE25" s="355">
        <f t="shared" si="11"/>
        <v>1.2671563060123598</v>
      </c>
      <c r="AF25" s="2"/>
    </row>
    <row r="26" spans="1:32" x14ac:dyDescent="0.25">
      <c r="A26" s="112"/>
      <c r="B26" s="1237" t="s">
        <v>45</v>
      </c>
      <c r="C26" s="1070" t="s">
        <v>46</v>
      </c>
      <c r="D26" s="1432">
        <v>101332.33</v>
      </c>
      <c r="E26" s="195">
        <v>101332</v>
      </c>
      <c r="F26" s="195">
        <v>0</v>
      </c>
      <c r="G26" s="195">
        <v>0</v>
      </c>
      <c r="H26" s="199"/>
      <c r="I26" s="194">
        <f t="shared" si="7"/>
        <v>153870.25</v>
      </c>
      <c r="J26" s="195">
        <v>153870.25</v>
      </c>
      <c r="K26" s="195">
        <v>0</v>
      </c>
      <c r="L26" s="195">
        <v>0</v>
      </c>
      <c r="M26" s="36"/>
      <c r="N26" s="1231">
        <f t="shared" si="8"/>
        <v>-0.3414430014898916</v>
      </c>
      <c r="O26" s="112"/>
      <c r="P26" s="1401">
        <f>VLOOKUP(B26,'FX rates'!$B$9:$K$116,4,FALSE)</f>
        <v>116.965</v>
      </c>
      <c r="Q26" s="1048">
        <f>VLOOKUP(B26,'FX rates'!$B$9:$K$116,5,FALSE)</f>
        <v>120.49</v>
      </c>
      <c r="R26" s="112"/>
      <c r="S26" s="112"/>
      <c r="T26" s="40" t="s">
        <v>45</v>
      </c>
      <c r="U26" s="194">
        <f t="shared" si="6"/>
        <v>866.34745436669084</v>
      </c>
      <c r="V26" s="195">
        <f t="shared" ref="V26:V62" si="12">E26/$P26</f>
        <v>866.34463300987477</v>
      </c>
      <c r="W26" s="195">
        <f t="shared" ref="W26:W62" si="13">F26/$P26</f>
        <v>0</v>
      </c>
      <c r="X26" s="195">
        <f t="shared" ref="X26:X62" si="14">G26/$P26</f>
        <v>0</v>
      </c>
      <c r="Y26" s="199"/>
      <c r="Z26" s="194">
        <f t="shared" si="9"/>
        <v>1277.0375134865965</v>
      </c>
      <c r="AA26" s="195">
        <f t="shared" si="10"/>
        <v>1277.0375134865965</v>
      </c>
      <c r="AB26" s="195">
        <f t="shared" si="10"/>
        <v>0</v>
      </c>
      <c r="AC26" s="195">
        <f t="shared" si="10"/>
        <v>0</v>
      </c>
      <c r="AD26" s="36"/>
      <c r="AE26" s="355">
        <f t="shared" si="11"/>
        <v>-0.32159592399022829</v>
      </c>
      <c r="AF26" s="112"/>
    </row>
    <row r="27" spans="1:32" x14ac:dyDescent="0.25">
      <c r="A27" s="112"/>
      <c r="B27" s="1237" t="s">
        <v>47</v>
      </c>
      <c r="C27" s="1070" t="s">
        <v>48</v>
      </c>
      <c r="D27" s="1432">
        <v>3245004039.7600002</v>
      </c>
      <c r="E27" s="195">
        <v>3034010</v>
      </c>
      <c r="F27" s="195">
        <v>3241970000</v>
      </c>
      <c r="G27" s="195">
        <v>0</v>
      </c>
      <c r="H27" s="199"/>
      <c r="I27" s="194">
        <f t="shared" si="7"/>
        <v>1792232602.48</v>
      </c>
      <c r="J27" s="195">
        <v>3288547.31</v>
      </c>
      <c r="K27" s="195">
        <v>1788944055.1700001</v>
      </c>
      <c r="L27" s="195">
        <v>0</v>
      </c>
      <c r="M27" s="36"/>
      <c r="N27" s="1231">
        <f t="shared" si="8"/>
        <v>0.8105931313099255</v>
      </c>
      <c r="O27" s="112"/>
      <c r="P27" s="1401">
        <f>VLOOKUP(B27,'FX rates'!$B$9:$K$116,4,FALSE)</f>
        <v>1203.51</v>
      </c>
      <c r="Q27" s="1048">
        <f>VLOOKUP(B27,'FX rates'!$B$9:$K$116,5,FALSE)</f>
        <v>1173.02</v>
      </c>
      <c r="R27" s="112"/>
      <c r="S27" s="112"/>
      <c r="T27" s="40" t="s">
        <v>47</v>
      </c>
      <c r="U27" s="194">
        <f t="shared" si="6"/>
        <v>2696283.4041761183</v>
      </c>
      <c r="V27" s="195">
        <f t="shared" si="12"/>
        <v>2520.9678357471066</v>
      </c>
      <c r="W27" s="195">
        <f t="shared" si="13"/>
        <v>2693762.4116126997</v>
      </c>
      <c r="X27" s="195">
        <f t="shared" si="14"/>
        <v>0</v>
      </c>
      <c r="Y27" s="199"/>
      <c r="Z27" s="194">
        <f t="shared" si="9"/>
        <v>1527878.9811597415</v>
      </c>
      <c r="AA27" s="195">
        <f t="shared" si="10"/>
        <v>2803.4878433445297</v>
      </c>
      <c r="AB27" s="195">
        <f t="shared" si="10"/>
        <v>1525075.4933163971</v>
      </c>
      <c r="AC27" s="195">
        <f t="shared" si="10"/>
        <v>0</v>
      </c>
      <c r="AD27" s="36"/>
      <c r="AE27" s="355">
        <f t="shared" si="11"/>
        <v>0.76472314720207457</v>
      </c>
      <c r="AF27" s="112"/>
    </row>
    <row r="28" spans="1:32" x14ac:dyDescent="0.25">
      <c r="A28" s="112"/>
      <c r="B28" s="1237" t="s">
        <v>49</v>
      </c>
      <c r="C28" s="1070" t="s">
        <v>34</v>
      </c>
      <c r="D28" s="1432">
        <v>41343.03</v>
      </c>
      <c r="E28" s="195">
        <v>40387.800000000003</v>
      </c>
      <c r="F28" s="195">
        <v>955.22</v>
      </c>
      <c r="G28" s="195">
        <v>0</v>
      </c>
      <c r="H28" s="199"/>
      <c r="I28" s="194">
        <f t="shared" si="7"/>
        <v>5417746.8999999994</v>
      </c>
      <c r="J28" s="195">
        <v>472510.3</v>
      </c>
      <c r="K28" s="195">
        <v>4945236.5999999996</v>
      </c>
      <c r="L28" s="195">
        <v>0</v>
      </c>
      <c r="M28" s="36"/>
      <c r="N28" s="1231">
        <f t="shared" si="8"/>
        <v>-0.99236896245559203</v>
      </c>
      <c r="O28" s="112"/>
      <c r="P28" s="1401">
        <f>VLOOKUP(B28,'FX rates'!$B$9:$K$116,4,FALSE)</f>
        <v>67.808000000000007</v>
      </c>
      <c r="Q28" s="1048">
        <f>VLOOKUP(B28,'FX rates'!$B$9:$K$116,5,FALSE)</f>
        <v>66.202500000000001</v>
      </c>
      <c r="R28" s="112"/>
      <c r="S28" s="112"/>
      <c r="T28" s="40" t="s">
        <v>49</v>
      </c>
      <c r="U28" s="194">
        <f t="shared" si="6"/>
        <v>609.70726168003762</v>
      </c>
      <c r="V28" s="195">
        <f t="shared" si="12"/>
        <v>595.61998584237847</v>
      </c>
      <c r="W28" s="195">
        <f t="shared" si="13"/>
        <v>14.087128362435109</v>
      </c>
      <c r="X28" s="195">
        <f t="shared" si="14"/>
        <v>0</v>
      </c>
      <c r="Y28" s="199"/>
      <c r="Z28" s="194">
        <f t="shared" si="9"/>
        <v>81835.98655639893</v>
      </c>
      <c r="AA28" s="195">
        <f t="shared" si="10"/>
        <v>7137.3482874513802</v>
      </c>
      <c r="AB28" s="195">
        <f t="shared" si="10"/>
        <v>74698.638268947543</v>
      </c>
      <c r="AC28" s="195">
        <f t="shared" si="10"/>
        <v>0</v>
      </c>
      <c r="AD28" s="36"/>
      <c r="AE28" s="355">
        <f t="shared" si="11"/>
        <v>-0.99254964365511933</v>
      </c>
      <c r="AF28" s="112"/>
    </row>
    <row r="29" spans="1:32" x14ac:dyDescent="0.25">
      <c r="A29" s="112"/>
      <c r="B29" s="1237" t="s">
        <v>50</v>
      </c>
      <c r="C29" s="1070" t="s">
        <v>51</v>
      </c>
      <c r="D29" s="1432">
        <v>1906.14</v>
      </c>
      <c r="E29" s="195">
        <v>1660.68</v>
      </c>
      <c r="F29" s="195">
        <v>236.09</v>
      </c>
      <c r="G29" s="195">
        <v>9.3800000000000008</v>
      </c>
      <c r="H29" s="199"/>
      <c r="I29" s="194">
        <f t="shared" si="7"/>
        <v>1210.72</v>
      </c>
      <c r="J29" s="195">
        <v>1101.78</v>
      </c>
      <c r="K29" s="195">
        <v>108.94</v>
      </c>
      <c r="L29" s="195">
        <v>0</v>
      </c>
      <c r="M29" s="29"/>
      <c r="N29" s="1231">
        <f t="shared" si="8"/>
        <v>0.57438548962600766</v>
      </c>
      <c r="O29" s="112"/>
      <c r="P29" s="1401">
        <f>VLOOKUP(B29,'FX rates'!$B$9:$K$116,4,FALSE)</f>
        <v>1.4371</v>
      </c>
      <c r="Q29" s="1048">
        <f>VLOOKUP(B29,'FX rates'!$B$9:$K$116,5,FALSE)</f>
        <v>1.4592000000000001</v>
      </c>
      <c r="R29" s="112"/>
      <c r="S29" s="112"/>
      <c r="T29" s="40" t="s">
        <v>50</v>
      </c>
      <c r="U29" s="194">
        <f t="shared" si="6"/>
        <v>1326.3795142996312</v>
      </c>
      <c r="V29" s="195">
        <f t="shared" si="12"/>
        <v>1155.5772040915733</v>
      </c>
      <c r="W29" s="195">
        <f t="shared" si="13"/>
        <v>164.28223505671144</v>
      </c>
      <c r="X29" s="195">
        <f t="shared" si="14"/>
        <v>6.5270336093521681</v>
      </c>
      <c r="Y29" s="199"/>
      <c r="Z29" s="194">
        <f t="shared" si="9"/>
        <v>829.7149122807017</v>
      </c>
      <c r="AA29" s="195">
        <f t="shared" si="10"/>
        <v>755.05756578947364</v>
      </c>
      <c r="AB29" s="195">
        <f t="shared" si="10"/>
        <v>74.657346491228068</v>
      </c>
      <c r="AC29" s="195">
        <f t="shared" si="10"/>
        <v>0</v>
      </c>
      <c r="AD29" s="29"/>
      <c r="AE29" s="355">
        <f t="shared" si="11"/>
        <v>0.59859669227073309</v>
      </c>
      <c r="AF29" s="112"/>
    </row>
    <row r="30" spans="1:32" x14ac:dyDescent="0.25">
      <c r="A30" s="112"/>
      <c r="B30" s="1237" t="s">
        <v>53</v>
      </c>
      <c r="C30" s="1070" t="s">
        <v>54</v>
      </c>
      <c r="D30" s="1432">
        <v>2658349.7799999998</v>
      </c>
      <c r="E30" s="195">
        <v>1871730</v>
      </c>
      <c r="F30" s="195">
        <v>786622</v>
      </c>
      <c r="G30" s="195">
        <v>0</v>
      </c>
      <c r="H30" s="199"/>
      <c r="I30" s="194">
        <f t="shared" si="7"/>
        <v>2108504.35</v>
      </c>
      <c r="J30" s="195">
        <v>1602196.56</v>
      </c>
      <c r="K30" s="195">
        <v>506307.79</v>
      </c>
      <c r="L30" s="195">
        <v>0</v>
      </c>
      <c r="M30" s="36"/>
      <c r="N30" s="1231">
        <f t="shared" si="8"/>
        <v>0.2607750987091868</v>
      </c>
      <c r="O30" s="112"/>
      <c r="P30" s="1401">
        <f>VLOOKUP(B30,'FX rates'!$B$9:$K$116,4,FALSE)</f>
        <v>6.9436999999999998</v>
      </c>
      <c r="Q30" s="1048">
        <f>VLOOKUP(B30,'FX rates'!$B$9:$K$116,5,FALSE)</f>
        <v>6.4888000000000003</v>
      </c>
      <c r="R30" s="112"/>
      <c r="S30" s="112"/>
      <c r="T30" s="40" t="s">
        <v>53</v>
      </c>
      <c r="U30" s="194">
        <f t="shared" si="6"/>
        <v>382843.40913345909</v>
      </c>
      <c r="V30" s="195">
        <f t="shared" si="12"/>
        <v>269558.01661938161</v>
      </c>
      <c r="W30" s="195">
        <f t="shared" si="13"/>
        <v>113285.71222835088</v>
      </c>
      <c r="X30" s="195">
        <f t="shared" si="14"/>
        <v>0</v>
      </c>
      <c r="Y30" s="199"/>
      <c r="Z30" s="194">
        <f t="shared" si="9"/>
        <v>324945.190173838</v>
      </c>
      <c r="AA30" s="195">
        <f t="shared" si="10"/>
        <v>246917.23585254591</v>
      </c>
      <c r="AB30" s="195">
        <f t="shared" si="10"/>
        <v>78027.954321292069</v>
      </c>
      <c r="AC30" s="195">
        <f t="shared" si="10"/>
        <v>0</v>
      </c>
      <c r="AD30" s="36"/>
      <c r="AE30" s="355">
        <f t="shared" si="11"/>
        <v>0.17817841503869292</v>
      </c>
      <c r="AF30" s="112"/>
    </row>
    <row r="31" spans="1:32" x14ac:dyDescent="0.25">
      <c r="A31" s="112"/>
      <c r="B31" s="1237" t="s">
        <v>55</v>
      </c>
      <c r="C31" s="1070" t="s">
        <v>54</v>
      </c>
      <c r="D31" s="1432">
        <v>390319.24</v>
      </c>
      <c r="E31" s="195">
        <v>386594</v>
      </c>
      <c r="F31" s="195">
        <v>3725.09</v>
      </c>
      <c r="G31" s="195">
        <v>0</v>
      </c>
      <c r="H31" s="199"/>
      <c r="I31" s="194">
        <f t="shared" si="7"/>
        <v>296171.06</v>
      </c>
      <c r="J31" s="195">
        <v>294474.64</v>
      </c>
      <c r="K31" s="195">
        <v>1696.42</v>
      </c>
      <c r="L31" s="195">
        <v>0</v>
      </c>
      <c r="M31" s="36"/>
      <c r="N31" s="1231">
        <f t="shared" si="8"/>
        <v>0.31788446852302177</v>
      </c>
      <c r="O31" s="112"/>
      <c r="P31" s="1401">
        <f>VLOOKUP(B31,'FX rates'!$B$9:$K$116,4,FALSE)</f>
        <v>6.9436999999999998</v>
      </c>
      <c r="Q31" s="1048">
        <f>VLOOKUP(B31,'FX rates'!$B$9:$K$116,5,FALSE)</f>
        <v>6.4888000000000003</v>
      </c>
      <c r="R31" s="112"/>
      <c r="S31" s="112"/>
      <c r="T31" s="40" t="s">
        <v>55</v>
      </c>
      <c r="U31" s="194">
        <f t="shared" si="6"/>
        <v>56211.996486023301</v>
      </c>
      <c r="V31" s="195">
        <f t="shared" si="12"/>
        <v>55675.504414073192</v>
      </c>
      <c r="W31" s="195">
        <f t="shared" si="13"/>
        <v>536.47046963434479</v>
      </c>
      <c r="X31" s="195">
        <f t="shared" si="14"/>
        <v>0</v>
      </c>
      <c r="Y31" s="199"/>
      <c r="Z31" s="194">
        <f t="shared" si="9"/>
        <v>45643.425594871165</v>
      </c>
      <c r="AA31" s="195">
        <f t="shared" si="10"/>
        <v>45381.987424485269</v>
      </c>
      <c r="AB31" s="195">
        <f t="shared" si="10"/>
        <v>261.43817038589572</v>
      </c>
      <c r="AC31" s="195">
        <f t="shared" si="10"/>
        <v>0</v>
      </c>
      <c r="AD31" s="36"/>
      <c r="AE31" s="355">
        <f t="shared" si="11"/>
        <v>0.23154640024082029</v>
      </c>
      <c r="AF31" s="112"/>
    </row>
    <row r="32" spans="1:32" x14ac:dyDescent="0.25">
      <c r="A32" s="112"/>
      <c r="B32" s="1237" t="s">
        <v>632</v>
      </c>
      <c r="C32" s="1070" t="s">
        <v>59</v>
      </c>
      <c r="D32" s="1432">
        <v>13.3</v>
      </c>
      <c r="E32" s="195">
        <v>13.3</v>
      </c>
      <c r="F32" s="195">
        <v>0</v>
      </c>
      <c r="G32" s="195">
        <v>0</v>
      </c>
      <c r="H32" s="199"/>
      <c r="I32" s="194">
        <f t="shared" si="7"/>
        <v>37.58</v>
      </c>
      <c r="J32" s="195">
        <v>37.58</v>
      </c>
      <c r="K32" s="195">
        <v>0</v>
      </c>
      <c r="L32" s="195">
        <v>0</v>
      </c>
      <c r="M32" s="36"/>
      <c r="N32" s="1231">
        <f t="shared" si="8"/>
        <v>-0.64608834486428945</v>
      </c>
      <c r="O32" s="112"/>
      <c r="P32" s="1401">
        <f>VLOOKUP(B32,'FX rates'!$B$9:$K$116,4,FALSE)</f>
        <v>35.666600000000003</v>
      </c>
      <c r="Q32" s="1048">
        <f>VLOOKUP(B32,'FX rates'!$B$9:$K$116,5,FALSE)</f>
        <v>36.000599999999999</v>
      </c>
      <c r="R32" s="112"/>
      <c r="S32" s="112"/>
      <c r="T32" s="40" t="s">
        <v>58</v>
      </c>
      <c r="U32" s="194">
        <f t="shared" si="6"/>
        <v>0.37289789326709022</v>
      </c>
      <c r="V32" s="195">
        <f t="shared" si="12"/>
        <v>0.37289789326709022</v>
      </c>
      <c r="W32" s="195">
        <f t="shared" si="13"/>
        <v>0</v>
      </c>
      <c r="X32" s="195">
        <f t="shared" si="14"/>
        <v>0</v>
      </c>
      <c r="Y32" s="199"/>
      <c r="Z32" s="194">
        <f t="shared" si="9"/>
        <v>1.043871491030705</v>
      </c>
      <c r="AA32" s="195">
        <f t="shared" si="10"/>
        <v>1.043871491030705</v>
      </c>
      <c r="AB32" s="195">
        <f t="shared" si="10"/>
        <v>0</v>
      </c>
      <c r="AC32" s="195">
        <f t="shared" si="10"/>
        <v>0</v>
      </c>
      <c r="AD32" s="36"/>
      <c r="AE32" s="355">
        <f t="shared" si="11"/>
        <v>-0.64277413793637017</v>
      </c>
      <c r="AF32" s="112"/>
    </row>
    <row r="33" spans="1:32" x14ac:dyDescent="0.25">
      <c r="A33" s="112"/>
      <c r="B33" s="1239" t="s">
        <v>60</v>
      </c>
      <c r="C33" s="1071" t="s">
        <v>61</v>
      </c>
      <c r="D33" s="1433">
        <v>8652696.9499999993</v>
      </c>
      <c r="E33" s="811">
        <v>988962</v>
      </c>
      <c r="F33" s="811">
        <v>6312610</v>
      </c>
      <c r="G33" s="811">
        <v>1351130</v>
      </c>
      <c r="H33" s="199"/>
      <c r="I33" s="1881">
        <f t="shared" si="7"/>
        <v>8973486.5599999987</v>
      </c>
      <c r="J33" s="811">
        <v>1220987.6399999999</v>
      </c>
      <c r="K33" s="811">
        <v>6726850.6399999997</v>
      </c>
      <c r="L33" s="811">
        <v>1025648.28</v>
      </c>
      <c r="M33" s="36"/>
      <c r="N33" s="1232">
        <f t="shared" si="8"/>
        <v>-3.5748603160553394E-2</v>
      </c>
      <c r="O33" s="112"/>
      <c r="P33" s="1402">
        <f>VLOOKUP(B33,'FX rates'!$B$9:$K$116,4,FALSE)</f>
        <v>32.283099999999997</v>
      </c>
      <c r="Q33" s="1050">
        <f>VLOOKUP(B33,'FX rates'!$B$9:$K$116,5,FALSE)</f>
        <v>32.890799999999999</v>
      </c>
      <c r="R33" s="112"/>
      <c r="S33" s="112"/>
      <c r="T33" s="46" t="s">
        <v>60</v>
      </c>
      <c r="U33" s="810">
        <f t="shared" si="6"/>
        <v>268025.59078898869</v>
      </c>
      <c r="V33" s="811">
        <f t="shared" si="12"/>
        <v>30634.046916188348</v>
      </c>
      <c r="W33" s="811">
        <f t="shared" si="13"/>
        <v>195539.15206408309</v>
      </c>
      <c r="X33" s="811">
        <f t="shared" si="14"/>
        <v>41852.548237313022</v>
      </c>
      <c r="Y33" s="199"/>
      <c r="Z33" s="810">
        <f t="shared" si="9"/>
        <v>272826.64331667213</v>
      </c>
      <c r="AA33" s="811">
        <f t="shared" si="10"/>
        <v>37122.467072859276</v>
      </c>
      <c r="AB33" s="811">
        <f t="shared" si="10"/>
        <v>204520.73649774404</v>
      </c>
      <c r="AC33" s="811">
        <f t="shared" si="10"/>
        <v>31183.439746068812</v>
      </c>
      <c r="AD33" s="36"/>
      <c r="AE33" s="353">
        <f t="shared" si="11"/>
        <v>-1.7597447482835538E-2</v>
      </c>
      <c r="AF33" s="112"/>
    </row>
    <row r="34" spans="1:32" x14ac:dyDescent="0.25">
      <c r="A34" s="112"/>
      <c r="B34" s="72"/>
      <c r="C34" s="183"/>
      <c r="D34" s="896"/>
      <c r="E34" s="896"/>
      <c r="F34" s="896"/>
      <c r="G34" s="893"/>
      <c r="H34" s="893"/>
      <c r="I34" s="893"/>
      <c r="J34" s="893"/>
      <c r="K34" s="893"/>
      <c r="L34" s="893"/>
      <c r="M34" s="893"/>
      <c r="N34" s="893"/>
      <c r="O34" s="893"/>
      <c r="P34" s="893"/>
      <c r="Q34" s="893"/>
      <c r="R34" s="112"/>
      <c r="S34" s="112"/>
      <c r="T34" s="157" t="s">
        <v>30</v>
      </c>
      <c r="U34" s="185">
        <f>SUM(U20:U33)</f>
        <v>3450845.48554334</v>
      </c>
      <c r="V34" s="185"/>
      <c r="W34" s="185"/>
      <c r="X34" s="185"/>
      <c r="Y34" s="199"/>
      <c r="Z34" s="185">
        <f>SUM(Z20:Z33)</f>
        <v>2297659.9494761024</v>
      </c>
      <c r="AA34" s="896"/>
      <c r="AB34" s="896"/>
      <c r="AC34" s="896"/>
      <c r="AD34" s="112"/>
      <c r="AE34" s="382">
        <f>U34/Z34-1</f>
        <v>0.50189565097749966</v>
      </c>
      <c r="AF34" s="112"/>
    </row>
    <row r="35" spans="1:32" x14ac:dyDescent="0.25">
      <c r="A35" s="187"/>
      <c r="B35" s="48"/>
      <c r="C35" s="183"/>
      <c r="D35" s="893"/>
      <c r="E35" s="893"/>
      <c r="F35" s="893"/>
      <c r="G35" s="893"/>
      <c r="H35" s="893"/>
      <c r="I35" s="893"/>
      <c r="J35" s="893"/>
      <c r="K35" s="893"/>
      <c r="L35" s="893"/>
      <c r="M35" s="893"/>
      <c r="N35" s="893"/>
      <c r="O35" s="893"/>
      <c r="P35" s="893"/>
      <c r="Q35" s="893"/>
      <c r="R35" s="187"/>
      <c r="S35" s="187"/>
      <c r="T35" s="48"/>
      <c r="U35" s="185"/>
      <c r="V35" s="185"/>
      <c r="W35" s="185"/>
      <c r="X35" s="185"/>
      <c r="Y35" s="807"/>
      <c r="Z35" s="893"/>
      <c r="AA35" s="893"/>
      <c r="AB35" s="893"/>
      <c r="AC35" s="893"/>
      <c r="AD35" s="187"/>
      <c r="AE35" s="354"/>
      <c r="AF35" s="187"/>
    </row>
    <row r="36" spans="1:32" x14ac:dyDescent="0.25">
      <c r="A36" s="187"/>
      <c r="B36" s="20" t="s">
        <v>64</v>
      </c>
      <c r="C36" s="118"/>
      <c r="D36" s="49"/>
      <c r="E36" s="36"/>
      <c r="F36" s="36"/>
      <c r="G36" s="893"/>
      <c r="H36" s="893"/>
      <c r="I36" s="893"/>
      <c r="J36" s="893"/>
      <c r="K36" s="893"/>
      <c r="L36" s="893"/>
      <c r="M36" s="893"/>
      <c r="N36" s="893"/>
      <c r="O36" s="893"/>
      <c r="P36" s="893"/>
      <c r="Q36" s="893"/>
      <c r="R36" s="187"/>
      <c r="S36" s="187"/>
      <c r="T36" s="395" t="s">
        <v>64</v>
      </c>
      <c r="U36" s="185"/>
      <c r="V36" s="185"/>
      <c r="W36" s="185"/>
      <c r="X36" s="185"/>
      <c r="Y36" s="807"/>
      <c r="Z36" s="49"/>
      <c r="AA36" s="36"/>
      <c r="AB36" s="36"/>
      <c r="AC36" s="36"/>
      <c r="AD36" s="187"/>
      <c r="AE36" s="250"/>
      <c r="AF36" s="187"/>
    </row>
    <row r="37" spans="1:32" x14ac:dyDescent="0.25">
      <c r="A37" s="112"/>
      <c r="B37" s="1236" t="s">
        <v>65</v>
      </c>
      <c r="C37" s="1069" t="s">
        <v>66</v>
      </c>
      <c r="D37" s="1055">
        <v>4.47</v>
      </c>
      <c r="E37" s="919">
        <v>4.47</v>
      </c>
      <c r="F37" s="919">
        <v>0</v>
      </c>
      <c r="G37" s="919">
        <v>0</v>
      </c>
      <c r="H37" s="199"/>
      <c r="I37" s="171">
        <v>142.93</v>
      </c>
      <c r="J37" s="193">
        <v>142.93</v>
      </c>
      <c r="K37" s="193">
        <v>0</v>
      </c>
      <c r="L37" s="193">
        <v>0</v>
      </c>
      <c r="M37" s="36"/>
      <c r="N37" s="170">
        <f>D39/I37-1</f>
        <v>-0.95088504862520118</v>
      </c>
      <c r="O37" s="112"/>
      <c r="P37" s="1400">
        <f>VLOOKUP(B37,'FX rates'!$B$9:$K$116,4,FALSE)</f>
        <v>3.6720999999999999</v>
      </c>
      <c r="Q37" s="1046">
        <f>VLOOKUP(B37,'FX rates'!$B$9:$K$116,5,FALSE)</f>
        <v>3.6718999999999999</v>
      </c>
      <c r="R37" s="112"/>
      <c r="S37" s="112"/>
      <c r="T37" s="31" t="s">
        <v>65</v>
      </c>
      <c r="U37" s="171">
        <f t="shared" si="6"/>
        <v>1.2172871109174586</v>
      </c>
      <c r="V37" s="193">
        <f t="shared" si="12"/>
        <v>1.2172871109174586</v>
      </c>
      <c r="W37" s="193">
        <f t="shared" si="13"/>
        <v>0</v>
      </c>
      <c r="X37" s="193">
        <f t="shared" si="14"/>
        <v>0</v>
      </c>
      <c r="Y37" s="199"/>
      <c r="Z37" s="171">
        <f t="shared" ref="Z37:Z62" si="15">SUM(AA37:AC37)</f>
        <v>38.925351997603421</v>
      </c>
      <c r="AA37" s="193">
        <f t="shared" ref="AA37:AC62" si="16">J37/$Q37</f>
        <v>38.925351997603421</v>
      </c>
      <c r="AB37" s="193">
        <f t="shared" si="16"/>
        <v>0</v>
      </c>
      <c r="AC37" s="193">
        <f t="shared" si="16"/>
        <v>0</v>
      </c>
      <c r="AD37" s="36"/>
      <c r="AE37" s="348">
        <f t="shared" ref="AE37:AE62" si="17">U37/Z37-1</f>
        <v>-0.96872765309887487</v>
      </c>
      <c r="AF37" s="112"/>
    </row>
    <row r="38" spans="1:32" x14ac:dyDescent="0.25">
      <c r="A38" s="112"/>
      <c r="B38" s="1238" t="s">
        <v>165</v>
      </c>
      <c r="C38" s="1070" t="s">
        <v>68</v>
      </c>
      <c r="D38" s="1056">
        <v>0</v>
      </c>
      <c r="E38" s="920">
        <v>0</v>
      </c>
      <c r="F38" s="920">
        <v>0</v>
      </c>
      <c r="G38" s="920">
        <v>0</v>
      </c>
      <c r="H38" s="199"/>
      <c r="I38" s="194">
        <v>0.85</v>
      </c>
      <c r="J38" s="195">
        <v>0.85</v>
      </c>
      <c r="K38" s="195">
        <v>0</v>
      </c>
      <c r="L38" s="195">
        <v>0</v>
      </c>
      <c r="M38" s="36"/>
      <c r="N38" s="177">
        <f t="shared" ref="N38:N44" si="18">D38/I38-1</f>
        <v>-1</v>
      </c>
      <c r="O38" s="112"/>
      <c r="P38" s="1401">
        <f>VLOOKUP(B38,'FX rates'!$B$9:$K$116,4,FALSE)</f>
        <v>0.7056</v>
      </c>
      <c r="Q38" s="1048">
        <f>VLOOKUP(B38,'FX rates'!$B$9:$K$116,5,FALSE)</f>
        <v>0.70660000000000001</v>
      </c>
      <c r="R38" s="112"/>
      <c r="S38" s="112"/>
      <c r="T38" s="40" t="s">
        <v>67</v>
      </c>
      <c r="U38" s="194">
        <f t="shared" si="6"/>
        <v>0</v>
      </c>
      <c r="V38" s="195">
        <f t="shared" si="12"/>
        <v>0</v>
      </c>
      <c r="W38" s="195">
        <f t="shared" si="13"/>
        <v>0</v>
      </c>
      <c r="X38" s="195">
        <f t="shared" si="14"/>
        <v>0</v>
      </c>
      <c r="Y38" s="199"/>
      <c r="Z38" s="194">
        <f t="shared" si="15"/>
        <v>1.2029436739315029</v>
      </c>
      <c r="AA38" s="195">
        <f t="shared" si="16"/>
        <v>1.2029436739315029</v>
      </c>
      <c r="AB38" s="195">
        <f t="shared" si="16"/>
        <v>0</v>
      </c>
      <c r="AC38" s="195">
        <f t="shared" si="16"/>
        <v>0</v>
      </c>
      <c r="AD38" s="36"/>
      <c r="AE38" s="350" t="s">
        <v>131</v>
      </c>
      <c r="AF38" s="112"/>
    </row>
    <row r="39" spans="1:32" x14ac:dyDescent="0.25">
      <c r="A39" s="112"/>
      <c r="B39" s="1238" t="s">
        <v>166</v>
      </c>
      <c r="C39" s="1070" t="s">
        <v>70</v>
      </c>
      <c r="D39" s="1056">
        <v>7.02</v>
      </c>
      <c r="E39" s="920">
        <v>7.02</v>
      </c>
      <c r="F39" s="920">
        <v>0</v>
      </c>
      <c r="G39" s="920">
        <v>0</v>
      </c>
      <c r="H39" s="199"/>
      <c r="I39" s="194">
        <v>0.02</v>
      </c>
      <c r="J39" s="195">
        <v>0</v>
      </c>
      <c r="K39" s="195">
        <v>0.02</v>
      </c>
      <c r="L39" s="195">
        <v>0</v>
      </c>
      <c r="M39" s="36"/>
      <c r="N39" s="177" t="s">
        <v>131</v>
      </c>
      <c r="O39" s="112"/>
      <c r="P39" s="1401">
        <f>VLOOKUP(B39,'FX rates'!$B$9:$K$116,4,FALSE)</f>
        <v>0.95010099999999997</v>
      </c>
      <c r="Q39" s="1048">
        <f>VLOOKUP(B39,'FX rates'!$B$9:$K$116,5,FALSE)</f>
        <v>0.91520000000000001</v>
      </c>
      <c r="R39" s="112"/>
      <c r="S39" s="112"/>
      <c r="T39" s="40" t="s">
        <v>166</v>
      </c>
      <c r="U39" s="194">
        <f t="shared" si="6"/>
        <v>7.3886881499966846</v>
      </c>
      <c r="V39" s="195">
        <f t="shared" si="12"/>
        <v>7.3886881499966846</v>
      </c>
      <c r="W39" s="195">
        <f t="shared" si="13"/>
        <v>0</v>
      </c>
      <c r="X39" s="195">
        <f t="shared" si="14"/>
        <v>0</v>
      </c>
      <c r="Y39" s="199"/>
      <c r="Z39" s="194">
        <f t="shared" si="15"/>
        <v>2.1853146853146852E-2</v>
      </c>
      <c r="AA39" s="195">
        <f t="shared" si="16"/>
        <v>0</v>
      </c>
      <c r="AB39" s="195">
        <f t="shared" si="16"/>
        <v>2.1853146853146852E-2</v>
      </c>
      <c r="AC39" s="195">
        <f t="shared" si="16"/>
        <v>0</v>
      </c>
      <c r="AD39" s="36"/>
      <c r="AE39" s="350" t="s">
        <v>131</v>
      </c>
      <c r="AF39" s="112"/>
    </row>
    <row r="40" spans="1:32" x14ac:dyDescent="0.25">
      <c r="A40" s="112"/>
      <c r="B40" s="1237" t="s">
        <v>71</v>
      </c>
      <c r="C40" s="1070" t="s">
        <v>72</v>
      </c>
      <c r="D40" s="1056">
        <v>62.65</v>
      </c>
      <c r="E40" s="920">
        <v>2.42</v>
      </c>
      <c r="F40" s="920">
        <v>62.63</v>
      </c>
      <c r="G40" s="920">
        <v>0</v>
      </c>
      <c r="H40" s="199"/>
      <c r="I40" s="194">
        <v>4.16</v>
      </c>
      <c r="J40" s="195">
        <v>0</v>
      </c>
      <c r="K40" s="195">
        <v>4.16</v>
      </c>
      <c r="L40" s="195">
        <v>0</v>
      </c>
      <c r="M40" s="36"/>
      <c r="N40" s="177">
        <f t="shared" si="18"/>
        <v>14.060096153846153</v>
      </c>
      <c r="O40" s="112"/>
      <c r="P40" s="1401">
        <f>VLOOKUP(B40,'FX rates'!$B$9:$K$116,4,FALSE)</f>
        <v>0.37369999999999998</v>
      </c>
      <c r="Q40" s="1048">
        <f>VLOOKUP(B40,'FX rates'!$B$9:$K$116,5,FALSE)</f>
        <v>0.374</v>
      </c>
      <c r="R40" s="112"/>
      <c r="S40" s="112"/>
      <c r="T40" s="40" t="s">
        <v>71</v>
      </c>
      <c r="U40" s="194">
        <f t="shared" si="6"/>
        <v>167.64784586566765</v>
      </c>
      <c r="V40" s="195">
        <f t="shared" si="12"/>
        <v>6.4757827134064758</v>
      </c>
      <c r="W40" s="195">
        <f t="shared" si="13"/>
        <v>167.59432700026761</v>
      </c>
      <c r="X40" s="195">
        <f t="shared" si="14"/>
        <v>0</v>
      </c>
      <c r="Y40" s="199"/>
      <c r="Z40" s="194">
        <f t="shared" si="15"/>
        <v>11.122994652406417</v>
      </c>
      <c r="AA40" s="195">
        <f t="shared" si="16"/>
        <v>0</v>
      </c>
      <c r="AB40" s="195">
        <f t="shared" si="16"/>
        <v>11.122994652406417</v>
      </c>
      <c r="AC40" s="195">
        <f t="shared" si="16"/>
        <v>0</v>
      </c>
      <c r="AD40" s="36"/>
      <c r="AE40" s="355">
        <f t="shared" si="17"/>
        <v>14.072186142730697</v>
      </c>
      <c r="AF40" s="112"/>
    </row>
    <row r="41" spans="1:32" x14ac:dyDescent="0.25">
      <c r="A41" s="112"/>
      <c r="B41" s="1238" t="s">
        <v>170</v>
      </c>
      <c r="C41" s="1070" t="s">
        <v>70</v>
      </c>
      <c r="D41" s="1056">
        <v>6222041.9000000004</v>
      </c>
      <c r="E41" s="920">
        <v>172806</v>
      </c>
      <c r="F41" s="920">
        <v>6049240</v>
      </c>
      <c r="G41" s="920">
        <v>0</v>
      </c>
      <c r="H41" s="199"/>
      <c r="I41" s="194">
        <v>6579367</v>
      </c>
      <c r="J41" s="195">
        <v>514827</v>
      </c>
      <c r="K41" s="195">
        <v>6064540</v>
      </c>
      <c r="L41" s="195">
        <v>0</v>
      </c>
      <c r="M41" s="36"/>
      <c r="N41" s="177">
        <f t="shared" si="18"/>
        <v>-5.4309951094079323E-2</v>
      </c>
      <c r="O41" s="112"/>
      <c r="P41" s="1401">
        <f>VLOOKUP(B41,'FX rates'!$B$9:$K$116,4,FALSE)</f>
        <v>0.95010099999999997</v>
      </c>
      <c r="Q41" s="1048">
        <f>VLOOKUP(B41,'FX rates'!$B$9:$K$116,5,FALSE)</f>
        <v>0.91520000000000001</v>
      </c>
      <c r="R41" s="112"/>
      <c r="S41" s="112"/>
      <c r="T41" s="40" t="s">
        <v>170</v>
      </c>
      <c r="U41" s="194">
        <f t="shared" si="6"/>
        <v>6548821.5463408632</v>
      </c>
      <c r="V41" s="195">
        <f t="shared" si="12"/>
        <v>181881.71573337994</v>
      </c>
      <c r="W41" s="195">
        <f t="shared" si="13"/>
        <v>6366944.1459381692</v>
      </c>
      <c r="X41" s="195">
        <f t="shared" si="14"/>
        <v>0</v>
      </c>
      <c r="Y41" s="199"/>
      <c r="Z41" s="194">
        <f t="shared" si="15"/>
        <v>7188993.6625874126</v>
      </c>
      <c r="AA41" s="195">
        <f t="shared" si="16"/>
        <v>562529.50174825173</v>
      </c>
      <c r="AB41" s="195">
        <f t="shared" si="16"/>
        <v>6626464.1608391609</v>
      </c>
      <c r="AC41" s="195">
        <f t="shared" si="16"/>
        <v>0</v>
      </c>
      <c r="AD41" s="36"/>
      <c r="AE41" s="355">
        <f t="shared" si="17"/>
        <v>-8.9048919263637671E-2</v>
      </c>
      <c r="AF41" s="112"/>
    </row>
    <row r="42" spans="1:32" x14ac:dyDescent="0.25">
      <c r="A42" s="199"/>
      <c r="B42" s="1237" t="s">
        <v>74</v>
      </c>
      <c r="C42" s="1070" t="s">
        <v>75</v>
      </c>
      <c r="D42" s="1056">
        <v>662170.72</v>
      </c>
      <c r="E42" s="920">
        <v>25594.400000000001</v>
      </c>
      <c r="F42" s="920">
        <v>604339</v>
      </c>
      <c r="G42" s="920">
        <v>32236.9</v>
      </c>
      <c r="H42" s="199"/>
      <c r="I42" s="175">
        <v>523436.83999999997</v>
      </c>
      <c r="J42" s="176">
        <v>37606.629999999997</v>
      </c>
      <c r="K42" s="176">
        <v>452551.36</v>
      </c>
      <c r="L42" s="176">
        <v>33278.85</v>
      </c>
      <c r="M42" s="36"/>
      <c r="N42" s="177">
        <f t="shared" si="18"/>
        <v>0.26504416464076175</v>
      </c>
      <c r="O42" s="199"/>
      <c r="P42" s="1401">
        <f>VLOOKUP(B42,'FX rates'!$B$9:$K$116,4,FALSE)</f>
        <v>3.5133999999999999</v>
      </c>
      <c r="Q42" s="1048">
        <f>VLOOKUP(B42,'FX rates'!$B$9:$K$116,5,FALSE)</f>
        <v>2.9123000000000001</v>
      </c>
      <c r="R42" s="199"/>
      <c r="S42" s="199"/>
      <c r="T42" s="40" t="s">
        <v>74</v>
      </c>
      <c r="U42" s="194">
        <f t="shared" si="6"/>
        <v>188470.0631866568</v>
      </c>
      <c r="V42" s="195">
        <f t="shared" si="12"/>
        <v>7284.7953549268523</v>
      </c>
      <c r="W42" s="195">
        <f t="shared" si="13"/>
        <v>172009.73416064211</v>
      </c>
      <c r="X42" s="195">
        <f t="shared" si="14"/>
        <v>9175.4141287641614</v>
      </c>
      <c r="Y42" s="199"/>
      <c r="Z42" s="194">
        <f t="shared" si="15"/>
        <v>179733.14562373381</v>
      </c>
      <c r="AA42" s="195">
        <f t="shared" si="16"/>
        <v>12913.034371458984</v>
      </c>
      <c r="AB42" s="195">
        <f t="shared" si="16"/>
        <v>155393.11197335439</v>
      </c>
      <c r="AC42" s="195">
        <f t="shared" si="16"/>
        <v>11426.999278920441</v>
      </c>
      <c r="AD42" s="36"/>
      <c r="AE42" s="355">
        <f t="shared" si="17"/>
        <v>4.8610497148998233E-2</v>
      </c>
      <c r="AF42" s="199"/>
    </row>
    <row r="43" spans="1:32" x14ac:dyDescent="0.25">
      <c r="A43" s="112"/>
      <c r="B43" s="1237" t="s">
        <v>76</v>
      </c>
      <c r="C43" s="1070" t="s">
        <v>77</v>
      </c>
      <c r="D43" s="1056">
        <v>3605.02</v>
      </c>
      <c r="E43" s="920">
        <v>3142.2</v>
      </c>
      <c r="F43" s="920">
        <v>462.82</v>
      </c>
      <c r="G43" s="920">
        <v>0</v>
      </c>
      <c r="H43" s="199"/>
      <c r="I43" s="175">
        <v>4395.24</v>
      </c>
      <c r="J43" s="176">
        <v>4119.72</v>
      </c>
      <c r="K43" s="176">
        <v>275.52</v>
      </c>
      <c r="L43" s="176">
        <v>0</v>
      </c>
      <c r="M43" s="36"/>
      <c r="N43" s="177">
        <f t="shared" si="18"/>
        <v>-0.17978995458723523</v>
      </c>
      <c r="O43" s="112"/>
      <c r="P43" s="1401">
        <f>VLOOKUP(B43,'FX rates'!$B$9:$K$116,4,FALSE)</f>
        <v>10.102</v>
      </c>
      <c r="Q43" s="1048">
        <f>VLOOKUP(B43,'FX rates'!$B$9:$K$116,5,FALSE)</f>
        <v>9.8446999999999996</v>
      </c>
      <c r="R43" s="112"/>
      <c r="S43" s="112"/>
      <c r="T43" s="40" t="s">
        <v>76</v>
      </c>
      <c r="U43" s="175">
        <f t="shared" si="6"/>
        <v>356.86200752326272</v>
      </c>
      <c r="V43" s="176">
        <f t="shared" si="12"/>
        <v>311.04731736289841</v>
      </c>
      <c r="W43" s="176">
        <f t="shared" si="13"/>
        <v>45.814690160364279</v>
      </c>
      <c r="X43" s="176">
        <f t="shared" si="14"/>
        <v>0</v>
      </c>
      <c r="Y43" s="199"/>
      <c r="Z43" s="175">
        <f t="shared" si="15"/>
        <v>446.45748473798091</v>
      </c>
      <c r="AA43" s="176">
        <f t="shared" si="16"/>
        <v>418.47085233679041</v>
      </c>
      <c r="AB43" s="176">
        <f t="shared" si="16"/>
        <v>27.986632401190487</v>
      </c>
      <c r="AC43" s="176">
        <f t="shared" si="16"/>
        <v>0</v>
      </c>
      <c r="AD43" s="36"/>
      <c r="AE43" s="355">
        <f t="shared" si="17"/>
        <v>-0.20068087170114401</v>
      </c>
      <c r="AF43" s="112"/>
    </row>
    <row r="44" spans="1:32" x14ac:dyDescent="0.25">
      <c r="A44" s="112"/>
      <c r="B44" s="1237" t="s">
        <v>78</v>
      </c>
      <c r="C44" s="1070" t="s">
        <v>70</v>
      </c>
      <c r="D44" s="1056">
        <v>444.3</v>
      </c>
      <c r="E44" s="920">
        <v>19.62</v>
      </c>
      <c r="F44" s="920">
        <v>424.68</v>
      </c>
      <c r="G44" s="1434">
        <v>0</v>
      </c>
      <c r="H44" s="199"/>
      <c r="I44" s="175">
        <v>78.13000000000001</v>
      </c>
      <c r="J44" s="176">
        <v>3.43</v>
      </c>
      <c r="K44" s="176">
        <v>74.7</v>
      </c>
      <c r="L44" s="176">
        <v>0</v>
      </c>
      <c r="M44" s="36"/>
      <c r="N44" s="177">
        <f t="shared" si="18"/>
        <v>4.6866760527326248</v>
      </c>
      <c r="O44" s="112"/>
      <c r="P44" s="1401">
        <f>VLOOKUP(B44,'FX rates'!$B$9:$K$116,4,FALSE)</f>
        <v>0.95010099999999997</v>
      </c>
      <c r="Q44" s="1048">
        <f>VLOOKUP(B44,'FX rates'!$B$9:$K$116,5,FALSE)</f>
        <v>0.91520000000000001</v>
      </c>
      <c r="R44" s="112"/>
      <c r="S44" s="112"/>
      <c r="T44" s="40" t="s">
        <v>78</v>
      </c>
      <c r="U44" s="175">
        <f t="shared" si="6"/>
        <v>467.63449359594404</v>
      </c>
      <c r="V44" s="176">
        <f t="shared" si="12"/>
        <v>20.650436111529196</v>
      </c>
      <c r="W44" s="176">
        <f t="shared" si="13"/>
        <v>446.98405748441485</v>
      </c>
      <c r="X44" s="176">
        <f t="shared" si="14"/>
        <v>0</v>
      </c>
      <c r="Y44" s="199"/>
      <c r="Z44" s="175">
        <f t="shared" si="15"/>
        <v>85.369318181818173</v>
      </c>
      <c r="AA44" s="176">
        <f t="shared" si="16"/>
        <v>3.7478146853146854</v>
      </c>
      <c r="AB44" s="176">
        <f t="shared" si="16"/>
        <v>81.621503496503493</v>
      </c>
      <c r="AC44" s="176">
        <f t="shared" si="16"/>
        <v>0</v>
      </c>
      <c r="AD44" s="36"/>
      <c r="AE44" s="355">
        <f t="shared" si="17"/>
        <v>4.4777817552669656</v>
      </c>
      <c r="AF44" s="112"/>
    </row>
    <row r="45" spans="1:32" x14ac:dyDescent="0.25">
      <c r="A45" s="112"/>
      <c r="B45" s="1237" t="s">
        <v>79</v>
      </c>
      <c r="C45" s="1070" t="s">
        <v>70</v>
      </c>
      <c r="D45" s="1333" t="s">
        <v>131</v>
      </c>
      <c r="E45" s="921" t="s">
        <v>131</v>
      </c>
      <c r="F45" s="921" t="s">
        <v>131</v>
      </c>
      <c r="G45" s="1169" t="s">
        <v>131</v>
      </c>
      <c r="H45" s="199"/>
      <c r="I45" s="175" t="s">
        <v>131</v>
      </c>
      <c r="J45" s="176" t="s">
        <v>131</v>
      </c>
      <c r="K45" s="176" t="s">
        <v>131</v>
      </c>
      <c r="L45" s="176" t="s">
        <v>131</v>
      </c>
      <c r="M45" s="36"/>
      <c r="N45" s="177" t="s">
        <v>131</v>
      </c>
      <c r="O45" s="112"/>
      <c r="P45" s="1401">
        <f>VLOOKUP(B45,'FX rates'!$B$9:$K$116,4,FALSE)</f>
        <v>0.95010099999999997</v>
      </c>
      <c r="Q45" s="1048">
        <f>VLOOKUP(B45,'FX rates'!$B$9:$K$116,5,FALSE)</f>
        <v>0.91520000000000001</v>
      </c>
      <c r="R45" s="112"/>
      <c r="S45" s="112"/>
      <c r="T45" s="40" t="s">
        <v>79</v>
      </c>
      <c r="U45" s="175" t="s">
        <v>131</v>
      </c>
      <c r="V45" s="176" t="s">
        <v>131</v>
      </c>
      <c r="W45" s="176" t="s">
        <v>131</v>
      </c>
      <c r="X45" s="176" t="s">
        <v>131</v>
      </c>
      <c r="Y45" s="199"/>
      <c r="Z45" s="175" t="s">
        <v>131</v>
      </c>
      <c r="AA45" s="176" t="s">
        <v>131</v>
      </c>
      <c r="AB45" s="176" t="s">
        <v>131</v>
      </c>
      <c r="AC45" s="176" t="s">
        <v>131</v>
      </c>
      <c r="AD45" s="36"/>
      <c r="AE45" s="350" t="s">
        <v>131</v>
      </c>
      <c r="AF45" s="112"/>
    </row>
    <row r="46" spans="1:32" x14ac:dyDescent="0.25">
      <c r="A46" s="112"/>
      <c r="B46" s="1237" t="s">
        <v>603</v>
      </c>
      <c r="C46" s="1070" t="s">
        <v>81</v>
      </c>
      <c r="D46" s="1333">
        <v>77651.27</v>
      </c>
      <c r="E46" s="920">
        <v>4.08</v>
      </c>
      <c r="F46" s="920">
        <v>77649.2</v>
      </c>
      <c r="G46" s="1434">
        <v>0</v>
      </c>
      <c r="H46" s="199"/>
      <c r="I46" s="175">
        <v>88420.47</v>
      </c>
      <c r="J46" s="176">
        <v>0</v>
      </c>
      <c r="K46" s="176">
        <v>88420.47</v>
      </c>
      <c r="L46" s="176">
        <v>0</v>
      </c>
      <c r="M46" s="36"/>
      <c r="N46" s="177">
        <f t="shared" ref="N46:N62" si="19">D46/I46-1</f>
        <v>-0.12179532635372781</v>
      </c>
      <c r="O46" s="112"/>
      <c r="P46" s="1401">
        <f>VLOOKUP(B46,'FX rates'!$B$9:$K$116,4,FALSE)</f>
        <v>18.096299999999999</v>
      </c>
      <c r="Q46" s="1048">
        <f>VLOOKUP(B46,'FX rates'!$B$9:$K$116,5,FALSE)</f>
        <v>7.8059000000000003</v>
      </c>
      <c r="R46" s="112"/>
      <c r="S46" s="112"/>
      <c r="T46" s="40" t="s">
        <v>603</v>
      </c>
      <c r="U46" s="175">
        <f t="shared" si="6"/>
        <v>4291.0025806380318</v>
      </c>
      <c r="V46" s="176">
        <f t="shared" si="12"/>
        <v>0.22546045324182293</v>
      </c>
      <c r="W46" s="176">
        <f t="shared" si="13"/>
        <v>4290.8881926139593</v>
      </c>
      <c r="X46" s="176">
        <f t="shared" si="14"/>
        <v>0</v>
      </c>
      <c r="Y46" s="199"/>
      <c r="Z46" s="175">
        <f t="shared" si="15"/>
        <v>11327.389538682279</v>
      </c>
      <c r="AA46" s="176">
        <f t="shared" si="16"/>
        <v>0</v>
      </c>
      <c r="AB46" s="176">
        <f t="shared" si="16"/>
        <v>11327.389538682279</v>
      </c>
      <c r="AC46" s="176">
        <f t="shared" si="16"/>
        <v>0</v>
      </c>
      <c r="AD46" s="36"/>
      <c r="AE46" s="355">
        <f t="shared" si="17"/>
        <v>-0.62118345396487473</v>
      </c>
      <c r="AF46" s="112"/>
    </row>
    <row r="47" spans="1:32" x14ac:dyDescent="0.25">
      <c r="A47" s="112"/>
      <c r="B47" s="1237" t="s">
        <v>82</v>
      </c>
      <c r="C47" s="1070" t="s">
        <v>70</v>
      </c>
      <c r="D47" s="1333">
        <v>6649</v>
      </c>
      <c r="E47" s="921">
        <v>0</v>
      </c>
      <c r="F47" s="921">
        <v>488</v>
      </c>
      <c r="G47" s="1169">
        <v>6161</v>
      </c>
      <c r="H47" s="199"/>
      <c r="I47" s="175">
        <v>8557</v>
      </c>
      <c r="J47" s="176">
        <v>0</v>
      </c>
      <c r="K47" s="176">
        <v>731</v>
      </c>
      <c r="L47" s="176">
        <v>7826</v>
      </c>
      <c r="M47" s="36"/>
      <c r="N47" s="177">
        <f t="shared" si="19"/>
        <v>-0.22297534182540613</v>
      </c>
      <c r="O47" s="112"/>
      <c r="P47" s="1401">
        <f>VLOOKUP(B47,'FX rates'!$B$9:$K$116,4,FALSE)</f>
        <v>0.95010099999999997</v>
      </c>
      <c r="Q47" s="1048">
        <f>VLOOKUP(B47,'FX rates'!$B$9:$K$116,5,FALSE)</f>
        <v>0.91520000000000001</v>
      </c>
      <c r="R47" s="112"/>
      <c r="S47" s="112"/>
      <c r="T47" s="40" t="s">
        <v>82</v>
      </c>
      <c r="U47" s="194">
        <f t="shared" si="6"/>
        <v>6998.2033489071164</v>
      </c>
      <c r="V47" s="195">
        <f t="shared" si="12"/>
        <v>0</v>
      </c>
      <c r="W47" s="195">
        <f t="shared" si="13"/>
        <v>513.62960358951318</v>
      </c>
      <c r="X47" s="195">
        <f t="shared" si="14"/>
        <v>6484.5737453176034</v>
      </c>
      <c r="Y47" s="199"/>
      <c r="Z47" s="194">
        <f t="shared" si="15"/>
        <v>9349.8688811188822</v>
      </c>
      <c r="AA47" s="195">
        <f t="shared" si="16"/>
        <v>0</v>
      </c>
      <c r="AB47" s="195">
        <f t="shared" si="16"/>
        <v>798.73251748251744</v>
      </c>
      <c r="AC47" s="195">
        <f t="shared" si="16"/>
        <v>8551.136363636364</v>
      </c>
      <c r="AD47" s="36"/>
      <c r="AE47" s="355">
        <f t="shared" si="17"/>
        <v>-0.25151855733086459</v>
      </c>
      <c r="AF47" s="112"/>
    </row>
    <row r="48" spans="1:32" x14ac:dyDescent="0.25">
      <c r="A48" s="112"/>
      <c r="B48" s="1237" t="s">
        <v>83</v>
      </c>
      <c r="C48" s="1070" t="s">
        <v>70</v>
      </c>
      <c r="D48" s="1333">
        <v>102599.98</v>
      </c>
      <c r="E48" s="921">
        <v>0</v>
      </c>
      <c r="F48" s="921">
        <v>102600</v>
      </c>
      <c r="G48" s="1169">
        <v>0</v>
      </c>
      <c r="H48" s="199"/>
      <c r="I48" s="175">
        <v>122683.85</v>
      </c>
      <c r="J48" s="176">
        <v>0</v>
      </c>
      <c r="K48" s="176">
        <v>122683.85</v>
      </c>
      <c r="L48" s="176">
        <v>0</v>
      </c>
      <c r="M48" s="36"/>
      <c r="N48" s="177">
        <f t="shared" si="19"/>
        <v>-0.16370426914381975</v>
      </c>
      <c r="O48" s="112"/>
      <c r="P48" s="1401">
        <f>VLOOKUP(B48,'FX rates'!$B$9:$K$116,4,FALSE)</f>
        <v>0.95010099999999997</v>
      </c>
      <c r="Q48" s="1048">
        <f>VLOOKUP(B48,'FX rates'!$B$9:$K$116,5,FALSE)</f>
        <v>0.91520000000000001</v>
      </c>
      <c r="R48" s="112"/>
      <c r="S48" s="112"/>
      <c r="T48" s="40" t="s">
        <v>83</v>
      </c>
      <c r="U48" s="194">
        <f t="shared" si="6"/>
        <v>107988.49806494257</v>
      </c>
      <c r="V48" s="195">
        <f t="shared" si="12"/>
        <v>0</v>
      </c>
      <c r="W48" s="195">
        <f t="shared" si="13"/>
        <v>107988.51911533617</v>
      </c>
      <c r="X48" s="195">
        <f t="shared" si="14"/>
        <v>0</v>
      </c>
      <c r="Y48" s="199"/>
      <c r="Z48" s="194">
        <f t="shared" si="15"/>
        <v>134051.40952797202</v>
      </c>
      <c r="AA48" s="195">
        <f t="shared" si="16"/>
        <v>0</v>
      </c>
      <c r="AB48" s="195">
        <f t="shared" si="16"/>
        <v>134051.40952797202</v>
      </c>
      <c r="AC48" s="195">
        <f t="shared" si="16"/>
        <v>0</v>
      </c>
      <c r="AD48" s="36"/>
      <c r="AE48" s="355">
        <f t="shared" si="17"/>
        <v>-0.19442474760096418</v>
      </c>
      <c r="AF48" s="112"/>
    </row>
    <row r="49" spans="1:32" x14ac:dyDescent="0.25">
      <c r="A49" s="112"/>
      <c r="B49" s="1237" t="s">
        <v>84</v>
      </c>
      <c r="C49" s="1070" t="s">
        <v>85</v>
      </c>
      <c r="D49" s="1333">
        <v>27041283.210000001</v>
      </c>
      <c r="E49" s="921">
        <v>629380</v>
      </c>
      <c r="F49" s="921">
        <v>26400300</v>
      </c>
      <c r="G49" s="1169">
        <v>11563.1</v>
      </c>
      <c r="H49" s="199"/>
      <c r="I49" s="175">
        <v>22731858.630000003</v>
      </c>
      <c r="J49" s="176">
        <v>572841.93999999994</v>
      </c>
      <c r="K49" s="176">
        <v>22152154.510000002</v>
      </c>
      <c r="L49" s="176">
        <v>6862.18</v>
      </c>
      <c r="M49" s="36"/>
      <c r="N49" s="177">
        <f t="shared" si="19"/>
        <v>0.1895764288412698</v>
      </c>
      <c r="O49" s="112"/>
      <c r="P49" s="1401">
        <f>VLOOKUP(B49,'FX rates'!$B$9:$K$116,4,FALSE)</f>
        <v>13.7004</v>
      </c>
      <c r="Q49" s="1048">
        <f>VLOOKUP(B49,'FX rates'!$B$9:$K$116,5,FALSE)</f>
        <v>15.3979</v>
      </c>
      <c r="R49" s="112"/>
      <c r="S49" s="112"/>
      <c r="T49" s="40" t="s">
        <v>84</v>
      </c>
      <c r="U49" s="194">
        <f t="shared" si="6"/>
        <v>1973758.6647105194</v>
      </c>
      <c r="V49" s="195">
        <f t="shared" si="12"/>
        <v>45938.804706431925</v>
      </c>
      <c r="W49" s="195">
        <f t="shared" si="13"/>
        <v>1926972.9350967854</v>
      </c>
      <c r="X49" s="195">
        <f t="shared" si="14"/>
        <v>843.99725555458235</v>
      </c>
      <c r="Y49" s="199"/>
      <c r="Z49" s="194">
        <f t="shared" si="15"/>
        <v>1476296.0293286748</v>
      </c>
      <c r="AA49" s="195">
        <f t="shared" si="16"/>
        <v>37202.601653472222</v>
      </c>
      <c r="AB49" s="195">
        <f t="shared" si="16"/>
        <v>1438647.7707999144</v>
      </c>
      <c r="AC49" s="195">
        <f t="shared" si="16"/>
        <v>445.65687528818864</v>
      </c>
      <c r="AD49" s="36"/>
      <c r="AE49" s="355">
        <f t="shared" si="17"/>
        <v>0.33696672313618481</v>
      </c>
      <c r="AF49" s="112"/>
    </row>
    <row r="50" spans="1:32" x14ac:dyDescent="0.25">
      <c r="A50" s="112"/>
      <c r="B50" s="1237" t="s">
        <v>86</v>
      </c>
      <c r="C50" s="1070" t="s">
        <v>87</v>
      </c>
      <c r="D50" s="1333">
        <v>1063310.67</v>
      </c>
      <c r="E50" s="921">
        <v>488667</v>
      </c>
      <c r="F50" s="921">
        <v>555211</v>
      </c>
      <c r="G50" s="1169">
        <v>19432.5</v>
      </c>
      <c r="H50" s="199"/>
      <c r="I50" s="175">
        <v>1656286.6</v>
      </c>
      <c r="J50" s="176">
        <v>1191672.42</v>
      </c>
      <c r="K50" s="176">
        <v>426856.06</v>
      </c>
      <c r="L50" s="176">
        <v>37758.120000000003</v>
      </c>
      <c r="M50" s="36"/>
      <c r="N50" s="177">
        <f t="shared" si="19"/>
        <v>-0.3580152915564252</v>
      </c>
      <c r="O50" s="112"/>
      <c r="P50" s="1401">
        <f>VLOOKUP(B50,'FX rates'!$B$9:$K$116,4,FALSE)</f>
        <v>330.57100000000003</v>
      </c>
      <c r="Q50" s="1048">
        <f>VLOOKUP(B50,'FX rates'!$B$9:$K$116,5,FALSE)</f>
        <v>337.31799999999998</v>
      </c>
      <c r="R50" s="112"/>
      <c r="S50" s="112"/>
      <c r="T50" s="40" t="s">
        <v>86</v>
      </c>
      <c r="U50" s="194">
        <f t="shared" si="6"/>
        <v>3216.5878737094295</v>
      </c>
      <c r="V50" s="195">
        <f t="shared" si="12"/>
        <v>1478.2512682600711</v>
      </c>
      <c r="W50" s="195">
        <f t="shared" si="13"/>
        <v>1679.5514428065376</v>
      </c>
      <c r="X50" s="195">
        <f t="shared" si="14"/>
        <v>58.78464838113446</v>
      </c>
      <c r="Y50" s="199"/>
      <c r="Z50" s="194">
        <f t="shared" si="15"/>
        <v>4910.1637030932225</v>
      </c>
      <c r="AA50" s="195">
        <f t="shared" si="16"/>
        <v>3532.7863321850596</v>
      </c>
      <c r="AB50" s="195">
        <f t="shared" si="16"/>
        <v>1265.4410971249681</v>
      </c>
      <c r="AC50" s="195">
        <f t="shared" si="16"/>
        <v>111.93627378319569</v>
      </c>
      <c r="AD50" s="36"/>
      <c r="AE50" s="355">
        <f t="shared" si="17"/>
        <v>-0.34491229453651462</v>
      </c>
      <c r="AF50" s="112"/>
    </row>
    <row r="51" spans="1:32" x14ac:dyDescent="0.25">
      <c r="A51" s="112"/>
      <c r="B51" s="1237" t="s">
        <v>88</v>
      </c>
      <c r="C51" s="1070" t="s">
        <v>70</v>
      </c>
      <c r="D51" s="1333">
        <v>108.4</v>
      </c>
      <c r="E51" s="921">
        <v>0</v>
      </c>
      <c r="F51" s="921">
        <v>0.1</v>
      </c>
      <c r="G51" s="1169">
        <v>108.3</v>
      </c>
      <c r="H51" s="199"/>
      <c r="I51" s="175">
        <v>121.4</v>
      </c>
      <c r="J51" s="176">
        <v>0</v>
      </c>
      <c r="K51" s="176">
        <v>0</v>
      </c>
      <c r="L51" s="176">
        <v>121.4</v>
      </c>
      <c r="M51" s="36"/>
      <c r="N51" s="177">
        <f t="shared" si="19"/>
        <v>-0.10708401976935744</v>
      </c>
      <c r="O51" s="112"/>
      <c r="P51" s="1401">
        <f>VLOOKUP(B51,'FX rates'!$B$9:$K$116,4,FALSE)</f>
        <v>0.95010099999999997</v>
      </c>
      <c r="Q51" s="1048">
        <f>VLOOKUP(B51,'FX rates'!$B$9:$K$116,5,FALSE)</f>
        <v>0.91520000000000001</v>
      </c>
      <c r="R51" s="112"/>
      <c r="S51" s="112"/>
      <c r="T51" s="40" t="s">
        <v>88</v>
      </c>
      <c r="U51" s="194">
        <f t="shared" si="6"/>
        <v>114.09313325635907</v>
      </c>
      <c r="V51" s="195">
        <f t="shared" si="12"/>
        <v>0</v>
      </c>
      <c r="W51" s="195">
        <f t="shared" si="13"/>
        <v>0.10525196794867073</v>
      </c>
      <c r="X51" s="195">
        <f t="shared" si="14"/>
        <v>113.98788128841039</v>
      </c>
      <c r="Y51" s="199"/>
      <c r="Z51" s="194">
        <f t="shared" si="15"/>
        <v>132.64860139860141</v>
      </c>
      <c r="AA51" s="195">
        <f t="shared" si="16"/>
        <v>0</v>
      </c>
      <c r="AB51" s="195">
        <f t="shared" si="16"/>
        <v>0</v>
      </c>
      <c r="AC51" s="195">
        <f t="shared" si="16"/>
        <v>132.64860139860141</v>
      </c>
      <c r="AD51" s="36"/>
      <c r="AE51" s="355">
        <f t="shared" si="17"/>
        <v>-0.13988438586309881</v>
      </c>
      <c r="AF51" s="112"/>
    </row>
    <row r="52" spans="1:32" x14ac:dyDescent="0.25">
      <c r="A52" s="112"/>
      <c r="B52" s="1237" t="s">
        <v>89</v>
      </c>
      <c r="C52" s="1070" t="s">
        <v>70</v>
      </c>
      <c r="D52" s="1333">
        <v>609.64</v>
      </c>
      <c r="E52" s="921">
        <v>57.88</v>
      </c>
      <c r="F52" s="921">
        <v>551.76</v>
      </c>
      <c r="G52" s="1169">
        <v>0</v>
      </c>
      <c r="H52" s="199"/>
      <c r="I52" s="175">
        <v>848.54000000000008</v>
      </c>
      <c r="J52" s="176">
        <v>59.84</v>
      </c>
      <c r="K52" s="176">
        <v>788.7</v>
      </c>
      <c r="L52" s="176">
        <v>0</v>
      </c>
      <c r="M52" s="36"/>
      <c r="N52" s="177">
        <f t="shared" si="19"/>
        <v>-0.28154241402880253</v>
      </c>
      <c r="O52" s="112"/>
      <c r="P52" s="1401">
        <f>VLOOKUP(B52,'FX rates'!$B$9:$K$116,4,FALSE)</f>
        <v>0.95010099999999997</v>
      </c>
      <c r="Q52" s="1048">
        <f>VLOOKUP(B52,'FX rates'!$B$9:$K$116,5,FALSE)</f>
        <v>0.91520000000000001</v>
      </c>
      <c r="R52" s="112"/>
      <c r="S52" s="112"/>
      <c r="T52" s="40" t="s">
        <v>89</v>
      </c>
      <c r="U52" s="194">
        <f t="shared" si="6"/>
        <v>641.65809740227621</v>
      </c>
      <c r="V52" s="195">
        <f t="shared" si="12"/>
        <v>60.919839048690619</v>
      </c>
      <c r="W52" s="195">
        <f t="shared" si="13"/>
        <v>580.73825835358559</v>
      </c>
      <c r="X52" s="195">
        <f t="shared" si="14"/>
        <v>0</v>
      </c>
      <c r="Y52" s="199"/>
      <c r="Z52" s="194">
        <f t="shared" si="15"/>
        <v>927.16346153846155</v>
      </c>
      <c r="AA52" s="195">
        <f t="shared" si="16"/>
        <v>65.384615384615387</v>
      </c>
      <c r="AB52" s="195">
        <f t="shared" si="16"/>
        <v>861.77884615384619</v>
      </c>
      <c r="AC52" s="195">
        <f t="shared" si="16"/>
        <v>0</v>
      </c>
      <c r="AD52" s="36"/>
      <c r="AE52" s="355">
        <f t="shared" si="17"/>
        <v>-0.30793422732863129</v>
      </c>
      <c r="AF52" s="112"/>
    </row>
    <row r="53" spans="1:32" x14ac:dyDescent="0.25">
      <c r="A53" s="112"/>
      <c r="B53" s="1237" t="s">
        <v>90</v>
      </c>
      <c r="C53" s="1070" t="s">
        <v>91</v>
      </c>
      <c r="D53" s="1333">
        <v>9588430.3499999996</v>
      </c>
      <c r="E53" s="921">
        <v>4132540</v>
      </c>
      <c r="F53" s="921">
        <v>5367030</v>
      </c>
      <c r="G53" s="1169">
        <v>88860.4</v>
      </c>
      <c r="H53" s="199"/>
      <c r="I53" s="897">
        <v>8527816.790000001</v>
      </c>
      <c r="J53" s="195">
        <v>4443904.2300000004</v>
      </c>
      <c r="K53" s="195">
        <v>3970581.67</v>
      </c>
      <c r="L53" s="195">
        <v>113330.89</v>
      </c>
      <c r="M53" s="36"/>
      <c r="N53" s="177">
        <f t="shared" si="19"/>
        <v>0.12437105370787394</v>
      </c>
      <c r="O53" s="112"/>
      <c r="P53" s="1401">
        <f>VLOOKUP(B53,'FX rates'!$B$9:$K$116,4,FALSE)</f>
        <v>60.803400000000003</v>
      </c>
      <c r="Q53" s="1048">
        <f>VLOOKUP(B53,'FX rates'!$B$9:$K$116,5,FALSE)</f>
        <v>73.159499999999994</v>
      </c>
      <c r="R53" s="112"/>
      <c r="S53" s="112"/>
      <c r="T53" s="40" t="s">
        <v>90</v>
      </c>
      <c r="U53" s="194">
        <f t="shared" si="6"/>
        <v>157695.62804053718</v>
      </c>
      <c r="V53" s="195">
        <f t="shared" si="12"/>
        <v>67965.607186440233</v>
      </c>
      <c r="W53" s="195">
        <f t="shared" si="13"/>
        <v>88268.583664729274</v>
      </c>
      <c r="X53" s="195">
        <f t="shared" si="14"/>
        <v>1461.4380116901357</v>
      </c>
      <c r="Y53" s="199"/>
      <c r="Z53" s="194">
        <f t="shared" si="15"/>
        <v>116564.72214818309</v>
      </c>
      <c r="AA53" s="195">
        <f t="shared" si="16"/>
        <v>60742.681811658098</v>
      </c>
      <c r="AB53" s="195">
        <f t="shared" si="16"/>
        <v>54272.947054039469</v>
      </c>
      <c r="AC53" s="195">
        <f t="shared" si="16"/>
        <v>1549.0932824855283</v>
      </c>
      <c r="AD53" s="36"/>
      <c r="AE53" s="355">
        <f t="shared" si="17"/>
        <v>0.35285895367267606</v>
      </c>
      <c r="AF53" s="112"/>
    </row>
    <row r="54" spans="1:32" x14ac:dyDescent="0.25">
      <c r="A54" s="112"/>
      <c r="B54" s="1237" t="s">
        <v>92</v>
      </c>
      <c r="C54" s="1070" t="s">
        <v>93</v>
      </c>
      <c r="D54" s="1056">
        <v>13.4</v>
      </c>
      <c r="E54" s="921">
        <v>13</v>
      </c>
      <c r="F54" s="921">
        <v>0.4</v>
      </c>
      <c r="G54" s="1169">
        <v>0</v>
      </c>
      <c r="H54" s="199"/>
      <c r="I54" s="194">
        <v>23.68</v>
      </c>
      <c r="J54" s="195">
        <v>11.28</v>
      </c>
      <c r="K54" s="195">
        <v>12.4</v>
      </c>
      <c r="L54" s="195">
        <v>0</v>
      </c>
      <c r="M54" s="36"/>
      <c r="N54" s="177">
        <f t="shared" si="19"/>
        <v>-0.4341216216216216</v>
      </c>
      <c r="O54" s="112"/>
      <c r="P54" s="1401">
        <f>VLOOKUP(B54,'FX rates'!$B$9:$K$116,4,FALSE)</f>
        <v>0.3841</v>
      </c>
      <c r="Q54" s="1048">
        <f>VLOOKUP(B54,'FX rates'!$B$9:$K$116,5,FALSE)</f>
        <v>0.38369999999999999</v>
      </c>
      <c r="R54" s="112"/>
      <c r="S54" s="112"/>
      <c r="T54" s="40" t="s">
        <v>92</v>
      </c>
      <c r="U54" s="194">
        <f t="shared" si="6"/>
        <v>34.886748242645147</v>
      </c>
      <c r="V54" s="195">
        <f t="shared" si="12"/>
        <v>33.845352772715437</v>
      </c>
      <c r="W54" s="195">
        <f t="shared" si="13"/>
        <v>1.0413954699297059</v>
      </c>
      <c r="X54" s="195">
        <f t="shared" si="14"/>
        <v>0</v>
      </c>
      <c r="Y54" s="199"/>
      <c r="Z54" s="194">
        <f t="shared" si="15"/>
        <v>61.714881417774308</v>
      </c>
      <c r="AA54" s="195">
        <f t="shared" si="16"/>
        <v>29.397967161845191</v>
      </c>
      <c r="AB54" s="195">
        <f t="shared" si="16"/>
        <v>32.316914255929113</v>
      </c>
      <c r="AC54" s="195">
        <f t="shared" si="16"/>
        <v>0</v>
      </c>
      <c r="AD54" s="36"/>
      <c r="AE54" s="355">
        <f t="shared" si="17"/>
        <v>-0.43471092480139606</v>
      </c>
      <c r="AF54" s="112"/>
    </row>
    <row r="55" spans="1:32" x14ac:dyDescent="0.25">
      <c r="A55" s="112"/>
      <c r="B55" s="1237" t="s">
        <v>94</v>
      </c>
      <c r="C55" s="1070" t="s">
        <v>70</v>
      </c>
      <c r="D55" s="1056">
        <v>1552008.8</v>
      </c>
      <c r="E55" s="921">
        <v>1144090</v>
      </c>
      <c r="F55" s="921">
        <v>406674</v>
      </c>
      <c r="G55" s="1169">
        <v>1248.3</v>
      </c>
      <c r="H55" s="199"/>
      <c r="I55" s="194">
        <v>1619648</v>
      </c>
      <c r="J55" s="195">
        <v>1113094.2</v>
      </c>
      <c r="K55" s="195">
        <v>480881</v>
      </c>
      <c r="L55" s="195">
        <v>25672.799999999999</v>
      </c>
      <c r="M55" s="36"/>
      <c r="N55" s="177">
        <f t="shared" si="19"/>
        <v>-4.1761666732524572E-2</v>
      </c>
      <c r="O55" s="112"/>
      <c r="P55" s="1401">
        <f>VLOOKUP(B55,'FX rates'!$B$9:$K$116,4,FALSE)</f>
        <v>0.95010099999999997</v>
      </c>
      <c r="Q55" s="1048">
        <f>VLOOKUP(B55,'FX rates'!$B$9:$K$116,5,FALSE)</f>
        <v>0.91520000000000001</v>
      </c>
      <c r="R55" s="112"/>
      <c r="S55" s="112"/>
      <c r="T55" s="40" t="s">
        <v>94</v>
      </c>
      <c r="U55" s="194">
        <f t="shared" si="6"/>
        <v>1633519.8047365493</v>
      </c>
      <c r="V55" s="195">
        <f t="shared" si="12"/>
        <v>1204177.2401039468</v>
      </c>
      <c r="W55" s="195">
        <f t="shared" si="13"/>
        <v>428032.3881355772</v>
      </c>
      <c r="X55" s="195">
        <f t="shared" si="14"/>
        <v>1313.8603159032566</v>
      </c>
      <c r="Y55" s="199"/>
      <c r="Z55" s="194">
        <f t="shared" si="15"/>
        <v>1769720.2797202799</v>
      </c>
      <c r="AA55" s="195">
        <f t="shared" si="16"/>
        <v>1216230.5506993006</v>
      </c>
      <c r="AB55" s="195">
        <f t="shared" si="16"/>
        <v>525438.1555944056</v>
      </c>
      <c r="AC55" s="195">
        <f t="shared" si="16"/>
        <v>28051.573426573425</v>
      </c>
      <c r="AD55" s="36"/>
      <c r="AE55" s="355">
        <f t="shared" si="17"/>
        <v>-7.6961583445977255E-2</v>
      </c>
      <c r="AF55" s="112"/>
    </row>
    <row r="56" spans="1:32" x14ac:dyDescent="0.25">
      <c r="A56" s="112"/>
      <c r="B56" s="1237" t="s">
        <v>95</v>
      </c>
      <c r="C56" s="1070" t="s">
        <v>96</v>
      </c>
      <c r="D56" s="1056">
        <v>1046.6199999999999</v>
      </c>
      <c r="E56" s="921">
        <v>194.04</v>
      </c>
      <c r="F56" s="921">
        <v>852.58</v>
      </c>
      <c r="G56" s="1169">
        <v>0</v>
      </c>
      <c r="H56" s="199"/>
      <c r="I56" s="194">
        <v>441.11</v>
      </c>
      <c r="J56" s="195">
        <v>12.63</v>
      </c>
      <c r="K56" s="195">
        <v>428.48</v>
      </c>
      <c r="L56" s="195">
        <v>0</v>
      </c>
      <c r="M56" s="36"/>
      <c r="N56" s="177">
        <f t="shared" si="19"/>
        <v>1.3726961528870345</v>
      </c>
      <c r="O56" s="112"/>
      <c r="P56" s="1401">
        <f>VLOOKUP(B56,'FX rates'!$B$9:$K$116,4,FALSE)</f>
        <v>302.88</v>
      </c>
      <c r="Q56" s="1048">
        <f>VLOOKUP(B56,'FX rates'!$B$9:$K$116,5,FALSE)</f>
        <v>197.28800000000001</v>
      </c>
      <c r="R56" s="112"/>
      <c r="S56" s="112"/>
      <c r="T56" s="40" t="s">
        <v>95</v>
      </c>
      <c r="U56" s="194">
        <f t="shared" si="6"/>
        <v>3.4555599577390383</v>
      </c>
      <c r="V56" s="195">
        <f t="shared" si="12"/>
        <v>0.64064976228209192</v>
      </c>
      <c r="W56" s="195">
        <f t="shared" si="13"/>
        <v>2.8149101954569469</v>
      </c>
      <c r="X56" s="195">
        <f t="shared" si="14"/>
        <v>0</v>
      </c>
      <c r="Y56" s="199"/>
      <c r="Z56" s="194">
        <f t="shared" si="15"/>
        <v>2.2358683751672683</v>
      </c>
      <c r="AA56" s="195">
        <f t="shared" si="16"/>
        <v>6.4018085235797412E-2</v>
      </c>
      <c r="AB56" s="195">
        <f t="shared" si="16"/>
        <v>2.1718502899314709</v>
      </c>
      <c r="AC56" s="195">
        <f t="shared" si="16"/>
        <v>0</v>
      </c>
      <c r="AD56" s="36"/>
      <c r="AE56" s="355">
        <f t="shared" si="17"/>
        <v>0.5455113530466762</v>
      </c>
      <c r="AF56" s="112"/>
    </row>
    <row r="57" spans="1:32" x14ac:dyDescent="0.25">
      <c r="A57" s="112"/>
      <c r="B57" s="1237" t="s">
        <v>97</v>
      </c>
      <c r="C57" s="1070" t="s">
        <v>98</v>
      </c>
      <c r="D57" s="1056">
        <v>5980966.7000000002</v>
      </c>
      <c r="E57" s="921">
        <v>2190050</v>
      </c>
      <c r="F57" s="921">
        <v>3790030</v>
      </c>
      <c r="G57" s="1169">
        <v>888.34</v>
      </c>
      <c r="H57" s="199"/>
      <c r="I57" s="194">
        <v>5678970.7400000002</v>
      </c>
      <c r="J57" s="195">
        <v>812914.53</v>
      </c>
      <c r="K57" s="195">
        <v>4864057.46</v>
      </c>
      <c r="L57" s="195">
        <v>1998.75</v>
      </c>
      <c r="M57" s="36"/>
      <c r="N57" s="177">
        <f t="shared" si="19"/>
        <v>5.3177939071402891E-2</v>
      </c>
      <c r="O57" s="112"/>
      <c r="P57" s="1401">
        <f>VLOOKUP(B57,'FX rates'!$B$9:$K$116,4,FALSE)</f>
        <v>8.6234999999999999</v>
      </c>
      <c r="Q57" s="1048">
        <f>VLOOKUP(B57,'FX rates'!$B$9:$K$116,5,FALSE)</f>
        <v>8.7474000000000007</v>
      </c>
      <c r="R57" s="112"/>
      <c r="S57" s="112"/>
      <c r="T57" s="40" t="s">
        <v>97</v>
      </c>
      <c r="U57" s="194">
        <f t="shared" si="6"/>
        <v>693566.03467269673</v>
      </c>
      <c r="V57" s="195">
        <f t="shared" si="12"/>
        <v>253963.00805937266</v>
      </c>
      <c r="W57" s="195">
        <f t="shared" si="13"/>
        <v>439500.2029338436</v>
      </c>
      <c r="X57" s="195">
        <f t="shared" si="14"/>
        <v>103.01385748246072</v>
      </c>
      <c r="Y57" s="199"/>
      <c r="Z57" s="194">
        <f t="shared" si="15"/>
        <v>649218.13796099403</v>
      </c>
      <c r="AA57" s="195">
        <f t="shared" si="16"/>
        <v>92932.131833459076</v>
      </c>
      <c r="AB57" s="195">
        <f t="shared" si="16"/>
        <v>556057.50966001325</v>
      </c>
      <c r="AC57" s="195">
        <f t="shared" si="16"/>
        <v>228.49646752177787</v>
      </c>
      <c r="AD57" s="36"/>
      <c r="AE57" s="355">
        <f t="shared" si="17"/>
        <v>6.8309700728612643E-2</v>
      </c>
      <c r="AF57" s="112"/>
    </row>
    <row r="58" spans="1:32" x14ac:dyDescent="0.25">
      <c r="A58" s="112"/>
      <c r="B58" s="1237" t="s">
        <v>99</v>
      </c>
      <c r="C58" s="1070" t="s">
        <v>100</v>
      </c>
      <c r="D58" s="1056">
        <v>3037.85</v>
      </c>
      <c r="E58" s="921">
        <v>0</v>
      </c>
      <c r="F58" s="921">
        <v>1232.0999999999999</v>
      </c>
      <c r="G58" s="1169">
        <v>0</v>
      </c>
      <c r="H58" s="199"/>
      <c r="I58" s="194">
        <v>12604.58</v>
      </c>
      <c r="J58" s="195">
        <v>0</v>
      </c>
      <c r="K58" s="195">
        <v>12604.58</v>
      </c>
      <c r="L58" s="195">
        <v>0</v>
      </c>
      <c r="M58" s="36"/>
      <c r="N58" s="177">
        <f t="shared" si="19"/>
        <v>-0.75898839945480134</v>
      </c>
      <c r="O58" s="112"/>
      <c r="P58" s="1401">
        <f>VLOOKUP(B58,'FX rates'!$B$9:$K$116,4,FALSE)</f>
        <v>3.6394000000000002</v>
      </c>
      <c r="Q58" s="1048">
        <f>VLOOKUP(B58,'FX rates'!$B$9:$K$116,5,FALSE)</f>
        <v>3.8803999999999998</v>
      </c>
      <c r="R58" s="112"/>
      <c r="S58" s="112"/>
      <c r="T58" s="40" t="s">
        <v>99</v>
      </c>
      <c r="U58" s="194">
        <f t="shared" si="6"/>
        <v>834.71176567566079</v>
      </c>
      <c r="V58" s="195">
        <f t="shared" si="12"/>
        <v>0</v>
      </c>
      <c r="W58" s="195">
        <f t="shared" si="13"/>
        <v>338.54481507940864</v>
      </c>
      <c r="X58" s="195">
        <f t="shared" si="14"/>
        <v>0</v>
      </c>
      <c r="Y58" s="199"/>
      <c r="Z58" s="194">
        <f t="shared" si="15"/>
        <v>3248.2682197711579</v>
      </c>
      <c r="AA58" s="195">
        <f t="shared" si="16"/>
        <v>0</v>
      </c>
      <c r="AB58" s="195">
        <f t="shared" si="16"/>
        <v>3248.2682197711579</v>
      </c>
      <c r="AC58" s="195">
        <f t="shared" si="16"/>
        <v>0</v>
      </c>
      <c r="AD58" s="36"/>
      <c r="AE58" s="355">
        <f t="shared" si="17"/>
        <v>-0.74302868199274918</v>
      </c>
      <c r="AF58" s="112"/>
    </row>
    <row r="59" spans="1:32" x14ac:dyDescent="0.25">
      <c r="A59" s="112"/>
      <c r="B59" s="1238" t="s">
        <v>189</v>
      </c>
      <c r="C59" s="1070" t="s">
        <v>102</v>
      </c>
      <c r="D59" s="1056">
        <v>405.05</v>
      </c>
      <c r="E59" s="921">
        <v>405.05</v>
      </c>
      <c r="F59" s="921">
        <v>0</v>
      </c>
      <c r="G59" s="1169">
        <v>0</v>
      </c>
      <c r="H59" s="199"/>
      <c r="I59" s="194">
        <v>452.55</v>
      </c>
      <c r="J59" s="195">
        <v>452.55</v>
      </c>
      <c r="K59" s="195">
        <v>0</v>
      </c>
      <c r="L59" s="195">
        <v>0</v>
      </c>
      <c r="M59" s="36"/>
      <c r="N59" s="177">
        <f t="shared" si="19"/>
        <v>-0.10496077781460611</v>
      </c>
      <c r="O59" s="112"/>
      <c r="P59" s="1401">
        <f>VLOOKUP(B59,'FX rates'!$B$9:$K$116,4,FALSE)</f>
        <v>3.7473999999999998</v>
      </c>
      <c r="Q59" s="1048">
        <f>VLOOKUP(B59,'FX rates'!$B$9:$K$116,5,FALSE)</f>
        <v>3.7502</v>
      </c>
      <c r="R59" s="112"/>
      <c r="S59" s="112"/>
      <c r="T59" s="40" t="s">
        <v>101</v>
      </c>
      <c r="U59" s="194">
        <f t="shared" si="6"/>
        <v>108.08827453701234</v>
      </c>
      <c r="V59" s="195">
        <f t="shared" si="12"/>
        <v>108.08827453701234</v>
      </c>
      <c r="W59" s="195">
        <f t="shared" si="13"/>
        <v>0</v>
      </c>
      <c r="X59" s="195">
        <f t="shared" si="14"/>
        <v>0</v>
      </c>
      <c r="Y59" s="199"/>
      <c r="Z59" s="194">
        <f t="shared" si="15"/>
        <v>120.67356407658258</v>
      </c>
      <c r="AA59" s="195">
        <f t="shared" si="16"/>
        <v>120.67356407658258</v>
      </c>
      <c r="AB59" s="195">
        <f t="shared" si="16"/>
        <v>0</v>
      </c>
      <c r="AC59" s="195">
        <f t="shared" si="16"/>
        <v>0</v>
      </c>
      <c r="AD59" s="36"/>
      <c r="AE59" s="355">
        <f t="shared" si="17"/>
        <v>-0.10429201818870026</v>
      </c>
      <c r="AF59" s="112"/>
    </row>
    <row r="60" spans="1:32" x14ac:dyDescent="0.25">
      <c r="A60" s="112"/>
      <c r="B60" s="1237" t="s">
        <v>103</v>
      </c>
      <c r="C60" s="1070" t="s">
        <v>104</v>
      </c>
      <c r="D60" s="1056">
        <v>153068.75</v>
      </c>
      <c r="E60" s="921">
        <v>49895.8</v>
      </c>
      <c r="F60" s="921">
        <v>32854.400000000001</v>
      </c>
      <c r="G60" s="1169">
        <v>70318.5</v>
      </c>
      <c r="H60" s="199"/>
      <c r="I60" s="194">
        <v>187491.20000000001</v>
      </c>
      <c r="J60" s="195">
        <v>50437.760000000002</v>
      </c>
      <c r="K60" s="195">
        <v>40669.01</v>
      </c>
      <c r="L60" s="195">
        <v>96384.43</v>
      </c>
      <c r="M60" s="36"/>
      <c r="N60" s="177">
        <f t="shared" si="19"/>
        <v>-0.18359501672611844</v>
      </c>
      <c r="O60" s="112"/>
      <c r="P60" s="1401">
        <f>VLOOKUP(B60,'FX rates'!$B$9:$K$116,4,FALSE)</f>
        <v>1.0185</v>
      </c>
      <c r="Q60" s="1048">
        <f>VLOOKUP(B60,'FX rates'!$B$9:$K$116,5,FALSE)</f>
        <v>0.99080000000000001</v>
      </c>
      <c r="R60" s="112"/>
      <c r="S60" s="112"/>
      <c r="T60" s="40" t="s">
        <v>103</v>
      </c>
      <c r="U60" s="194">
        <f t="shared" si="6"/>
        <v>150288.41433480609</v>
      </c>
      <c r="V60" s="195">
        <f t="shared" si="12"/>
        <v>48989.49435444281</v>
      </c>
      <c r="W60" s="195">
        <f t="shared" si="13"/>
        <v>32257.633775159549</v>
      </c>
      <c r="X60" s="195">
        <f t="shared" si="14"/>
        <v>69041.237113402065</v>
      </c>
      <c r="Y60" s="199"/>
      <c r="Z60" s="194">
        <f t="shared" si="15"/>
        <v>189232.13564796123</v>
      </c>
      <c r="AA60" s="195">
        <f t="shared" si="16"/>
        <v>50906.096083972552</v>
      </c>
      <c r="AB60" s="195">
        <f t="shared" si="16"/>
        <v>41046.639079531691</v>
      </c>
      <c r="AC60" s="195">
        <f t="shared" si="16"/>
        <v>97279.400484457001</v>
      </c>
      <c r="AD60" s="36"/>
      <c r="AE60" s="355">
        <f t="shared" si="17"/>
        <v>-0.20579866722851059</v>
      </c>
      <c r="AF60" s="112"/>
    </row>
    <row r="61" spans="1:32" x14ac:dyDescent="0.25">
      <c r="A61" s="112"/>
      <c r="B61" s="1237" t="s">
        <v>105</v>
      </c>
      <c r="C61" s="1070" t="s">
        <v>106</v>
      </c>
      <c r="D61" s="1056">
        <v>606.41</v>
      </c>
      <c r="E61" s="921">
        <v>606.41</v>
      </c>
      <c r="F61" s="921">
        <v>0</v>
      </c>
      <c r="G61" s="1169">
        <v>0</v>
      </c>
      <c r="H61" s="199"/>
      <c r="I61" s="194">
        <v>462.1</v>
      </c>
      <c r="J61" s="195">
        <v>462.1</v>
      </c>
      <c r="K61" s="195">
        <v>0</v>
      </c>
      <c r="L61" s="195">
        <v>0</v>
      </c>
      <c r="M61" s="36"/>
      <c r="N61" s="177">
        <f t="shared" si="19"/>
        <v>0.31229171175070314</v>
      </c>
      <c r="O61" s="112"/>
      <c r="P61" s="1401">
        <f>VLOOKUP(B61,'FX rates'!$B$9:$K$116,4,FALSE)</f>
        <v>34.744999999999997</v>
      </c>
      <c r="Q61" s="1048">
        <f>VLOOKUP(B61,'FX rates'!$B$9:$K$116,5,FALSE)</f>
        <v>34.692900000000002</v>
      </c>
      <c r="R61" s="112"/>
      <c r="S61" s="112"/>
      <c r="T61" s="40" t="s">
        <v>105</v>
      </c>
      <c r="U61" s="194">
        <f t="shared" si="6"/>
        <v>17.453158727874516</v>
      </c>
      <c r="V61" s="195">
        <f t="shared" si="12"/>
        <v>17.453158727874516</v>
      </c>
      <c r="W61" s="195">
        <f t="shared" si="13"/>
        <v>0</v>
      </c>
      <c r="X61" s="195">
        <f t="shared" si="14"/>
        <v>0</v>
      </c>
      <c r="Y61" s="199"/>
      <c r="Z61" s="194">
        <f t="shared" si="15"/>
        <v>13.319728244107583</v>
      </c>
      <c r="AA61" s="195">
        <f t="shared" si="16"/>
        <v>13.319728244107583</v>
      </c>
      <c r="AB61" s="195">
        <f t="shared" si="16"/>
        <v>0</v>
      </c>
      <c r="AC61" s="195">
        <f t="shared" si="16"/>
        <v>0</v>
      </c>
      <c r="AD61" s="36"/>
      <c r="AE61" s="355">
        <f t="shared" si="17"/>
        <v>0.31032393514450951</v>
      </c>
      <c r="AF61" s="112"/>
    </row>
    <row r="62" spans="1:32" x14ac:dyDescent="0.25">
      <c r="A62" s="112"/>
      <c r="B62" s="1239" t="s">
        <v>107</v>
      </c>
      <c r="C62" s="1071" t="s">
        <v>108</v>
      </c>
      <c r="D62" s="1073">
        <v>873319</v>
      </c>
      <c r="E62" s="1168">
        <v>203158</v>
      </c>
      <c r="F62" s="1168">
        <v>670161</v>
      </c>
      <c r="G62" s="1171">
        <v>0</v>
      </c>
      <c r="H62" s="199"/>
      <c r="I62" s="894">
        <v>939955</v>
      </c>
      <c r="J62" s="895">
        <v>188703</v>
      </c>
      <c r="K62" s="895">
        <v>751252</v>
      </c>
      <c r="L62" s="895">
        <v>0</v>
      </c>
      <c r="M62" s="36"/>
      <c r="N62" s="182">
        <f t="shared" si="19"/>
        <v>-7.0892755504252891E-2</v>
      </c>
      <c r="O62" s="112"/>
      <c r="P62" s="1402">
        <f>VLOOKUP(B62,'FX rates'!$B$9:$K$116,4,FALSE)</f>
        <v>3.8435000000000001</v>
      </c>
      <c r="Q62" s="1050">
        <f>VLOOKUP(B62,'FX rates'!$B$9:$K$116,5,FALSE)</f>
        <v>3.8976000000000002</v>
      </c>
      <c r="R62" s="112"/>
      <c r="S62" s="112"/>
      <c r="T62" s="46" t="s">
        <v>107</v>
      </c>
      <c r="U62" s="894">
        <f t="shared" si="6"/>
        <v>227219.72160790945</v>
      </c>
      <c r="V62" s="895">
        <f t="shared" si="12"/>
        <v>52857.551710680367</v>
      </c>
      <c r="W62" s="895">
        <f t="shared" si="13"/>
        <v>174362.16989722909</v>
      </c>
      <c r="X62" s="895">
        <f t="shared" si="14"/>
        <v>0</v>
      </c>
      <c r="Y62" s="199"/>
      <c r="Z62" s="894">
        <f t="shared" si="15"/>
        <v>241162.51026272579</v>
      </c>
      <c r="AA62" s="895">
        <f t="shared" si="16"/>
        <v>48415.178571428572</v>
      </c>
      <c r="AB62" s="895">
        <f t="shared" si="16"/>
        <v>192747.33169129721</v>
      </c>
      <c r="AC62" s="895">
        <f t="shared" si="16"/>
        <v>0</v>
      </c>
      <c r="AD62" s="36"/>
      <c r="AE62" s="356">
        <f t="shared" si="17"/>
        <v>-5.7814909289287453E-2</v>
      </c>
      <c r="AF62" s="112"/>
    </row>
    <row r="63" spans="1:32" x14ac:dyDescent="0.25">
      <c r="A63" s="112"/>
      <c r="B63" s="112"/>
      <c r="C63" s="112"/>
      <c r="D63" s="112"/>
      <c r="E63" s="112"/>
      <c r="F63" s="112"/>
      <c r="G63" s="112"/>
      <c r="H63" s="112"/>
      <c r="I63" s="112"/>
      <c r="J63" s="112"/>
      <c r="K63" s="112"/>
      <c r="L63" s="112"/>
      <c r="M63" s="112"/>
      <c r="N63" s="112"/>
      <c r="O63" s="112"/>
      <c r="P63" s="112"/>
      <c r="Q63" s="112"/>
      <c r="R63" s="112"/>
      <c r="S63" s="112"/>
      <c r="T63" s="157" t="s">
        <v>30</v>
      </c>
      <c r="U63" s="185">
        <f>SUM(U37:U62)</f>
        <v>11698589.266558779</v>
      </c>
      <c r="V63" s="185"/>
      <c r="W63" s="185"/>
      <c r="X63" s="185"/>
      <c r="Y63" s="199"/>
      <c r="Z63" s="317">
        <f>SUM(Z37:Z62)</f>
        <v>11975648.579202047</v>
      </c>
      <c r="AA63" s="199"/>
      <c r="AB63" s="199"/>
      <c r="AC63" s="199"/>
      <c r="AD63" s="112"/>
      <c r="AE63" s="382">
        <f>U63/Z63-1</f>
        <v>-2.3135224018215772E-2</v>
      </c>
      <c r="AF63" s="112"/>
    </row>
    <row r="64" spans="1:32" x14ac:dyDescent="0.25">
      <c r="A64" s="112"/>
      <c r="B64" s="203"/>
      <c r="C64" s="112"/>
      <c r="D64" s="112"/>
      <c r="E64" s="112"/>
      <c r="F64" s="112"/>
      <c r="G64" s="112"/>
      <c r="H64" s="112"/>
      <c r="I64" s="112"/>
      <c r="J64" s="112"/>
      <c r="K64" s="112"/>
      <c r="L64" s="112"/>
      <c r="M64" s="112"/>
      <c r="N64" s="112"/>
      <c r="O64" s="112"/>
      <c r="P64" s="112"/>
      <c r="Q64" s="112"/>
      <c r="R64" s="112"/>
      <c r="S64" s="112"/>
      <c r="T64" s="203"/>
      <c r="U64" s="185"/>
      <c r="V64" s="185"/>
      <c r="W64" s="185"/>
      <c r="X64" s="185"/>
      <c r="Y64" s="199"/>
      <c r="Z64" s="199"/>
      <c r="AA64" s="199"/>
      <c r="AB64" s="199"/>
      <c r="AC64" s="199"/>
      <c r="AD64" s="112"/>
      <c r="AE64" s="385"/>
      <c r="AF64" s="112"/>
    </row>
    <row r="65" spans="1:32" x14ac:dyDescent="0.25">
      <c r="A65" s="112"/>
      <c r="B65" s="80"/>
      <c r="C65" s="112"/>
      <c r="D65" s="112"/>
      <c r="E65" s="112"/>
      <c r="F65" s="112"/>
      <c r="G65" s="112"/>
      <c r="H65" s="112"/>
      <c r="I65" s="112"/>
      <c r="J65" s="112"/>
      <c r="K65" s="112"/>
      <c r="L65" s="112"/>
      <c r="M65" s="112"/>
      <c r="N65" s="112"/>
      <c r="O65" s="112"/>
      <c r="P65" s="112"/>
      <c r="Q65" s="112"/>
      <c r="R65" s="112"/>
      <c r="S65" s="112"/>
      <c r="T65" s="235" t="s">
        <v>132</v>
      </c>
      <c r="U65" s="1883">
        <f>SUM(U17,U34,U63)</f>
        <v>15835808.352089848</v>
      </c>
      <c r="V65" s="1883"/>
      <c r="W65" s="1883"/>
      <c r="X65" s="1883"/>
      <c r="Y65" s="1883"/>
      <c r="Z65" s="1883">
        <f>Z63+Z34+Z17</f>
        <v>14889983.307706019</v>
      </c>
      <c r="AA65" s="1884"/>
      <c r="AB65" s="332"/>
      <c r="AC65" s="332"/>
      <c r="AD65" s="133"/>
      <c r="AE65" s="386">
        <f>U65/Z65-1</f>
        <v>6.3520893532119427E-2</v>
      </c>
      <c r="AF65" s="112"/>
    </row>
    <row r="66" spans="1:32" x14ac:dyDescent="0.25">
      <c r="U66" s="91"/>
      <c r="V66" s="91"/>
      <c r="W66" s="91"/>
      <c r="X66" s="91"/>
      <c r="Y66" s="91"/>
      <c r="Z66" s="91"/>
      <c r="AA66" s="91"/>
      <c r="AB66" s="91"/>
      <c r="AC66" s="91"/>
    </row>
    <row r="67" spans="1:32" x14ac:dyDescent="0.25">
      <c r="B67" s="3" t="s">
        <v>301</v>
      </c>
    </row>
    <row r="68" spans="1:32" x14ac:dyDescent="0.25">
      <c r="B68" s="3" t="s">
        <v>302</v>
      </c>
    </row>
    <row r="69" spans="1:32" x14ac:dyDescent="0.25">
      <c r="B69" s="3" t="s">
        <v>303</v>
      </c>
    </row>
    <row r="70" spans="1:32" x14ac:dyDescent="0.25">
      <c r="B70" s="3" t="s">
        <v>304</v>
      </c>
    </row>
    <row r="71" spans="1:32" x14ac:dyDescent="0.25">
      <c r="B71" s="3" t="s">
        <v>286</v>
      </c>
    </row>
    <row r="72" spans="1:32" x14ac:dyDescent="0.25">
      <c r="B72" s="3" t="s">
        <v>287</v>
      </c>
    </row>
  </sheetData>
  <mergeCells count="11">
    <mergeCell ref="P5:P7"/>
    <mergeCell ref="B5:B7"/>
    <mergeCell ref="C5:C7"/>
    <mergeCell ref="E5:G5"/>
    <mergeCell ref="J5:L5"/>
    <mergeCell ref="N5:N7"/>
    <mergeCell ref="Q5:Q7"/>
    <mergeCell ref="T5:T7"/>
    <mergeCell ref="V5:X5"/>
    <mergeCell ref="AA5:AC5"/>
    <mergeCell ref="AE5:AE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F64"/>
  <sheetViews>
    <sheetView showGridLines="0" zoomScale="85" zoomScaleNormal="85" workbookViewId="0">
      <selection activeCell="J28" sqref="J28"/>
    </sheetView>
  </sheetViews>
  <sheetFormatPr defaultColWidth="11.42578125" defaultRowHeight="15" x14ac:dyDescent="0.25"/>
  <cols>
    <col min="1" max="1" width="2.85546875" style="3" customWidth="1"/>
    <col min="2" max="2" width="45.85546875" style="3" customWidth="1"/>
    <col min="3" max="3" width="5.85546875" style="3" customWidth="1"/>
    <col min="4" max="7" width="15.7109375" style="3" customWidth="1"/>
    <col min="8" max="8" width="2.85546875" style="3" customWidth="1"/>
    <col min="9" max="12" width="15.7109375" style="3" customWidth="1"/>
    <col min="13" max="13" width="2.85546875" style="3" customWidth="1"/>
    <col min="14" max="14" width="10.85546875" style="3" customWidth="1"/>
    <col min="15" max="15" width="2.85546875" style="3" customWidth="1"/>
    <col min="16" max="17" width="15.7109375" style="3" customWidth="1"/>
    <col min="18" max="19" width="2.85546875" style="3" customWidth="1"/>
    <col min="20" max="20" width="45.85546875" style="3" customWidth="1"/>
    <col min="21" max="24" width="15.7109375" style="3" customWidth="1"/>
    <col min="25" max="25" width="2.85546875" style="3" customWidth="1"/>
    <col min="26" max="29" width="15.7109375" style="3" customWidth="1"/>
    <col min="30" max="30" width="2.85546875" style="3" customWidth="1"/>
    <col min="31" max="31" width="10.85546875" style="3" customWidth="1"/>
    <col min="32" max="32" width="2.85546875" style="3" customWidth="1"/>
    <col min="33" max="256" width="11.42578125" style="2"/>
    <col min="257" max="257" width="2.85546875" style="2" customWidth="1"/>
    <col min="258" max="258" width="45.85546875" style="2" customWidth="1"/>
    <col min="259" max="259" width="5.85546875" style="2" customWidth="1"/>
    <col min="260" max="263" width="15.7109375" style="2" customWidth="1"/>
    <col min="264" max="264" width="2.85546875" style="2" customWidth="1"/>
    <col min="265" max="268" width="15.7109375" style="2" customWidth="1"/>
    <col min="269" max="269" width="2.85546875" style="2" customWidth="1"/>
    <col min="270" max="270" width="10.85546875" style="2" customWidth="1"/>
    <col min="271" max="271" width="2.85546875" style="2" customWidth="1"/>
    <col min="272" max="273" width="15.7109375" style="2" customWidth="1"/>
    <col min="274" max="275" width="2.85546875" style="2" customWidth="1"/>
    <col min="276" max="276" width="45.85546875" style="2" customWidth="1"/>
    <col min="277" max="280" width="15.7109375" style="2" customWidth="1"/>
    <col min="281" max="281" width="2.85546875" style="2" customWidth="1"/>
    <col min="282" max="285" width="15.7109375" style="2" customWidth="1"/>
    <col min="286" max="286" width="2.85546875" style="2" customWidth="1"/>
    <col min="287" max="287" width="10.85546875" style="2" customWidth="1"/>
    <col min="288" max="288" width="2.85546875" style="2" customWidth="1"/>
    <col min="289" max="512" width="11.42578125" style="2"/>
    <col min="513" max="513" width="2.85546875" style="2" customWidth="1"/>
    <col min="514" max="514" width="45.85546875" style="2" customWidth="1"/>
    <col min="515" max="515" width="5.85546875" style="2" customWidth="1"/>
    <col min="516" max="519" width="15.7109375" style="2" customWidth="1"/>
    <col min="520" max="520" width="2.85546875" style="2" customWidth="1"/>
    <col min="521" max="524" width="15.7109375" style="2" customWidth="1"/>
    <col min="525" max="525" width="2.85546875" style="2" customWidth="1"/>
    <col min="526" max="526" width="10.85546875" style="2" customWidth="1"/>
    <col min="527" max="527" width="2.85546875" style="2" customWidth="1"/>
    <col min="528" max="529" width="15.7109375" style="2" customWidth="1"/>
    <col min="530" max="531" width="2.85546875" style="2" customWidth="1"/>
    <col min="532" max="532" width="45.85546875" style="2" customWidth="1"/>
    <col min="533" max="536" width="15.7109375" style="2" customWidth="1"/>
    <col min="537" max="537" width="2.85546875" style="2" customWidth="1"/>
    <col min="538" max="541" width="15.7109375" style="2" customWidth="1"/>
    <col min="542" max="542" width="2.85546875" style="2" customWidth="1"/>
    <col min="543" max="543" width="10.85546875" style="2" customWidth="1"/>
    <col min="544" max="544" width="2.85546875" style="2" customWidth="1"/>
    <col min="545" max="768" width="11.42578125" style="2"/>
    <col min="769" max="769" width="2.85546875" style="2" customWidth="1"/>
    <col min="770" max="770" width="45.85546875" style="2" customWidth="1"/>
    <col min="771" max="771" width="5.85546875" style="2" customWidth="1"/>
    <col min="772" max="775" width="15.7109375" style="2" customWidth="1"/>
    <col min="776" max="776" width="2.85546875" style="2" customWidth="1"/>
    <col min="777" max="780" width="15.7109375" style="2" customWidth="1"/>
    <col min="781" max="781" width="2.85546875" style="2" customWidth="1"/>
    <col min="782" max="782" width="10.85546875" style="2" customWidth="1"/>
    <col min="783" max="783" width="2.85546875" style="2" customWidth="1"/>
    <col min="784" max="785" width="15.7109375" style="2" customWidth="1"/>
    <col min="786" max="787" width="2.85546875" style="2" customWidth="1"/>
    <col min="788" max="788" width="45.85546875" style="2" customWidth="1"/>
    <col min="789" max="792" width="15.7109375" style="2" customWidth="1"/>
    <col min="793" max="793" width="2.85546875" style="2" customWidth="1"/>
    <col min="794" max="797" width="15.7109375" style="2" customWidth="1"/>
    <col min="798" max="798" width="2.85546875" style="2" customWidth="1"/>
    <col min="799" max="799" width="10.85546875" style="2" customWidth="1"/>
    <col min="800" max="800" width="2.85546875" style="2" customWidth="1"/>
    <col min="801" max="1024" width="11.42578125" style="2"/>
    <col min="1025" max="1025" width="2.85546875" style="2" customWidth="1"/>
    <col min="1026" max="1026" width="45.85546875" style="2" customWidth="1"/>
    <col min="1027" max="1027" width="5.85546875" style="2" customWidth="1"/>
    <col min="1028" max="1031" width="15.7109375" style="2" customWidth="1"/>
    <col min="1032" max="1032" width="2.85546875" style="2" customWidth="1"/>
    <col min="1033" max="1036" width="15.7109375" style="2" customWidth="1"/>
    <col min="1037" max="1037" width="2.85546875" style="2" customWidth="1"/>
    <col min="1038" max="1038" width="10.85546875" style="2" customWidth="1"/>
    <col min="1039" max="1039" width="2.85546875" style="2" customWidth="1"/>
    <col min="1040" max="1041" width="15.7109375" style="2" customWidth="1"/>
    <col min="1042" max="1043" width="2.85546875" style="2" customWidth="1"/>
    <col min="1044" max="1044" width="45.85546875" style="2" customWidth="1"/>
    <col min="1045" max="1048" width="15.7109375" style="2" customWidth="1"/>
    <col min="1049" max="1049" width="2.85546875" style="2" customWidth="1"/>
    <col min="1050" max="1053" width="15.7109375" style="2" customWidth="1"/>
    <col min="1054" max="1054" width="2.85546875" style="2" customWidth="1"/>
    <col min="1055" max="1055" width="10.85546875" style="2" customWidth="1"/>
    <col min="1056" max="1056" width="2.85546875" style="2" customWidth="1"/>
    <col min="1057" max="1280" width="11.42578125" style="2"/>
    <col min="1281" max="1281" width="2.85546875" style="2" customWidth="1"/>
    <col min="1282" max="1282" width="45.85546875" style="2" customWidth="1"/>
    <col min="1283" max="1283" width="5.85546875" style="2" customWidth="1"/>
    <col min="1284" max="1287" width="15.7109375" style="2" customWidth="1"/>
    <col min="1288" max="1288" width="2.85546875" style="2" customWidth="1"/>
    <col min="1289" max="1292" width="15.7109375" style="2" customWidth="1"/>
    <col min="1293" max="1293" width="2.85546875" style="2" customWidth="1"/>
    <col min="1294" max="1294" width="10.85546875" style="2" customWidth="1"/>
    <col min="1295" max="1295" width="2.85546875" style="2" customWidth="1"/>
    <col min="1296" max="1297" width="15.7109375" style="2" customWidth="1"/>
    <col min="1298" max="1299" width="2.85546875" style="2" customWidth="1"/>
    <col min="1300" max="1300" width="45.85546875" style="2" customWidth="1"/>
    <col min="1301" max="1304" width="15.7109375" style="2" customWidth="1"/>
    <col min="1305" max="1305" width="2.85546875" style="2" customWidth="1"/>
    <col min="1306" max="1309" width="15.7109375" style="2" customWidth="1"/>
    <col min="1310" max="1310" width="2.85546875" style="2" customWidth="1"/>
    <col min="1311" max="1311" width="10.85546875" style="2" customWidth="1"/>
    <col min="1312" max="1312" width="2.85546875" style="2" customWidth="1"/>
    <col min="1313" max="1536" width="11.42578125" style="2"/>
    <col min="1537" max="1537" width="2.85546875" style="2" customWidth="1"/>
    <col min="1538" max="1538" width="45.85546875" style="2" customWidth="1"/>
    <col min="1539" max="1539" width="5.85546875" style="2" customWidth="1"/>
    <col min="1540" max="1543" width="15.7109375" style="2" customWidth="1"/>
    <col min="1544" max="1544" width="2.85546875" style="2" customWidth="1"/>
    <col min="1545" max="1548" width="15.7109375" style="2" customWidth="1"/>
    <col min="1549" max="1549" width="2.85546875" style="2" customWidth="1"/>
    <col min="1550" max="1550" width="10.85546875" style="2" customWidth="1"/>
    <col min="1551" max="1551" width="2.85546875" style="2" customWidth="1"/>
    <col min="1552" max="1553" width="15.7109375" style="2" customWidth="1"/>
    <col min="1554" max="1555" width="2.85546875" style="2" customWidth="1"/>
    <col min="1556" max="1556" width="45.85546875" style="2" customWidth="1"/>
    <col min="1557" max="1560" width="15.7109375" style="2" customWidth="1"/>
    <col min="1561" max="1561" width="2.85546875" style="2" customWidth="1"/>
    <col min="1562" max="1565" width="15.7109375" style="2" customWidth="1"/>
    <col min="1566" max="1566" width="2.85546875" style="2" customWidth="1"/>
    <col min="1567" max="1567" width="10.85546875" style="2" customWidth="1"/>
    <col min="1568" max="1568" width="2.85546875" style="2" customWidth="1"/>
    <col min="1569" max="1792" width="11.42578125" style="2"/>
    <col min="1793" max="1793" width="2.85546875" style="2" customWidth="1"/>
    <col min="1794" max="1794" width="45.85546875" style="2" customWidth="1"/>
    <col min="1795" max="1795" width="5.85546875" style="2" customWidth="1"/>
    <col min="1796" max="1799" width="15.7109375" style="2" customWidth="1"/>
    <col min="1800" max="1800" width="2.85546875" style="2" customWidth="1"/>
    <col min="1801" max="1804" width="15.7109375" style="2" customWidth="1"/>
    <col min="1805" max="1805" width="2.85546875" style="2" customWidth="1"/>
    <col min="1806" max="1806" width="10.85546875" style="2" customWidth="1"/>
    <col min="1807" max="1807" width="2.85546875" style="2" customWidth="1"/>
    <col min="1808" max="1809" width="15.7109375" style="2" customWidth="1"/>
    <col min="1810" max="1811" width="2.85546875" style="2" customWidth="1"/>
    <col min="1812" max="1812" width="45.85546875" style="2" customWidth="1"/>
    <col min="1813" max="1816" width="15.7109375" style="2" customWidth="1"/>
    <col min="1817" max="1817" width="2.85546875" style="2" customWidth="1"/>
    <col min="1818" max="1821" width="15.7109375" style="2" customWidth="1"/>
    <col min="1822" max="1822" width="2.85546875" style="2" customWidth="1"/>
    <col min="1823" max="1823" width="10.85546875" style="2" customWidth="1"/>
    <col min="1824" max="1824" width="2.85546875" style="2" customWidth="1"/>
    <col min="1825" max="2048" width="11.42578125" style="2"/>
    <col min="2049" max="2049" width="2.85546875" style="2" customWidth="1"/>
    <col min="2050" max="2050" width="45.85546875" style="2" customWidth="1"/>
    <col min="2051" max="2051" width="5.85546875" style="2" customWidth="1"/>
    <col min="2052" max="2055" width="15.7109375" style="2" customWidth="1"/>
    <col min="2056" max="2056" width="2.85546875" style="2" customWidth="1"/>
    <col min="2057" max="2060" width="15.7109375" style="2" customWidth="1"/>
    <col min="2061" max="2061" width="2.85546875" style="2" customWidth="1"/>
    <col min="2062" max="2062" width="10.85546875" style="2" customWidth="1"/>
    <col min="2063" max="2063" width="2.85546875" style="2" customWidth="1"/>
    <col min="2064" max="2065" width="15.7109375" style="2" customWidth="1"/>
    <col min="2066" max="2067" width="2.85546875" style="2" customWidth="1"/>
    <col min="2068" max="2068" width="45.85546875" style="2" customWidth="1"/>
    <col min="2069" max="2072" width="15.7109375" style="2" customWidth="1"/>
    <col min="2073" max="2073" width="2.85546875" style="2" customWidth="1"/>
    <col min="2074" max="2077" width="15.7109375" style="2" customWidth="1"/>
    <col min="2078" max="2078" width="2.85546875" style="2" customWidth="1"/>
    <col min="2079" max="2079" width="10.85546875" style="2" customWidth="1"/>
    <col min="2080" max="2080" width="2.85546875" style="2" customWidth="1"/>
    <col min="2081" max="2304" width="11.42578125" style="2"/>
    <col min="2305" max="2305" width="2.85546875" style="2" customWidth="1"/>
    <col min="2306" max="2306" width="45.85546875" style="2" customWidth="1"/>
    <col min="2307" max="2307" width="5.85546875" style="2" customWidth="1"/>
    <col min="2308" max="2311" width="15.7109375" style="2" customWidth="1"/>
    <col min="2312" max="2312" width="2.85546875" style="2" customWidth="1"/>
    <col min="2313" max="2316" width="15.7109375" style="2" customWidth="1"/>
    <col min="2317" max="2317" width="2.85546875" style="2" customWidth="1"/>
    <col min="2318" max="2318" width="10.85546875" style="2" customWidth="1"/>
    <col min="2319" max="2319" width="2.85546875" style="2" customWidth="1"/>
    <col min="2320" max="2321" width="15.7109375" style="2" customWidth="1"/>
    <col min="2322" max="2323" width="2.85546875" style="2" customWidth="1"/>
    <col min="2324" max="2324" width="45.85546875" style="2" customWidth="1"/>
    <col min="2325" max="2328" width="15.7109375" style="2" customWidth="1"/>
    <col min="2329" max="2329" width="2.85546875" style="2" customWidth="1"/>
    <col min="2330" max="2333" width="15.7109375" style="2" customWidth="1"/>
    <col min="2334" max="2334" width="2.85546875" style="2" customWidth="1"/>
    <col min="2335" max="2335" width="10.85546875" style="2" customWidth="1"/>
    <col min="2336" max="2336" width="2.85546875" style="2" customWidth="1"/>
    <col min="2337" max="2560" width="11.42578125" style="2"/>
    <col min="2561" max="2561" width="2.85546875" style="2" customWidth="1"/>
    <col min="2562" max="2562" width="45.85546875" style="2" customWidth="1"/>
    <col min="2563" max="2563" width="5.85546875" style="2" customWidth="1"/>
    <col min="2564" max="2567" width="15.7109375" style="2" customWidth="1"/>
    <col min="2568" max="2568" width="2.85546875" style="2" customWidth="1"/>
    <col min="2569" max="2572" width="15.7109375" style="2" customWidth="1"/>
    <col min="2573" max="2573" width="2.85546875" style="2" customWidth="1"/>
    <col min="2574" max="2574" width="10.85546875" style="2" customWidth="1"/>
    <col min="2575" max="2575" width="2.85546875" style="2" customWidth="1"/>
    <col min="2576" max="2577" width="15.7109375" style="2" customWidth="1"/>
    <col min="2578" max="2579" width="2.85546875" style="2" customWidth="1"/>
    <col min="2580" max="2580" width="45.85546875" style="2" customWidth="1"/>
    <col min="2581" max="2584" width="15.7109375" style="2" customWidth="1"/>
    <col min="2585" max="2585" width="2.85546875" style="2" customWidth="1"/>
    <col min="2586" max="2589" width="15.7109375" style="2" customWidth="1"/>
    <col min="2590" max="2590" width="2.85546875" style="2" customWidth="1"/>
    <col min="2591" max="2591" width="10.85546875" style="2" customWidth="1"/>
    <col min="2592" max="2592" width="2.85546875" style="2" customWidth="1"/>
    <col min="2593" max="2816" width="11.42578125" style="2"/>
    <col min="2817" max="2817" width="2.85546875" style="2" customWidth="1"/>
    <col min="2818" max="2818" width="45.85546875" style="2" customWidth="1"/>
    <col min="2819" max="2819" width="5.85546875" style="2" customWidth="1"/>
    <col min="2820" max="2823" width="15.7109375" style="2" customWidth="1"/>
    <col min="2824" max="2824" width="2.85546875" style="2" customWidth="1"/>
    <col min="2825" max="2828" width="15.7109375" style="2" customWidth="1"/>
    <col min="2829" max="2829" width="2.85546875" style="2" customWidth="1"/>
    <col min="2830" max="2830" width="10.85546875" style="2" customWidth="1"/>
    <col min="2831" max="2831" width="2.85546875" style="2" customWidth="1"/>
    <col min="2832" max="2833" width="15.7109375" style="2" customWidth="1"/>
    <col min="2834" max="2835" width="2.85546875" style="2" customWidth="1"/>
    <col min="2836" max="2836" width="45.85546875" style="2" customWidth="1"/>
    <col min="2837" max="2840" width="15.7109375" style="2" customWidth="1"/>
    <col min="2841" max="2841" width="2.85546875" style="2" customWidth="1"/>
    <col min="2842" max="2845" width="15.7109375" style="2" customWidth="1"/>
    <col min="2846" max="2846" width="2.85546875" style="2" customWidth="1"/>
    <col min="2847" max="2847" width="10.85546875" style="2" customWidth="1"/>
    <col min="2848" max="2848" width="2.85546875" style="2" customWidth="1"/>
    <col min="2849" max="3072" width="11.42578125" style="2"/>
    <col min="3073" max="3073" width="2.85546875" style="2" customWidth="1"/>
    <col min="3074" max="3074" width="45.85546875" style="2" customWidth="1"/>
    <col min="3075" max="3075" width="5.85546875" style="2" customWidth="1"/>
    <col min="3076" max="3079" width="15.7109375" style="2" customWidth="1"/>
    <col min="3080" max="3080" width="2.85546875" style="2" customWidth="1"/>
    <col min="3081" max="3084" width="15.7109375" style="2" customWidth="1"/>
    <col min="3085" max="3085" width="2.85546875" style="2" customWidth="1"/>
    <col min="3086" max="3086" width="10.85546875" style="2" customWidth="1"/>
    <col min="3087" max="3087" width="2.85546875" style="2" customWidth="1"/>
    <col min="3088" max="3089" width="15.7109375" style="2" customWidth="1"/>
    <col min="3090" max="3091" width="2.85546875" style="2" customWidth="1"/>
    <col min="3092" max="3092" width="45.85546875" style="2" customWidth="1"/>
    <col min="3093" max="3096" width="15.7109375" style="2" customWidth="1"/>
    <col min="3097" max="3097" width="2.85546875" style="2" customWidth="1"/>
    <col min="3098" max="3101" width="15.7109375" style="2" customWidth="1"/>
    <col min="3102" max="3102" width="2.85546875" style="2" customWidth="1"/>
    <col min="3103" max="3103" width="10.85546875" style="2" customWidth="1"/>
    <col min="3104" max="3104" width="2.85546875" style="2" customWidth="1"/>
    <col min="3105" max="3328" width="11.42578125" style="2"/>
    <col min="3329" max="3329" width="2.85546875" style="2" customWidth="1"/>
    <col min="3330" max="3330" width="45.85546875" style="2" customWidth="1"/>
    <col min="3331" max="3331" width="5.85546875" style="2" customWidth="1"/>
    <col min="3332" max="3335" width="15.7109375" style="2" customWidth="1"/>
    <col min="3336" max="3336" width="2.85546875" style="2" customWidth="1"/>
    <col min="3337" max="3340" width="15.7109375" style="2" customWidth="1"/>
    <col min="3341" max="3341" width="2.85546875" style="2" customWidth="1"/>
    <col min="3342" max="3342" width="10.85546875" style="2" customWidth="1"/>
    <col min="3343" max="3343" width="2.85546875" style="2" customWidth="1"/>
    <col min="3344" max="3345" width="15.7109375" style="2" customWidth="1"/>
    <col min="3346" max="3347" width="2.85546875" style="2" customWidth="1"/>
    <col min="3348" max="3348" width="45.85546875" style="2" customWidth="1"/>
    <col min="3349" max="3352" width="15.7109375" style="2" customWidth="1"/>
    <col min="3353" max="3353" width="2.85546875" style="2" customWidth="1"/>
    <col min="3354" max="3357" width="15.7109375" style="2" customWidth="1"/>
    <col min="3358" max="3358" width="2.85546875" style="2" customWidth="1"/>
    <col min="3359" max="3359" width="10.85546875" style="2" customWidth="1"/>
    <col min="3360" max="3360" width="2.85546875" style="2" customWidth="1"/>
    <col min="3361" max="3584" width="11.42578125" style="2"/>
    <col min="3585" max="3585" width="2.85546875" style="2" customWidth="1"/>
    <col min="3586" max="3586" width="45.85546875" style="2" customWidth="1"/>
    <col min="3587" max="3587" width="5.85546875" style="2" customWidth="1"/>
    <col min="3588" max="3591" width="15.7109375" style="2" customWidth="1"/>
    <col min="3592" max="3592" width="2.85546875" style="2" customWidth="1"/>
    <col min="3593" max="3596" width="15.7109375" style="2" customWidth="1"/>
    <col min="3597" max="3597" width="2.85546875" style="2" customWidth="1"/>
    <col min="3598" max="3598" width="10.85546875" style="2" customWidth="1"/>
    <col min="3599" max="3599" width="2.85546875" style="2" customWidth="1"/>
    <col min="3600" max="3601" width="15.7109375" style="2" customWidth="1"/>
    <col min="3602" max="3603" width="2.85546875" style="2" customWidth="1"/>
    <col min="3604" max="3604" width="45.85546875" style="2" customWidth="1"/>
    <col min="3605" max="3608" width="15.7109375" style="2" customWidth="1"/>
    <col min="3609" max="3609" width="2.85546875" style="2" customWidth="1"/>
    <col min="3610" max="3613" width="15.7109375" style="2" customWidth="1"/>
    <col min="3614" max="3614" width="2.85546875" style="2" customWidth="1"/>
    <col min="3615" max="3615" width="10.85546875" style="2" customWidth="1"/>
    <col min="3616" max="3616" width="2.85546875" style="2" customWidth="1"/>
    <col min="3617" max="3840" width="11.42578125" style="2"/>
    <col min="3841" max="3841" width="2.85546875" style="2" customWidth="1"/>
    <col min="3842" max="3842" width="45.85546875" style="2" customWidth="1"/>
    <col min="3843" max="3843" width="5.85546875" style="2" customWidth="1"/>
    <col min="3844" max="3847" width="15.7109375" style="2" customWidth="1"/>
    <col min="3848" max="3848" width="2.85546875" style="2" customWidth="1"/>
    <col min="3849" max="3852" width="15.7109375" style="2" customWidth="1"/>
    <col min="3853" max="3853" width="2.85546875" style="2" customWidth="1"/>
    <col min="3854" max="3854" width="10.85546875" style="2" customWidth="1"/>
    <col min="3855" max="3855" width="2.85546875" style="2" customWidth="1"/>
    <col min="3856" max="3857" width="15.7109375" style="2" customWidth="1"/>
    <col min="3858" max="3859" width="2.85546875" style="2" customWidth="1"/>
    <col min="3860" max="3860" width="45.85546875" style="2" customWidth="1"/>
    <col min="3861" max="3864" width="15.7109375" style="2" customWidth="1"/>
    <col min="3865" max="3865" width="2.85546875" style="2" customWidth="1"/>
    <col min="3866" max="3869" width="15.7109375" style="2" customWidth="1"/>
    <col min="3870" max="3870" width="2.85546875" style="2" customWidth="1"/>
    <col min="3871" max="3871" width="10.85546875" style="2" customWidth="1"/>
    <col min="3872" max="3872" width="2.85546875" style="2" customWidth="1"/>
    <col min="3873" max="4096" width="11.42578125" style="2"/>
    <col min="4097" max="4097" width="2.85546875" style="2" customWidth="1"/>
    <col min="4098" max="4098" width="45.85546875" style="2" customWidth="1"/>
    <col min="4099" max="4099" width="5.85546875" style="2" customWidth="1"/>
    <col min="4100" max="4103" width="15.7109375" style="2" customWidth="1"/>
    <col min="4104" max="4104" width="2.85546875" style="2" customWidth="1"/>
    <col min="4105" max="4108" width="15.7109375" style="2" customWidth="1"/>
    <col min="4109" max="4109" width="2.85546875" style="2" customWidth="1"/>
    <col min="4110" max="4110" width="10.85546875" style="2" customWidth="1"/>
    <col min="4111" max="4111" width="2.85546875" style="2" customWidth="1"/>
    <col min="4112" max="4113" width="15.7109375" style="2" customWidth="1"/>
    <col min="4114" max="4115" width="2.85546875" style="2" customWidth="1"/>
    <col min="4116" max="4116" width="45.85546875" style="2" customWidth="1"/>
    <col min="4117" max="4120" width="15.7109375" style="2" customWidth="1"/>
    <col min="4121" max="4121" width="2.85546875" style="2" customWidth="1"/>
    <col min="4122" max="4125" width="15.7109375" style="2" customWidth="1"/>
    <col min="4126" max="4126" width="2.85546875" style="2" customWidth="1"/>
    <col min="4127" max="4127" width="10.85546875" style="2" customWidth="1"/>
    <col min="4128" max="4128" width="2.85546875" style="2" customWidth="1"/>
    <col min="4129" max="4352" width="11.42578125" style="2"/>
    <col min="4353" max="4353" width="2.85546875" style="2" customWidth="1"/>
    <col min="4354" max="4354" width="45.85546875" style="2" customWidth="1"/>
    <col min="4355" max="4355" width="5.85546875" style="2" customWidth="1"/>
    <col min="4356" max="4359" width="15.7109375" style="2" customWidth="1"/>
    <col min="4360" max="4360" width="2.85546875" style="2" customWidth="1"/>
    <col min="4361" max="4364" width="15.7109375" style="2" customWidth="1"/>
    <col min="4365" max="4365" width="2.85546875" style="2" customWidth="1"/>
    <col min="4366" max="4366" width="10.85546875" style="2" customWidth="1"/>
    <col min="4367" max="4367" width="2.85546875" style="2" customWidth="1"/>
    <col min="4368" max="4369" width="15.7109375" style="2" customWidth="1"/>
    <col min="4370" max="4371" width="2.85546875" style="2" customWidth="1"/>
    <col min="4372" max="4372" width="45.85546875" style="2" customWidth="1"/>
    <col min="4373" max="4376" width="15.7109375" style="2" customWidth="1"/>
    <col min="4377" max="4377" width="2.85546875" style="2" customWidth="1"/>
    <col min="4378" max="4381" width="15.7109375" style="2" customWidth="1"/>
    <col min="4382" max="4382" width="2.85546875" style="2" customWidth="1"/>
    <col min="4383" max="4383" width="10.85546875" style="2" customWidth="1"/>
    <col min="4384" max="4384" width="2.85546875" style="2" customWidth="1"/>
    <col min="4385" max="4608" width="11.42578125" style="2"/>
    <col min="4609" max="4609" width="2.85546875" style="2" customWidth="1"/>
    <col min="4610" max="4610" width="45.85546875" style="2" customWidth="1"/>
    <col min="4611" max="4611" width="5.85546875" style="2" customWidth="1"/>
    <col min="4612" max="4615" width="15.7109375" style="2" customWidth="1"/>
    <col min="4616" max="4616" width="2.85546875" style="2" customWidth="1"/>
    <col min="4617" max="4620" width="15.7109375" style="2" customWidth="1"/>
    <col min="4621" max="4621" width="2.85546875" style="2" customWidth="1"/>
    <col min="4622" max="4622" width="10.85546875" style="2" customWidth="1"/>
    <col min="4623" max="4623" width="2.85546875" style="2" customWidth="1"/>
    <col min="4624" max="4625" width="15.7109375" style="2" customWidth="1"/>
    <col min="4626" max="4627" width="2.85546875" style="2" customWidth="1"/>
    <col min="4628" max="4628" width="45.85546875" style="2" customWidth="1"/>
    <col min="4629" max="4632" width="15.7109375" style="2" customWidth="1"/>
    <col min="4633" max="4633" width="2.85546875" style="2" customWidth="1"/>
    <col min="4634" max="4637" width="15.7109375" style="2" customWidth="1"/>
    <col min="4638" max="4638" width="2.85546875" style="2" customWidth="1"/>
    <col min="4639" max="4639" width="10.85546875" style="2" customWidth="1"/>
    <col min="4640" max="4640" width="2.85546875" style="2" customWidth="1"/>
    <col min="4641" max="4864" width="11.42578125" style="2"/>
    <col min="4865" max="4865" width="2.85546875" style="2" customWidth="1"/>
    <col min="4866" max="4866" width="45.85546875" style="2" customWidth="1"/>
    <col min="4867" max="4867" width="5.85546875" style="2" customWidth="1"/>
    <col min="4868" max="4871" width="15.7109375" style="2" customWidth="1"/>
    <col min="4872" max="4872" width="2.85546875" style="2" customWidth="1"/>
    <col min="4873" max="4876" width="15.7109375" style="2" customWidth="1"/>
    <col min="4877" max="4877" width="2.85546875" style="2" customWidth="1"/>
    <col min="4878" max="4878" width="10.85546875" style="2" customWidth="1"/>
    <col min="4879" max="4879" width="2.85546875" style="2" customWidth="1"/>
    <col min="4880" max="4881" width="15.7109375" style="2" customWidth="1"/>
    <col min="4882" max="4883" width="2.85546875" style="2" customWidth="1"/>
    <col min="4884" max="4884" width="45.85546875" style="2" customWidth="1"/>
    <col min="4885" max="4888" width="15.7109375" style="2" customWidth="1"/>
    <col min="4889" max="4889" width="2.85546875" style="2" customWidth="1"/>
    <col min="4890" max="4893" width="15.7109375" style="2" customWidth="1"/>
    <col min="4894" max="4894" width="2.85546875" style="2" customWidth="1"/>
    <col min="4895" max="4895" width="10.85546875" style="2" customWidth="1"/>
    <col min="4896" max="4896" width="2.85546875" style="2" customWidth="1"/>
    <col min="4897" max="5120" width="11.42578125" style="2"/>
    <col min="5121" max="5121" width="2.85546875" style="2" customWidth="1"/>
    <col min="5122" max="5122" width="45.85546875" style="2" customWidth="1"/>
    <col min="5123" max="5123" width="5.85546875" style="2" customWidth="1"/>
    <col min="5124" max="5127" width="15.7109375" style="2" customWidth="1"/>
    <col min="5128" max="5128" width="2.85546875" style="2" customWidth="1"/>
    <col min="5129" max="5132" width="15.7109375" style="2" customWidth="1"/>
    <col min="5133" max="5133" width="2.85546875" style="2" customWidth="1"/>
    <col min="5134" max="5134" width="10.85546875" style="2" customWidth="1"/>
    <col min="5135" max="5135" width="2.85546875" style="2" customWidth="1"/>
    <col min="5136" max="5137" width="15.7109375" style="2" customWidth="1"/>
    <col min="5138" max="5139" width="2.85546875" style="2" customWidth="1"/>
    <col min="5140" max="5140" width="45.85546875" style="2" customWidth="1"/>
    <col min="5141" max="5144" width="15.7109375" style="2" customWidth="1"/>
    <col min="5145" max="5145" width="2.85546875" style="2" customWidth="1"/>
    <col min="5146" max="5149" width="15.7109375" style="2" customWidth="1"/>
    <col min="5150" max="5150" width="2.85546875" style="2" customWidth="1"/>
    <col min="5151" max="5151" width="10.85546875" style="2" customWidth="1"/>
    <col min="5152" max="5152" width="2.85546875" style="2" customWidth="1"/>
    <col min="5153" max="5376" width="11.42578125" style="2"/>
    <col min="5377" max="5377" width="2.85546875" style="2" customWidth="1"/>
    <col min="5378" max="5378" width="45.85546875" style="2" customWidth="1"/>
    <col min="5379" max="5379" width="5.85546875" style="2" customWidth="1"/>
    <col min="5380" max="5383" width="15.7109375" style="2" customWidth="1"/>
    <col min="5384" max="5384" width="2.85546875" style="2" customWidth="1"/>
    <col min="5385" max="5388" width="15.7109375" style="2" customWidth="1"/>
    <col min="5389" max="5389" width="2.85546875" style="2" customWidth="1"/>
    <col min="5390" max="5390" width="10.85546875" style="2" customWidth="1"/>
    <col min="5391" max="5391" width="2.85546875" style="2" customWidth="1"/>
    <col min="5392" max="5393" width="15.7109375" style="2" customWidth="1"/>
    <col min="5394" max="5395" width="2.85546875" style="2" customWidth="1"/>
    <col min="5396" max="5396" width="45.85546875" style="2" customWidth="1"/>
    <col min="5397" max="5400" width="15.7109375" style="2" customWidth="1"/>
    <col min="5401" max="5401" width="2.85546875" style="2" customWidth="1"/>
    <col min="5402" max="5405" width="15.7109375" style="2" customWidth="1"/>
    <col min="5406" max="5406" width="2.85546875" style="2" customWidth="1"/>
    <col min="5407" max="5407" width="10.85546875" style="2" customWidth="1"/>
    <col min="5408" max="5408" width="2.85546875" style="2" customWidth="1"/>
    <col min="5409" max="5632" width="11.42578125" style="2"/>
    <col min="5633" max="5633" width="2.85546875" style="2" customWidth="1"/>
    <col min="5634" max="5634" width="45.85546875" style="2" customWidth="1"/>
    <col min="5635" max="5635" width="5.85546875" style="2" customWidth="1"/>
    <col min="5636" max="5639" width="15.7109375" style="2" customWidth="1"/>
    <col min="5640" max="5640" width="2.85546875" style="2" customWidth="1"/>
    <col min="5641" max="5644" width="15.7109375" style="2" customWidth="1"/>
    <col min="5645" max="5645" width="2.85546875" style="2" customWidth="1"/>
    <col min="5646" max="5646" width="10.85546875" style="2" customWidth="1"/>
    <col min="5647" max="5647" width="2.85546875" style="2" customWidth="1"/>
    <col min="5648" max="5649" width="15.7109375" style="2" customWidth="1"/>
    <col min="5650" max="5651" width="2.85546875" style="2" customWidth="1"/>
    <col min="5652" max="5652" width="45.85546875" style="2" customWidth="1"/>
    <col min="5653" max="5656" width="15.7109375" style="2" customWidth="1"/>
    <col min="5657" max="5657" width="2.85546875" style="2" customWidth="1"/>
    <col min="5658" max="5661" width="15.7109375" style="2" customWidth="1"/>
    <col min="5662" max="5662" width="2.85546875" style="2" customWidth="1"/>
    <col min="5663" max="5663" width="10.85546875" style="2" customWidth="1"/>
    <col min="5664" max="5664" width="2.85546875" style="2" customWidth="1"/>
    <col min="5665" max="5888" width="11.42578125" style="2"/>
    <col min="5889" max="5889" width="2.85546875" style="2" customWidth="1"/>
    <col min="5890" max="5890" width="45.85546875" style="2" customWidth="1"/>
    <col min="5891" max="5891" width="5.85546875" style="2" customWidth="1"/>
    <col min="5892" max="5895" width="15.7109375" style="2" customWidth="1"/>
    <col min="5896" max="5896" width="2.85546875" style="2" customWidth="1"/>
    <col min="5897" max="5900" width="15.7109375" style="2" customWidth="1"/>
    <col min="5901" max="5901" width="2.85546875" style="2" customWidth="1"/>
    <col min="5902" max="5902" width="10.85546875" style="2" customWidth="1"/>
    <col min="5903" max="5903" width="2.85546875" style="2" customWidth="1"/>
    <col min="5904" max="5905" width="15.7109375" style="2" customWidth="1"/>
    <col min="5906" max="5907" width="2.85546875" style="2" customWidth="1"/>
    <col min="5908" max="5908" width="45.85546875" style="2" customWidth="1"/>
    <col min="5909" max="5912" width="15.7109375" style="2" customWidth="1"/>
    <col min="5913" max="5913" width="2.85546875" style="2" customWidth="1"/>
    <col min="5914" max="5917" width="15.7109375" style="2" customWidth="1"/>
    <col min="5918" max="5918" width="2.85546875" style="2" customWidth="1"/>
    <col min="5919" max="5919" width="10.85546875" style="2" customWidth="1"/>
    <col min="5920" max="5920" width="2.85546875" style="2" customWidth="1"/>
    <col min="5921" max="6144" width="11.42578125" style="2"/>
    <col min="6145" max="6145" width="2.85546875" style="2" customWidth="1"/>
    <col min="6146" max="6146" width="45.85546875" style="2" customWidth="1"/>
    <col min="6147" max="6147" width="5.85546875" style="2" customWidth="1"/>
    <col min="6148" max="6151" width="15.7109375" style="2" customWidth="1"/>
    <col min="6152" max="6152" width="2.85546875" style="2" customWidth="1"/>
    <col min="6153" max="6156" width="15.7109375" style="2" customWidth="1"/>
    <col min="6157" max="6157" width="2.85546875" style="2" customWidth="1"/>
    <col min="6158" max="6158" width="10.85546875" style="2" customWidth="1"/>
    <col min="6159" max="6159" width="2.85546875" style="2" customWidth="1"/>
    <col min="6160" max="6161" width="15.7109375" style="2" customWidth="1"/>
    <col min="6162" max="6163" width="2.85546875" style="2" customWidth="1"/>
    <col min="6164" max="6164" width="45.85546875" style="2" customWidth="1"/>
    <col min="6165" max="6168" width="15.7109375" style="2" customWidth="1"/>
    <col min="6169" max="6169" width="2.85546875" style="2" customWidth="1"/>
    <col min="6170" max="6173" width="15.7109375" style="2" customWidth="1"/>
    <col min="6174" max="6174" width="2.85546875" style="2" customWidth="1"/>
    <col min="6175" max="6175" width="10.85546875" style="2" customWidth="1"/>
    <col min="6176" max="6176" width="2.85546875" style="2" customWidth="1"/>
    <col min="6177" max="6400" width="11.42578125" style="2"/>
    <col min="6401" max="6401" width="2.85546875" style="2" customWidth="1"/>
    <col min="6402" max="6402" width="45.85546875" style="2" customWidth="1"/>
    <col min="6403" max="6403" width="5.85546875" style="2" customWidth="1"/>
    <col min="6404" max="6407" width="15.7109375" style="2" customWidth="1"/>
    <col min="6408" max="6408" width="2.85546875" style="2" customWidth="1"/>
    <col min="6409" max="6412" width="15.7109375" style="2" customWidth="1"/>
    <col min="6413" max="6413" width="2.85546875" style="2" customWidth="1"/>
    <col min="6414" max="6414" width="10.85546875" style="2" customWidth="1"/>
    <col min="6415" max="6415" width="2.85546875" style="2" customWidth="1"/>
    <col min="6416" max="6417" width="15.7109375" style="2" customWidth="1"/>
    <col min="6418" max="6419" width="2.85546875" style="2" customWidth="1"/>
    <col min="6420" max="6420" width="45.85546875" style="2" customWidth="1"/>
    <col min="6421" max="6424" width="15.7109375" style="2" customWidth="1"/>
    <col min="6425" max="6425" width="2.85546875" style="2" customWidth="1"/>
    <col min="6426" max="6429" width="15.7109375" style="2" customWidth="1"/>
    <col min="6430" max="6430" width="2.85546875" style="2" customWidth="1"/>
    <col min="6431" max="6431" width="10.85546875" style="2" customWidth="1"/>
    <col min="6432" max="6432" width="2.85546875" style="2" customWidth="1"/>
    <col min="6433" max="6656" width="11.42578125" style="2"/>
    <col min="6657" max="6657" width="2.85546875" style="2" customWidth="1"/>
    <col min="6658" max="6658" width="45.85546875" style="2" customWidth="1"/>
    <col min="6659" max="6659" width="5.85546875" style="2" customWidth="1"/>
    <col min="6660" max="6663" width="15.7109375" style="2" customWidth="1"/>
    <col min="6664" max="6664" width="2.85546875" style="2" customWidth="1"/>
    <col min="6665" max="6668" width="15.7109375" style="2" customWidth="1"/>
    <col min="6669" max="6669" width="2.85546875" style="2" customWidth="1"/>
    <col min="6670" max="6670" width="10.85546875" style="2" customWidth="1"/>
    <col min="6671" max="6671" width="2.85546875" style="2" customWidth="1"/>
    <col min="6672" max="6673" width="15.7109375" style="2" customWidth="1"/>
    <col min="6674" max="6675" width="2.85546875" style="2" customWidth="1"/>
    <col min="6676" max="6676" width="45.85546875" style="2" customWidth="1"/>
    <col min="6677" max="6680" width="15.7109375" style="2" customWidth="1"/>
    <col min="6681" max="6681" width="2.85546875" style="2" customWidth="1"/>
    <col min="6682" max="6685" width="15.7109375" style="2" customWidth="1"/>
    <col min="6686" max="6686" width="2.85546875" style="2" customWidth="1"/>
    <col min="6687" max="6687" width="10.85546875" style="2" customWidth="1"/>
    <col min="6688" max="6688" width="2.85546875" style="2" customWidth="1"/>
    <col min="6689" max="6912" width="11.42578125" style="2"/>
    <col min="6913" max="6913" width="2.85546875" style="2" customWidth="1"/>
    <col min="6914" max="6914" width="45.85546875" style="2" customWidth="1"/>
    <col min="6915" max="6915" width="5.85546875" style="2" customWidth="1"/>
    <col min="6916" max="6919" width="15.7109375" style="2" customWidth="1"/>
    <col min="6920" max="6920" width="2.85546875" style="2" customWidth="1"/>
    <col min="6921" max="6924" width="15.7109375" style="2" customWidth="1"/>
    <col min="6925" max="6925" width="2.85546875" style="2" customWidth="1"/>
    <col min="6926" max="6926" width="10.85546875" style="2" customWidth="1"/>
    <col min="6927" max="6927" width="2.85546875" style="2" customWidth="1"/>
    <col min="6928" max="6929" width="15.7109375" style="2" customWidth="1"/>
    <col min="6930" max="6931" width="2.85546875" style="2" customWidth="1"/>
    <col min="6932" max="6932" width="45.85546875" style="2" customWidth="1"/>
    <col min="6933" max="6936" width="15.7109375" style="2" customWidth="1"/>
    <col min="6937" max="6937" width="2.85546875" style="2" customWidth="1"/>
    <col min="6938" max="6941" width="15.7109375" style="2" customWidth="1"/>
    <col min="6942" max="6942" width="2.85546875" style="2" customWidth="1"/>
    <col min="6943" max="6943" width="10.85546875" style="2" customWidth="1"/>
    <col min="6944" max="6944" width="2.85546875" style="2" customWidth="1"/>
    <col min="6945" max="7168" width="11.42578125" style="2"/>
    <col min="7169" max="7169" width="2.85546875" style="2" customWidth="1"/>
    <col min="7170" max="7170" width="45.85546875" style="2" customWidth="1"/>
    <col min="7171" max="7171" width="5.85546875" style="2" customWidth="1"/>
    <col min="7172" max="7175" width="15.7109375" style="2" customWidth="1"/>
    <col min="7176" max="7176" width="2.85546875" style="2" customWidth="1"/>
    <col min="7177" max="7180" width="15.7109375" style="2" customWidth="1"/>
    <col min="7181" max="7181" width="2.85546875" style="2" customWidth="1"/>
    <col min="7182" max="7182" width="10.85546875" style="2" customWidth="1"/>
    <col min="7183" max="7183" width="2.85546875" style="2" customWidth="1"/>
    <col min="7184" max="7185" width="15.7109375" style="2" customWidth="1"/>
    <col min="7186" max="7187" width="2.85546875" style="2" customWidth="1"/>
    <col min="7188" max="7188" width="45.85546875" style="2" customWidth="1"/>
    <col min="7189" max="7192" width="15.7109375" style="2" customWidth="1"/>
    <col min="7193" max="7193" width="2.85546875" style="2" customWidth="1"/>
    <col min="7194" max="7197" width="15.7109375" style="2" customWidth="1"/>
    <col min="7198" max="7198" width="2.85546875" style="2" customWidth="1"/>
    <col min="7199" max="7199" width="10.85546875" style="2" customWidth="1"/>
    <col min="7200" max="7200" width="2.85546875" style="2" customWidth="1"/>
    <col min="7201" max="7424" width="11.42578125" style="2"/>
    <col min="7425" max="7425" width="2.85546875" style="2" customWidth="1"/>
    <col min="7426" max="7426" width="45.85546875" style="2" customWidth="1"/>
    <col min="7427" max="7427" width="5.85546875" style="2" customWidth="1"/>
    <col min="7428" max="7431" width="15.7109375" style="2" customWidth="1"/>
    <col min="7432" max="7432" width="2.85546875" style="2" customWidth="1"/>
    <col min="7433" max="7436" width="15.7109375" style="2" customWidth="1"/>
    <col min="7437" max="7437" width="2.85546875" style="2" customWidth="1"/>
    <col min="7438" max="7438" width="10.85546875" style="2" customWidth="1"/>
    <col min="7439" max="7439" width="2.85546875" style="2" customWidth="1"/>
    <col min="7440" max="7441" width="15.7109375" style="2" customWidth="1"/>
    <col min="7442" max="7443" width="2.85546875" style="2" customWidth="1"/>
    <col min="7444" max="7444" width="45.85546875" style="2" customWidth="1"/>
    <col min="7445" max="7448" width="15.7109375" style="2" customWidth="1"/>
    <col min="7449" max="7449" width="2.85546875" style="2" customWidth="1"/>
    <col min="7450" max="7453" width="15.7109375" style="2" customWidth="1"/>
    <col min="7454" max="7454" width="2.85546875" style="2" customWidth="1"/>
    <col min="7455" max="7455" width="10.85546875" style="2" customWidth="1"/>
    <col min="7456" max="7456" width="2.85546875" style="2" customWidth="1"/>
    <col min="7457" max="7680" width="11.42578125" style="2"/>
    <col min="7681" max="7681" width="2.85546875" style="2" customWidth="1"/>
    <col min="7682" max="7682" width="45.85546875" style="2" customWidth="1"/>
    <col min="7683" max="7683" width="5.85546875" style="2" customWidth="1"/>
    <col min="7684" max="7687" width="15.7109375" style="2" customWidth="1"/>
    <col min="7688" max="7688" width="2.85546875" style="2" customWidth="1"/>
    <col min="7689" max="7692" width="15.7109375" style="2" customWidth="1"/>
    <col min="7693" max="7693" width="2.85546875" style="2" customWidth="1"/>
    <col min="7694" max="7694" width="10.85546875" style="2" customWidth="1"/>
    <col min="7695" max="7695" width="2.85546875" style="2" customWidth="1"/>
    <col min="7696" max="7697" width="15.7109375" style="2" customWidth="1"/>
    <col min="7698" max="7699" width="2.85546875" style="2" customWidth="1"/>
    <col min="7700" max="7700" width="45.85546875" style="2" customWidth="1"/>
    <col min="7701" max="7704" width="15.7109375" style="2" customWidth="1"/>
    <col min="7705" max="7705" width="2.85546875" style="2" customWidth="1"/>
    <col min="7706" max="7709" width="15.7109375" style="2" customWidth="1"/>
    <col min="7710" max="7710" width="2.85546875" style="2" customWidth="1"/>
    <col min="7711" max="7711" width="10.85546875" style="2" customWidth="1"/>
    <col min="7712" max="7712" width="2.85546875" style="2" customWidth="1"/>
    <col min="7713" max="7936" width="11.42578125" style="2"/>
    <col min="7937" max="7937" width="2.85546875" style="2" customWidth="1"/>
    <col min="7938" max="7938" width="45.85546875" style="2" customWidth="1"/>
    <col min="7939" max="7939" width="5.85546875" style="2" customWidth="1"/>
    <col min="7940" max="7943" width="15.7109375" style="2" customWidth="1"/>
    <col min="7944" max="7944" width="2.85546875" style="2" customWidth="1"/>
    <col min="7945" max="7948" width="15.7109375" style="2" customWidth="1"/>
    <col min="7949" max="7949" width="2.85546875" style="2" customWidth="1"/>
    <col min="7950" max="7950" width="10.85546875" style="2" customWidth="1"/>
    <col min="7951" max="7951" width="2.85546875" style="2" customWidth="1"/>
    <col min="7952" max="7953" width="15.7109375" style="2" customWidth="1"/>
    <col min="7954" max="7955" width="2.85546875" style="2" customWidth="1"/>
    <col min="7956" max="7956" width="45.85546875" style="2" customWidth="1"/>
    <col min="7957" max="7960" width="15.7109375" style="2" customWidth="1"/>
    <col min="7961" max="7961" width="2.85546875" style="2" customWidth="1"/>
    <col min="7962" max="7965" width="15.7109375" style="2" customWidth="1"/>
    <col min="7966" max="7966" width="2.85546875" style="2" customWidth="1"/>
    <col min="7967" max="7967" width="10.85546875" style="2" customWidth="1"/>
    <col min="7968" max="7968" width="2.85546875" style="2" customWidth="1"/>
    <col min="7969" max="8192" width="11.42578125" style="2"/>
    <col min="8193" max="8193" width="2.85546875" style="2" customWidth="1"/>
    <col min="8194" max="8194" width="45.85546875" style="2" customWidth="1"/>
    <col min="8195" max="8195" width="5.85546875" style="2" customWidth="1"/>
    <col min="8196" max="8199" width="15.7109375" style="2" customWidth="1"/>
    <col min="8200" max="8200" width="2.85546875" style="2" customWidth="1"/>
    <col min="8201" max="8204" width="15.7109375" style="2" customWidth="1"/>
    <col min="8205" max="8205" width="2.85546875" style="2" customWidth="1"/>
    <col min="8206" max="8206" width="10.85546875" style="2" customWidth="1"/>
    <col min="8207" max="8207" width="2.85546875" style="2" customWidth="1"/>
    <col min="8208" max="8209" width="15.7109375" style="2" customWidth="1"/>
    <col min="8210" max="8211" width="2.85546875" style="2" customWidth="1"/>
    <col min="8212" max="8212" width="45.85546875" style="2" customWidth="1"/>
    <col min="8213" max="8216" width="15.7109375" style="2" customWidth="1"/>
    <col min="8217" max="8217" width="2.85546875" style="2" customWidth="1"/>
    <col min="8218" max="8221" width="15.7109375" style="2" customWidth="1"/>
    <col min="8222" max="8222" width="2.85546875" style="2" customWidth="1"/>
    <col min="8223" max="8223" width="10.85546875" style="2" customWidth="1"/>
    <col min="8224" max="8224" width="2.85546875" style="2" customWidth="1"/>
    <col min="8225" max="8448" width="11.42578125" style="2"/>
    <col min="8449" max="8449" width="2.85546875" style="2" customWidth="1"/>
    <col min="8450" max="8450" width="45.85546875" style="2" customWidth="1"/>
    <col min="8451" max="8451" width="5.85546875" style="2" customWidth="1"/>
    <col min="8452" max="8455" width="15.7109375" style="2" customWidth="1"/>
    <col min="8456" max="8456" width="2.85546875" style="2" customWidth="1"/>
    <col min="8457" max="8460" width="15.7109375" style="2" customWidth="1"/>
    <col min="8461" max="8461" width="2.85546875" style="2" customWidth="1"/>
    <col min="8462" max="8462" width="10.85546875" style="2" customWidth="1"/>
    <col min="8463" max="8463" width="2.85546875" style="2" customWidth="1"/>
    <col min="8464" max="8465" width="15.7109375" style="2" customWidth="1"/>
    <col min="8466" max="8467" width="2.85546875" style="2" customWidth="1"/>
    <col min="8468" max="8468" width="45.85546875" style="2" customWidth="1"/>
    <col min="8469" max="8472" width="15.7109375" style="2" customWidth="1"/>
    <col min="8473" max="8473" width="2.85546875" style="2" customWidth="1"/>
    <col min="8474" max="8477" width="15.7109375" style="2" customWidth="1"/>
    <col min="8478" max="8478" width="2.85546875" style="2" customWidth="1"/>
    <col min="8479" max="8479" width="10.85546875" style="2" customWidth="1"/>
    <col min="8480" max="8480" width="2.85546875" style="2" customWidth="1"/>
    <col min="8481" max="8704" width="11.42578125" style="2"/>
    <col min="8705" max="8705" width="2.85546875" style="2" customWidth="1"/>
    <col min="8706" max="8706" width="45.85546875" style="2" customWidth="1"/>
    <col min="8707" max="8707" width="5.85546875" style="2" customWidth="1"/>
    <col min="8708" max="8711" width="15.7109375" style="2" customWidth="1"/>
    <col min="8712" max="8712" width="2.85546875" style="2" customWidth="1"/>
    <col min="8713" max="8716" width="15.7109375" style="2" customWidth="1"/>
    <col min="8717" max="8717" width="2.85546875" style="2" customWidth="1"/>
    <col min="8718" max="8718" width="10.85546875" style="2" customWidth="1"/>
    <col min="8719" max="8719" width="2.85546875" style="2" customWidth="1"/>
    <col min="8720" max="8721" width="15.7109375" style="2" customWidth="1"/>
    <col min="8722" max="8723" width="2.85546875" style="2" customWidth="1"/>
    <col min="8724" max="8724" width="45.85546875" style="2" customWidth="1"/>
    <col min="8725" max="8728" width="15.7109375" style="2" customWidth="1"/>
    <col min="8729" max="8729" width="2.85546875" style="2" customWidth="1"/>
    <col min="8730" max="8733" width="15.7109375" style="2" customWidth="1"/>
    <col min="8734" max="8734" width="2.85546875" style="2" customWidth="1"/>
    <col min="8735" max="8735" width="10.85546875" style="2" customWidth="1"/>
    <col min="8736" max="8736" width="2.85546875" style="2" customWidth="1"/>
    <col min="8737" max="8960" width="11.42578125" style="2"/>
    <col min="8961" max="8961" width="2.85546875" style="2" customWidth="1"/>
    <col min="8962" max="8962" width="45.85546875" style="2" customWidth="1"/>
    <col min="8963" max="8963" width="5.85546875" style="2" customWidth="1"/>
    <col min="8964" max="8967" width="15.7109375" style="2" customWidth="1"/>
    <col min="8968" max="8968" width="2.85546875" style="2" customWidth="1"/>
    <col min="8969" max="8972" width="15.7109375" style="2" customWidth="1"/>
    <col min="8973" max="8973" width="2.85546875" style="2" customWidth="1"/>
    <col min="8974" max="8974" width="10.85546875" style="2" customWidth="1"/>
    <col min="8975" max="8975" width="2.85546875" style="2" customWidth="1"/>
    <col min="8976" max="8977" width="15.7109375" style="2" customWidth="1"/>
    <col min="8978" max="8979" width="2.85546875" style="2" customWidth="1"/>
    <col min="8980" max="8980" width="45.85546875" style="2" customWidth="1"/>
    <col min="8981" max="8984" width="15.7109375" style="2" customWidth="1"/>
    <col min="8985" max="8985" width="2.85546875" style="2" customWidth="1"/>
    <col min="8986" max="8989" width="15.7109375" style="2" customWidth="1"/>
    <col min="8990" max="8990" width="2.85546875" style="2" customWidth="1"/>
    <col min="8991" max="8991" width="10.85546875" style="2" customWidth="1"/>
    <col min="8992" max="8992" width="2.85546875" style="2" customWidth="1"/>
    <col min="8993" max="9216" width="11.42578125" style="2"/>
    <col min="9217" max="9217" width="2.85546875" style="2" customWidth="1"/>
    <col min="9218" max="9218" width="45.85546875" style="2" customWidth="1"/>
    <col min="9219" max="9219" width="5.85546875" style="2" customWidth="1"/>
    <col min="9220" max="9223" width="15.7109375" style="2" customWidth="1"/>
    <col min="9224" max="9224" width="2.85546875" style="2" customWidth="1"/>
    <col min="9225" max="9228" width="15.7109375" style="2" customWidth="1"/>
    <col min="9229" max="9229" width="2.85546875" style="2" customWidth="1"/>
    <col min="9230" max="9230" width="10.85546875" style="2" customWidth="1"/>
    <col min="9231" max="9231" width="2.85546875" style="2" customWidth="1"/>
    <col min="9232" max="9233" width="15.7109375" style="2" customWidth="1"/>
    <col min="9234" max="9235" width="2.85546875" style="2" customWidth="1"/>
    <col min="9236" max="9236" width="45.85546875" style="2" customWidth="1"/>
    <col min="9237" max="9240" width="15.7109375" style="2" customWidth="1"/>
    <col min="9241" max="9241" width="2.85546875" style="2" customWidth="1"/>
    <col min="9242" max="9245" width="15.7109375" style="2" customWidth="1"/>
    <col min="9246" max="9246" width="2.85546875" style="2" customWidth="1"/>
    <col min="9247" max="9247" width="10.85546875" style="2" customWidth="1"/>
    <col min="9248" max="9248" width="2.85546875" style="2" customWidth="1"/>
    <col min="9249" max="9472" width="11.42578125" style="2"/>
    <col min="9473" max="9473" width="2.85546875" style="2" customWidth="1"/>
    <col min="9474" max="9474" width="45.85546875" style="2" customWidth="1"/>
    <col min="9475" max="9475" width="5.85546875" style="2" customWidth="1"/>
    <col min="9476" max="9479" width="15.7109375" style="2" customWidth="1"/>
    <col min="9480" max="9480" width="2.85546875" style="2" customWidth="1"/>
    <col min="9481" max="9484" width="15.7109375" style="2" customWidth="1"/>
    <col min="9485" max="9485" width="2.85546875" style="2" customWidth="1"/>
    <col min="9486" max="9486" width="10.85546875" style="2" customWidth="1"/>
    <col min="9487" max="9487" width="2.85546875" style="2" customWidth="1"/>
    <col min="9488" max="9489" width="15.7109375" style="2" customWidth="1"/>
    <col min="9490" max="9491" width="2.85546875" style="2" customWidth="1"/>
    <col min="9492" max="9492" width="45.85546875" style="2" customWidth="1"/>
    <col min="9493" max="9496" width="15.7109375" style="2" customWidth="1"/>
    <col min="9497" max="9497" width="2.85546875" style="2" customWidth="1"/>
    <col min="9498" max="9501" width="15.7109375" style="2" customWidth="1"/>
    <col min="9502" max="9502" width="2.85546875" style="2" customWidth="1"/>
    <col min="9503" max="9503" width="10.85546875" style="2" customWidth="1"/>
    <col min="9504" max="9504" width="2.85546875" style="2" customWidth="1"/>
    <col min="9505" max="9728" width="11.42578125" style="2"/>
    <col min="9729" max="9729" width="2.85546875" style="2" customWidth="1"/>
    <col min="9730" max="9730" width="45.85546875" style="2" customWidth="1"/>
    <col min="9731" max="9731" width="5.85546875" style="2" customWidth="1"/>
    <col min="9732" max="9735" width="15.7109375" style="2" customWidth="1"/>
    <col min="9736" max="9736" width="2.85546875" style="2" customWidth="1"/>
    <col min="9737" max="9740" width="15.7109375" style="2" customWidth="1"/>
    <col min="9741" max="9741" width="2.85546875" style="2" customWidth="1"/>
    <col min="9742" max="9742" width="10.85546875" style="2" customWidth="1"/>
    <col min="9743" max="9743" width="2.85546875" style="2" customWidth="1"/>
    <col min="9744" max="9745" width="15.7109375" style="2" customWidth="1"/>
    <col min="9746" max="9747" width="2.85546875" style="2" customWidth="1"/>
    <col min="9748" max="9748" width="45.85546875" style="2" customWidth="1"/>
    <col min="9749" max="9752" width="15.7109375" style="2" customWidth="1"/>
    <col min="9753" max="9753" width="2.85546875" style="2" customWidth="1"/>
    <col min="9754" max="9757" width="15.7109375" style="2" customWidth="1"/>
    <col min="9758" max="9758" width="2.85546875" style="2" customWidth="1"/>
    <col min="9759" max="9759" width="10.85546875" style="2" customWidth="1"/>
    <col min="9760" max="9760" width="2.85546875" style="2" customWidth="1"/>
    <col min="9761" max="9984" width="11.42578125" style="2"/>
    <col min="9985" max="9985" width="2.85546875" style="2" customWidth="1"/>
    <col min="9986" max="9986" width="45.85546875" style="2" customWidth="1"/>
    <col min="9987" max="9987" width="5.85546875" style="2" customWidth="1"/>
    <col min="9988" max="9991" width="15.7109375" style="2" customWidth="1"/>
    <col min="9992" max="9992" width="2.85546875" style="2" customWidth="1"/>
    <col min="9993" max="9996" width="15.7109375" style="2" customWidth="1"/>
    <col min="9997" max="9997" width="2.85546875" style="2" customWidth="1"/>
    <col min="9998" max="9998" width="10.85546875" style="2" customWidth="1"/>
    <col min="9999" max="9999" width="2.85546875" style="2" customWidth="1"/>
    <col min="10000" max="10001" width="15.7109375" style="2" customWidth="1"/>
    <col min="10002" max="10003" width="2.85546875" style="2" customWidth="1"/>
    <col min="10004" max="10004" width="45.85546875" style="2" customWidth="1"/>
    <col min="10005" max="10008" width="15.7109375" style="2" customWidth="1"/>
    <col min="10009" max="10009" width="2.85546875" style="2" customWidth="1"/>
    <col min="10010" max="10013" width="15.7109375" style="2" customWidth="1"/>
    <col min="10014" max="10014" width="2.85546875" style="2" customWidth="1"/>
    <col min="10015" max="10015" width="10.85546875" style="2" customWidth="1"/>
    <col min="10016" max="10016" width="2.85546875" style="2" customWidth="1"/>
    <col min="10017" max="10240" width="11.42578125" style="2"/>
    <col min="10241" max="10241" width="2.85546875" style="2" customWidth="1"/>
    <col min="10242" max="10242" width="45.85546875" style="2" customWidth="1"/>
    <col min="10243" max="10243" width="5.85546875" style="2" customWidth="1"/>
    <col min="10244" max="10247" width="15.7109375" style="2" customWidth="1"/>
    <col min="10248" max="10248" width="2.85546875" style="2" customWidth="1"/>
    <col min="10249" max="10252" width="15.7109375" style="2" customWidth="1"/>
    <col min="10253" max="10253" width="2.85546875" style="2" customWidth="1"/>
    <col min="10254" max="10254" width="10.85546875" style="2" customWidth="1"/>
    <col min="10255" max="10255" width="2.85546875" style="2" customWidth="1"/>
    <col min="10256" max="10257" width="15.7109375" style="2" customWidth="1"/>
    <col min="10258" max="10259" width="2.85546875" style="2" customWidth="1"/>
    <col min="10260" max="10260" width="45.85546875" style="2" customWidth="1"/>
    <col min="10261" max="10264" width="15.7109375" style="2" customWidth="1"/>
    <col min="10265" max="10265" width="2.85546875" style="2" customWidth="1"/>
    <col min="10266" max="10269" width="15.7109375" style="2" customWidth="1"/>
    <col min="10270" max="10270" width="2.85546875" style="2" customWidth="1"/>
    <col min="10271" max="10271" width="10.85546875" style="2" customWidth="1"/>
    <col min="10272" max="10272" width="2.85546875" style="2" customWidth="1"/>
    <col min="10273" max="10496" width="11.42578125" style="2"/>
    <col min="10497" max="10497" width="2.85546875" style="2" customWidth="1"/>
    <col min="10498" max="10498" width="45.85546875" style="2" customWidth="1"/>
    <col min="10499" max="10499" width="5.85546875" style="2" customWidth="1"/>
    <col min="10500" max="10503" width="15.7109375" style="2" customWidth="1"/>
    <col min="10504" max="10504" width="2.85546875" style="2" customWidth="1"/>
    <col min="10505" max="10508" width="15.7109375" style="2" customWidth="1"/>
    <col min="10509" max="10509" width="2.85546875" style="2" customWidth="1"/>
    <col min="10510" max="10510" width="10.85546875" style="2" customWidth="1"/>
    <col min="10511" max="10511" width="2.85546875" style="2" customWidth="1"/>
    <col min="10512" max="10513" width="15.7109375" style="2" customWidth="1"/>
    <col min="10514" max="10515" width="2.85546875" style="2" customWidth="1"/>
    <col min="10516" max="10516" width="45.85546875" style="2" customWidth="1"/>
    <col min="10517" max="10520" width="15.7109375" style="2" customWidth="1"/>
    <col min="10521" max="10521" width="2.85546875" style="2" customWidth="1"/>
    <col min="10522" max="10525" width="15.7109375" style="2" customWidth="1"/>
    <col min="10526" max="10526" width="2.85546875" style="2" customWidth="1"/>
    <col min="10527" max="10527" width="10.85546875" style="2" customWidth="1"/>
    <col min="10528" max="10528" width="2.85546875" style="2" customWidth="1"/>
    <col min="10529" max="10752" width="11.42578125" style="2"/>
    <col min="10753" max="10753" width="2.85546875" style="2" customWidth="1"/>
    <col min="10754" max="10754" width="45.85546875" style="2" customWidth="1"/>
    <col min="10755" max="10755" width="5.85546875" style="2" customWidth="1"/>
    <col min="10756" max="10759" width="15.7109375" style="2" customWidth="1"/>
    <col min="10760" max="10760" width="2.85546875" style="2" customWidth="1"/>
    <col min="10761" max="10764" width="15.7109375" style="2" customWidth="1"/>
    <col min="10765" max="10765" width="2.85546875" style="2" customWidth="1"/>
    <col min="10766" max="10766" width="10.85546875" style="2" customWidth="1"/>
    <col min="10767" max="10767" width="2.85546875" style="2" customWidth="1"/>
    <col min="10768" max="10769" width="15.7109375" style="2" customWidth="1"/>
    <col min="10770" max="10771" width="2.85546875" style="2" customWidth="1"/>
    <col min="10772" max="10772" width="45.85546875" style="2" customWidth="1"/>
    <col min="10773" max="10776" width="15.7109375" style="2" customWidth="1"/>
    <col min="10777" max="10777" width="2.85546875" style="2" customWidth="1"/>
    <col min="10778" max="10781" width="15.7109375" style="2" customWidth="1"/>
    <col min="10782" max="10782" width="2.85546875" style="2" customWidth="1"/>
    <col min="10783" max="10783" width="10.85546875" style="2" customWidth="1"/>
    <col min="10784" max="10784" width="2.85546875" style="2" customWidth="1"/>
    <col min="10785" max="11008" width="11.42578125" style="2"/>
    <col min="11009" max="11009" width="2.85546875" style="2" customWidth="1"/>
    <col min="11010" max="11010" width="45.85546875" style="2" customWidth="1"/>
    <col min="11011" max="11011" width="5.85546875" style="2" customWidth="1"/>
    <col min="11012" max="11015" width="15.7109375" style="2" customWidth="1"/>
    <col min="11016" max="11016" width="2.85546875" style="2" customWidth="1"/>
    <col min="11017" max="11020" width="15.7109375" style="2" customWidth="1"/>
    <col min="11021" max="11021" width="2.85546875" style="2" customWidth="1"/>
    <col min="11022" max="11022" width="10.85546875" style="2" customWidth="1"/>
    <col min="11023" max="11023" width="2.85546875" style="2" customWidth="1"/>
    <col min="11024" max="11025" width="15.7109375" style="2" customWidth="1"/>
    <col min="11026" max="11027" width="2.85546875" style="2" customWidth="1"/>
    <col min="11028" max="11028" width="45.85546875" style="2" customWidth="1"/>
    <col min="11029" max="11032" width="15.7109375" style="2" customWidth="1"/>
    <col min="11033" max="11033" width="2.85546875" style="2" customWidth="1"/>
    <col min="11034" max="11037" width="15.7109375" style="2" customWidth="1"/>
    <col min="11038" max="11038" width="2.85546875" style="2" customWidth="1"/>
    <col min="11039" max="11039" width="10.85546875" style="2" customWidth="1"/>
    <col min="11040" max="11040" width="2.85546875" style="2" customWidth="1"/>
    <col min="11041" max="11264" width="11.42578125" style="2"/>
    <col min="11265" max="11265" width="2.85546875" style="2" customWidth="1"/>
    <col min="11266" max="11266" width="45.85546875" style="2" customWidth="1"/>
    <col min="11267" max="11267" width="5.85546875" style="2" customWidth="1"/>
    <col min="11268" max="11271" width="15.7109375" style="2" customWidth="1"/>
    <col min="11272" max="11272" width="2.85546875" style="2" customWidth="1"/>
    <col min="11273" max="11276" width="15.7109375" style="2" customWidth="1"/>
    <col min="11277" max="11277" width="2.85546875" style="2" customWidth="1"/>
    <col min="11278" max="11278" width="10.85546875" style="2" customWidth="1"/>
    <col min="11279" max="11279" width="2.85546875" style="2" customWidth="1"/>
    <col min="11280" max="11281" width="15.7109375" style="2" customWidth="1"/>
    <col min="11282" max="11283" width="2.85546875" style="2" customWidth="1"/>
    <col min="11284" max="11284" width="45.85546875" style="2" customWidth="1"/>
    <col min="11285" max="11288" width="15.7109375" style="2" customWidth="1"/>
    <col min="11289" max="11289" width="2.85546875" style="2" customWidth="1"/>
    <col min="11290" max="11293" width="15.7109375" style="2" customWidth="1"/>
    <col min="11294" max="11294" width="2.85546875" style="2" customWidth="1"/>
    <col min="11295" max="11295" width="10.85546875" style="2" customWidth="1"/>
    <col min="11296" max="11296" width="2.85546875" style="2" customWidth="1"/>
    <col min="11297" max="11520" width="11.42578125" style="2"/>
    <col min="11521" max="11521" width="2.85546875" style="2" customWidth="1"/>
    <col min="11522" max="11522" width="45.85546875" style="2" customWidth="1"/>
    <col min="11523" max="11523" width="5.85546875" style="2" customWidth="1"/>
    <col min="11524" max="11527" width="15.7109375" style="2" customWidth="1"/>
    <col min="11528" max="11528" width="2.85546875" style="2" customWidth="1"/>
    <col min="11529" max="11532" width="15.7109375" style="2" customWidth="1"/>
    <col min="11533" max="11533" width="2.85546875" style="2" customWidth="1"/>
    <col min="11534" max="11534" width="10.85546875" style="2" customWidth="1"/>
    <col min="11535" max="11535" width="2.85546875" style="2" customWidth="1"/>
    <col min="11536" max="11537" width="15.7109375" style="2" customWidth="1"/>
    <col min="11538" max="11539" width="2.85546875" style="2" customWidth="1"/>
    <col min="11540" max="11540" width="45.85546875" style="2" customWidth="1"/>
    <col min="11541" max="11544" width="15.7109375" style="2" customWidth="1"/>
    <col min="11545" max="11545" width="2.85546875" style="2" customWidth="1"/>
    <col min="11546" max="11549" width="15.7109375" style="2" customWidth="1"/>
    <col min="11550" max="11550" width="2.85546875" style="2" customWidth="1"/>
    <col min="11551" max="11551" width="10.85546875" style="2" customWidth="1"/>
    <col min="11552" max="11552" width="2.85546875" style="2" customWidth="1"/>
    <col min="11553" max="11776" width="11.42578125" style="2"/>
    <col min="11777" max="11777" width="2.85546875" style="2" customWidth="1"/>
    <col min="11778" max="11778" width="45.85546875" style="2" customWidth="1"/>
    <col min="11779" max="11779" width="5.85546875" style="2" customWidth="1"/>
    <col min="11780" max="11783" width="15.7109375" style="2" customWidth="1"/>
    <col min="11784" max="11784" width="2.85546875" style="2" customWidth="1"/>
    <col min="11785" max="11788" width="15.7109375" style="2" customWidth="1"/>
    <col min="11789" max="11789" width="2.85546875" style="2" customWidth="1"/>
    <col min="11790" max="11790" width="10.85546875" style="2" customWidth="1"/>
    <col min="11791" max="11791" width="2.85546875" style="2" customWidth="1"/>
    <col min="11792" max="11793" width="15.7109375" style="2" customWidth="1"/>
    <col min="11794" max="11795" width="2.85546875" style="2" customWidth="1"/>
    <col min="11796" max="11796" width="45.85546875" style="2" customWidth="1"/>
    <col min="11797" max="11800" width="15.7109375" style="2" customWidth="1"/>
    <col min="11801" max="11801" width="2.85546875" style="2" customWidth="1"/>
    <col min="11802" max="11805" width="15.7109375" style="2" customWidth="1"/>
    <col min="11806" max="11806" width="2.85546875" style="2" customWidth="1"/>
    <col min="11807" max="11807" width="10.85546875" style="2" customWidth="1"/>
    <col min="11808" max="11808" width="2.85546875" style="2" customWidth="1"/>
    <col min="11809" max="12032" width="11.42578125" style="2"/>
    <col min="12033" max="12033" width="2.85546875" style="2" customWidth="1"/>
    <col min="12034" max="12034" width="45.85546875" style="2" customWidth="1"/>
    <col min="12035" max="12035" width="5.85546875" style="2" customWidth="1"/>
    <col min="12036" max="12039" width="15.7109375" style="2" customWidth="1"/>
    <col min="12040" max="12040" width="2.85546875" style="2" customWidth="1"/>
    <col min="12041" max="12044" width="15.7109375" style="2" customWidth="1"/>
    <col min="12045" max="12045" width="2.85546875" style="2" customWidth="1"/>
    <col min="12046" max="12046" width="10.85546875" style="2" customWidth="1"/>
    <col min="12047" max="12047" width="2.85546875" style="2" customWidth="1"/>
    <col min="12048" max="12049" width="15.7109375" style="2" customWidth="1"/>
    <col min="12050" max="12051" width="2.85546875" style="2" customWidth="1"/>
    <col min="12052" max="12052" width="45.85546875" style="2" customWidth="1"/>
    <col min="12053" max="12056" width="15.7109375" style="2" customWidth="1"/>
    <col min="12057" max="12057" width="2.85546875" style="2" customWidth="1"/>
    <col min="12058" max="12061" width="15.7109375" style="2" customWidth="1"/>
    <col min="12062" max="12062" width="2.85546875" style="2" customWidth="1"/>
    <col min="12063" max="12063" width="10.85546875" style="2" customWidth="1"/>
    <col min="12064" max="12064" width="2.85546875" style="2" customWidth="1"/>
    <col min="12065" max="12288" width="11.42578125" style="2"/>
    <col min="12289" max="12289" width="2.85546875" style="2" customWidth="1"/>
    <col min="12290" max="12290" width="45.85546875" style="2" customWidth="1"/>
    <col min="12291" max="12291" width="5.85546875" style="2" customWidth="1"/>
    <col min="12292" max="12295" width="15.7109375" style="2" customWidth="1"/>
    <col min="12296" max="12296" width="2.85546875" style="2" customWidth="1"/>
    <col min="12297" max="12300" width="15.7109375" style="2" customWidth="1"/>
    <col min="12301" max="12301" width="2.85546875" style="2" customWidth="1"/>
    <col min="12302" max="12302" width="10.85546875" style="2" customWidth="1"/>
    <col min="12303" max="12303" width="2.85546875" style="2" customWidth="1"/>
    <col min="12304" max="12305" width="15.7109375" style="2" customWidth="1"/>
    <col min="12306" max="12307" width="2.85546875" style="2" customWidth="1"/>
    <col min="12308" max="12308" width="45.85546875" style="2" customWidth="1"/>
    <col min="12309" max="12312" width="15.7109375" style="2" customWidth="1"/>
    <col min="12313" max="12313" width="2.85546875" style="2" customWidth="1"/>
    <col min="12314" max="12317" width="15.7109375" style="2" customWidth="1"/>
    <col min="12318" max="12318" width="2.85546875" style="2" customWidth="1"/>
    <col min="12319" max="12319" width="10.85546875" style="2" customWidth="1"/>
    <col min="12320" max="12320" width="2.85546875" style="2" customWidth="1"/>
    <col min="12321" max="12544" width="11.42578125" style="2"/>
    <col min="12545" max="12545" width="2.85546875" style="2" customWidth="1"/>
    <col min="12546" max="12546" width="45.85546875" style="2" customWidth="1"/>
    <col min="12547" max="12547" width="5.85546875" style="2" customWidth="1"/>
    <col min="12548" max="12551" width="15.7109375" style="2" customWidth="1"/>
    <col min="12552" max="12552" width="2.85546875" style="2" customWidth="1"/>
    <col min="12553" max="12556" width="15.7109375" style="2" customWidth="1"/>
    <col min="12557" max="12557" width="2.85546875" style="2" customWidth="1"/>
    <col min="12558" max="12558" width="10.85546875" style="2" customWidth="1"/>
    <col min="12559" max="12559" width="2.85546875" style="2" customWidth="1"/>
    <col min="12560" max="12561" width="15.7109375" style="2" customWidth="1"/>
    <col min="12562" max="12563" width="2.85546875" style="2" customWidth="1"/>
    <col min="12564" max="12564" width="45.85546875" style="2" customWidth="1"/>
    <col min="12565" max="12568" width="15.7109375" style="2" customWidth="1"/>
    <col min="12569" max="12569" width="2.85546875" style="2" customWidth="1"/>
    <col min="12570" max="12573" width="15.7109375" style="2" customWidth="1"/>
    <col min="12574" max="12574" width="2.85546875" style="2" customWidth="1"/>
    <col min="12575" max="12575" width="10.85546875" style="2" customWidth="1"/>
    <col min="12576" max="12576" width="2.85546875" style="2" customWidth="1"/>
    <col min="12577" max="12800" width="11.42578125" style="2"/>
    <col min="12801" max="12801" width="2.85546875" style="2" customWidth="1"/>
    <col min="12802" max="12802" width="45.85546875" style="2" customWidth="1"/>
    <col min="12803" max="12803" width="5.85546875" style="2" customWidth="1"/>
    <col min="12804" max="12807" width="15.7109375" style="2" customWidth="1"/>
    <col min="12808" max="12808" width="2.85546875" style="2" customWidth="1"/>
    <col min="12809" max="12812" width="15.7109375" style="2" customWidth="1"/>
    <col min="12813" max="12813" width="2.85546875" style="2" customWidth="1"/>
    <col min="12814" max="12814" width="10.85546875" style="2" customWidth="1"/>
    <col min="12815" max="12815" width="2.85546875" style="2" customWidth="1"/>
    <col min="12816" max="12817" width="15.7109375" style="2" customWidth="1"/>
    <col min="12818" max="12819" width="2.85546875" style="2" customWidth="1"/>
    <col min="12820" max="12820" width="45.85546875" style="2" customWidth="1"/>
    <col min="12821" max="12824" width="15.7109375" style="2" customWidth="1"/>
    <col min="12825" max="12825" width="2.85546875" style="2" customWidth="1"/>
    <col min="12826" max="12829" width="15.7109375" style="2" customWidth="1"/>
    <col min="12830" max="12830" width="2.85546875" style="2" customWidth="1"/>
    <col min="12831" max="12831" width="10.85546875" style="2" customWidth="1"/>
    <col min="12832" max="12832" width="2.85546875" style="2" customWidth="1"/>
    <col min="12833" max="13056" width="11.42578125" style="2"/>
    <col min="13057" max="13057" width="2.85546875" style="2" customWidth="1"/>
    <col min="13058" max="13058" width="45.85546875" style="2" customWidth="1"/>
    <col min="13059" max="13059" width="5.85546875" style="2" customWidth="1"/>
    <col min="13060" max="13063" width="15.7109375" style="2" customWidth="1"/>
    <col min="13064" max="13064" width="2.85546875" style="2" customWidth="1"/>
    <col min="13065" max="13068" width="15.7109375" style="2" customWidth="1"/>
    <col min="13069" max="13069" width="2.85546875" style="2" customWidth="1"/>
    <col min="13070" max="13070" width="10.85546875" style="2" customWidth="1"/>
    <col min="13071" max="13071" width="2.85546875" style="2" customWidth="1"/>
    <col min="13072" max="13073" width="15.7109375" style="2" customWidth="1"/>
    <col min="13074" max="13075" width="2.85546875" style="2" customWidth="1"/>
    <col min="13076" max="13076" width="45.85546875" style="2" customWidth="1"/>
    <col min="13077" max="13080" width="15.7109375" style="2" customWidth="1"/>
    <col min="13081" max="13081" width="2.85546875" style="2" customWidth="1"/>
    <col min="13082" max="13085" width="15.7109375" style="2" customWidth="1"/>
    <col min="13086" max="13086" width="2.85546875" style="2" customWidth="1"/>
    <col min="13087" max="13087" width="10.85546875" style="2" customWidth="1"/>
    <col min="13088" max="13088" width="2.85546875" style="2" customWidth="1"/>
    <col min="13089" max="13312" width="11.42578125" style="2"/>
    <col min="13313" max="13313" width="2.85546875" style="2" customWidth="1"/>
    <col min="13314" max="13314" width="45.85546875" style="2" customWidth="1"/>
    <col min="13315" max="13315" width="5.85546875" style="2" customWidth="1"/>
    <col min="13316" max="13319" width="15.7109375" style="2" customWidth="1"/>
    <col min="13320" max="13320" width="2.85546875" style="2" customWidth="1"/>
    <col min="13321" max="13324" width="15.7109375" style="2" customWidth="1"/>
    <col min="13325" max="13325" width="2.85546875" style="2" customWidth="1"/>
    <col min="13326" max="13326" width="10.85546875" style="2" customWidth="1"/>
    <col min="13327" max="13327" width="2.85546875" style="2" customWidth="1"/>
    <col min="13328" max="13329" width="15.7109375" style="2" customWidth="1"/>
    <col min="13330" max="13331" width="2.85546875" style="2" customWidth="1"/>
    <col min="13332" max="13332" width="45.85546875" style="2" customWidth="1"/>
    <col min="13333" max="13336" width="15.7109375" style="2" customWidth="1"/>
    <col min="13337" max="13337" width="2.85546875" style="2" customWidth="1"/>
    <col min="13338" max="13341" width="15.7109375" style="2" customWidth="1"/>
    <col min="13342" max="13342" width="2.85546875" style="2" customWidth="1"/>
    <col min="13343" max="13343" width="10.85546875" style="2" customWidth="1"/>
    <col min="13344" max="13344" width="2.85546875" style="2" customWidth="1"/>
    <col min="13345" max="13568" width="11.42578125" style="2"/>
    <col min="13569" max="13569" width="2.85546875" style="2" customWidth="1"/>
    <col min="13570" max="13570" width="45.85546875" style="2" customWidth="1"/>
    <col min="13571" max="13571" width="5.85546875" style="2" customWidth="1"/>
    <col min="13572" max="13575" width="15.7109375" style="2" customWidth="1"/>
    <col min="13576" max="13576" width="2.85546875" style="2" customWidth="1"/>
    <col min="13577" max="13580" width="15.7109375" style="2" customWidth="1"/>
    <col min="13581" max="13581" width="2.85546875" style="2" customWidth="1"/>
    <col min="13582" max="13582" width="10.85546875" style="2" customWidth="1"/>
    <col min="13583" max="13583" width="2.85546875" style="2" customWidth="1"/>
    <col min="13584" max="13585" width="15.7109375" style="2" customWidth="1"/>
    <col min="13586" max="13587" width="2.85546875" style="2" customWidth="1"/>
    <col min="13588" max="13588" width="45.85546875" style="2" customWidth="1"/>
    <col min="13589" max="13592" width="15.7109375" style="2" customWidth="1"/>
    <col min="13593" max="13593" width="2.85546875" style="2" customWidth="1"/>
    <col min="13594" max="13597" width="15.7109375" style="2" customWidth="1"/>
    <col min="13598" max="13598" width="2.85546875" style="2" customWidth="1"/>
    <col min="13599" max="13599" width="10.85546875" style="2" customWidth="1"/>
    <col min="13600" max="13600" width="2.85546875" style="2" customWidth="1"/>
    <col min="13601" max="13824" width="11.42578125" style="2"/>
    <col min="13825" max="13825" width="2.85546875" style="2" customWidth="1"/>
    <col min="13826" max="13826" width="45.85546875" style="2" customWidth="1"/>
    <col min="13827" max="13827" width="5.85546875" style="2" customWidth="1"/>
    <col min="13828" max="13831" width="15.7109375" style="2" customWidth="1"/>
    <col min="13832" max="13832" width="2.85546875" style="2" customWidth="1"/>
    <col min="13833" max="13836" width="15.7109375" style="2" customWidth="1"/>
    <col min="13837" max="13837" width="2.85546875" style="2" customWidth="1"/>
    <col min="13838" max="13838" width="10.85546875" style="2" customWidth="1"/>
    <col min="13839" max="13839" width="2.85546875" style="2" customWidth="1"/>
    <col min="13840" max="13841" width="15.7109375" style="2" customWidth="1"/>
    <col min="13842" max="13843" width="2.85546875" style="2" customWidth="1"/>
    <col min="13844" max="13844" width="45.85546875" style="2" customWidth="1"/>
    <col min="13845" max="13848" width="15.7109375" style="2" customWidth="1"/>
    <col min="13849" max="13849" width="2.85546875" style="2" customWidth="1"/>
    <col min="13850" max="13853" width="15.7109375" style="2" customWidth="1"/>
    <col min="13854" max="13854" width="2.85546875" style="2" customWidth="1"/>
    <col min="13855" max="13855" width="10.85546875" style="2" customWidth="1"/>
    <col min="13856" max="13856" width="2.85546875" style="2" customWidth="1"/>
    <col min="13857" max="14080" width="11.42578125" style="2"/>
    <col min="14081" max="14081" width="2.85546875" style="2" customWidth="1"/>
    <col min="14082" max="14082" width="45.85546875" style="2" customWidth="1"/>
    <col min="14083" max="14083" width="5.85546875" style="2" customWidth="1"/>
    <col min="14084" max="14087" width="15.7109375" style="2" customWidth="1"/>
    <col min="14088" max="14088" width="2.85546875" style="2" customWidth="1"/>
    <col min="14089" max="14092" width="15.7109375" style="2" customWidth="1"/>
    <col min="14093" max="14093" width="2.85546875" style="2" customWidth="1"/>
    <col min="14094" max="14094" width="10.85546875" style="2" customWidth="1"/>
    <col min="14095" max="14095" width="2.85546875" style="2" customWidth="1"/>
    <col min="14096" max="14097" width="15.7109375" style="2" customWidth="1"/>
    <col min="14098" max="14099" width="2.85546875" style="2" customWidth="1"/>
    <col min="14100" max="14100" width="45.85546875" style="2" customWidth="1"/>
    <col min="14101" max="14104" width="15.7109375" style="2" customWidth="1"/>
    <col min="14105" max="14105" width="2.85546875" style="2" customWidth="1"/>
    <col min="14106" max="14109" width="15.7109375" style="2" customWidth="1"/>
    <col min="14110" max="14110" width="2.85546875" style="2" customWidth="1"/>
    <col min="14111" max="14111" width="10.85546875" style="2" customWidth="1"/>
    <col min="14112" max="14112" width="2.85546875" style="2" customWidth="1"/>
    <col min="14113" max="14336" width="11.42578125" style="2"/>
    <col min="14337" max="14337" width="2.85546875" style="2" customWidth="1"/>
    <col min="14338" max="14338" width="45.85546875" style="2" customWidth="1"/>
    <col min="14339" max="14339" width="5.85546875" style="2" customWidth="1"/>
    <col min="14340" max="14343" width="15.7109375" style="2" customWidth="1"/>
    <col min="14344" max="14344" width="2.85546875" style="2" customWidth="1"/>
    <col min="14345" max="14348" width="15.7109375" style="2" customWidth="1"/>
    <col min="14349" max="14349" width="2.85546875" style="2" customWidth="1"/>
    <col min="14350" max="14350" width="10.85546875" style="2" customWidth="1"/>
    <col min="14351" max="14351" width="2.85546875" style="2" customWidth="1"/>
    <col min="14352" max="14353" width="15.7109375" style="2" customWidth="1"/>
    <col min="14354" max="14355" width="2.85546875" style="2" customWidth="1"/>
    <col min="14356" max="14356" width="45.85546875" style="2" customWidth="1"/>
    <col min="14357" max="14360" width="15.7109375" style="2" customWidth="1"/>
    <col min="14361" max="14361" width="2.85546875" style="2" customWidth="1"/>
    <col min="14362" max="14365" width="15.7109375" style="2" customWidth="1"/>
    <col min="14366" max="14366" width="2.85546875" style="2" customWidth="1"/>
    <col min="14367" max="14367" width="10.85546875" style="2" customWidth="1"/>
    <col min="14368" max="14368" width="2.85546875" style="2" customWidth="1"/>
    <col min="14369" max="14592" width="11.42578125" style="2"/>
    <col min="14593" max="14593" width="2.85546875" style="2" customWidth="1"/>
    <col min="14594" max="14594" width="45.85546875" style="2" customWidth="1"/>
    <col min="14595" max="14595" width="5.85546875" style="2" customWidth="1"/>
    <col min="14596" max="14599" width="15.7109375" style="2" customWidth="1"/>
    <col min="14600" max="14600" width="2.85546875" style="2" customWidth="1"/>
    <col min="14601" max="14604" width="15.7109375" style="2" customWidth="1"/>
    <col min="14605" max="14605" width="2.85546875" style="2" customWidth="1"/>
    <col min="14606" max="14606" width="10.85546875" style="2" customWidth="1"/>
    <col min="14607" max="14607" width="2.85546875" style="2" customWidth="1"/>
    <col min="14608" max="14609" width="15.7109375" style="2" customWidth="1"/>
    <col min="14610" max="14611" width="2.85546875" style="2" customWidth="1"/>
    <col min="14612" max="14612" width="45.85546875" style="2" customWidth="1"/>
    <col min="14613" max="14616" width="15.7109375" style="2" customWidth="1"/>
    <col min="14617" max="14617" width="2.85546875" style="2" customWidth="1"/>
    <col min="14618" max="14621" width="15.7109375" style="2" customWidth="1"/>
    <col min="14622" max="14622" width="2.85546875" style="2" customWidth="1"/>
    <col min="14623" max="14623" width="10.85546875" style="2" customWidth="1"/>
    <col min="14624" max="14624" width="2.85546875" style="2" customWidth="1"/>
    <col min="14625" max="14848" width="11.42578125" style="2"/>
    <col min="14849" max="14849" width="2.85546875" style="2" customWidth="1"/>
    <col min="14850" max="14850" width="45.85546875" style="2" customWidth="1"/>
    <col min="14851" max="14851" width="5.85546875" style="2" customWidth="1"/>
    <col min="14852" max="14855" width="15.7109375" style="2" customWidth="1"/>
    <col min="14856" max="14856" width="2.85546875" style="2" customWidth="1"/>
    <col min="14857" max="14860" width="15.7109375" style="2" customWidth="1"/>
    <col min="14861" max="14861" width="2.85546875" style="2" customWidth="1"/>
    <col min="14862" max="14862" width="10.85546875" style="2" customWidth="1"/>
    <col min="14863" max="14863" width="2.85546875" style="2" customWidth="1"/>
    <col min="14864" max="14865" width="15.7109375" style="2" customWidth="1"/>
    <col min="14866" max="14867" width="2.85546875" style="2" customWidth="1"/>
    <col min="14868" max="14868" width="45.85546875" style="2" customWidth="1"/>
    <col min="14869" max="14872" width="15.7109375" style="2" customWidth="1"/>
    <col min="14873" max="14873" width="2.85546875" style="2" customWidth="1"/>
    <col min="14874" max="14877" width="15.7109375" style="2" customWidth="1"/>
    <col min="14878" max="14878" width="2.85546875" style="2" customWidth="1"/>
    <col min="14879" max="14879" width="10.85546875" style="2" customWidth="1"/>
    <col min="14880" max="14880" width="2.85546875" style="2" customWidth="1"/>
    <col min="14881" max="15104" width="11.42578125" style="2"/>
    <col min="15105" max="15105" width="2.85546875" style="2" customWidth="1"/>
    <col min="15106" max="15106" width="45.85546875" style="2" customWidth="1"/>
    <col min="15107" max="15107" width="5.85546875" style="2" customWidth="1"/>
    <col min="15108" max="15111" width="15.7109375" style="2" customWidth="1"/>
    <col min="15112" max="15112" width="2.85546875" style="2" customWidth="1"/>
    <col min="15113" max="15116" width="15.7109375" style="2" customWidth="1"/>
    <col min="15117" max="15117" width="2.85546875" style="2" customWidth="1"/>
    <col min="15118" max="15118" width="10.85546875" style="2" customWidth="1"/>
    <col min="15119" max="15119" width="2.85546875" style="2" customWidth="1"/>
    <col min="15120" max="15121" width="15.7109375" style="2" customWidth="1"/>
    <col min="15122" max="15123" width="2.85546875" style="2" customWidth="1"/>
    <col min="15124" max="15124" width="45.85546875" style="2" customWidth="1"/>
    <col min="15125" max="15128" width="15.7109375" style="2" customWidth="1"/>
    <col min="15129" max="15129" width="2.85546875" style="2" customWidth="1"/>
    <col min="15130" max="15133" width="15.7109375" style="2" customWidth="1"/>
    <col min="15134" max="15134" width="2.85546875" style="2" customWidth="1"/>
    <col min="15135" max="15135" width="10.85546875" style="2" customWidth="1"/>
    <col min="15136" max="15136" width="2.85546875" style="2" customWidth="1"/>
    <col min="15137" max="15360" width="11.42578125" style="2"/>
    <col min="15361" max="15361" width="2.85546875" style="2" customWidth="1"/>
    <col min="15362" max="15362" width="45.85546875" style="2" customWidth="1"/>
    <col min="15363" max="15363" width="5.85546875" style="2" customWidth="1"/>
    <col min="15364" max="15367" width="15.7109375" style="2" customWidth="1"/>
    <col min="15368" max="15368" width="2.85546875" style="2" customWidth="1"/>
    <col min="15369" max="15372" width="15.7109375" style="2" customWidth="1"/>
    <col min="15373" max="15373" width="2.85546875" style="2" customWidth="1"/>
    <col min="15374" max="15374" width="10.85546875" style="2" customWidth="1"/>
    <col min="15375" max="15375" width="2.85546875" style="2" customWidth="1"/>
    <col min="15376" max="15377" width="15.7109375" style="2" customWidth="1"/>
    <col min="15378" max="15379" width="2.85546875" style="2" customWidth="1"/>
    <col min="15380" max="15380" width="45.85546875" style="2" customWidth="1"/>
    <col min="15381" max="15384" width="15.7109375" style="2" customWidth="1"/>
    <col min="15385" max="15385" width="2.85546875" style="2" customWidth="1"/>
    <col min="15386" max="15389" width="15.7109375" style="2" customWidth="1"/>
    <col min="15390" max="15390" width="2.85546875" style="2" customWidth="1"/>
    <col min="15391" max="15391" width="10.85546875" style="2" customWidth="1"/>
    <col min="15392" max="15392" width="2.85546875" style="2" customWidth="1"/>
    <col min="15393" max="15616" width="11.42578125" style="2"/>
    <col min="15617" max="15617" width="2.85546875" style="2" customWidth="1"/>
    <col min="15618" max="15618" width="45.85546875" style="2" customWidth="1"/>
    <col min="15619" max="15619" width="5.85546875" style="2" customWidth="1"/>
    <col min="15620" max="15623" width="15.7109375" style="2" customWidth="1"/>
    <col min="15624" max="15624" width="2.85546875" style="2" customWidth="1"/>
    <col min="15625" max="15628" width="15.7109375" style="2" customWidth="1"/>
    <col min="15629" max="15629" width="2.85546875" style="2" customWidth="1"/>
    <col min="15630" max="15630" width="10.85546875" style="2" customWidth="1"/>
    <col min="15631" max="15631" width="2.85546875" style="2" customWidth="1"/>
    <col min="15632" max="15633" width="15.7109375" style="2" customWidth="1"/>
    <col min="15634" max="15635" width="2.85546875" style="2" customWidth="1"/>
    <col min="15636" max="15636" width="45.85546875" style="2" customWidth="1"/>
    <col min="15637" max="15640" width="15.7109375" style="2" customWidth="1"/>
    <col min="15641" max="15641" width="2.85546875" style="2" customWidth="1"/>
    <col min="15642" max="15645" width="15.7109375" style="2" customWidth="1"/>
    <col min="15646" max="15646" width="2.85546875" style="2" customWidth="1"/>
    <col min="15647" max="15647" width="10.85546875" style="2" customWidth="1"/>
    <col min="15648" max="15648" width="2.85546875" style="2" customWidth="1"/>
    <col min="15649" max="15872" width="11.42578125" style="2"/>
    <col min="15873" max="15873" width="2.85546875" style="2" customWidth="1"/>
    <col min="15874" max="15874" width="45.85546875" style="2" customWidth="1"/>
    <col min="15875" max="15875" width="5.85546875" style="2" customWidth="1"/>
    <col min="15876" max="15879" width="15.7109375" style="2" customWidth="1"/>
    <col min="15880" max="15880" width="2.85546875" style="2" customWidth="1"/>
    <col min="15881" max="15884" width="15.7109375" style="2" customWidth="1"/>
    <col min="15885" max="15885" width="2.85546875" style="2" customWidth="1"/>
    <col min="15886" max="15886" width="10.85546875" style="2" customWidth="1"/>
    <col min="15887" max="15887" width="2.85546875" style="2" customWidth="1"/>
    <col min="15888" max="15889" width="15.7109375" style="2" customWidth="1"/>
    <col min="15890" max="15891" width="2.85546875" style="2" customWidth="1"/>
    <col min="15892" max="15892" width="45.85546875" style="2" customWidth="1"/>
    <col min="15893" max="15896" width="15.7109375" style="2" customWidth="1"/>
    <col min="15897" max="15897" width="2.85546875" style="2" customWidth="1"/>
    <col min="15898" max="15901" width="15.7109375" style="2" customWidth="1"/>
    <col min="15902" max="15902" width="2.85546875" style="2" customWidth="1"/>
    <col min="15903" max="15903" width="10.85546875" style="2" customWidth="1"/>
    <col min="15904" max="15904" width="2.85546875" style="2" customWidth="1"/>
    <col min="15905" max="16128" width="11.42578125" style="2"/>
    <col min="16129" max="16129" width="2.85546875" style="2" customWidth="1"/>
    <col min="16130" max="16130" width="45.85546875" style="2" customWidth="1"/>
    <col min="16131" max="16131" width="5.85546875" style="2" customWidth="1"/>
    <col min="16132" max="16135" width="15.7109375" style="2" customWidth="1"/>
    <col min="16136" max="16136" width="2.85546875" style="2" customWidth="1"/>
    <col min="16137" max="16140" width="15.7109375" style="2" customWidth="1"/>
    <col min="16141" max="16141" width="2.85546875" style="2" customWidth="1"/>
    <col min="16142" max="16142" width="10.85546875" style="2" customWidth="1"/>
    <col min="16143" max="16143" width="2.85546875" style="2" customWidth="1"/>
    <col min="16144" max="16145" width="15.7109375" style="2" customWidth="1"/>
    <col min="16146" max="16147" width="2.85546875" style="2" customWidth="1"/>
    <col min="16148" max="16148" width="45.85546875" style="2" customWidth="1"/>
    <col min="16149" max="16152" width="15.7109375" style="2" customWidth="1"/>
    <col min="16153" max="16153" width="2.85546875" style="2" customWidth="1"/>
    <col min="16154" max="16157" width="15.7109375" style="2" customWidth="1"/>
    <col min="16158" max="16158" width="2.85546875" style="2" customWidth="1"/>
    <col min="16159" max="16159" width="10.85546875" style="2" customWidth="1"/>
    <col min="16160" max="16160" width="2.85546875" style="2" customWidth="1"/>
    <col min="16161" max="16384" width="11.42578125" style="2"/>
  </cols>
  <sheetData>
    <row r="1" spans="1:32"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row>
    <row r="2" spans="1:32" x14ac:dyDescent="0.25">
      <c r="A2" s="112"/>
      <c r="B2" s="113" t="s">
        <v>305</v>
      </c>
      <c r="C2" s="112"/>
      <c r="D2" s="112"/>
      <c r="E2" s="112"/>
      <c r="F2" s="112"/>
      <c r="G2" s="112"/>
      <c r="H2" s="112"/>
      <c r="I2" s="112"/>
      <c r="J2" s="112"/>
      <c r="K2" s="112"/>
      <c r="L2" s="112"/>
      <c r="M2" s="112"/>
      <c r="N2" s="112"/>
      <c r="O2" s="112"/>
      <c r="P2" s="112"/>
      <c r="Q2" s="112"/>
      <c r="R2" s="112"/>
      <c r="S2" s="112"/>
      <c r="T2" s="113"/>
      <c r="U2" s="112"/>
      <c r="V2" s="112"/>
      <c r="W2" s="112"/>
      <c r="X2" s="112"/>
      <c r="Y2" s="112"/>
      <c r="Z2" s="112"/>
      <c r="AA2" s="112"/>
      <c r="AB2" s="112"/>
      <c r="AC2" s="112"/>
      <c r="AD2" s="112"/>
      <c r="AE2" s="112"/>
      <c r="AF2" s="112"/>
    </row>
    <row r="3" spans="1:32" x14ac:dyDescent="0.25">
      <c r="A3" s="112"/>
      <c r="B3" s="113" t="s">
        <v>306</v>
      </c>
      <c r="C3" s="112"/>
      <c r="D3" s="112"/>
      <c r="E3" s="112"/>
      <c r="F3" s="112"/>
      <c r="G3" s="112"/>
      <c r="H3" s="112"/>
      <c r="I3" s="112"/>
      <c r="J3" s="112"/>
      <c r="K3" s="112"/>
      <c r="L3" s="112"/>
      <c r="M3" s="112"/>
      <c r="N3" s="112"/>
      <c r="O3" s="112"/>
      <c r="P3" s="112"/>
      <c r="Q3" s="112"/>
      <c r="R3" s="112"/>
      <c r="S3" s="112"/>
      <c r="T3" s="113" t="s">
        <v>306</v>
      </c>
      <c r="U3" s="112"/>
      <c r="V3" s="112"/>
      <c r="W3" s="112"/>
      <c r="X3" s="112"/>
      <c r="Y3" s="112"/>
      <c r="Z3" s="112"/>
      <c r="AA3" s="112"/>
      <c r="AB3" s="112"/>
      <c r="AC3" s="112"/>
      <c r="AD3" s="112"/>
      <c r="AE3" s="112"/>
      <c r="AF3" s="112"/>
    </row>
    <row r="4" spans="1:32" x14ac:dyDescent="0.25">
      <c r="A4" s="112"/>
      <c r="B4" s="116" t="s">
        <v>2</v>
      </c>
      <c r="C4" s="112"/>
      <c r="D4" s="112"/>
      <c r="E4" s="112"/>
      <c r="F4" s="112"/>
      <c r="G4" s="112"/>
      <c r="H4" s="112"/>
      <c r="I4" s="112"/>
      <c r="J4" s="112"/>
      <c r="K4" s="112"/>
      <c r="L4" s="112"/>
      <c r="M4" s="112"/>
      <c r="N4" s="112"/>
      <c r="O4" s="112"/>
      <c r="P4" s="112"/>
      <c r="Q4" s="112"/>
      <c r="R4" s="112"/>
      <c r="S4" s="112"/>
      <c r="T4" s="116" t="s">
        <v>3</v>
      </c>
      <c r="U4" s="112"/>
      <c r="V4" s="112"/>
      <c r="W4" s="112"/>
      <c r="X4" s="112"/>
      <c r="Y4" s="112"/>
      <c r="Z4" s="112"/>
      <c r="AA4" s="112"/>
      <c r="AB4" s="112"/>
      <c r="AC4" s="112"/>
      <c r="AD4" s="112"/>
      <c r="AE4" s="112"/>
      <c r="AF4" s="112"/>
    </row>
    <row r="5" spans="1:32" ht="15" customHeight="1" x14ac:dyDescent="0.25">
      <c r="A5" s="12"/>
      <c r="B5" s="1999" t="s">
        <v>4</v>
      </c>
      <c r="C5" s="1999" t="s">
        <v>5</v>
      </c>
      <c r="D5" s="1999" t="s">
        <v>201</v>
      </c>
      <c r="E5" s="2020">
        <v>2016</v>
      </c>
      <c r="F5" s="2020"/>
      <c r="G5" s="2020"/>
      <c r="H5" s="12"/>
      <c r="I5" s="1999" t="s">
        <v>201</v>
      </c>
      <c r="J5" s="2020">
        <v>2015</v>
      </c>
      <c r="K5" s="2020"/>
      <c r="L5" s="2020"/>
      <c r="M5" s="12"/>
      <c r="N5" s="1996" t="s">
        <v>207</v>
      </c>
      <c r="O5" s="12"/>
      <c r="P5" s="1996" t="s">
        <v>9</v>
      </c>
      <c r="Q5" s="1996" t="s">
        <v>10</v>
      </c>
      <c r="R5" s="12"/>
      <c r="S5" s="12"/>
      <c r="T5" s="1999" t="s">
        <v>4</v>
      </c>
      <c r="U5" s="1999" t="s">
        <v>201</v>
      </c>
      <c r="V5" s="2009">
        <v>2016</v>
      </c>
      <c r="W5" s="2010"/>
      <c r="X5" s="2011"/>
      <c r="Y5" s="12"/>
      <c r="Z5" s="1999" t="s">
        <v>201</v>
      </c>
      <c r="AA5" s="2020">
        <v>2015</v>
      </c>
      <c r="AB5" s="2020"/>
      <c r="AC5" s="2020"/>
      <c r="AD5" s="12"/>
      <c r="AE5" s="1996" t="s">
        <v>207</v>
      </c>
      <c r="AF5" s="12"/>
    </row>
    <row r="6" spans="1:32" x14ac:dyDescent="0.25">
      <c r="A6" s="12"/>
      <c r="B6" s="2000"/>
      <c r="C6" s="2000"/>
      <c r="D6" s="2000"/>
      <c r="E6" s="212" t="s">
        <v>277</v>
      </c>
      <c r="F6" s="212" t="s">
        <v>277</v>
      </c>
      <c r="G6" s="212" t="s">
        <v>203</v>
      </c>
      <c r="H6" s="12"/>
      <c r="I6" s="2000"/>
      <c r="J6" s="212" t="s">
        <v>277</v>
      </c>
      <c r="K6" s="212" t="s">
        <v>277</v>
      </c>
      <c r="L6" s="212" t="s">
        <v>203</v>
      </c>
      <c r="M6" s="12"/>
      <c r="N6" s="1997"/>
      <c r="O6" s="12"/>
      <c r="P6" s="1997"/>
      <c r="Q6" s="1997"/>
      <c r="R6" s="12"/>
      <c r="S6" s="12"/>
      <c r="T6" s="2000"/>
      <c r="U6" s="2000"/>
      <c r="V6" s="212" t="s">
        <v>277</v>
      </c>
      <c r="W6" s="212" t="s">
        <v>277</v>
      </c>
      <c r="X6" s="212" t="s">
        <v>203</v>
      </c>
      <c r="Y6" s="12"/>
      <c r="Z6" s="2000"/>
      <c r="AA6" s="212" t="s">
        <v>277</v>
      </c>
      <c r="AB6" s="212" t="s">
        <v>277</v>
      </c>
      <c r="AC6" s="212" t="s">
        <v>203</v>
      </c>
      <c r="AD6" s="12"/>
      <c r="AE6" s="1997"/>
      <c r="AF6" s="12"/>
    </row>
    <row r="7" spans="1:32" x14ac:dyDescent="0.25">
      <c r="A7" s="12"/>
      <c r="B7" s="2001"/>
      <c r="C7" s="2001"/>
      <c r="D7" s="2001"/>
      <c r="E7" s="151" t="s">
        <v>278</v>
      </c>
      <c r="F7" s="151" t="s">
        <v>279</v>
      </c>
      <c r="G7" s="151" t="s">
        <v>290</v>
      </c>
      <c r="H7" s="12"/>
      <c r="I7" s="2001"/>
      <c r="J7" s="151" t="s">
        <v>278</v>
      </c>
      <c r="K7" s="151" t="s">
        <v>279</v>
      </c>
      <c r="L7" s="151" t="s">
        <v>290</v>
      </c>
      <c r="M7" s="12"/>
      <c r="N7" s="1998"/>
      <c r="O7" s="12"/>
      <c r="P7" s="1998"/>
      <c r="Q7" s="1998"/>
      <c r="R7" s="12"/>
      <c r="S7" s="12"/>
      <c r="T7" s="2001"/>
      <c r="U7" s="2001"/>
      <c r="V7" s="151" t="s">
        <v>278</v>
      </c>
      <c r="W7" s="151" t="s">
        <v>279</v>
      </c>
      <c r="X7" s="151" t="s">
        <v>290</v>
      </c>
      <c r="Y7" s="12"/>
      <c r="Z7" s="2001"/>
      <c r="AA7" s="151" t="s">
        <v>278</v>
      </c>
      <c r="AB7" s="151" t="s">
        <v>279</v>
      </c>
      <c r="AC7" s="151" t="s">
        <v>290</v>
      </c>
      <c r="AD7" s="12"/>
      <c r="AE7" s="1998"/>
      <c r="AF7" s="12"/>
    </row>
    <row r="8" spans="1:32" ht="12.75" customHeight="1" x14ac:dyDescent="0.25">
      <c r="A8" s="16"/>
      <c r="B8" s="16"/>
      <c r="C8" s="16"/>
      <c r="D8" s="16"/>
      <c r="E8" s="16"/>
      <c r="F8" s="16"/>
      <c r="G8" s="16"/>
      <c r="H8" s="16"/>
      <c r="I8" s="16"/>
      <c r="J8" s="16"/>
      <c r="K8" s="16"/>
      <c r="L8" s="16"/>
      <c r="M8" s="16"/>
      <c r="N8" s="19"/>
      <c r="O8" s="16"/>
      <c r="P8" s="19"/>
      <c r="Q8" s="16"/>
      <c r="R8" s="16"/>
      <c r="S8" s="16"/>
      <c r="T8" s="16"/>
      <c r="U8" s="16"/>
      <c r="V8" s="16"/>
      <c r="W8" s="16"/>
      <c r="X8" s="16"/>
      <c r="Y8" s="16"/>
      <c r="Z8" s="16"/>
      <c r="AA8" s="16"/>
      <c r="AB8" s="16"/>
      <c r="AC8" s="16"/>
      <c r="AD8" s="16"/>
      <c r="AE8" s="19"/>
      <c r="AF8" s="16"/>
    </row>
    <row r="9" spans="1:32" x14ac:dyDescent="0.25">
      <c r="A9" s="112"/>
      <c r="B9" s="20" t="s">
        <v>11</v>
      </c>
      <c r="C9" s="21"/>
      <c r="D9" s="21"/>
      <c r="E9" s="21"/>
      <c r="F9" s="21"/>
      <c r="G9" s="21"/>
      <c r="H9" s="112"/>
      <c r="I9" s="190"/>
      <c r="J9" s="21"/>
      <c r="K9" s="21"/>
      <c r="L9" s="21"/>
      <c r="M9" s="112"/>
      <c r="N9" s="23"/>
      <c r="O9" s="112"/>
      <c r="P9" s="23"/>
      <c r="Q9" s="2"/>
      <c r="R9" s="112"/>
      <c r="S9" s="112"/>
      <c r="T9" s="20" t="s">
        <v>11</v>
      </c>
      <c r="U9" s="21"/>
      <c r="V9" s="21"/>
      <c r="W9" s="21"/>
      <c r="X9" s="21"/>
      <c r="Y9" s="112"/>
      <c r="Z9" s="21"/>
      <c r="AA9" s="21"/>
      <c r="AB9" s="21"/>
      <c r="AC9" s="21"/>
      <c r="AD9" s="112"/>
      <c r="AE9" s="23"/>
      <c r="AF9" s="112"/>
    </row>
    <row r="10" spans="1:32" x14ac:dyDescent="0.25">
      <c r="A10" s="113"/>
      <c r="B10" s="26" t="s">
        <v>14</v>
      </c>
      <c r="C10" s="1270" t="s">
        <v>15</v>
      </c>
      <c r="D10" s="612">
        <f>SUM(E10:G10)</f>
        <v>572.70000000000005</v>
      </c>
      <c r="E10" s="1547">
        <v>517.69000000000005</v>
      </c>
      <c r="F10" s="1547">
        <v>55.01</v>
      </c>
      <c r="G10" s="733">
        <v>0</v>
      </c>
      <c r="H10" s="317"/>
      <c r="I10" s="171">
        <f t="shared" ref="I10:I15" si="0">SUM(J10:L10)</f>
        <v>959.92</v>
      </c>
      <c r="J10" s="193">
        <v>909.74</v>
      </c>
      <c r="K10" s="193">
        <v>50.18</v>
      </c>
      <c r="L10" s="193">
        <v>0</v>
      </c>
      <c r="M10" s="29"/>
      <c r="N10" s="170">
        <f>D10/I10-1</f>
        <v>-0.4033877823151929</v>
      </c>
      <c r="O10" s="113"/>
      <c r="P10" s="1014">
        <f>VLOOKUP(B10,'FX rates'!$B$9:$K$116,4,FALSE)</f>
        <v>3.2522000000000002</v>
      </c>
      <c r="Q10" s="1046">
        <f>VLOOKUP(B10,'FX rates'!$B$9:$K$116,5,FALSE)</f>
        <v>3.8978999999999999</v>
      </c>
      <c r="R10" s="113"/>
      <c r="S10" s="113"/>
      <c r="T10" s="26" t="s">
        <v>14</v>
      </c>
      <c r="U10" s="171">
        <f t="shared" ref="U10:U14" si="1">SUM(V10:X10)</f>
        <v>176.09618104667609</v>
      </c>
      <c r="V10" s="193">
        <f t="shared" ref="V10:X14" si="2">E10/$P10</f>
        <v>159.18147715392658</v>
      </c>
      <c r="W10" s="193">
        <f t="shared" si="2"/>
        <v>16.914703892749522</v>
      </c>
      <c r="X10" s="193">
        <f t="shared" si="2"/>
        <v>0</v>
      </c>
      <c r="Y10" s="317"/>
      <c r="Z10" s="1768">
        <v>246.26593806921679</v>
      </c>
      <c r="AA10" s="727">
        <f>J10/$Q10</f>
        <v>233.39233946484006</v>
      </c>
      <c r="AB10" s="1676">
        <f>K10/$Q10</f>
        <v>12.873598604376715</v>
      </c>
      <c r="AC10" s="614">
        <f>L10/$Q10</f>
        <v>0</v>
      </c>
      <c r="AD10" s="29"/>
      <c r="AE10" s="348">
        <f>U10/Z10-1</f>
        <v>-0.2849348861344293</v>
      </c>
      <c r="AF10" s="113"/>
    </row>
    <row r="11" spans="1:32" x14ac:dyDescent="0.25">
      <c r="A11" s="112"/>
      <c r="B11" s="32" t="s">
        <v>16</v>
      </c>
      <c r="C11" s="349" t="s">
        <v>17</v>
      </c>
      <c r="D11" s="1505">
        <f t="shared" ref="D11:D14" si="3">SUM(E11:G11)</f>
        <v>602687.6</v>
      </c>
      <c r="E11" s="176">
        <v>10677.6</v>
      </c>
      <c r="F11" s="176">
        <v>592010</v>
      </c>
      <c r="G11" s="615">
        <v>0</v>
      </c>
      <c r="H11" s="199"/>
      <c r="I11" s="175">
        <f t="shared" si="0"/>
        <v>324246.25</v>
      </c>
      <c r="J11" s="176">
        <v>8644.51</v>
      </c>
      <c r="K11" s="176">
        <v>315601.74</v>
      </c>
      <c r="L11" s="176">
        <v>0</v>
      </c>
      <c r="M11" s="36"/>
      <c r="N11" s="177">
        <f>D11/I11-1</f>
        <v>0.85873421820607021</v>
      </c>
      <c r="O11" s="112"/>
      <c r="P11" s="1015">
        <f>VLOOKUP(B11,'FX rates'!$B$9:$K$116,4,FALSE)</f>
        <v>15.890700000000001</v>
      </c>
      <c r="Q11" s="1048">
        <f>VLOOKUP(B11,'FX rates'!$B$9:$K$116,5,FALSE)</f>
        <v>12.987500000000001</v>
      </c>
      <c r="R11" s="112"/>
      <c r="S11" s="112"/>
      <c r="T11" s="32" t="s">
        <v>16</v>
      </c>
      <c r="U11" s="175">
        <f t="shared" si="1"/>
        <v>37927.064257710481</v>
      </c>
      <c r="V11" s="176">
        <f t="shared" si="2"/>
        <v>671.94019143272476</v>
      </c>
      <c r="W11" s="176">
        <f t="shared" si="2"/>
        <v>37255.124066277756</v>
      </c>
      <c r="X11" s="176">
        <f t="shared" si="2"/>
        <v>0</v>
      </c>
      <c r="Y11" s="199"/>
      <c r="Z11" s="1769">
        <v>24966.025024061597</v>
      </c>
      <c r="AA11" s="739">
        <f>J11/$Q11</f>
        <v>665.60230991337824</v>
      </c>
      <c r="AB11" s="176">
        <f t="shared" ref="AB11:AB54" si="4">K11/$Q11</f>
        <v>24300.422714148219</v>
      </c>
      <c r="AC11" s="615">
        <f t="shared" ref="AC11:AC54" si="5">L11/$Q11</f>
        <v>0</v>
      </c>
      <c r="AD11" s="36"/>
      <c r="AE11" s="350">
        <f>U11/Z11-1</f>
        <v>0.51914708974125334</v>
      </c>
      <c r="AF11" s="112"/>
    </row>
    <row r="12" spans="1:32" x14ac:dyDescent="0.25">
      <c r="A12" s="112"/>
      <c r="B12" s="32" t="s">
        <v>18</v>
      </c>
      <c r="C12" s="349" t="s">
        <v>19</v>
      </c>
      <c r="D12" s="1505">
        <f t="shared" si="3"/>
        <v>70558700</v>
      </c>
      <c r="E12" s="176">
        <v>30074900</v>
      </c>
      <c r="F12" s="176">
        <v>40483800</v>
      </c>
      <c r="G12" s="615">
        <v>0</v>
      </c>
      <c r="H12" s="199"/>
      <c r="I12" s="175">
        <f t="shared" si="0"/>
        <v>69911699</v>
      </c>
      <c r="J12" s="176">
        <v>28552077</v>
      </c>
      <c r="K12" s="176">
        <v>41359622</v>
      </c>
      <c r="L12" s="176">
        <v>0</v>
      </c>
      <c r="M12" s="36"/>
      <c r="N12" s="177">
        <f>D12/I12-1</f>
        <v>9.2545455088997031E-3</v>
      </c>
      <c r="O12" s="112"/>
      <c r="P12" s="1015">
        <f>VLOOKUP(B12,'FX rates'!$B$9:$K$116,4,FALSE)</f>
        <v>659.05399999999997</v>
      </c>
      <c r="Q12" s="1048">
        <f>VLOOKUP(B12,'FX rates'!$B$9:$K$116,5,FALSE)</f>
        <v>708.35599999999999</v>
      </c>
      <c r="R12" s="112"/>
      <c r="S12" s="112"/>
      <c r="T12" s="32" t="s">
        <v>18</v>
      </c>
      <c r="U12" s="175">
        <f t="shared" si="1"/>
        <v>107060.57470252817</v>
      </c>
      <c r="V12" s="176">
        <f t="shared" si="2"/>
        <v>45633.438231161635</v>
      </c>
      <c r="W12" s="176">
        <f t="shared" si="2"/>
        <v>61427.136471366539</v>
      </c>
      <c r="X12" s="176">
        <f t="shared" si="2"/>
        <v>0</v>
      </c>
      <c r="Y12" s="199"/>
      <c r="Z12" s="1769">
        <v>98695.710913721356</v>
      </c>
      <c r="AA12" s="739">
        <f t="shared" ref="AA12:AA54" si="6">J12/$Q12</f>
        <v>40307.524747443378</v>
      </c>
      <c r="AB12" s="176">
        <f t="shared" si="4"/>
        <v>58388.18616627797</v>
      </c>
      <c r="AC12" s="615">
        <f t="shared" si="5"/>
        <v>0</v>
      </c>
      <c r="AD12" s="36"/>
      <c r="AE12" s="350">
        <f>U12/Z12-1</f>
        <v>8.4754076052193206E-2</v>
      </c>
      <c r="AF12" s="112"/>
    </row>
    <row r="13" spans="1:32" x14ac:dyDescent="0.25">
      <c r="A13" s="112"/>
      <c r="B13" s="32" t="s">
        <v>20</v>
      </c>
      <c r="C13" s="349" t="s">
        <v>21</v>
      </c>
      <c r="D13" s="1505">
        <f t="shared" si="3"/>
        <v>405193500</v>
      </c>
      <c r="E13" s="176">
        <v>42538500</v>
      </c>
      <c r="F13" s="176">
        <v>362655000</v>
      </c>
      <c r="G13" s="615">
        <v>0</v>
      </c>
      <c r="H13" s="199"/>
      <c r="I13" s="175">
        <f t="shared" si="0"/>
        <v>388697067.61000001</v>
      </c>
      <c r="J13" s="176">
        <v>32122488.879999999</v>
      </c>
      <c r="K13" s="176">
        <v>356477821.61000001</v>
      </c>
      <c r="L13" s="176">
        <v>96757.119999999995</v>
      </c>
      <c r="M13" s="36"/>
      <c r="N13" s="177">
        <f>D13/I13-1</f>
        <v>4.244033146797932E-2</v>
      </c>
      <c r="O13" s="112"/>
      <c r="P13" s="1015">
        <f>VLOOKUP(B13,'FX rates'!$B$9:$K$116,4,FALSE)</f>
        <v>2974.03</v>
      </c>
      <c r="Q13" s="1048">
        <f>VLOOKUP(B13,'FX rates'!$B$9:$K$116,5,FALSE)</f>
        <v>3145.64</v>
      </c>
      <c r="R13" s="112"/>
      <c r="S13" s="112"/>
      <c r="T13" s="32" t="s">
        <v>20</v>
      </c>
      <c r="U13" s="175">
        <f t="shared" si="1"/>
        <v>136243.9181850889</v>
      </c>
      <c r="V13" s="176">
        <f t="shared" si="2"/>
        <v>14303.319065375937</v>
      </c>
      <c r="W13" s="176">
        <f t="shared" si="2"/>
        <v>121940.59911971298</v>
      </c>
      <c r="X13" s="176">
        <f t="shared" si="2"/>
        <v>0</v>
      </c>
      <c r="Y13" s="199"/>
      <c r="Z13" s="1769">
        <v>123566.92679709059</v>
      </c>
      <c r="AA13" s="739">
        <f t="shared" si="6"/>
        <v>10211.74987601887</v>
      </c>
      <c r="AB13" s="176">
        <f t="shared" si="4"/>
        <v>113324.41780051119</v>
      </c>
      <c r="AC13" s="615">
        <f t="shared" si="5"/>
        <v>30.759120560521865</v>
      </c>
      <c r="AD13" s="36"/>
      <c r="AE13" s="350">
        <f>U13/Z13-1</f>
        <v>0.10259210710010791</v>
      </c>
      <c r="AF13" s="112"/>
    </row>
    <row r="14" spans="1:32" x14ac:dyDescent="0.25">
      <c r="A14" s="112"/>
      <c r="B14" s="32" t="s">
        <v>22</v>
      </c>
      <c r="C14" s="349" t="s">
        <v>23</v>
      </c>
      <c r="D14" s="1505">
        <f t="shared" si="3"/>
        <v>192.45</v>
      </c>
      <c r="E14" s="176">
        <v>192.39</v>
      </c>
      <c r="F14" s="176">
        <v>0.06</v>
      </c>
      <c r="G14" s="615">
        <v>0</v>
      </c>
      <c r="H14" s="199"/>
      <c r="I14" s="175">
        <f t="shared" si="0"/>
        <v>314.93</v>
      </c>
      <c r="J14" s="176">
        <v>313.69</v>
      </c>
      <c r="K14" s="176">
        <v>1.24</v>
      </c>
      <c r="L14" s="176">
        <v>0</v>
      </c>
      <c r="M14" s="36"/>
      <c r="N14" s="177">
        <f>D14/I14-1</f>
        <v>-0.38891182167465788</v>
      </c>
      <c r="O14" s="112"/>
      <c r="P14" s="1015">
        <f>VLOOKUP(B14,'FX rates'!$B$9:$K$116,4,FALSE)</f>
        <v>3.2938999999999998</v>
      </c>
      <c r="Q14" s="1048">
        <f>VLOOKUP(B14,'FX rates'!$B$9:$K$116,5,FALSE)</f>
        <v>3.3523999999999998</v>
      </c>
      <c r="R14" s="112"/>
      <c r="S14" s="112"/>
      <c r="T14" s="32" t="s">
        <v>22</v>
      </c>
      <c r="U14" s="175">
        <f t="shared" si="1"/>
        <v>58.426181729864297</v>
      </c>
      <c r="V14" s="176">
        <f t="shared" si="2"/>
        <v>58.407966240626614</v>
      </c>
      <c r="W14" s="176">
        <f t="shared" si="2"/>
        <v>1.8215489237681775E-2</v>
      </c>
      <c r="X14" s="176">
        <f t="shared" si="2"/>
        <v>0</v>
      </c>
      <c r="Y14" s="199"/>
      <c r="Z14" s="1769">
        <v>93.941653740603755</v>
      </c>
      <c r="AA14" s="739">
        <f t="shared" si="6"/>
        <v>93.57176947858251</v>
      </c>
      <c r="AB14" s="176">
        <f t="shared" si="4"/>
        <v>0.36988426202123853</v>
      </c>
      <c r="AC14" s="615">
        <f t="shared" si="5"/>
        <v>0</v>
      </c>
      <c r="AD14" s="36"/>
      <c r="AE14" s="350">
        <f>U14/Z14-1</f>
        <v>-0.37805883329248702</v>
      </c>
      <c r="AF14" s="112"/>
    </row>
    <row r="15" spans="1:32" x14ac:dyDescent="0.25">
      <c r="A15" s="112"/>
      <c r="B15" s="42" t="s">
        <v>24</v>
      </c>
      <c r="C15" s="352" t="s">
        <v>25</v>
      </c>
      <c r="D15" s="613" t="s">
        <v>131</v>
      </c>
      <c r="E15" s="616" t="s">
        <v>131</v>
      </c>
      <c r="F15" s="616" t="s">
        <v>131</v>
      </c>
      <c r="G15" s="617" t="s">
        <v>131</v>
      </c>
      <c r="H15" s="199"/>
      <c r="I15" s="894">
        <f t="shared" si="0"/>
        <v>175.35</v>
      </c>
      <c r="J15" s="895">
        <v>0</v>
      </c>
      <c r="K15" s="895">
        <v>175.35</v>
      </c>
      <c r="L15" s="895">
        <v>0</v>
      </c>
      <c r="M15" s="36"/>
      <c r="N15" s="182" t="s">
        <v>131</v>
      </c>
      <c r="O15" s="112"/>
      <c r="P15" s="1016">
        <f>VLOOKUP(B15,'FX rates'!$B$9:$K$116,4,FALSE)</f>
        <v>20.715699999999998</v>
      </c>
      <c r="Q15" s="1050">
        <f>VLOOKUP(B15,'FX rates'!$B$9:$K$116,5,FALSE)</f>
        <v>17.287199999999999</v>
      </c>
      <c r="R15" s="112"/>
      <c r="S15" s="112"/>
      <c r="T15" s="42" t="s">
        <v>24</v>
      </c>
      <c r="U15" s="810" t="s">
        <v>131</v>
      </c>
      <c r="V15" s="811" t="s">
        <v>131</v>
      </c>
      <c r="W15" s="811" t="s">
        <v>131</v>
      </c>
      <c r="X15" s="811" t="s">
        <v>131</v>
      </c>
      <c r="Y15" s="199"/>
      <c r="Z15" s="1771">
        <v>10.143343051506317</v>
      </c>
      <c r="AA15" s="741">
        <f t="shared" si="6"/>
        <v>0</v>
      </c>
      <c r="AB15" s="616">
        <f t="shared" si="4"/>
        <v>10.143343051506317</v>
      </c>
      <c r="AC15" s="617">
        <f t="shared" si="5"/>
        <v>0</v>
      </c>
      <c r="AD15" s="36"/>
      <c r="AE15" s="353" t="s">
        <v>131</v>
      </c>
      <c r="AF15" s="112"/>
    </row>
    <row r="16" spans="1:32" x14ac:dyDescent="0.25">
      <c r="A16" s="112"/>
      <c r="B16" s="48"/>
      <c r="C16" s="183"/>
      <c r="D16" s="893"/>
      <c r="E16" s="893"/>
      <c r="F16" s="893"/>
      <c r="G16" s="893"/>
      <c r="H16" s="199"/>
      <c r="I16" s="893"/>
      <c r="J16" s="893"/>
      <c r="K16" s="893"/>
      <c r="L16" s="893"/>
      <c r="M16" s="112"/>
      <c r="N16" s="184"/>
      <c r="O16" s="112"/>
      <c r="P16" s="184"/>
      <c r="Q16" s="184"/>
      <c r="R16" s="112"/>
      <c r="S16" s="112"/>
      <c r="T16" s="157" t="s">
        <v>30</v>
      </c>
      <c r="U16" s="185">
        <f>SUM(U10:U15)</f>
        <v>281466.07950810413</v>
      </c>
      <c r="V16" s="893"/>
      <c r="W16" s="893"/>
      <c r="X16" s="893"/>
      <c r="Y16" s="199"/>
      <c r="Z16" s="185">
        <v>247579.01366973488</v>
      </c>
      <c r="AA16" s="1772"/>
      <c r="AB16" s="1772"/>
      <c r="AC16" s="1772"/>
      <c r="AD16" s="112"/>
      <c r="AE16" s="387">
        <f>U16/Z16-1</f>
        <v>0.13687374117894291</v>
      </c>
      <c r="AF16" s="112"/>
    </row>
    <row r="17" spans="1:32" x14ac:dyDescent="0.25">
      <c r="A17" s="187"/>
      <c r="B17" s="57"/>
      <c r="C17" s="183"/>
      <c r="D17" s="893"/>
      <c r="E17" s="893"/>
      <c r="F17" s="893"/>
      <c r="G17" s="893"/>
      <c r="H17" s="807"/>
      <c r="I17" s="893"/>
      <c r="J17" s="893"/>
      <c r="K17" s="893"/>
      <c r="L17" s="893"/>
      <c r="M17" s="187"/>
      <c r="N17" s="184"/>
      <c r="O17" s="187"/>
      <c r="P17" s="184"/>
      <c r="Q17" s="184"/>
      <c r="R17" s="187"/>
      <c r="S17" s="187"/>
      <c r="T17" s="57"/>
      <c r="U17" s="893"/>
      <c r="V17" s="893"/>
      <c r="W17" s="893"/>
      <c r="X17" s="893"/>
      <c r="Y17" s="807"/>
      <c r="Z17" s="893"/>
      <c r="AA17" s="1772"/>
      <c r="AB17" s="1772"/>
      <c r="AC17" s="1772"/>
      <c r="AD17" s="187"/>
      <c r="AE17" s="354"/>
      <c r="AF17" s="187"/>
    </row>
    <row r="18" spans="1:32" x14ac:dyDescent="0.25">
      <c r="A18" s="187"/>
      <c r="B18" s="20" t="s">
        <v>31</v>
      </c>
      <c r="C18" s="118"/>
      <c r="D18" s="49"/>
      <c r="E18" s="36"/>
      <c r="F18" s="36"/>
      <c r="G18" s="36"/>
      <c r="H18" s="807"/>
      <c r="I18" s="49"/>
      <c r="J18" s="36"/>
      <c r="K18" s="36"/>
      <c r="L18" s="36"/>
      <c r="M18" s="187"/>
      <c r="N18" s="191"/>
      <c r="O18" s="187"/>
      <c r="P18" s="184"/>
      <c r="Q18" s="184"/>
      <c r="R18" s="187"/>
      <c r="S18" s="187"/>
      <c r="T18" s="20" t="s">
        <v>31</v>
      </c>
      <c r="U18" s="49"/>
      <c r="V18" s="36"/>
      <c r="W18" s="36"/>
      <c r="X18" s="36"/>
      <c r="Y18" s="807"/>
      <c r="Z18" s="49"/>
      <c r="AA18" s="1772"/>
      <c r="AB18" s="1772"/>
      <c r="AC18" s="1772"/>
      <c r="AD18" s="187"/>
      <c r="AE18" s="250"/>
      <c r="AF18" s="187"/>
    </row>
    <row r="19" spans="1:32" x14ac:dyDescent="0.25">
      <c r="A19" s="113"/>
      <c r="B19" s="26" t="s">
        <v>32</v>
      </c>
      <c r="C19" s="167" t="s">
        <v>33</v>
      </c>
      <c r="D19" s="171">
        <f>SUM(E19:G19)</f>
        <v>2502.66</v>
      </c>
      <c r="E19" s="193">
        <v>2502.66</v>
      </c>
      <c r="F19" s="193">
        <v>0</v>
      </c>
      <c r="G19" s="193">
        <v>0</v>
      </c>
      <c r="H19" s="317"/>
      <c r="I19" s="1504">
        <f>SUM(J19:L19)</f>
        <v>1949.6</v>
      </c>
      <c r="J19" s="1547">
        <v>1949.6</v>
      </c>
      <c r="K19" s="1547">
        <v>0</v>
      </c>
      <c r="L19" s="733">
        <v>0</v>
      </c>
      <c r="M19" s="29"/>
      <c r="N19" s="170">
        <f>(D19-I19)/I19</f>
        <v>0.28367870332375872</v>
      </c>
      <c r="O19" s="113"/>
      <c r="P19" s="1014">
        <f>VLOOKUP(B19,'FX rates'!$B$9:$K$116,4,FALSE)</f>
        <v>1.3875999999999999</v>
      </c>
      <c r="Q19" s="1046">
        <f>VLOOKUP(B19,'FX rates'!$B$9:$K$116,5,FALSE)</f>
        <v>1.3718999999999999</v>
      </c>
      <c r="R19" s="113"/>
      <c r="S19" s="113"/>
      <c r="T19" s="26" t="s">
        <v>32</v>
      </c>
      <c r="U19" s="171">
        <f t="shared" ref="U19:U31" si="7">SUM(V19:X19)</f>
        <v>1803.5889305275296</v>
      </c>
      <c r="V19" s="193">
        <f t="shared" ref="V19:X31" si="8">E19/$P19</f>
        <v>1803.5889305275296</v>
      </c>
      <c r="W19" s="193">
        <f t="shared" si="8"/>
        <v>0</v>
      </c>
      <c r="X19" s="193">
        <f t="shared" si="8"/>
        <v>0</v>
      </c>
      <c r="Y19" s="317"/>
      <c r="Z19" s="1768">
        <v>1421.0948319848385</v>
      </c>
      <c r="AA19" s="727">
        <f t="shared" si="6"/>
        <v>1421.0948319848385</v>
      </c>
      <c r="AB19" s="1676">
        <f t="shared" si="4"/>
        <v>0</v>
      </c>
      <c r="AC19" s="614">
        <f t="shared" si="5"/>
        <v>0</v>
      </c>
      <c r="AD19" s="29"/>
      <c r="AE19" s="355">
        <f t="shared" ref="AE19:AE31" si="9">U19/Z19-1</f>
        <v>0.26915452082002345</v>
      </c>
      <c r="AF19" s="113"/>
    </row>
    <row r="20" spans="1:32" x14ac:dyDescent="0.25">
      <c r="A20" s="112"/>
      <c r="B20" s="32" t="s">
        <v>700</v>
      </c>
      <c r="C20" s="174" t="s">
        <v>34</v>
      </c>
      <c r="D20" s="194">
        <f>SUM(E20:G20)</f>
        <v>60503.199999999997</v>
      </c>
      <c r="E20" s="195">
        <v>60503.199999999997</v>
      </c>
      <c r="F20" s="195">
        <v>0</v>
      </c>
      <c r="G20" s="195">
        <v>0</v>
      </c>
      <c r="H20" s="199"/>
      <c r="I20" s="1061">
        <f>SUM(J20:L20)</f>
        <v>35531.5</v>
      </c>
      <c r="J20" s="195">
        <v>35531.5</v>
      </c>
      <c r="K20" s="195">
        <v>0</v>
      </c>
      <c r="L20" s="735">
        <v>0</v>
      </c>
      <c r="M20" s="36"/>
      <c r="N20" s="177">
        <f t="shared" ref="N20:N31" si="10">D20/I20-1</f>
        <v>0.70280455370586647</v>
      </c>
      <c r="O20" s="112"/>
      <c r="P20" s="1015">
        <f>VLOOKUP(B20,'FX rates'!$B$9:$K$116,4,FALSE)</f>
        <v>67.808000000000007</v>
      </c>
      <c r="Q20" s="1048">
        <f>VLOOKUP(B20,'FX rates'!$B$9:$K$116,5,FALSE)</f>
        <v>66.202500000000001</v>
      </c>
      <c r="R20" s="112"/>
      <c r="S20" s="112"/>
      <c r="T20" s="32" t="s">
        <v>700</v>
      </c>
      <c r="U20" s="194">
        <f t="shared" si="7"/>
        <v>892.27229825389327</v>
      </c>
      <c r="V20" s="195">
        <f t="shared" si="8"/>
        <v>892.27229825389327</v>
      </c>
      <c r="W20" s="195">
        <f t="shared" si="8"/>
        <v>0</v>
      </c>
      <c r="X20" s="195">
        <f t="shared" si="8"/>
        <v>0</v>
      </c>
      <c r="Y20" s="199"/>
      <c r="Z20" s="1770">
        <v>536.70933877119444</v>
      </c>
      <c r="AA20" s="739">
        <f t="shared" si="6"/>
        <v>536.70933877119444</v>
      </c>
      <c r="AB20" s="176">
        <f t="shared" si="4"/>
        <v>0</v>
      </c>
      <c r="AC20" s="615">
        <f t="shared" si="5"/>
        <v>0</v>
      </c>
      <c r="AD20" s="36"/>
      <c r="AE20" s="355">
        <f t="shared" si="9"/>
        <v>0.66248699956808377</v>
      </c>
      <c r="AF20" s="112"/>
    </row>
    <row r="21" spans="1:32" x14ac:dyDescent="0.25">
      <c r="A21" s="112"/>
      <c r="B21" s="32" t="s">
        <v>35</v>
      </c>
      <c r="C21" s="174" t="s">
        <v>36</v>
      </c>
      <c r="D21" s="194">
        <f t="shared" ref="D21:D31" si="11">SUM(E21:G21)</f>
        <v>161.57</v>
      </c>
      <c r="E21" s="195">
        <v>161.57</v>
      </c>
      <c r="F21" s="195">
        <v>0</v>
      </c>
      <c r="G21" s="195">
        <v>0</v>
      </c>
      <c r="H21" s="199"/>
      <c r="I21" s="1061">
        <f t="shared" ref="I21:I31" si="12">SUM(J21:L21)</f>
        <v>121.34</v>
      </c>
      <c r="J21" s="195">
        <v>121.34</v>
      </c>
      <c r="K21" s="195">
        <v>0</v>
      </c>
      <c r="L21" s="735">
        <v>0</v>
      </c>
      <c r="M21" s="36"/>
      <c r="N21" s="177">
        <f t="shared" si="10"/>
        <v>0.33154771715839781</v>
      </c>
      <c r="O21" s="112"/>
      <c r="P21" s="1015">
        <f>VLOOKUP(B21,'FX rates'!$B$9:$K$116,4,FALSE)</f>
        <v>4.4835000000000003</v>
      </c>
      <c r="Q21" s="1048">
        <f>VLOOKUP(B21,'FX rates'!$B$9:$K$116,5,FALSE)</f>
        <v>4.2942</v>
      </c>
      <c r="R21" s="112"/>
      <c r="S21" s="112"/>
      <c r="T21" s="32" t="s">
        <v>35</v>
      </c>
      <c r="U21" s="194">
        <f t="shared" si="7"/>
        <v>36.036578565852565</v>
      </c>
      <c r="V21" s="195">
        <f t="shared" si="8"/>
        <v>36.036578565852565</v>
      </c>
      <c r="W21" s="195">
        <f t="shared" si="8"/>
        <v>0</v>
      </c>
      <c r="X21" s="195">
        <f t="shared" si="8"/>
        <v>0</v>
      </c>
      <c r="Y21" s="199"/>
      <c r="Z21" s="1770">
        <v>28.256718364305343</v>
      </c>
      <c r="AA21" s="739">
        <f t="shared" si="6"/>
        <v>28.256718364305343</v>
      </c>
      <c r="AB21" s="176">
        <f t="shared" si="4"/>
        <v>0</v>
      </c>
      <c r="AC21" s="615">
        <f t="shared" si="5"/>
        <v>0</v>
      </c>
      <c r="AD21" s="36"/>
      <c r="AE21" s="355">
        <f t="shared" si="9"/>
        <v>0.27532780350654429</v>
      </c>
      <c r="AF21" s="112"/>
    </row>
    <row r="22" spans="1:32" x14ac:dyDescent="0.25">
      <c r="A22" s="112"/>
      <c r="B22" s="32" t="s">
        <v>37</v>
      </c>
      <c r="C22" s="174" t="s">
        <v>38</v>
      </c>
      <c r="D22" s="194">
        <f t="shared" si="11"/>
        <v>2932.15</v>
      </c>
      <c r="E22" s="195">
        <v>2932.15</v>
      </c>
      <c r="F22" s="195">
        <v>0</v>
      </c>
      <c r="G22" s="195">
        <v>0</v>
      </c>
      <c r="H22" s="199"/>
      <c r="I22" s="1061">
        <f t="shared" si="12"/>
        <v>5224.96</v>
      </c>
      <c r="J22" s="195">
        <v>5224.96</v>
      </c>
      <c r="K22" s="195">
        <v>0</v>
      </c>
      <c r="L22" s="735">
        <v>0</v>
      </c>
      <c r="M22" s="36"/>
      <c r="N22" s="177">
        <f t="shared" si="10"/>
        <v>-0.4388186703821656</v>
      </c>
      <c r="O22" s="112"/>
      <c r="P22" s="1015">
        <f>VLOOKUP(B22,'FX rates'!$B$9:$K$116,4,FALSE)</f>
        <v>146.97999999999999</v>
      </c>
      <c r="Q22" s="1048">
        <f>VLOOKUP(B22,'FX rates'!$B$9:$K$116,5,FALSE)</f>
        <v>141.22200000000001</v>
      </c>
      <c r="R22" s="112"/>
      <c r="S22" s="112"/>
      <c r="T22" s="32" t="s">
        <v>37</v>
      </c>
      <c r="U22" s="194">
        <f t="shared" si="7"/>
        <v>19.94931283167778</v>
      </c>
      <c r="V22" s="195">
        <f t="shared" si="8"/>
        <v>19.94931283167778</v>
      </c>
      <c r="W22" s="195">
        <f t="shared" si="8"/>
        <v>0</v>
      </c>
      <c r="X22" s="195">
        <f t="shared" si="8"/>
        <v>0</v>
      </c>
      <c r="Y22" s="199"/>
      <c r="Z22" s="1770">
        <v>36.998201413377515</v>
      </c>
      <c r="AA22" s="739">
        <f t="shared" si="6"/>
        <v>36.998201413377515</v>
      </c>
      <c r="AB22" s="176">
        <f t="shared" si="4"/>
        <v>0</v>
      </c>
      <c r="AC22" s="615">
        <f t="shared" si="5"/>
        <v>0</v>
      </c>
      <c r="AD22" s="36"/>
      <c r="AE22" s="355">
        <f t="shared" si="9"/>
        <v>-0.46080317232759682</v>
      </c>
      <c r="AF22" s="112"/>
    </row>
    <row r="23" spans="1:32" x14ac:dyDescent="0.25">
      <c r="A23" s="2"/>
      <c r="B23" s="32" t="s">
        <v>41</v>
      </c>
      <c r="C23" s="174" t="s">
        <v>42</v>
      </c>
      <c r="D23" s="194">
        <f t="shared" si="11"/>
        <v>20699.91</v>
      </c>
      <c r="E23" s="195">
        <v>1790.01</v>
      </c>
      <c r="F23" s="195">
        <v>18909.900000000001</v>
      </c>
      <c r="G23" s="195">
        <v>0</v>
      </c>
      <c r="H23" s="224"/>
      <c r="I23" s="1061">
        <f t="shared" si="12"/>
        <v>8907.3799999999992</v>
      </c>
      <c r="J23" s="195">
        <v>0</v>
      </c>
      <c r="K23" s="195">
        <v>8907.3799999999992</v>
      </c>
      <c r="L23" s="735">
        <v>0</v>
      </c>
      <c r="M23" s="36"/>
      <c r="N23" s="177">
        <f t="shared" si="10"/>
        <v>1.3239055704370983</v>
      </c>
      <c r="O23" s="2"/>
      <c r="P23" s="1015">
        <f>VLOOKUP(B23,'FX rates'!$B$9:$K$116,4,FALSE)</f>
        <v>7.7542999999999997</v>
      </c>
      <c r="Q23" s="1048">
        <f>VLOOKUP(B23,'FX rates'!$B$9:$K$116,5,FALSE)</f>
        <v>7.7503000000000002</v>
      </c>
      <c r="R23" s="2"/>
      <c r="S23" s="2"/>
      <c r="T23" s="32" t="s">
        <v>41</v>
      </c>
      <c r="U23" s="194">
        <f t="shared" si="7"/>
        <v>2669.4750009672057</v>
      </c>
      <c r="V23" s="195">
        <f t="shared" si="8"/>
        <v>230.84095276169353</v>
      </c>
      <c r="W23" s="195">
        <f t="shared" si="8"/>
        <v>2438.634048205512</v>
      </c>
      <c r="X23" s="195">
        <f t="shared" si="8"/>
        <v>0</v>
      </c>
      <c r="Y23" s="224"/>
      <c r="Z23" s="1770">
        <v>1149.2948660051868</v>
      </c>
      <c r="AA23" s="739">
        <f t="shared" si="6"/>
        <v>0</v>
      </c>
      <c r="AB23" s="176">
        <f t="shared" si="4"/>
        <v>1149.2948660051868</v>
      </c>
      <c r="AC23" s="615">
        <f t="shared" si="5"/>
        <v>0</v>
      </c>
      <c r="AD23" s="36"/>
      <c r="AE23" s="355">
        <f t="shared" si="9"/>
        <v>1.3227068004279752</v>
      </c>
      <c r="AF23" s="2"/>
    </row>
    <row r="24" spans="1:32" x14ac:dyDescent="0.25">
      <c r="A24" s="112"/>
      <c r="B24" s="32" t="s">
        <v>45</v>
      </c>
      <c r="C24" s="174" t="s">
        <v>46</v>
      </c>
      <c r="D24" s="194">
        <f t="shared" si="11"/>
        <v>98782.3</v>
      </c>
      <c r="E24" s="195">
        <v>98782.3</v>
      </c>
      <c r="F24" s="195">
        <v>0</v>
      </c>
      <c r="G24" s="195">
        <v>0</v>
      </c>
      <c r="H24" s="199"/>
      <c r="I24" s="1061">
        <f t="shared" si="12"/>
        <v>151303.20000000001</v>
      </c>
      <c r="J24" s="195">
        <v>151303.20000000001</v>
      </c>
      <c r="K24" s="195">
        <v>0</v>
      </c>
      <c r="L24" s="735">
        <v>0</v>
      </c>
      <c r="M24" s="36"/>
      <c r="N24" s="177">
        <f t="shared" si="10"/>
        <v>-0.34712352415547065</v>
      </c>
      <c r="O24" s="112"/>
      <c r="P24" s="1015">
        <f>VLOOKUP(B24,'FX rates'!$B$9:$K$116,4,FALSE)</f>
        <v>116.965</v>
      </c>
      <c r="Q24" s="1048">
        <f>VLOOKUP(B24,'FX rates'!$B$9:$K$116,5,FALSE)</f>
        <v>120.49</v>
      </c>
      <c r="R24" s="112"/>
      <c r="S24" s="112"/>
      <c r="T24" s="32" t="s">
        <v>45</v>
      </c>
      <c r="U24" s="194">
        <f t="shared" si="7"/>
        <v>844.54580430043177</v>
      </c>
      <c r="V24" s="195">
        <f t="shared" si="8"/>
        <v>844.54580430043177</v>
      </c>
      <c r="W24" s="195">
        <f t="shared" si="8"/>
        <v>0</v>
      </c>
      <c r="X24" s="195">
        <f t="shared" si="8"/>
        <v>0</v>
      </c>
      <c r="Y24" s="199"/>
      <c r="Z24" s="1770">
        <v>1255.7324259274631</v>
      </c>
      <c r="AA24" s="739">
        <f t="shared" si="6"/>
        <v>1255.7324259274631</v>
      </c>
      <c r="AB24" s="176">
        <f t="shared" si="4"/>
        <v>0</v>
      </c>
      <c r="AC24" s="615">
        <f t="shared" si="5"/>
        <v>0</v>
      </c>
      <c r="AD24" s="36"/>
      <c r="AE24" s="355">
        <f t="shared" si="9"/>
        <v>-0.32744764182013986</v>
      </c>
      <c r="AF24" s="112"/>
    </row>
    <row r="25" spans="1:32" x14ac:dyDescent="0.25">
      <c r="A25" s="112"/>
      <c r="B25" s="32" t="s">
        <v>47</v>
      </c>
      <c r="C25" s="174" t="s">
        <v>48</v>
      </c>
      <c r="D25" s="194">
        <f t="shared" si="11"/>
        <v>3245004010</v>
      </c>
      <c r="E25" s="195">
        <v>3034010</v>
      </c>
      <c r="F25" s="195">
        <v>3241970000</v>
      </c>
      <c r="G25" s="195">
        <v>0</v>
      </c>
      <c r="H25" s="199"/>
      <c r="I25" s="1061">
        <f t="shared" si="12"/>
        <v>1792232602.48</v>
      </c>
      <c r="J25" s="195">
        <v>3288547.31</v>
      </c>
      <c r="K25" s="195">
        <v>1788944055.1700001</v>
      </c>
      <c r="L25" s="735">
        <v>0</v>
      </c>
      <c r="M25" s="36"/>
      <c r="N25" s="177">
        <f t="shared" si="10"/>
        <v>0.81059311470493789</v>
      </c>
      <c r="O25" s="112"/>
      <c r="P25" s="1015">
        <f>VLOOKUP(B25,'FX rates'!$B$9:$K$116,4,FALSE)</f>
        <v>1203.51</v>
      </c>
      <c r="Q25" s="1048">
        <f>VLOOKUP(B25,'FX rates'!$B$9:$K$116,5,FALSE)</f>
        <v>1173.02</v>
      </c>
      <c r="R25" s="112"/>
      <c r="S25" s="112"/>
      <c r="T25" s="32" t="s">
        <v>47</v>
      </c>
      <c r="U25" s="194">
        <f t="shared" si="7"/>
        <v>2696283.3794484469</v>
      </c>
      <c r="V25" s="195">
        <f t="shared" si="8"/>
        <v>2520.9678357471066</v>
      </c>
      <c r="W25" s="195">
        <f t="shared" si="8"/>
        <v>2693762.4116126997</v>
      </c>
      <c r="X25" s="195">
        <f t="shared" si="8"/>
        <v>0</v>
      </c>
      <c r="Y25" s="199"/>
      <c r="Z25" s="1770">
        <v>1527878.9811597415</v>
      </c>
      <c r="AA25" s="739">
        <f t="shared" si="6"/>
        <v>2803.4878433445297</v>
      </c>
      <c r="AB25" s="176">
        <f t="shared" si="4"/>
        <v>1525075.4933163971</v>
      </c>
      <c r="AC25" s="615">
        <f t="shared" si="5"/>
        <v>0</v>
      </c>
      <c r="AD25" s="36"/>
      <c r="AE25" s="355">
        <f t="shared" si="9"/>
        <v>0.76472313101776179</v>
      </c>
      <c r="AF25" s="112"/>
    </row>
    <row r="26" spans="1:32" x14ac:dyDescent="0.25">
      <c r="A26" s="112"/>
      <c r="B26" s="32" t="s">
        <v>49</v>
      </c>
      <c r="C26" s="174" t="s">
        <v>34</v>
      </c>
      <c r="D26" s="194">
        <f t="shared" si="11"/>
        <v>41343.020000000004</v>
      </c>
      <c r="E26" s="195">
        <v>40387.800000000003</v>
      </c>
      <c r="F26" s="195">
        <v>955.22</v>
      </c>
      <c r="G26" s="195">
        <v>0</v>
      </c>
      <c r="H26" s="199"/>
      <c r="I26" s="1061">
        <f t="shared" si="12"/>
        <v>22331.41</v>
      </c>
      <c r="J26" s="195">
        <v>21269.599999999999</v>
      </c>
      <c r="K26" s="195">
        <v>1061.81</v>
      </c>
      <c r="L26" s="735">
        <v>0</v>
      </c>
      <c r="M26" s="36"/>
      <c r="N26" s="177">
        <f t="shared" si="10"/>
        <v>0.85133943624697261</v>
      </c>
      <c r="O26" s="112"/>
      <c r="P26" s="1015">
        <f>VLOOKUP(B26,'FX rates'!$B$9:$K$116,4,FALSE)</f>
        <v>67.808000000000007</v>
      </c>
      <c r="Q26" s="1048">
        <f>VLOOKUP(B26,'FX rates'!$B$9:$K$116,5,FALSE)</f>
        <v>66.202500000000001</v>
      </c>
      <c r="R26" s="112"/>
      <c r="S26" s="112"/>
      <c r="T26" s="32" t="s">
        <v>49</v>
      </c>
      <c r="U26" s="194">
        <f t="shared" si="7"/>
        <v>609.70711420481359</v>
      </c>
      <c r="V26" s="195">
        <f t="shared" si="8"/>
        <v>595.61998584237847</v>
      </c>
      <c r="W26" s="195">
        <f t="shared" si="8"/>
        <v>14.087128362435109</v>
      </c>
      <c r="X26" s="195">
        <f t="shared" si="8"/>
        <v>0</v>
      </c>
      <c r="Y26" s="199"/>
      <c r="Z26" s="1770">
        <v>337.31973868056343</v>
      </c>
      <c r="AA26" s="739">
        <f t="shared" si="6"/>
        <v>321.28091839432045</v>
      </c>
      <c r="AB26" s="176">
        <f t="shared" si="4"/>
        <v>16.038820286242967</v>
      </c>
      <c r="AC26" s="615">
        <f t="shared" si="5"/>
        <v>0</v>
      </c>
      <c r="AD26" s="36"/>
      <c r="AE26" s="355">
        <f t="shared" si="9"/>
        <v>0.80750499982509716</v>
      </c>
      <c r="AF26" s="112"/>
    </row>
    <row r="27" spans="1:32" x14ac:dyDescent="0.25">
      <c r="A27" s="112"/>
      <c r="B27" s="32" t="s">
        <v>50</v>
      </c>
      <c r="C27" s="174" t="s">
        <v>51</v>
      </c>
      <c r="D27" s="194">
        <f t="shared" si="11"/>
        <v>791.2600000000001</v>
      </c>
      <c r="E27" s="195">
        <v>730.46</v>
      </c>
      <c r="F27" s="195">
        <v>54.72</v>
      </c>
      <c r="G27" s="195">
        <v>6.08</v>
      </c>
      <c r="H27" s="199"/>
      <c r="I27" s="1061">
        <f t="shared" si="12"/>
        <v>527.41</v>
      </c>
      <c r="J27" s="195">
        <v>497.27</v>
      </c>
      <c r="K27" s="195">
        <v>30.14</v>
      </c>
      <c r="L27" s="735">
        <v>0</v>
      </c>
      <c r="M27" s="29"/>
      <c r="N27" s="177">
        <f t="shared" si="10"/>
        <v>0.50027492842380727</v>
      </c>
      <c r="O27" s="112"/>
      <c r="P27" s="1015">
        <f>VLOOKUP(B27,'FX rates'!$B$9:$K$116,4,FALSE)</f>
        <v>1.4371</v>
      </c>
      <c r="Q27" s="1048">
        <f>VLOOKUP(B27,'FX rates'!$B$9:$K$116,5,FALSE)</f>
        <v>1.4592000000000001</v>
      </c>
      <c r="R27" s="112"/>
      <c r="S27" s="112"/>
      <c r="T27" s="32" t="s">
        <v>50</v>
      </c>
      <c r="U27" s="194">
        <f t="shared" si="7"/>
        <v>550.5949481594879</v>
      </c>
      <c r="V27" s="195">
        <f t="shared" si="8"/>
        <v>508.28752348479577</v>
      </c>
      <c r="W27" s="195">
        <f t="shared" si="8"/>
        <v>38.076682207222881</v>
      </c>
      <c r="X27" s="195">
        <f t="shared" si="8"/>
        <v>4.2307424674692085</v>
      </c>
      <c r="Y27" s="199"/>
      <c r="Z27" s="1770">
        <v>361.43777412280701</v>
      </c>
      <c r="AA27" s="739">
        <f t="shared" si="6"/>
        <v>340.78262061403507</v>
      </c>
      <c r="AB27" s="176">
        <f t="shared" si="4"/>
        <v>20.655153508771928</v>
      </c>
      <c r="AC27" s="615">
        <f t="shared" si="5"/>
        <v>0</v>
      </c>
      <c r="AD27" s="29"/>
      <c r="AE27" s="355">
        <f t="shared" si="9"/>
        <v>0.52334644461486279</v>
      </c>
      <c r="AF27" s="112"/>
    </row>
    <row r="28" spans="1:32" x14ac:dyDescent="0.25">
      <c r="A28" s="112"/>
      <c r="B28" s="32" t="s">
        <v>53</v>
      </c>
      <c r="C28" s="174" t="s">
        <v>54</v>
      </c>
      <c r="D28" s="194">
        <f t="shared" si="11"/>
        <v>2577054</v>
      </c>
      <c r="E28" s="195">
        <v>1831930</v>
      </c>
      <c r="F28" s="195">
        <v>745124</v>
      </c>
      <c r="G28" s="195">
        <v>0</v>
      </c>
      <c r="H28" s="199"/>
      <c r="I28" s="1061">
        <f t="shared" si="12"/>
        <v>1950321.28</v>
      </c>
      <c r="J28" s="195">
        <v>1527159.86</v>
      </c>
      <c r="K28" s="195">
        <v>423161.42</v>
      </c>
      <c r="L28" s="735">
        <v>0</v>
      </c>
      <c r="M28" s="36"/>
      <c r="N28" s="177">
        <f t="shared" si="10"/>
        <v>0.32134844983078881</v>
      </c>
      <c r="O28" s="112"/>
      <c r="P28" s="1015">
        <f>VLOOKUP(B28,'FX rates'!$B$9:$K$116,4,FALSE)</f>
        <v>6.9436999999999998</v>
      </c>
      <c r="Q28" s="1048">
        <f>VLOOKUP(B28,'FX rates'!$B$9:$K$116,5,FALSE)</f>
        <v>6.4888000000000003</v>
      </c>
      <c r="R28" s="112"/>
      <c r="S28" s="112"/>
      <c r="T28" s="32" t="s">
        <v>53</v>
      </c>
      <c r="U28" s="194">
        <f t="shared" si="7"/>
        <v>371135.56173221773</v>
      </c>
      <c r="V28" s="195">
        <f t="shared" si="8"/>
        <v>263826.20216887252</v>
      </c>
      <c r="W28" s="195">
        <f t="shared" si="8"/>
        <v>107309.35956334519</v>
      </c>
      <c r="X28" s="195">
        <f t="shared" si="8"/>
        <v>0</v>
      </c>
      <c r="Y28" s="199"/>
      <c r="Z28" s="1770">
        <v>300567.32831956603</v>
      </c>
      <c r="AA28" s="739">
        <f t="shared" si="6"/>
        <v>235353.20244112934</v>
      </c>
      <c r="AB28" s="176">
        <f t="shared" si="4"/>
        <v>65214.125878436687</v>
      </c>
      <c r="AC28" s="615">
        <f t="shared" si="5"/>
        <v>0</v>
      </c>
      <c r="AD28" s="36"/>
      <c r="AE28" s="355">
        <f t="shared" si="9"/>
        <v>0.23478344704725496</v>
      </c>
      <c r="AF28" s="112"/>
    </row>
    <row r="29" spans="1:32" x14ac:dyDescent="0.25">
      <c r="A29" s="112"/>
      <c r="B29" s="32" t="s">
        <v>55</v>
      </c>
      <c r="C29" s="174" t="s">
        <v>54</v>
      </c>
      <c r="D29" s="194">
        <f t="shared" si="11"/>
        <v>162171.07</v>
      </c>
      <c r="E29" s="195">
        <v>161288</v>
      </c>
      <c r="F29" s="195">
        <v>883.07</v>
      </c>
      <c r="G29" s="195">
        <v>0</v>
      </c>
      <c r="H29" s="199"/>
      <c r="I29" s="1061">
        <f t="shared" si="12"/>
        <v>262365.15999999997</v>
      </c>
      <c r="J29" s="195">
        <v>261123.81</v>
      </c>
      <c r="K29" s="195">
        <v>1241.3499999999999</v>
      </c>
      <c r="L29" s="735">
        <v>0</v>
      </c>
      <c r="M29" s="36"/>
      <c r="N29" s="177">
        <f t="shared" si="10"/>
        <v>-0.38188793816983924</v>
      </c>
      <c r="O29" s="112"/>
      <c r="P29" s="1015">
        <f>VLOOKUP(B29,'FX rates'!$B$9:$K$116,4,FALSE)</f>
        <v>6.9436999999999998</v>
      </c>
      <c r="Q29" s="1048">
        <f>VLOOKUP(B29,'FX rates'!$B$9:$K$116,5,FALSE)</f>
        <v>6.4888000000000003</v>
      </c>
      <c r="R29" s="112"/>
      <c r="S29" s="112"/>
      <c r="T29" s="32" t="s">
        <v>55</v>
      </c>
      <c r="U29" s="194">
        <f t="shared" si="7"/>
        <v>23355.137750766884</v>
      </c>
      <c r="V29" s="195">
        <f t="shared" si="8"/>
        <v>23227.962037530426</v>
      </c>
      <c r="W29" s="195">
        <f t="shared" si="8"/>
        <v>127.17571323645896</v>
      </c>
      <c r="X29" s="195">
        <f t="shared" si="8"/>
        <v>0</v>
      </c>
      <c r="Y29" s="199"/>
      <c r="Z29" s="1770">
        <v>40433.540870422876</v>
      </c>
      <c r="AA29" s="739">
        <f t="shared" si="6"/>
        <v>40242.234311428918</v>
      </c>
      <c r="AB29" s="176">
        <f t="shared" si="4"/>
        <v>191.30655899395879</v>
      </c>
      <c r="AC29" s="615">
        <f t="shared" si="5"/>
        <v>0</v>
      </c>
      <c r="AD29" s="36"/>
      <c r="AE29" s="355">
        <f t="shared" si="9"/>
        <v>-0.42238208061933158</v>
      </c>
      <c r="AF29" s="112"/>
    </row>
    <row r="30" spans="1:32" x14ac:dyDescent="0.25">
      <c r="A30" s="112"/>
      <c r="B30" s="32" t="s">
        <v>632</v>
      </c>
      <c r="C30" s="174" t="s">
        <v>59</v>
      </c>
      <c r="D30" s="194">
        <f t="shared" si="11"/>
        <v>13.3</v>
      </c>
      <c r="E30" s="195">
        <v>13.3</v>
      </c>
      <c r="F30" s="195">
        <v>0</v>
      </c>
      <c r="G30" s="195">
        <v>0</v>
      </c>
      <c r="H30" s="199"/>
      <c r="I30" s="1061">
        <f t="shared" si="12"/>
        <v>37.58</v>
      </c>
      <c r="J30" s="195">
        <v>37.58</v>
      </c>
      <c r="K30" s="195">
        <v>0</v>
      </c>
      <c r="L30" s="735">
        <v>0</v>
      </c>
      <c r="M30" s="36"/>
      <c r="N30" s="177">
        <f t="shared" si="10"/>
        <v>-0.64608834486428945</v>
      </c>
      <c r="O30" s="112"/>
      <c r="P30" s="1015">
        <f>VLOOKUP(B30,'FX rates'!$B$9:$K$116,4,FALSE)</f>
        <v>35.666600000000003</v>
      </c>
      <c r="Q30" s="1048">
        <f>VLOOKUP(B30,'FX rates'!$B$9:$K$116,5,FALSE)</f>
        <v>36.000599999999999</v>
      </c>
      <c r="R30" s="112"/>
      <c r="S30" s="112"/>
      <c r="T30" s="32" t="s">
        <v>58</v>
      </c>
      <c r="U30" s="194">
        <f t="shared" si="7"/>
        <v>0.37289789326709022</v>
      </c>
      <c r="V30" s="195">
        <f t="shared" si="8"/>
        <v>0.37289789326709022</v>
      </c>
      <c r="W30" s="195">
        <f t="shared" si="8"/>
        <v>0</v>
      </c>
      <c r="X30" s="195">
        <f t="shared" si="8"/>
        <v>0</v>
      </c>
      <c r="Y30" s="199"/>
      <c r="Z30" s="1770">
        <v>1.043871491030705</v>
      </c>
      <c r="AA30" s="739">
        <f t="shared" si="6"/>
        <v>1.043871491030705</v>
      </c>
      <c r="AB30" s="176">
        <f t="shared" si="4"/>
        <v>0</v>
      </c>
      <c r="AC30" s="615">
        <f t="shared" si="5"/>
        <v>0</v>
      </c>
      <c r="AD30" s="36"/>
      <c r="AE30" s="355">
        <f t="shared" si="9"/>
        <v>-0.64277413793637017</v>
      </c>
      <c r="AF30" s="112"/>
    </row>
    <row r="31" spans="1:32" x14ac:dyDescent="0.25">
      <c r="A31" s="112"/>
      <c r="B31" s="42" t="s">
        <v>60</v>
      </c>
      <c r="C31" s="179" t="s">
        <v>61</v>
      </c>
      <c r="D31" s="194">
        <f t="shared" si="11"/>
        <v>138994</v>
      </c>
      <c r="E31" s="895">
        <v>138994</v>
      </c>
      <c r="F31" s="895">
        <v>0</v>
      </c>
      <c r="G31" s="895">
        <v>0</v>
      </c>
      <c r="H31" s="199"/>
      <c r="I31" s="1062">
        <f t="shared" si="12"/>
        <v>157048.56</v>
      </c>
      <c r="J31" s="1717">
        <v>157048.56</v>
      </c>
      <c r="K31" s="1717">
        <v>0</v>
      </c>
      <c r="L31" s="905">
        <v>0</v>
      </c>
      <c r="M31" s="36"/>
      <c r="N31" s="182">
        <f t="shared" si="10"/>
        <v>-0.11496163989023522</v>
      </c>
      <c r="O31" s="112"/>
      <c r="P31" s="1016">
        <f>VLOOKUP(B31,'FX rates'!$B$9:$K$116,4,FALSE)</f>
        <v>32.283099999999997</v>
      </c>
      <c r="Q31" s="1050">
        <f>VLOOKUP(B31,'FX rates'!$B$9:$K$116,5,FALSE)</f>
        <v>32.890799999999999</v>
      </c>
      <c r="R31" s="112"/>
      <c r="S31" s="112"/>
      <c r="T31" s="42" t="s">
        <v>60</v>
      </c>
      <c r="U31" s="894">
        <f t="shared" si="7"/>
        <v>4305.472522775075</v>
      </c>
      <c r="V31" s="895">
        <f t="shared" si="8"/>
        <v>4305.472522775075</v>
      </c>
      <c r="W31" s="895">
        <f t="shared" si="8"/>
        <v>0</v>
      </c>
      <c r="X31" s="895">
        <f t="shared" si="8"/>
        <v>0</v>
      </c>
      <c r="Y31" s="199"/>
      <c r="Z31" s="1771">
        <v>4774.8476777700753</v>
      </c>
      <c r="AA31" s="741">
        <f t="shared" si="6"/>
        <v>4774.8476777700753</v>
      </c>
      <c r="AB31" s="616">
        <f t="shared" si="4"/>
        <v>0</v>
      </c>
      <c r="AC31" s="617">
        <f t="shared" si="5"/>
        <v>0</v>
      </c>
      <c r="AD31" s="36"/>
      <c r="AE31" s="356">
        <f t="shared" si="9"/>
        <v>-9.8301597594460888E-2</v>
      </c>
      <c r="AF31" s="112"/>
    </row>
    <row r="32" spans="1:32" x14ac:dyDescent="0.25">
      <c r="A32" s="112"/>
      <c r="B32" s="72"/>
      <c r="C32" s="183"/>
      <c r="D32" s="896"/>
      <c r="E32" s="896"/>
      <c r="F32" s="896"/>
      <c r="G32" s="896"/>
      <c r="H32" s="199"/>
      <c r="I32" s="896"/>
      <c r="J32" s="896"/>
      <c r="K32" s="896"/>
      <c r="L32" s="896"/>
      <c r="M32" s="112"/>
      <c r="N32" s="191"/>
      <c r="O32" s="112"/>
      <c r="P32" s="191"/>
      <c r="Q32" s="191"/>
      <c r="R32" s="112"/>
      <c r="S32" s="112"/>
      <c r="T32" s="157" t="s">
        <v>30</v>
      </c>
      <c r="U32" s="186">
        <f>SUM(U19:U31)</f>
        <v>3102506.0943399104</v>
      </c>
      <c r="V32" s="896"/>
      <c r="W32" s="896"/>
      <c r="X32" s="896"/>
      <c r="Y32" s="199"/>
      <c r="Z32" s="186">
        <v>1878782.5857942612</v>
      </c>
      <c r="AA32" s="893"/>
      <c r="AB32" s="893"/>
      <c r="AC32" s="893"/>
      <c r="AD32" s="112"/>
      <c r="AE32" s="387">
        <f>U32/Z32-1</f>
        <v>0.6513385411374335</v>
      </c>
      <c r="AF32" s="112"/>
    </row>
    <row r="33" spans="1:32" x14ac:dyDescent="0.25">
      <c r="A33" s="187"/>
      <c r="B33" s="48"/>
      <c r="C33" s="183"/>
      <c r="D33" s="893"/>
      <c r="E33" s="893"/>
      <c r="F33" s="893"/>
      <c r="G33" s="893"/>
      <c r="H33" s="807"/>
      <c r="I33" s="893"/>
      <c r="J33" s="893"/>
      <c r="K33" s="893"/>
      <c r="L33" s="893"/>
      <c r="M33" s="187"/>
      <c r="N33" s="191"/>
      <c r="O33" s="187"/>
      <c r="P33" s="191"/>
      <c r="Q33" s="191"/>
      <c r="R33" s="187"/>
      <c r="S33" s="187"/>
      <c r="T33" s="48"/>
      <c r="U33" s="893"/>
      <c r="V33" s="893"/>
      <c r="W33" s="893"/>
      <c r="X33" s="893"/>
      <c r="Y33" s="807"/>
      <c r="Z33" s="893"/>
      <c r="AA33" s="893"/>
      <c r="AB33" s="893"/>
      <c r="AC33" s="893"/>
      <c r="AD33" s="187"/>
      <c r="AE33" s="354"/>
      <c r="AF33" s="187"/>
    </row>
    <row r="34" spans="1:32" x14ac:dyDescent="0.25">
      <c r="A34" s="187"/>
      <c r="B34" s="20" t="s">
        <v>64</v>
      </c>
      <c r="C34" s="118"/>
      <c r="D34" s="49"/>
      <c r="E34" s="36"/>
      <c r="F34" s="36"/>
      <c r="G34" s="36"/>
      <c r="H34" s="807"/>
      <c r="I34" s="49"/>
      <c r="J34" s="36"/>
      <c r="K34" s="36"/>
      <c r="L34" s="36"/>
      <c r="M34" s="187"/>
      <c r="N34" s="184"/>
      <c r="O34" s="187"/>
      <c r="P34" s="191"/>
      <c r="Q34" s="191"/>
      <c r="R34" s="187"/>
      <c r="S34" s="187"/>
      <c r="T34" s="20" t="s">
        <v>64</v>
      </c>
      <c r="U34" s="49"/>
      <c r="V34" s="36"/>
      <c r="W34" s="36"/>
      <c r="X34" s="36"/>
      <c r="Y34" s="807"/>
      <c r="Z34" s="49"/>
      <c r="AA34" s="893"/>
      <c r="AB34" s="893"/>
      <c r="AC34" s="893"/>
      <c r="AD34" s="187"/>
      <c r="AE34" s="250"/>
      <c r="AF34" s="187"/>
    </row>
    <row r="35" spans="1:32" x14ac:dyDescent="0.25">
      <c r="A35" s="112"/>
      <c r="B35" s="26" t="s">
        <v>65</v>
      </c>
      <c r="C35" s="1270" t="s">
        <v>66</v>
      </c>
      <c r="D35" s="1764">
        <f>SUM(E35:G35)</f>
        <v>4.5</v>
      </c>
      <c r="E35" s="1547">
        <v>4.5</v>
      </c>
      <c r="F35" s="1547">
        <v>0</v>
      </c>
      <c r="G35" s="733">
        <v>0</v>
      </c>
      <c r="H35" s="199"/>
      <c r="I35" s="1764">
        <f>SUM(J35:L35)</f>
        <v>142.93</v>
      </c>
      <c r="J35" s="1547">
        <v>142.93</v>
      </c>
      <c r="K35" s="1547">
        <v>0</v>
      </c>
      <c r="L35" s="733">
        <v>0</v>
      </c>
      <c r="M35" s="36"/>
      <c r="N35" s="170">
        <f>D35/I35-1</f>
        <v>-0.96851605681102637</v>
      </c>
      <c r="O35" s="112"/>
      <c r="P35" s="1014">
        <f>VLOOKUP(B35,'FX rates'!$B$9:$K$116,4,FALSE)</f>
        <v>3.6720999999999999</v>
      </c>
      <c r="Q35" s="1046">
        <f>VLOOKUP(B35,'FX rates'!$B$9:$K$116,5,FALSE)</f>
        <v>3.6718999999999999</v>
      </c>
      <c r="R35" s="112"/>
      <c r="S35" s="112"/>
      <c r="T35" s="26" t="s">
        <v>65</v>
      </c>
      <c r="U35" s="171">
        <f t="shared" ref="U35:U54" si="13">SUM(V35:X35)</f>
        <v>1.2254568230712672</v>
      </c>
      <c r="V35" s="193">
        <f t="shared" ref="V35:X54" si="14">E35/$P35</f>
        <v>1.2254568230712672</v>
      </c>
      <c r="W35" s="193">
        <f t="shared" si="14"/>
        <v>0</v>
      </c>
      <c r="X35" s="193">
        <f t="shared" si="14"/>
        <v>0</v>
      </c>
      <c r="Y35" s="199"/>
      <c r="Z35" s="1504">
        <v>38.925351997603421</v>
      </c>
      <c r="AA35" s="1676">
        <f t="shared" si="6"/>
        <v>38.925351997603421</v>
      </c>
      <c r="AB35" s="1676">
        <f t="shared" si="4"/>
        <v>0</v>
      </c>
      <c r="AC35" s="614">
        <f t="shared" si="5"/>
        <v>0</v>
      </c>
      <c r="AD35" s="36"/>
      <c r="AE35" s="348">
        <f t="shared" ref="AE35:AE54" si="15">U35/Z35-1</f>
        <v>-0.96851777157604846</v>
      </c>
      <c r="AF35" s="112"/>
    </row>
    <row r="36" spans="1:32" x14ac:dyDescent="0.25">
      <c r="A36" s="112"/>
      <c r="B36" s="142" t="s">
        <v>165</v>
      </c>
      <c r="C36" s="349" t="s">
        <v>68</v>
      </c>
      <c r="D36" s="1765" t="s">
        <v>131</v>
      </c>
      <c r="E36" s="195">
        <v>0</v>
      </c>
      <c r="F36" s="195">
        <v>0</v>
      </c>
      <c r="G36" s="735">
        <v>0</v>
      </c>
      <c r="H36" s="199"/>
      <c r="I36" s="1766">
        <f t="shared" ref="I36" si="16">SUM(J36:L36)</f>
        <v>0.85</v>
      </c>
      <c r="J36" s="195">
        <v>0.85</v>
      </c>
      <c r="K36" s="195">
        <v>0</v>
      </c>
      <c r="L36" s="735">
        <v>0</v>
      </c>
      <c r="M36" s="36"/>
      <c r="N36" s="177" t="s">
        <v>131</v>
      </c>
      <c r="O36" s="112"/>
      <c r="P36" s="1015">
        <f>VLOOKUP(B36,'FX rates'!$B$9:$K$116,4,FALSE)</f>
        <v>0.7056</v>
      </c>
      <c r="Q36" s="1048">
        <f>VLOOKUP(B36,'FX rates'!$B$9:$K$116,5,FALSE)</f>
        <v>0.70660000000000001</v>
      </c>
      <c r="R36" s="112"/>
      <c r="S36" s="112"/>
      <c r="T36" s="32" t="s">
        <v>67</v>
      </c>
      <c r="U36" s="194">
        <f t="shared" si="13"/>
        <v>0</v>
      </c>
      <c r="V36" s="195">
        <f t="shared" si="14"/>
        <v>0</v>
      </c>
      <c r="W36" s="195">
        <f t="shared" si="14"/>
        <v>0</v>
      </c>
      <c r="X36" s="195">
        <f t="shared" si="14"/>
        <v>0</v>
      </c>
      <c r="Y36" s="199"/>
      <c r="Z36" s="1061">
        <v>1.2029436739315029</v>
      </c>
      <c r="AA36" s="176">
        <f t="shared" si="6"/>
        <v>1.2029436739315029</v>
      </c>
      <c r="AB36" s="176">
        <f t="shared" si="4"/>
        <v>0</v>
      </c>
      <c r="AC36" s="615">
        <f t="shared" si="5"/>
        <v>0</v>
      </c>
      <c r="AD36" s="36"/>
      <c r="AE36" s="350" t="s">
        <v>131</v>
      </c>
      <c r="AF36" s="112"/>
    </row>
    <row r="37" spans="1:32" x14ac:dyDescent="0.25">
      <c r="A37" s="112"/>
      <c r="B37" s="142" t="s">
        <v>170</v>
      </c>
      <c r="C37" s="349" t="s">
        <v>70</v>
      </c>
      <c r="D37" s="1766">
        <f>SUM(E37:G37)</f>
        <v>165143</v>
      </c>
      <c r="E37" s="195">
        <v>0</v>
      </c>
      <c r="F37" s="195">
        <v>165143</v>
      </c>
      <c r="G37" s="735">
        <v>0</v>
      </c>
      <c r="H37" s="199"/>
      <c r="I37" s="1766">
        <f>SUM(J37:L37)</f>
        <v>101565</v>
      </c>
      <c r="J37" s="195">
        <v>10</v>
      </c>
      <c r="K37" s="195">
        <v>101555</v>
      </c>
      <c r="L37" s="735">
        <v>0</v>
      </c>
      <c r="M37" s="36"/>
      <c r="N37" s="177">
        <f t="shared" ref="N37:N54" si="17">D37/I37-1</f>
        <v>0.62598336040958991</v>
      </c>
      <c r="O37" s="112"/>
      <c r="P37" s="1015">
        <f>VLOOKUP(B37,'FX rates'!$B$9:$K$116,4,FALSE)</f>
        <v>0.95010099999999997</v>
      </c>
      <c r="Q37" s="1048">
        <f>VLOOKUP(B37,'FX rates'!$B$9:$K$116,5,FALSE)</f>
        <v>0.91520000000000001</v>
      </c>
      <c r="R37" s="112"/>
      <c r="S37" s="112"/>
      <c r="T37" s="32" t="s">
        <v>170</v>
      </c>
      <c r="U37" s="194">
        <f t="shared" si="13"/>
        <v>173816.25742947331</v>
      </c>
      <c r="V37" s="195">
        <f t="shared" si="14"/>
        <v>0</v>
      </c>
      <c r="W37" s="195">
        <f t="shared" si="14"/>
        <v>173816.25742947331</v>
      </c>
      <c r="X37" s="195">
        <f t="shared" si="14"/>
        <v>0</v>
      </c>
      <c r="Y37" s="199"/>
      <c r="Z37" s="1061">
        <v>110975.74300699301</v>
      </c>
      <c r="AA37" s="176">
        <f t="shared" si="6"/>
        <v>10.926573426573427</v>
      </c>
      <c r="AB37" s="176">
        <f t="shared" si="4"/>
        <v>110964.81643356643</v>
      </c>
      <c r="AC37" s="615">
        <f t="shared" si="5"/>
        <v>0</v>
      </c>
      <c r="AD37" s="36"/>
      <c r="AE37" s="355">
        <f t="shared" si="15"/>
        <v>0.56625450499142382</v>
      </c>
      <c r="AF37" s="112"/>
    </row>
    <row r="38" spans="1:32" x14ac:dyDescent="0.25">
      <c r="A38" s="199"/>
      <c r="B38" s="32" t="s">
        <v>74</v>
      </c>
      <c r="C38" s="349" t="s">
        <v>75</v>
      </c>
      <c r="D38" s="1766">
        <f t="shared" ref="D38:D54" si="18">SUM(E38:G38)</f>
        <v>354235.38</v>
      </c>
      <c r="E38" s="195">
        <v>16806.400000000001</v>
      </c>
      <c r="F38" s="195">
        <v>335428</v>
      </c>
      <c r="G38" s="735">
        <v>2000.98</v>
      </c>
      <c r="H38" s="199"/>
      <c r="I38" s="1766">
        <f t="shared" ref="I38:I54" si="19">SUM(J38:L38)</f>
        <v>249660.77000000002</v>
      </c>
      <c r="J38" s="195">
        <v>14403.23</v>
      </c>
      <c r="K38" s="195">
        <v>234326.03</v>
      </c>
      <c r="L38" s="735">
        <v>931.51</v>
      </c>
      <c r="M38" s="36"/>
      <c r="N38" s="177">
        <f t="shared" si="17"/>
        <v>0.41886680875012905</v>
      </c>
      <c r="O38" s="199"/>
      <c r="P38" s="1015">
        <f>VLOOKUP(B38,'FX rates'!$B$9:$K$116,4,FALSE)</f>
        <v>3.5133999999999999</v>
      </c>
      <c r="Q38" s="1048">
        <f>VLOOKUP(B38,'FX rates'!$B$9:$K$116,5,FALSE)</f>
        <v>2.9123000000000001</v>
      </c>
      <c r="R38" s="199"/>
      <c r="S38" s="199"/>
      <c r="T38" s="32" t="s">
        <v>74</v>
      </c>
      <c r="U38" s="194">
        <f t="shared" si="13"/>
        <v>100824.09631695793</v>
      </c>
      <c r="V38" s="195">
        <f t="shared" si="14"/>
        <v>4783.5145443160482</v>
      </c>
      <c r="W38" s="195">
        <f t="shared" si="14"/>
        <v>95471.053680195822</v>
      </c>
      <c r="X38" s="195">
        <f t="shared" si="14"/>
        <v>569.52809244606362</v>
      </c>
      <c r="Y38" s="199"/>
      <c r="Z38" s="1061">
        <v>85726.322837619751</v>
      </c>
      <c r="AA38" s="176">
        <f t="shared" si="6"/>
        <v>4945.6546372283074</v>
      </c>
      <c r="AB38" s="176">
        <f t="shared" si="4"/>
        <v>80460.814476530577</v>
      </c>
      <c r="AC38" s="615">
        <f t="shared" si="5"/>
        <v>319.85372386086595</v>
      </c>
      <c r="AD38" s="36"/>
      <c r="AE38" s="355">
        <f t="shared" si="15"/>
        <v>0.17611595808134606</v>
      </c>
      <c r="AF38" s="199"/>
    </row>
    <row r="39" spans="1:32" x14ac:dyDescent="0.25">
      <c r="A39" s="112"/>
      <c r="B39" s="32" t="s">
        <v>76</v>
      </c>
      <c r="C39" s="349" t="s">
        <v>77</v>
      </c>
      <c r="D39" s="1766">
        <f t="shared" si="18"/>
        <v>2120.88</v>
      </c>
      <c r="E39" s="195">
        <v>2120.69</v>
      </c>
      <c r="F39" s="195">
        <v>0.19</v>
      </c>
      <c r="G39" s="735">
        <v>0</v>
      </c>
      <c r="H39" s="199"/>
      <c r="I39" s="1766">
        <f t="shared" si="19"/>
        <v>2689.66</v>
      </c>
      <c r="J39" s="195">
        <v>2576.89</v>
      </c>
      <c r="K39" s="195">
        <v>112.77</v>
      </c>
      <c r="L39" s="735">
        <v>0</v>
      </c>
      <c r="M39" s="36"/>
      <c r="N39" s="177">
        <f t="shared" si="17"/>
        <v>-0.21146910761955029</v>
      </c>
      <c r="O39" s="112"/>
      <c r="P39" s="1015">
        <f>VLOOKUP(B39,'FX rates'!$B$9:$K$116,4,FALSE)</f>
        <v>10.102</v>
      </c>
      <c r="Q39" s="1048">
        <f>VLOOKUP(B39,'FX rates'!$B$9:$K$116,5,FALSE)</f>
        <v>9.8446999999999996</v>
      </c>
      <c r="R39" s="112"/>
      <c r="S39" s="112"/>
      <c r="T39" s="32" t="s">
        <v>76</v>
      </c>
      <c r="U39" s="194">
        <f t="shared" si="13"/>
        <v>209.94654523856664</v>
      </c>
      <c r="V39" s="195">
        <f t="shared" si="14"/>
        <v>209.927737081766</v>
      </c>
      <c r="W39" s="195">
        <f t="shared" si="14"/>
        <v>1.8808156800633538E-2</v>
      </c>
      <c r="X39" s="195">
        <f t="shared" si="14"/>
        <v>0</v>
      </c>
      <c r="Y39" s="199"/>
      <c r="Z39" s="1061">
        <v>273.20893475677269</v>
      </c>
      <c r="AA39" s="176">
        <f t="shared" si="6"/>
        <v>261.75404024500494</v>
      </c>
      <c r="AB39" s="176">
        <f t="shared" si="4"/>
        <v>11.454894511767753</v>
      </c>
      <c r="AC39" s="615">
        <f t="shared" si="5"/>
        <v>0</v>
      </c>
      <c r="AD39" s="36"/>
      <c r="AE39" s="355">
        <f t="shared" si="15"/>
        <v>-0.23155315024571255</v>
      </c>
      <c r="AF39" s="112"/>
    </row>
    <row r="40" spans="1:32" x14ac:dyDescent="0.25">
      <c r="A40" s="112"/>
      <c r="B40" s="32" t="s">
        <v>78</v>
      </c>
      <c r="C40" s="349" t="s">
        <v>70</v>
      </c>
      <c r="D40" s="1766">
        <f t="shared" si="18"/>
        <v>234.01</v>
      </c>
      <c r="E40" s="195">
        <v>17.72</v>
      </c>
      <c r="F40" s="195">
        <v>216.29</v>
      </c>
      <c r="G40" s="735">
        <v>0</v>
      </c>
      <c r="H40" s="199"/>
      <c r="I40" s="1766">
        <f t="shared" si="19"/>
        <v>66.58</v>
      </c>
      <c r="J40" s="195">
        <v>3.03</v>
      </c>
      <c r="K40" s="195">
        <v>63.55</v>
      </c>
      <c r="L40" s="735">
        <v>0</v>
      </c>
      <c r="M40" s="36"/>
      <c r="N40" s="177">
        <f t="shared" si="17"/>
        <v>2.5147191348753379</v>
      </c>
      <c r="O40" s="112"/>
      <c r="P40" s="1015">
        <f>VLOOKUP(B40,'FX rates'!$B$9:$K$116,4,FALSE)</f>
        <v>0.95010099999999997</v>
      </c>
      <c r="Q40" s="1048">
        <f>VLOOKUP(B40,'FX rates'!$B$9:$K$116,5,FALSE)</f>
        <v>0.91520000000000001</v>
      </c>
      <c r="R40" s="112"/>
      <c r="S40" s="112"/>
      <c r="T40" s="32" t="s">
        <v>78</v>
      </c>
      <c r="U40" s="194">
        <f t="shared" si="13"/>
        <v>246.30013019668434</v>
      </c>
      <c r="V40" s="195">
        <f t="shared" si="14"/>
        <v>18.650648720504449</v>
      </c>
      <c r="W40" s="195">
        <f t="shared" si="14"/>
        <v>227.64948147617989</v>
      </c>
      <c r="X40" s="195">
        <f t="shared" si="14"/>
        <v>0</v>
      </c>
      <c r="Y40" s="199"/>
      <c r="Z40" s="1061">
        <v>72.749125874125866</v>
      </c>
      <c r="AA40" s="176">
        <f t="shared" si="6"/>
        <v>3.3107517482517479</v>
      </c>
      <c r="AB40" s="176">
        <f t="shared" si="4"/>
        <v>69.43837412587412</v>
      </c>
      <c r="AC40" s="615">
        <f t="shared" si="5"/>
        <v>0</v>
      </c>
      <c r="AD40" s="36"/>
      <c r="AE40" s="355">
        <f t="shared" si="15"/>
        <v>2.3856094796636458</v>
      </c>
      <c r="AF40" s="112"/>
    </row>
    <row r="41" spans="1:32" x14ac:dyDescent="0.25">
      <c r="A41" s="112"/>
      <c r="B41" s="32" t="s">
        <v>82</v>
      </c>
      <c r="C41" s="349" t="s">
        <v>70</v>
      </c>
      <c r="D41" s="1766">
        <f t="shared" si="18"/>
        <v>6644</v>
      </c>
      <c r="E41" s="195">
        <v>0</v>
      </c>
      <c r="F41" s="195">
        <v>488</v>
      </c>
      <c r="G41" s="735">
        <v>6156</v>
      </c>
      <c r="H41" s="199"/>
      <c r="I41" s="1766">
        <f t="shared" si="19"/>
        <v>8412</v>
      </c>
      <c r="J41" s="195">
        <v>0</v>
      </c>
      <c r="K41" s="195">
        <v>731</v>
      </c>
      <c r="L41" s="735">
        <v>7681</v>
      </c>
      <c r="M41" s="36"/>
      <c r="N41" s="177">
        <f t="shared" si="17"/>
        <v>-0.21017593913456967</v>
      </c>
      <c r="O41" s="112"/>
      <c r="P41" s="1015">
        <f>VLOOKUP(B41,'FX rates'!$B$9:$K$116,4,FALSE)</f>
        <v>0.95010099999999997</v>
      </c>
      <c r="Q41" s="1048">
        <f>VLOOKUP(B41,'FX rates'!$B$9:$K$116,5,FALSE)</f>
        <v>0.91520000000000001</v>
      </c>
      <c r="R41" s="112"/>
      <c r="S41" s="112"/>
      <c r="T41" s="32" t="s">
        <v>82</v>
      </c>
      <c r="U41" s="194">
        <f t="shared" si="13"/>
        <v>6992.9407505096824</v>
      </c>
      <c r="V41" s="195">
        <f t="shared" si="14"/>
        <v>0</v>
      </c>
      <c r="W41" s="195">
        <f t="shared" si="14"/>
        <v>513.62960358951318</v>
      </c>
      <c r="X41" s="195">
        <f t="shared" si="14"/>
        <v>6479.3111469201694</v>
      </c>
      <c r="Y41" s="199"/>
      <c r="Z41" s="1061">
        <v>9191.4335664335667</v>
      </c>
      <c r="AA41" s="176">
        <f t="shared" si="6"/>
        <v>0</v>
      </c>
      <c r="AB41" s="176">
        <f t="shared" si="4"/>
        <v>798.73251748251744</v>
      </c>
      <c r="AC41" s="615">
        <f t="shared" si="5"/>
        <v>8392.7010489510485</v>
      </c>
      <c r="AD41" s="36"/>
      <c r="AE41" s="355">
        <f t="shared" si="15"/>
        <v>-0.23918932776195179</v>
      </c>
      <c r="AF41" s="112"/>
    </row>
    <row r="42" spans="1:32" x14ac:dyDescent="0.25">
      <c r="A42" s="112"/>
      <c r="B42" s="32" t="s">
        <v>86</v>
      </c>
      <c r="C42" s="349" t="s">
        <v>87</v>
      </c>
      <c r="D42" s="1766">
        <f t="shared" si="18"/>
        <v>1058723.1000000001</v>
      </c>
      <c r="E42" s="195">
        <v>488667</v>
      </c>
      <c r="F42" s="195">
        <v>555211</v>
      </c>
      <c r="G42" s="735">
        <v>14845.1</v>
      </c>
      <c r="H42" s="199"/>
      <c r="I42" s="1766">
        <f t="shared" si="19"/>
        <v>1649115.9000000001</v>
      </c>
      <c r="J42" s="195">
        <v>1186700.75</v>
      </c>
      <c r="K42" s="195">
        <v>426856.06</v>
      </c>
      <c r="L42" s="735">
        <v>35559.089999999997</v>
      </c>
      <c r="M42" s="36"/>
      <c r="N42" s="177">
        <f t="shared" si="17"/>
        <v>-0.35800564411512859</v>
      </c>
      <c r="O42" s="112"/>
      <c r="P42" s="1015">
        <f>VLOOKUP(B42,'FX rates'!$B$9:$K$116,4,FALSE)</f>
        <v>330.57100000000003</v>
      </c>
      <c r="Q42" s="1048">
        <f>VLOOKUP(B42,'FX rates'!$B$9:$K$116,5,FALSE)</f>
        <v>337.31799999999998</v>
      </c>
      <c r="R42" s="112"/>
      <c r="S42" s="112"/>
      <c r="T42" s="32" t="s">
        <v>86</v>
      </c>
      <c r="U42" s="194">
        <f t="shared" si="13"/>
        <v>3202.7101590883653</v>
      </c>
      <c r="V42" s="195">
        <f t="shared" si="14"/>
        <v>1478.2512682600711</v>
      </c>
      <c r="W42" s="195">
        <f t="shared" si="14"/>
        <v>1679.5514428065376</v>
      </c>
      <c r="X42" s="195">
        <f t="shared" si="14"/>
        <v>44.907448021756295</v>
      </c>
      <c r="Y42" s="199"/>
      <c r="Z42" s="1061">
        <v>4888.9057210110341</v>
      </c>
      <c r="AA42" s="176">
        <f t="shared" si="6"/>
        <v>3518.0475100646868</v>
      </c>
      <c r="AB42" s="176">
        <f t="shared" si="4"/>
        <v>1265.4410971249681</v>
      </c>
      <c r="AC42" s="615">
        <f t="shared" si="5"/>
        <v>105.41711382137923</v>
      </c>
      <c r="AD42" s="36"/>
      <c r="AE42" s="355">
        <f t="shared" si="15"/>
        <v>-0.34490245018960208</v>
      </c>
      <c r="AF42" s="112"/>
    </row>
    <row r="43" spans="1:32" x14ac:dyDescent="0.25">
      <c r="A43" s="112"/>
      <c r="B43" s="32" t="s">
        <v>88</v>
      </c>
      <c r="C43" s="349" t="s">
        <v>70</v>
      </c>
      <c r="D43" s="1766">
        <f t="shared" si="18"/>
        <v>108.39999999999999</v>
      </c>
      <c r="E43" s="195">
        <v>0</v>
      </c>
      <c r="F43" s="195">
        <v>0.1</v>
      </c>
      <c r="G43" s="735">
        <v>108.3</v>
      </c>
      <c r="H43" s="199"/>
      <c r="I43" s="1766">
        <f t="shared" si="19"/>
        <v>121.4</v>
      </c>
      <c r="J43" s="195">
        <v>0</v>
      </c>
      <c r="K43" s="195">
        <v>0</v>
      </c>
      <c r="L43" s="735">
        <v>121.4</v>
      </c>
      <c r="M43" s="36"/>
      <c r="N43" s="177">
        <f t="shared" si="17"/>
        <v>-0.10708401976935766</v>
      </c>
      <c r="O43" s="112"/>
      <c r="P43" s="1015">
        <f>VLOOKUP(B43,'FX rates'!$B$9:$K$116,4,FALSE)</f>
        <v>0.95010099999999997</v>
      </c>
      <c r="Q43" s="1048">
        <f>VLOOKUP(B43,'FX rates'!$B$9:$K$116,5,FALSE)</f>
        <v>0.91520000000000001</v>
      </c>
      <c r="R43" s="112"/>
      <c r="S43" s="112"/>
      <c r="T43" s="32" t="s">
        <v>88</v>
      </c>
      <c r="U43" s="194">
        <f t="shared" si="13"/>
        <v>114.09313325635907</v>
      </c>
      <c r="V43" s="195">
        <f t="shared" si="14"/>
        <v>0</v>
      </c>
      <c r="W43" s="195">
        <f t="shared" si="14"/>
        <v>0.10525196794867073</v>
      </c>
      <c r="X43" s="195">
        <f t="shared" si="14"/>
        <v>113.98788128841039</v>
      </c>
      <c r="Y43" s="199"/>
      <c r="Z43" s="1061">
        <v>132.64860139860141</v>
      </c>
      <c r="AA43" s="176">
        <f t="shared" si="6"/>
        <v>0</v>
      </c>
      <c r="AB43" s="176">
        <f t="shared" si="4"/>
        <v>0</v>
      </c>
      <c r="AC43" s="615">
        <f t="shared" si="5"/>
        <v>132.64860139860141</v>
      </c>
      <c r="AD43" s="36"/>
      <c r="AE43" s="355">
        <f t="shared" si="15"/>
        <v>-0.13988438586309881</v>
      </c>
      <c r="AF43" s="112"/>
    </row>
    <row r="44" spans="1:32" x14ac:dyDescent="0.25">
      <c r="A44" s="112"/>
      <c r="B44" s="32" t="s">
        <v>89</v>
      </c>
      <c r="C44" s="349" t="s">
        <v>70</v>
      </c>
      <c r="D44" s="1766">
        <f t="shared" si="18"/>
        <v>609.64</v>
      </c>
      <c r="E44" s="195">
        <v>57.88</v>
      </c>
      <c r="F44" s="195">
        <v>551.76</v>
      </c>
      <c r="G44" s="735">
        <v>0</v>
      </c>
      <c r="H44" s="199"/>
      <c r="I44" s="1766">
        <f t="shared" si="19"/>
        <v>848.54000000000008</v>
      </c>
      <c r="J44" s="195">
        <v>59.84</v>
      </c>
      <c r="K44" s="195">
        <v>788.7</v>
      </c>
      <c r="L44" s="735">
        <v>0</v>
      </c>
      <c r="M44" s="36"/>
      <c r="N44" s="177">
        <f t="shared" si="17"/>
        <v>-0.28154241402880253</v>
      </c>
      <c r="O44" s="112"/>
      <c r="P44" s="1015">
        <f>VLOOKUP(B44,'FX rates'!$B$9:$K$116,4,FALSE)</f>
        <v>0.95010099999999997</v>
      </c>
      <c r="Q44" s="1048">
        <f>VLOOKUP(B44,'FX rates'!$B$9:$K$116,5,FALSE)</f>
        <v>0.91520000000000001</v>
      </c>
      <c r="R44" s="112"/>
      <c r="S44" s="112"/>
      <c r="T44" s="32" t="s">
        <v>89</v>
      </c>
      <c r="U44" s="194">
        <f t="shared" si="13"/>
        <v>641.65809740227621</v>
      </c>
      <c r="V44" s="195">
        <f t="shared" si="14"/>
        <v>60.919839048690619</v>
      </c>
      <c r="W44" s="195">
        <f t="shared" si="14"/>
        <v>580.73825835358559</v>
      </c>
      <c r="X44" s="195">
        <f t="shared" si="14"/>
        <v>0</v>
      </c>
      <c r="Y44" s="199"/>
      <c r="Z44" s="1061">
        <v>927.16346153846155</v>
      </c>
      <c r="AA44" s="176">
        <f t="shared" si="6"/>
        <v>65.384615384615387</v>
      </c>
      <c r="AB44" s="176">
        <f t="shared" si="4"/>
        <v>861.77884615384619</v>
      </c>
      <c r="AC44" s="615">
        <f t="shared" si="5"/>
        <v>0</v>
      </c>
      <c r="AD44" s="36"/>
      <c r="AE44" s="355">
        <f t="shared" si="15"/>
        <v>-0.30793422732863129</v>
      </c>
      <c r="AF44" s="112"/>
    </row>
    <row r="45" spans="1:32" x14ac:dyDescent="0.25">
      <c r="A45" s="112"/>
      <c r="B45" s="32" t="s">
        <v>90</v>
      </c>
      <c r="C45" s="349" t="s">
        <v>91</v>
      </c>
      <c r="D45" s="1766">
        <f t="shared" si="18"/>
        <v>3237394.3</v>
      </c>
      <c r="E45" s="195">
        <v>1315070</v>
      </c>
      <c r="F45" s="195">
        <v>1897040</v>
      </c>
      <c r="G45" s="735">
        <v>25284.3</v>
      </c>
      <c r="H45" s="199"/>
      <c r="I45" s="1766">
        <f t="shared" si="19"/>
        <v>2507114.71</v>
      </c>
      <c r="J45" s="195">
        <v>1429811.13</v>
      </c>
      <c r="K45" s="195">
        <v>1064166.0900000001</v>
      </c>
      <c r="L45" s="735">
        <v>13137.49</v>
      </c>
      <c r="M45" s="36"/>
      <c r="N45" s="177">
        <f t="shared" si="17"/>
        <v>0.29128287871598824</v>
      </c>
      <c r="O45" s="112"/>
      <c r="P45" s="1015">
        <f>VLOOKUP(B45,'FX rates'!$B$9:$K$116,4,FALSE)</f>
        <v>60.803400000000003</v>
      </c>
      <c r="Q45" s="1048">
        <f>VLOOKUP(B45,'FX rates'!$B$9:$K$116,5,FALSE)</f>
        <v>73.159499999999994</v>
      </c>
      <c r="R45" s="112"/>
      <c r="S45" s="112"/>
      <c r="T45" s="32" t="s">
        <v>90</v>
      </c>
      <c r="U45" s="194">
        <f t="shared" si="13"/>
        <v>53243.639335958178</v>
      </c>
      <c r="V45" s="195">
        <f t="shared" si="14"/>
        <v>21628.231316011934</v>
      </c>
      <c r="W45" s="195">
        <f t="shared" si="14"/>
        <v>31199.571076617423</v>
      </c>
      <c r="X45" s="195">
        <f t="shared" si="14"/>
        <v>415.83694332882698</v>
      </c>
      <c r="Y45" s="199"/>
      <c r="Z45" s="1061">
        <v>34269.161352934338</v>
      </c>
      <c r="AA45" s="176">
        <f t="shared" si="6"/>
        <v>19543.752075943656</v>
      </c>
      <c r="AB45" s="176">
        <f t="shared" si="4"/>
        <v>14545.836015828432</v>
      </c>
      <c r="AC45" s="615">
        <f t="shared" si="5"/>
        <v>179.57326116225508</v>
      </c>
      <c r="AD45" s="36"/>
      <c r="AE45" s="355">
        <f t="shared" si="15"/>
        <v>0.55368959244750027</v>
      </c>
      <c r="AF45" s="112"/>
    </row>
    <row r="46" spans="1:32" x14ac:dyDescent="0.25">
      <c r="A46" s="112"/>
      <c r="B46" s="32" t="s">
        <v>92</v>
      </c>
      <c r="C46" s="349" t="s">
        <v>93</v>
      </c>
      <c r="D46" s="1766">
        <f t="shared" si="18"/>
        <v>13.4</v>
      </c>
      <c r="E46" s="195">
        <v>13</v>
      </c>
      <c r="F46" s="195">
        <v>0.4</v>
      </c>
      <c r="G46" s="735">
        <v>0</v>
      </c>
      <c r="H46" s="199"/>
      <c r="I46" s="1766">
        <f t="shared" si="19"/>
        <v>23.68</v>
      </c>
      <c r="J46" s="195">
        <v>11.28</v>
      </c>
      <c r="K46" s="195">
        <v>12.4</v>
      </c>
      <c r="L46" s="735">
        <v>0</v>
      </c>
      <c r="M46" s="36"/>
      <c r="N46" s="177">
        <f t="shared" si="17"/>
        <v>-0.4341216216216216</v>
      </c>
      <c r="O46" s="112"/>
      <c r="P46" s="1015">
        <f>VLOOKUP(B46,'FX rates'!$B$9:$K$116,4,FALSE)</f>
        <v>0.3841</v>
      </c>
      <c r="Q46" s="1048">
        <f>VLOOKUP(B46,'FX rates'!$B$9:$K$116,5,FALSE)</f>
        <v>0.38369999999999999</v>
      </c>
      <c r="R46" s="112"/>
      <c r="S46" s="112"/>
      <c r="T46" s="32" t="s">
        <v>92</v>
      </c>
      <c r="U46" s="194">
        <f t="shared" si="13"/>
        <v>34.88674824264514</v>
      </c>
      <c r="V46" s="195">
        <f t="shared" si="14"/>
        <v>33.845352772715437</v>
      </c>
      <c r="W46" s="195">
        <f t="shared" si="14"/>
        <v>1.0413954699297059</v>
      </c>
      <c r="X46" s="195">
        <f t="shared" si="14"/>
        <v>0</v>
      </c>
      <c r="Y46" s="199"/>
      <c r="Z46" s="1061">
        <v>61.714881417774308</v>
      </c>
      <c r="AA46" s="176">
        <f t="shared" si="6"/>
        <v>29.397967161845191</v>
      </c>
      <c r="AB46" s="176">
        <f t="shared" si="4"/>
        <v>32.316914255929113</v>
      </c>
      <c r="AC46" s="615">
        <f t="shared" si="5"/>
        <v>0</v>
      </c>
      <c r="AD46" s="36"/>
      <c r="AE46" s="355">
        <f t="shared" si="15"/>
        <v>-0.43471092480139617</v>
      </c>
      <c r="AF46" s="112"/>
    </row>
    <row r="47" spans="1:32" x14ac:dyDescent="0.25">
      <c r="A47" s="112"/>
      <c r="B47" s="32" t="s">
        <v>94</v>
      </c>
      <c r="C47" s="349" t="s">
        <v>70</v>
      </c>
      <c r="D47" s="1766">
        <f t="shared" si="18"/>
        <v>6059.8</v>
      </c>
      <c r="E47" s="195">
        <v>1911.7</v>
      </c>
      <c r="F47" s="195">
        <v>3991.1</v>
      </c>
      <c r="G47" s="735">
        <v>157</v>
      </c>
      <c r="H47" s="199"/>
      <c r="I47" s="1766">
        <f t="shared" si="19"/>
        <v>9062.4</v>
      </c>
      <c r="J47" s="195">
        <v>2722.1</v>
      </c>
      <c r="K47" s="195">
        <v>6112.4</v>
      </c>
      <c r="L47" s="735">
        <v>227.9</v>
      </c>
      <c r="M47" s="36"/>
      <c r="N47" s="177">
        <f t="shared" si="17"/>
        <v>-0.33132503531073443</v>
      </c>
      <c r="O47" s="112"/>
      <c r="P47" s="1015">
        <f>VLOOKUP(B47,'FX rates'!$B$9:$K$116,4,FALSE)</f>
        <v>0.95010099999999997</v>
      </c>
      <c r="Q47" s="1048">
        <f>VLOOKUP(B47,'FX rates'!$B$9:$K$116,5,FALSE)</f>
        <v>0.91520000000000001</v>
      </c>
      <c r="R47" s="112"/>
      <c r="S47" s="112"/>
      <c r="T47" s="32" t="s">
        <v>94</v>
      </c>
      <c r="U47" s="194">
        <f t="shared" si="13"/>
        <v>6378.0587537535475</v>
      </c>
      <c r="V47" s="195">
        <f t="shared" si="14"/>
        <v>2012.1018712747382</v>
      </c>
      <c r="W47" s="195">
        <f t="shared" si="14"/>
        <v>4200.7112927993967</v>
      </c>
      <c r="X47" s="195">
        <f t="shared" si="14"/>
        <v>165.24558967941303</v>
      </c>
      <c r="Y47" s="199"/>
      <c r="Z47" s="1061">
        <v>9902.0979020979012</v>
      </c>
      <c r="AA47" s="176">
        <f t="shared" si="6"/>
        <v>2974.3225524475524</v>
      </c>
      <c r="AB47" s="176">
        <f t="shared" si="4"/>
        <v>6678.7587412587409</v>
      </c>
      <c r="AC47" s="615">
        <f t="shared" si="5"/>
        <v>249.0166083916084</v>
      </c>
      <c r="AD47" s="36"/>
      <c r="AE47" s="355">
        <f t="shared" si="15"/>
        <v>-0.355888134331386</v>
      </c>
      <c r="AF47" s="112"/>
    </row>
    <row r="48" spans="1:32" x14ac:dyDescent="0.25">
      <c r="A48" s="112"/>
      <c r="B48" s="32" t="s">
        <v>95</v>
      </c>
      <c r="C48" s="349" t="s">
        <v>96</v>
      </c>
      <c r="D48" s="1766">
        <f t="shared" si="18"/>
        <v>710.24</v>
      </c>
      <c r="E48" s="195">
        <v>6</v>
      </c>
      <c r="F48" s="195">
        <v>704.24</v>
      </c>
      <c r="G48" s="735">
        <v>0</v>
      </c>
      <c r="H48" s="199"/>
      <c r="I48" s="1766">
        <f t="shared" si="19"/>
        <v>171.12</v>
      </c>
      <c r="J48" s="195">
        <v>0.63</v>
      </c>
      <c r="K48" s="195">
        <v>170.49</v>
      </c>
      <c r="L48" s="735">
        <v>0</v>
      </c>
      <c r="M48" s="36"/>
      <c r="N48" s="177">
        <f t="shared" si="17"/>
        <v>3.150537634408602</v>
      </c>
      <c r="O48" s="112"/>
      <c r="P48" s="1015">
        <f>VLOOKUP(B48,'FX rates'!$B$9:$K$116,4,FALSE)</f>
        <v>302.88</v>
      </c>
      <c r="Q48" s="1048">
        <f>VLOOKUP(B48,'FX rates'!$B$9:$K$116,5,FALSE)</f>
        <v>197.28800000000001</v>
      </c>
      <c r="R48" s="112"/>
      <c r="S48" s="112"/>
      <c r="T48" s="32" t="s">
        <v>95</v>
      </c>
      <c r="U48" s="194">
        <f t="shared" si="13"/>
        <v>2.3449550977284734</v>
      </c>
      <c r="V48" s="195">
        <f t="shared" si="14"/>
        <v>1.9809825673534072E-2</v>
      </c>
      <c r="W48" s="195">
        <f t="shared" si="14"/>
        <v>2.3251452720549395</v>
      </c>
      <c r="X48" s="195">
        <f t="shared" si="14"/>
        <v>0</v>
      </c>
      <c r="Y48" s="199"/>
      <c r="Z48" s="1061">
        <v>0.867361420866956</v>
      </c>
      <c r="AA48" s="176">
        <f t="shared" si="6"/>
        <v>3.1933011637808686E-3</v>
      </c>
      <c r="AB48" s="176">
        <f t="shared" si="4"/>
        <v>0.86416811970317509</v>
      </c>
      <c r="AC48" s="615">
        <f t="shared" si="5"/>
        <v>0</v>
      </c>
      <c r="AD48" s="36"/>
      <c r="AE48" s="355">
        <f t="shared" si="15"/>
        <v>1.7035501479701671</v>
      </c>
      <c r="AF48" s="112"/>
    </row>
    <row r="49" spans="1:32" x14ac:dyDescent="0.25">
      <c r="A49" s="112"/>
      <c r="B49" s="32" t="s">
        <v>97</v>
      </c>
      <c r="C49" s="349" t="s">
        <v>98</v>
      </c>
      <c r="D49" s="1766">
        <f t="shared" si="18"/>
        <v>172884.4</v>
      </c>
      <c r="E49" s="195">
        <v>421.4</v>
      </c>
      <c r="F49" s="195">
        <v>172463</v>
      </c>
      <c r="G49" s="735">
        <v>0</v>
      </c>
      <c r="H49" s="199"/>
      <c r="I49" s="1766">
        <f t="shared" si="19"/>
        <v>175302.01</v>
      </c>
      <c r="J49" s="195">
        <v>608.16999999999996</v>
      </c>
      <c r="K49" s="195">
        <v>174693.84</v>
      </c>
      <c r="L49" s="735">
        <v>0</v>
      </c>
      <c r="M49" s="36"/>
      <c r="N49" s="177">
        <f t="shared" si="17"/>
        <v>-1.3791113975247682E-2</v>
      </c>
      <c r="O49" s="112"/>
      <c r="P49" s="1015">
        <f>VLOOKUP(B49,'FX rates'!$B$9:$K$116,4,FALSE)</f>
        <v>8.6234999999999999</v>
      </c>
      <c r="Q49" s="1048">
        <f>VLOOKUP(B49,'FX rates'!$B$9:$K$116,5,FALSE)</f>
        <v>8.7474000000000007</v>
      </c>
      <c r="R49" s="112"/>
      <c r="S49" s="112"/>
      <c r="T49" s="32" t="s">
        <v>97</v>
      </c>
      <c r="U49" s="194">
        <f t="shared" si="13"/>
        <v>20048.054734156667</v>
      </c>
      <c r="V49" s="195">
        <f t="shared" si="14"/>
        <v>48.86646953093291</v>
      </c>
      <c r="W49" s="195">
        <f t="shared" si="14"/>
        <v>19999.188264625733</v>
      </c>
      <c r="X49" s="195">
        <f t="shared" si="14"/>
        <v>0</v>
      </c>
      <c r="Y49" s="199"/>
      <c r="Z49" s="1061">
        <v>20040.470311178175</v>
      </c>
      <c r="AA49" s="176">
        <f t="shared" si="6"/>
        <v>69.525801952580181</v>
      </c>
      <c r="AB49" s="176">
        <f t="shared" si="4"/>
        <v>19970.944509225596</v>
      </c>
      <c r="AC49" s="615">
        <f t="shared" si="5"/>
        <v>0</v>
      </c>
      <c r="AD49" s="36"/>
      <c r="AE49" s="355">
        <f t="shared" si="15"/>
        <v>3.7845533865854541E-4</v>
      </c>
      <c r="AF49" s="112"/>
    </row>
    <row r="50" spans="1:32" x14ac:dyDescent="0.25">
      <c r="A50" s="112"/>
      <c r="B50" s="32" t="s">
        <v>99</v>
      </c>
      <c r="C50" s="349" t="s">
        <v>100</v>
      </c>
      <c r="D50" s="1766">
        <f t="shared" si="18"/>
        <v>1232.0999999999999</v>
      </c>
      <c r="E50" s="195">
        <v>0</v>
      </c>
      <c r="F50" s="195">
        <v>1232.0999999999999</v>
      </c>
      <c r="G50" s="735">
        <v>0</v>
      </c>
      <c r="H50" s="199"/>
      <c r="I50" s="1766">
        <f t="shared" si="19"/>
        <v>12604.58</v>
      </c>
      <c r="J50" s="195">
        <v>0</v>
      </c>
      <c r="K50" s="195">
        <v>12604.58</v>
      </c>
      <c r="L50" s="735">
        <v>0</v>
      </c>
      <c r="M50" s="36"/>
      <c r="N50" s="177">
        <f t="shared" si="17"/>
        <v>-0.90224981712996388</v>
      </c>
      <c r="O50" s="112"/>
      <c r="P50" s="1015">
        <f>VLOOKUP(B50,'FX rates'!$B$9:$K$116,4,FALSE)</f>
        <v>3.6394000000000002</v>
      </c>
      <c r="Q50" s="1048">
        <f>VLOOKUP(B50,'FX rates'!$B$9:$K$116,5,FALSE)</f>
        <v>3.8803999999999998</v>
      </c>
      <c r="R50" s="112"/>
      <c r="S50" s="112"/>
      <c r="T50" s="32" t="s">
        <v>99</v>
      </c>
      <c r="U50" s="194">
        <f t="shared" si="13"/>
        <v>338.54481507940864</v>
      </c>
      <c r="V50" s="195">
        <f t="shared" si="14"/>
        <v>0</v>
      </c>
      <c r="W50" s="195">
        <f t="shared" si="14"/>
        <v>338.54481507940864</v>
      </c>
      <c r="X50" s="195">
        <f t="shared" si="14"/>
        <v>0</v>
      </c>
      <c r="Y50" s="199"/>
      <c r="Z50" s="1061">
        <v>3248.2682197711579</v>
      </c>
      <c r="AA50" s="176">
        <f t="shared" si="6"/>
        <v>0</v>
      </c>
      <c r="AB50" s="176">
        <f t="shared" si="4"/>
        <v>3248.2682197711579</v>
      </c>
      <c r="AC50" s="615">
        <f t="shared" si="5"/>
        <v>0</v>
      </c>
      <c r="AD50" s="36"/>
      <c r="AE50" s="355">
        <f t="shared" si="15"/>
        <v>-0.89577682870558661</v>
      </c>
      <c r="AF50" s="112"/>
    </row>
    <row r="51" spans="1:32" x14ac:dyDescent="0.25">
      <c r="A51" s="112"/>
      <c r="B51" s="142" t="s">
        <v>189</v>
      </c>
      <c r="C51" s="349" t="s">
        <v>102</v>
      </c>
      <c r="D51" s="1766">
        <f t="shared" si="18"/>
        <v>5.94</v>
      </c>
      <c r="E51" s="195">
        <v>5.94</v>
      </c>
      <c r="F51" s="195">
        <v>0</v>
      </c>
      <c r="G51" s="735">
        <v>0</v>
      </c>
      <c r="H51" s="199"/>
      <c r="I51" s="1766">
        <f t="shared" si="19"/>
        <v>281.92</v>
      </c>
      <c r="J51" s="195">
        <v>281.92</v>
      </c>
      <c r="K51" s="195">
        <v>0</v>
      </c>
      <c r="L51" s="735">
        <v>0</v>
      </c>
      <c r="M51" s="36"/>
      <c r="N51" s="177">
        <f t="shared" si="17"/>
        <v>-0.97893019296254258</v>
      </c>
      <c r="O51" s="112"/>
      <c r="P51" s="1015">
        <f>VLOOKUP(B51,'FX rates'!$B$9:$K$116,4,FALSE)</f>
        <v>3.7473999999999998</v>
      </c>
      <c r="Q51" s="1048">
        <f>VLOOKUP(B51,'FX rates'!$B$9:$K$116,5,FALSE)</f>
        <v>3.7502</v>
      </c>
      <c r="R51" s="112"/>
      <c r="S51" s="112"/>
      <c r="T51" s="32" t="s">
        <v>189</v>
      </c>
      <c r="U51" s="194">
        <f t="shared" si="13"/>
        <v>1.5850990019747027</v>
      </c>
      <c r="V51" s="195">
        <f t="shared" si="14"/>
        <v>1.5850990019747027</v>
      </c>
      <c r="W51" s="195">
        <f t="shared" si="14"/>
        <v>0</v>
      </c>
      <c r="X51" s="195">
        <f t="shared" si="14"/>
        <v>0</v>
      </c>
      <c r="Y51" s="199"/>
      <c r="Z51" s="1061">
        <v>75.17465735160792</v>
      </c>
      <c r="AA51" s="176">
        <f t="shared" si="6"/>
        <v>75.17465735160792</v>
      </c>
      <c r="AB51" s="176">
        <f t="shared" si="4"/>
        <v>0</v>
      </c>
      <c r="AC51" s="615">
        <f t="shared" si="5"/>
        <v>0</v>
      </c>
      <c r="AD51" s="36"/>
      <c r="AE51" s="355">
        <f t="shared" si="15"/>
        <v>-0.97891444992478172</v>
      </c>
      <c r="AF51" s="112"/>
    </row>
    <row r="52" spans="1:32" x14ac:dyDescent="0.25">
      <c r="A52" s="112"/>
      <c r="B52" s="32" t="s">
        <v>103</v>
      </c>
      <c r="C52" s="349" t="s">
        <v>104</v>
      </c>
      <c r="D52" s="1766">
        <f t="shared" si="18"/>
        <v>19524.53</v>
      </c>
      <c r="E52" s="195">
        <v>9118.1</v>
      </c>
      <c r="F52" s="195">
        <v>1919.13</v>
      </c>
      <c r="G52" s="735">
        <v>8487.2999999999993</v>
      </c>
      <c r="H52" s="199"/>
      <c r="I52" s="1766">
        <f t="shared" si="19"/>
        <v>26223.840000000004</v>
      </c>
      <c r="J52" s="195">
        <v>9961.1</v>
      </c>
      <c r="K52" s="195">
        <v>2402.46</v>
      </c>
      <c r="L52" s="735">
        <v>13860.28</v>
      </c>
      <c r="M52" s="36"/>
      <c r="N52" s="177">
        <f t="shared" si="17"/>
        <v>-0.25546640003904864</v>
      </c>
      <c r="O52" s="112"/>
      <c r="P52" s="1015">
        <f>VLOOKUP(B52,'FX rates'!$B$9:$K$116,4,FALSE)</f>
        <v>1.0185</v>
      </c>
      <c r="Q52" s="1048">
        <f>VLOOKUP(B52,'FX rates'!$B$9:$K$116,5,FALSE)</f>
        <v>0.99080000000000001</v>
      </c>
      <c r="R52" s="112"/>
      <c r="S52" s="112"/>
      <c r="T52" s="32" t="s">
        <v>103</v>
      </c>
      <c r="U52" s="194">
        <f t="shared" si="13"/>
        <v>19169.887088856161</v>
      </c>
      <c r="V52" s="195">
        <f t="shared" si="14"/>
        <v>8952.4791359842911</v>
      </c>
      <c r="W52" s="195">
        <f t="shared" si="14"/>
        <v>1884.2709867452138</v>
      </c>
      <c r="X52" s="195">
        <f t="shared" si="14"/>
        <v>8333.1369661266563</v>
      </c>
      <c r="Y52" s="199"/>
      <c r="Z52" s="1061">
        <v>26467.33952361728</v>
      </c>
      <c r="AA52" s="176">
        <f t="shared" si="6"/>
        <v>10053.59305611627</v>
      </c>
      <c r="AB52" s="176">
        <f t="shared" si="4"/>
        <v>2424.7678643520389</v>
      </c>
      <c r="AC52" s="615">
        <f t="shared" si="5"/>
        <v>13988.978603148971</v>
      </c>
      <c r="AD52" s="36"/>
      <c r="AE52" s="355">
        <f t="shared" si="15"/>
        <v>-0.27571537472625351</v>
      </c>
      <c r="AF52" s="112"/>
    </row>
    <row r="53" spans="1:32" x14ac:dyDescent="0.25">
      <c r="A53" s="112"/>
      <c r="B53" s="32" t="s">
        <v>105</v>
      </c>
      <c r="C53" s="349" t="s">
        <v>106</v>
      </c>
      <c r="D53" s="1766">
        <f t="shared" si="18"/>
        <v>606.41</v>
      </c>
      <c r="E53" s="195">
        <v>606.41</v>
      </c>
      <c r="F53" s="195">
        <v>0</v>
      </c>
      <c r="G53" s="735">
        <v>0</v>
      </c>
      <c r="H53" s="199"/>
      <c r="I53" s="1766">
        <f t="shared" si="19"/>
        <v>462.1</v>
      </c>
      <c r="J53" s="195">
        <v>462.1</v>
      </c>
      <c r="K53" s="195">
        <v>0</v>
      </c>
      <c r="L53" s="735">
        <v>0</v>
      </c>
      <c r="M53" s="36"/>
      <c r="N53" s="177">
        <f t="shared" si="17"/>
        <v>0.31229171175070314</v>
      </c>
      <c r="O53" s="112"/>
      <c r="P53" s="1015">
        <f>VLOOKUP(B53,'FX rates'!$B$9:$K$116,4,FALSE)</f>
        <v>34.744999999999997</v>
      </c>
      <c r="Q53" s="1048">
        <f>VLOOKUP(B53,'FX rates'!$B$9:$K$116,5,FALSE)</f>
        <v>34.692900000000002</v>
      </c>
      <c r="R53" s="112"/>
      <c r="S53" s="112"/>
      <c r="T53" s="32" t="s">
        <v>105</v>
      </c>
      <c r="U53" s="194">
        <f t="shared" si="13"/>
        <v>17.453158727874516</v>
      </c>
      <c r="V53" s="195">
        <f t="shared" si="14"/>
        <v>17.453158727874516</v>
      </c>
      <c r="W53" s="195">
        <f t="shared" si="14"/>
        <v>0</v>
      </c>
      <c r="X53" s="195">
        <f t="shared" si="14"/>
        <v>0</v>
      </c>
      <c r="Y53" s="199"/>
      <c r="Z53" s="1061">
        <v>13.319728244107583</v>
      </c>
      <c r="AA53" s="176">
        <f t="shared" si="6"/>
        <v>13.319728244107583</v>
      </c>
      <c r="AB53" s="176">
        <f t="shared" si="4"/>
        <v>0</v>
      </c>
      <c r="AC53" s="615">
        <f t="shared" si="5"/>
        <v>0</v>
      </c>
      <c r="AD53" s="36"/>
      <c r="AE53" s="355">
        <f t="shared" si="15"/>
        <v>0.31032393514450951</v>
      </c>
      <c r="AF53" s="112"/>
    </row>
    <row r="54" spans="1:32" x14ac:dyDescent="0.25">
      <c r="A54" s="112"/>
      <c r="B54" s="42" t="s">
        <v>107</v>
      </c>
      <c r="C54" s="352" t="s">
        <v>108</v>
      </c>
      <c r="D54" s="1767">
        <f t="shared" si="18"/>
        <v>751319</v>
      </c>
      <c r="E54" s="1717">
        <v>193671</v>
      </c>
      <c r="F54" s="1717">
        <v>557648</v>
      </c>
      <c r="G54" s="905">
        <v>0</v>
      </c>
      <c r="H54" s="199"/>
      <c r="I54" s="1767">
        <f t="shared" si="19"/>
        <v>824887</v>
      </c>
      <c r="J54" s="1717">
        <v>177847</v>
      </c>
      <c r="K54" s="1717">
        <v>647040</v>
      </c>
      <c r="L54" s="905">
        <v>0</v>
      </c>
      <c r="M54" s="36"/>
      <c r="N54" s="182">
        <f t="shared" si="17"/>
        <v>-8.9185549050960877E-2</v>
      </c>
      <c r="O54" s="112"/>
      <c r="P54" s="1016">
        <f>VLOOKUP(B54,'FX rates'!$B$9:$K$116,4,FALSE)</f>
        <v>3.8435000000000001</v>
      </c>
      <c r="Q54" s="1050">
        <f>VLOOKUP(B54,'FX rates'!$B$9:$K$116,5,FALSE)</f>
        <v>3.8976000000000002</v>
      </c>
      <c r="R54" s="112"/>
      <c r="S54" s="112"/>
      <c r="T54" s="42" t="s">
        <v>107</v>
      </c>
      <c r="U54" s="894">
        <f t="shared" si="13"/>
        <v>195477.81969558995</v>
      </c>
      <c r="V54" s="895">
        <f t="shared" si="14"/>
        <v>50389.228567711718</v>
      </c>
      <c r="W54" s="895">
        <f t="shared" si="14"/>
        <v>145088.59112787823</v>
      </c>
      <c r="X54" s="895">
        <f t="shared" si="14"/>
        <v>0</v>
      </c>
      <c r="Y54" s="199"/>
      <c r="Z54" s="1062">
        <v>211639.72701149422</v>
      </c>
      <c r="AA54" s="616">
        <f t="shared" si="6"/>
        <v>45629.874794745483</v>
      </c>
      <c r="AB54" s="616">
        <f t="shared" si="4"/>
        <v>166009.85221674875</v>
      </c>
      <c r="AC54" s="617">
        <f t="shared" si="5"/>
        <v>0</v>
      </c>
      <c r="AD54" s="36"/>
      <c r="AE54" s="356">
        <f t="shared" si="15"/>
        <v>-7.6365186934051033E-2</v>
      </c>
      <c r="AF54" s="112"/>
    </row>
    <row r="55" spans="1:32" x14ac:dyDescent="0.25">
      <c r="A55" s="112"/>
      <c r="B55" s="112"/>
      <c r="C55" s="112"/>
      <c r="D55" s="112"/>
      <c r="E55" s="112"/>
      <c r="F55" s="112"/>
      <c r="G55" s="112"/>
      <c r="H55" s="112"/>
      <c r="I55" s="112"/>
      <c r="J55" s="112"/>
      <c r="K55" s="112"/>
      <c r="L55" s="112"/>
      <c r="M55" s="112"/>
      <c r="N55" s="112"/>
      <c r="O55" s="112"/>
      <c r="P55" s="388"/>
      <c r="Q55" s="388"/>
      <c r="R55" s="112"/>
      <c r="S55" s="112"/>
      <c r="T55" s="157" t="s">
        <v>30</v>
      </c>
      <c r="U55" s="317">
        <f>SUM(U35:U54)</f>
        <v>580761.50240341027</v>
      </c>
      <c r="V55" s="199"/>
      <c r="W55" s="199"/>
      <c r="X55" s="199"/>
      <c r="Y55" s="199"/>
      <c r="Z55" s="317">
        <v>517946.44450082432</v>
      </c>
      <c r="AA55" s="199"/>
      <c r="AB55" s="199"/>
      <c r="AC55" s="199"/>
      <c r="AD55" s="112"/>
      <c r="AE55" s="387">
        <f>U55/Z55-1</f>
        <v>0.1212771292659891</v>
      </c>
      <c r="AF55" s="112"/>
    </row>
    <row r="56" spans="1:32" x14ac:dyDescent="0.25">
      <c r="A56" s="112"/>
      <c r="B56" s="203"/>
      <c r="C56" s="112"/>
      <c r="D56" s="112"/>
      <c r="E56" s="112"/>
      <c r="F56" s="112"/>
      <c r="G56" s="112"/>
      <c r="H56" s="112"/>
      <c r="I56" s="112"/>
      <c r="J56" s="112"/>
      <c r="K56" s="112"/>
      <c r="L56" s="112"/>
      <c r="M56" s="112"/>
      <c r="N56" s="112"/>
      <c r="O56" s="112"/>
      <c r="P56" s="112"/>
      <c r="Q56" s="112"/>
      <c r="R56" s="112"/>
      <c r="S56" s="112"/>
      <c r="T56" s="203"/>
      <c r="U56" s="199"/>
      <c r="V56" s="199"/>
      <c r="W56" s="199"/>
      <c r="X56" s="199"/>
      <c r="Y56" s="199"/>
      <c r="Z56" s="199"/>
      <c r="AA56" s="199"/>
      <c r="AB56" s="199"/>
      <c r="AC56" s="199"/>
      <c r="AD56" s="112"/>
      <c r="AE56" s="112"/>
      <c r="AF56" s="112"/>
    </row>
    <row r="57" spans="1:32" x14ac:dyDescent="0.25">
      <c r="A57" s="112"/>
      <c r="B57" s="80"/>
      <c r="C57" s="112"/>
      <c r="D57" s="112"/>
      <c r="E57" s="112"/>
      <c r="F57" s="112"/>
      <c r="G57" s="112"/>
      <c r="H57" s="112"/>
      <c r="I57" s="112"/>
      <c r="J57" s="112"/>
      <c r="K57" s="112"/>
      <c r="L57" s="112"/>
      <c r="M57" s="112"/>
      <c r="N57" s="112"/>
      <c r="O57" s="112"/>
      <c r="P57" s="112"/>
      <c r="Q57" s="112"/>
      <c r="R57" s="112"/>
      <c r="S57" s="112"/>
      <c r="T57" s="235" t="s">
        <v>132</v>
      </c>
      <c r="U57" s="319">
        <f>SUM(U55,U32,U16)</f>
        <v>3964733.6762514245</v>
      </c>
      <c r="V57" s="319"/>
      <c r="W57" s="319"/>
      <c r="X57" s="319"/>
      <c r="Y57" s="319"/>
      <c r="Z57" s="319">
        <f t="shared" ref="Z57" si="20">SUM(Z55,Z32,Z16)</f>
        <v>2644308.0439648204</v>
      </c>
      <c r="AA57" s="332"/>
      <c r="AB57" s="332"/>
      <c r="AC57" s="332"/>
      <c r="AD57" s="133"/>
      <c r="AE57" s="386">
        <f>U57/Z57-1</f>
        <v>0.49934637354382705</v>
      </c>
      <c r="AF57" s="112"/>
    </row>
    <row r="59" spans="1:32" x14ac:dyDescent="0.25">
      <c r="B59" s="3" t="s">
        <v>301</v>
      </c>
    </row>
    <row r="60" spans="1:32" x14ac:dyDescent="0.25">
      <c r="B60" s="3" t="s">
        <v>302</v>
      </c>
    </row>
    <row r="61" spans="1:32" x14ac:dyDescent="0.25">
      <c r="B61" s="3" t="s">
        <v>303</v>
      </c>
    </row>
    <row r="62" spans="1:32" x14ac:dyDescent="0.25">
      <c r="B62" s="3" t="s">
        <v>304</v>
      </c>
    </row>
    <row r="63" spans="1:32" x14ac:dyDescent="0.25">
      <c r="B63" s="3" t="s">
        <v>286</v>
      </c>
    </row>
    <row r="64" spans="1:32" x14ac:dyDescent="0.25">
      <c r="B64" s="3" t="s">
        <v>287</v>
      </c>
    </row>
  </sheetData>
  <mergeCells count="15">
    <mergeCell ref="J5:L5"/>
    <mergeCell ref="B5:B7"/>
    <mergeCell ref="C5:C7"/>
    <mergeCell ref="D5:D7"/>
    <mergeCell ref="E5:G5"/>
    <mergeCell ref="I5:I7"/>
    <mergeCell ref="Z5:Z7"/>
    <mergeCell ref="AA5:AC5"/>
    <mergeCell ref="AE5:AE7"/>
    <mergeCell ref="N5:N7"/>
    <mergeCell ref="P5:P7"/>
    <mergeCell ref="Q5:Q7"/>
    <mergeCell ref="T5:T7"/>
    <mergeCell ref="U5:U7"/>
    <mergeCell ref="V5:X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54"/>
  <sheetViews>
    <sheetView showGridLines="0" zoomScale="85" zoomScaleNormal="85" workbookViewId="0">
      <selection activeCell="R28" sqref="R28"/>
    </sheetView>
  </sheetViews>
  <sheetFormatPr defaultColWidth="11.42578125" defaultRowHeight="15" x14ac:dyDescent="0.25"/>
  <cols>
    <col min="1" max="1" width="2.85546875" style="3" customWidth="1"/>
    <col min="2" max="2" width="45.85546875" style="3" customWidth="1"/>
    <col min="3" max="3" width="5.85546875" style="3" customWidth="1"/>
    <col min="4" max="7" width="15.7109375" style="3" customWidth="1"/>
    <col min="8" max="8" width="2.85546875" style="3" customWidth="1"/>
    <col min="9" max="12" width="15.7109375" style="3" customWidth="1"/>
    <col min="13" max="13" width="2.85546875" style="3" customWidth="1"/>
    <col min="14" max="14" width="10.85546875" style="3" customWidth="1"/>
    <col min="15" max="15" width="2.85546875" style="3" customWidth="1"/>
    <col min="16" max="17" width="15.7109375" style="3" customWidth="1"/>
    <col min="18" max="19" width="2.85546875" style="3" customWidth="1"/>
    <col min="20" max="20" width="45.85546875" style="3" customWidth="1"/>
    <col min="21" max="24" width="15.7109375" style="3" customWidth="1"/>
    <col min="25" max="25" width="2.85546875" style="3" customWidth="1"/>
    <col min="26" max="29" width="15.7109375" style="3" customWidth="1"/>
    <col min="30" max="31" width="2.85546875" style="3" customWidth="1"/>
    <col min="32" max="32" width="10.85546875" style="3" customWidth="1"/>
    <col min="33" max="255" width="11.42578125" style="2"/>
    <col min="256" max="256" width="2.85546875" style="2" customWidth="1"/>
    <col min="257" max="257" width="45.85546875" style="2" customWidth="1"/>
    <col min="258" max="258" width="5.85546875" style="2" customWidth="1"/>
    <col min="259" max="262" width="15.7109375" style="2" customWidth="1"/>
    <col min="263" max="263" width="2.85546875" style="2" customWidth="1"/>
    <col min="264" max="267" width="15.7109375" style="2" customWidth="1"/>
    <col min="268" max="269" width="2.85546875" style="2" customWidth="1"/>
    <col min="270" max="270" width="10.85546875" style="2" customWidth="1"/>
    <col min="271" max="271" width="2.85546875" style="2" customWidth="1"/>
    <col min="272" max="273" width="15.7109375" style="2" customWidth="1"/>
    <col min="274" max="275" width="2.85546875" style="2" customWidth="1"/>
    <col min="276" max="276" width="45.85546875" style="2" customWidth="1"/>
    <col min="277" max="280" width="15.7109375" style="2" customWidth="1"/>
    <col min="281" max="281" width="2.85546875" style="2" customWidth="1"/>
    <col min="282" max="285" width="15.7109375" style="2" customWidth="1"/>
    <col min="286" max="287" width="2.85546875" style="2" customWidth="1"/>
    <col min="288" max="288" width="10.85546875" style="2" customWidth="1"/>
    <col min="289" max="511" width="11.42578125" style="2"/>
    <col min="512" max="512" width="2.85546875" style="2" customWidth="1"/>
    <col min="513" max="513" width="45.85546875" style="2" customWidth="1"/>
    <col min="514" max="514" width="5.85546875" style="2" customWidth="1"/>
    <col min="515" max="518" width="15.7109375" style="2" customWidth="1"/>
    <col min="519" max="519" width="2.85546875" style="2" customWidth="1"/>
    <col min="520" max="523" width="15.7109375" style="2" customWidth="1"/>
    <col min="524" max="525" width="2.85546875" style="2" customWidth="1"/>
    <col min="526" max="526" width="10.85546875" style="2" customWidth="1"/>
    <col min="527" max="527" width="2.85546875" style="2" customWidth="1"/>
    <col min="528" max="529" width="15.7109375" style="2" customWidth="1"/>
    <col min="530" max="531" width="2.85546875" style="2" customWidth="1"/>
    <col min="532" max="532" width="45.85546875" style="2" customWidth="1"/>
    <col min="533" max="536" width="15.7109375" style="2" customWidth="1"/>
    <col min="537" max="537" width="2.85546875" style="2" customWidth="1"/>
    <col min="538" max="541" width="15.7109375" style="2" customWidth="1"/>
    <col min="542" max="543" width="2.85546875" style="2" customWidth="1"/>
    <col min="544" max="544" width="10.85546875" style="2" customWidth="1"/>
    <col min="545" max="767" width="11.42578125" style="2"/>
    <col min="768" max="768" width="2.85546875" style="2" customWidth="1"/>
    <col min="769" max="769" width="45.85546875" style="2" customWidth="1"/>
    <col min="770" max="770" width="5.85546875" style="2" customWidth="1"/>
    <col min="771" max="774" width="15.7109375" style="2" customWidth="1"/>
    <col min="775" max="775" width="2.85546875" style="2" customWidth="1"/>
    <col min="776" max="779" width="15.7109375" style="2" customWidth="1"/>
    <col min="780" max="781" width="2.85546875" style="2" customWidth="1"/>
    <col min="782" max="782" width="10.85546875" style="2" customWidth="1"/>
    <col min="783" max="783" width="2.85546875" style="2" customWidth="1"/>
    <col min="784" max="785" width="15.7109375" style="2" customWidth="1"/>
    <col min="786" max="787" width="2.85546875" style="2" customWidth="1"/>
    <col min="788" max="788" width="45.85546875" style="2" customWidth="1"/>
    <col min="789" max="792" width="15.7109375" style="2" customWidth="1"/>
    <col min="793" max="793" width="2.85546875" style="2" customWidth="1"/>
    <col min="794" max="797" width="15.7109375" style="2" customWidth="1"/>
    <col min="798" max="799" width="2.85546875" style="2" customWidth="1"/>
    <col min="800" max="800" width="10.85546875" style="2" customWidth="1"/>
    <col min="801" max="1023" width="11.42578125" style="2"/>
    <col min="1024" max="1024" width="2.85546875" style="2" customWidth="1"/>
    <col min="1025" max="1025" width="45.85546875" style="2" customWidth="1"/>
    <col min="1026" max="1026" width="5.85546875" style="2" customWidth="1"/>
    <col min="1027" max="1030" width="15.7109375" style="2" customWidth="1"/>
    <col min="1031" max="1031" width="2.85546875" style="2" customWidth="1"/>
    <col min="1032" max="1035" width="15.7109375" style="2" customWidth="1"/>
    <col min="1036" max="1037" width="2.85546875" style="2" customWidth="1"/>
    <col min="1038" max="1038" width="10.85546875" style="2" customWidth="1"/>
    <col min="1039" max="1039" width="2.85546875" style="2" customWidth="1"/>
    <col min="1040" max="1041" width="15.7109375" style="2" customWidth="1"/>
    <col min="1042" max="1043" width="2.85546875" style="2" customWidth="1"/>
    <col min="1044" max="1044" width="45.85546875" style="2" customWidth="1"/>
    <col min="1045" max="1048" width="15.7109375" style="2" customWidth="1"/>
    <col min="1049" max="1049" width="2.85546875" style="2" customWidth="1"/>
    <col min="1050" max="1053" width="15.7109375" style="2" customWidth="1"/>
    <col min="1054" max="1055" width="2.85546875" style="2" customWidth="1"/>
    <col min="1056" max="1056" width="10.85546875" style="2" customWidth="1"/>
    <col min="1057" max="1279" width="11.42578125" style="2"/>
    <col min="1280" max="1280" width="2.85546875" style="2" customWidth="1"/>
    <col min="1281" max="1281" width="45.85546875" style="2" customWidth="1"/>
    <col min="1282" max="1282" width="5.85546875" style="2" customWidth="1"/>
    <col min="1283" max="1286" width="15.7109375" style="2" customWidth="1"/>
    <col min="1287" max="1287" width="2.85546875" style="2" customWidth="1"/>
    <col min="1288" max="1291" width="15.7109375" style="2" customWidth="1"/>
    <col min="1292" max="1293" width="2.85546875" style="2" customWidth="1"/>
    <col min="1294" max="1294" width="10.85546875" style="2" customWidth="1"/>
    <col min="1295" max="1295" width="2.85546875" style="2" customWidth="1"/>
    <col min="1296" max="1297" width="15.7109375" style="2" customWidth="1"/>
    <col min="1298" max="1299" width="2.85546875" style="2" customWidth="1"/>
    <col min="1300" max="1300" width="45.85546875" style="2" customWidth="1"/>
    <col min="1301" max="1304" width="15.7109375" style="2" customWidth="1"/>
    <col min="1305" max="1305" width="2.85546875" style="2" customWidth="1"/>
    <col min="1306" max="1309" width="15.7109375" style="2" customWidth="1"/>
    <col min="1310" max="1311" width="2.85546875" style="2" customWidth="1"/>
    <col min="1312" max="1312" width="10.85546875" style="2" customWidth="1"/>
    <col min="1313" max="1535" width="11.42578125" style="2"/>
    <col min="1536" max="1536" width="2.85546875" style="2" customWidth="1"/>
    <col min="1537" max="1537" width="45.85546875" style="2" customWidth="1"/>
    <col min="1538" max="1538" width="5.85546875" style="2" customWidth="1"/>
    <col min="1539" max="1542" width="15.7109375" style="2" customWidth="1"/>
    <col min="1543" max="1543" width="2.85546875" style="2" customWidth="1"/>
    <col min="1544" max="1547" width="15.7109375" style="2" customWidth="1"/>
    <col min="1548" max="1549" width="2.85546875" style="2" customWidth="1"/>
    <col min="1550" max="1550" width="10.85546875" style="2" customWidth="1"/>
    <col min="1551" max="1551" width="2.85546875" style="2" customWidth="1"/>
    <col min="1552" max="1553" width="15.7109375" style="2" customWidth="1"/>
    <col min="1554" max="1555" width="2.85546875" style="2" customWidth="1"/>
    <col min="1556" max="1556" width="45.85546875" style="2" customWidth="1"/>
    <col min="1557" max="1560" width="15.7109375" style="2" customWidth="1"/>
    <col min="1561" max="1561" width="2.85546875" style="2" customWidth="1"/>
    <col min="1562" max="1565" width="15.7109375" style="2" customWidth="1"/>
    <col min="1566" max="1567" width="2.85546875" style="2" customWidth="1"/>
    <col min="1568" max="1568" width="10.85546875" style="2" customWidth="1"/>
    <col min="1569" max="1791" width="11.42578125" style="2"/>
    <col min="1792" max="1792" width="2.85546875" style="2" customWidth="1"/>
    <col min="1793" max="1793" width="45.85546875" style="2" customWidth="1"/>
    <col min="1794" max="1794" width="5.85546875" style="2" customWidth="1"/>
    <col min="1795" max="1798" width="15.7109375" style="2" customWidth="1"/>
    <col min="1799" max="1799" width="2.85546875" style="2" customWidth="1"/>
    <col min="1800" max="1803" width="15.7109375" style="2" customWidth="1"/>
    <col min="1804" max="1805" width="2.85546875" style="2" customWidth="1"/>
    <col min="1806" max="1806" width="10.85546875" style="2" customWidth="1"/>
    <col min="1807" max="1807" width="2.85546875" style="2" customWidth="1"/>
    <col min="1808" max="1809" width="15.7109375" style="2" customWidth="1"/>
    <col min="1810" max="1811" width="2.85546875" style="2" customWidth="1"/>
    <col min="1812" max="1812" width="45.85546875" style="2" customWidth="1"/>
    <col min="1813" max="1816" width="15.7109375" style="2" customWidth="1"/>
    <col min="1817" max="1817" width="2.85546875" style="2" customWidth="1"/>
    <col min="1818" max="1821" width="15.7109375" style="2" customWidth="1"/>
    <col min="1822" max="1823" width="2.85546875" style="2" customWidth="1"/>
    <col min="1824" max="1824" width="10.85546875" style="2" customWidth="1"/>
    <col min="1825" max="2047" width="11.42578125" style="2"/>
    <col min="2048" max="2048" width="2.85546875" style="2" customWidth="1"/>
    <col min="2049" max="2049" width="45.85546875" style="2" customWidth="1"/>
    <col min="2050" max="2050" width="5.85546875" style="2" customWidth="1"/>
    <col min="2051" max="2054" width="15.7109375" style="2" customWidth="1"/>
    <col min="2055" max="2055" width="2.85546875" style="2" customWidth="1"/>
    <col min="2056" max="2059" width="15.7109375" style="2" customWidth="1"/>
    <col min="2060" max="2061" width="2.85546875" style="2" customWidth="1"/>
    <col min="2062" max="2062" width="10.85546875" style="2" customWidth="1"/>
    <col min="2063" max="2063" width="2.85546875" style="2" customWidth="1"/>
    <col min="2064" max="2065" width="15.7109375" style="2" customWidth="1"/>
    <col min="2066" max="2067" width="2.85546875" style="2" customWidth="1"/>
    <col min="2068" max="2068" width="45.85546875" style="2" customWidth="1"/>
    <col min="2069" max="2072" width="15.7109375" style="2" customWidth="1"/>
    <col min="2073" max="2073" width="2.85546875" style="2" customWidth="1"/>
    <col min="2074" max="2077" width="15.7109375" style="2" customWidth="1"/>
    <col min="2078" max="2079" width="2.85546875" style="2" customWidth="1"/>
    <col min="2080" max="2080" width="10.85546875" style="2" customWidth="1"/>
    <col min="2081" max="2303" width="11.42578125" style="2"/>
    <col min="2304" max="2304" width="2.85546875" style="2" customWidth="1"/>
    <col min="2305" max="2305" width="45.85546875" style="2" customWidth="1"/>
    <col min="2306" max="2306" width="5.85546875" style="2" customWidth="1"/>
    <col min="2307" max="2310" width="15.7109375" style="2" customWidth="1"/>
    <col min="2311" max="2311" width="2.85546875" style="2" customWidth="1"/>
    <col min="2312" max="2315" width="15.7109375" style="2" customWidth="1"/>
    <col min="2316" max="2317" width="2.85546875" style="2" customWidth="1"/>
    <col min="2318" max="2318" width="10.85546875" style="2" customWidth="1"/>
    <col min="2319" max="2319" width="2.85546875" style="2" customWidth="1"/>
    <col min="2320" max="2321" width="15.7109375" style="2" customWidth="1"/>
    <col min="2322" max="2323" width="2.85546875" style="2" customWidth="1"/>
    <col min="2324" max="2324" width="45.85546875" style="2" customWidth="1"/>
    <col min="2325" max="2328" width="15.7109375" style="2" customWidth="1"/>
    <col min="2329" max="2329" width="2.85546875" style="2" customWidth="1"/>
    <col min="2330" max="2333" width="15.7109375" style="2" customWidth="1"/>
    <col min="2334" max="2335" width="2.85546875" style="2" customWidth="1"/>
    <col min="2336" max="2336" width="10.85546875" style="2" customWidth="1"/>
    <col min="2337" max="2559" width="11.42578125" style="2"/>
    <col min="2560" max="2560" width="2.85546875" style="2" customWidth="1"/>
    <col min="2561" max="2561" width="45.85546875" style="2" customWidth="1"/>
    <col min="2562" max="2562" width="5.85546875" style="2" customWidth="1"/>
    <col min="2563" max="2566" width="15.7109375" style="2" customWidth="1"/>
    <col min="2567" max="2567" width="2.85546875" style="2" customWidth="1"/>
    <col min="2568" max="2571" width="15.7109375" style="2" customWidth="1"/>
    <col min="2572" max="2573" width="2.85546875" style="2" customWidth="1"/>
    <col min="2574" max="2574" width="10.85546875" style="2" customWidth="1"/>
    <col min="2575" max="2575" width="2.85546875" style="2" customWidth="1"/>
    <col min="2576" max="2577" width="15.7109375" style="2" customWidth="1"/>
    <col min="2578" max="2579" width="2.85546875" style="2" customWidth="1"/>
    <col min="2580" max="2580" width="45.85546875" style="2" customWidth="1"/>
    <col min="2581" max="2584" width="15.7109375" style="2" customWidth="1"/>
    <col min="2585" max="2585" width="2.85546875" style="2" customWidth="1"/>
    <col min="2586" max="2589" width="15.7109375" style="2" customWidth="1"/>
    <col min="2590" max="2591" width="2.85546875" style="2" customWidth="1"/>
    <col min="2592" max="2592" width="10.85546875" style="2" customWidth="1"/>
    <col min="2593" max="2815" width="11.42578125" style="2"/>
    <col min="2816" max="2816" width="2.85546875" style="2" customWidth="1"/>
    <col min="2817" max="2817" width="45.85546875" style="2" customWidth="1"/>
    <col min="2818" max="2818" width="5.85546875" style="2" customWidth="1"/>
    <col min="2819" max="2822" width="15.7109375" style="2" customWidth="1"/>
    <col min="2823" max="2823" width="2.85546875" style="2" customWidth="1"/>
    <col min="2824" max="2827" width="15.7109375" style="2" customWidth="1"/>
    <col min="2828" max="2829" width="2.85546875" style="2" customWidth="1"/>
    <col min="2830" max="2830" width="10.85546875" style="2" customWidth="1"/>
    <col min="2831" max="2831" width="2.85546875" style="2" customWidth="1"/>
    <col min="2832" max="2833" width="15.7109375" style="2" customWidth="1"/>
    <col min="2834" max="2835" width="2.85546875" style="2" customWidth="1"/>
    <col min="2836" max="2836" width="45.85546875" style="2" customWidth="1"/>
    <col min="2837" max="2840" width="15.7109375" style="2" customWidth="1"/>
    <col min="2841" max="2841" width="2.85546875" style="2" customWidth="1"/>
    <col min="2842" max="2845" width="15.7109375" style="2" customWidth="1"/>
    <col min="2846" max="2847" width="2.85546875" style="2" customWidth="1"/>
    <col min="2848" max="2848" width="10.85546875" style="2" customWidth="1"/>
    <col min="2849" max="3071" width="11.42578125" style="2"/>
    <col min="3072" max="3072" width="2.85546875" style="2" customWidth="1"/>
    <col min="3073" max="3073" width="45.85546875" style="2" customWidth="1"/>
    <col min="3074" max="3074" width="5.85546875" style="2" customWidth="1"/>
    <col min="3075" max="3078" width="15.7109375" style="2" customWidth="1"/>
    <col min="3079" max="3079" width="2.85546875" style="2" customWidth="1"/>
    <col min="3080" max="3083" width="15.7109375" style="2" customWidth="1"/>
    <col min="3084" max="3085" width="2.85546875" style="2" customWidth="1"/>
    <col min="3086" max="3086" width="10.85546875" style="2" customWidth="1"/>
    <col min="3087" max="3087" width="2.85546875" style="2" customWidth="1"/>
    <col min="3088" max="3089" width="15.7109375" style="2" customWidth="1"/>
    <col min="3090" max="3091" width="2.85546875" style="2" customWidth="1"/>
    <col min="3092" max="3092" width="45.85546875" style="2" customWidth="1"/>
    <col min="3093" max="3096" width="15.7109375" style="2" customWidth="1"/>
    <col min="3097" max="3097" width="2.85546875" style="2" customWidth="1"/>
    <col min="3098" max="3101" width="15.7109375" style="2" customWidth="1"/>
    <col min="3102" max="3103" width="2.85546875" style="2" customWidth="1"/>
    <col min="3104" max="3104" width="10.85546875" style="2" customWidth="1"/>
    <col min="3105" max="3327" width="11.42578125" style="2"/>
    <col min="3328" max="3328" width="2.85546875" style="2" customWidth="1"/>
    <col min="3329" max="3329" width="45.85546875" style="2" customWidth="1"/>
    <col min="3330" max="3330" width="5.85546875" style="2" customWidth="1"/>
    <col min="3331" max="3334" width="15.7109375" style="2" customWidth="1"/>
    <col min="3335" max="3335" width="2.85546875" style="2" customWidth="1"/>
    <col min="3336" max="3339" width="15.7109375" style="2" customWidth="1"/>
    <col min="3340" max="3341" width="2.85546875" style="2" customWidth="1"/>
    <col min="3342" max="3342" width="10.85546875" style="2" customWidth="1"/>
    <col min="3343" max="3343" width="2.85546875" style="2" customWidth="1"/>
    <col min="3344" max="3345" width="15.7109375" style="2" customWidth="1"/>
    <col min="3346" max="3347" width="2.85546875" style="2" customWidth="1"/>
    <col min="3348" max="3348" width="45.85546875" style="2" customWidth="1"/>
    <col min="3349" max="3352" width="15.7109375" style="2" customWidth="1"/>
    <col min="3353" max="3353" width="2.85546875" style="2" customWidth="1"/>
    <col min="3354" max="3357" width="15.7109375" style="2" customWidth="1"/>
    <col min="3358" max="3359" width="2.85546875" style="2" customWidth="1"/>
    <col min="3360" max="3360" width="10.85546875" style="2" customWidth="1"/>
    <col min="3361" max="3583" width="11.42578125" style="2"/>
    <col min="3584" max="3584" width="2.85546875" style="2" customWidth="1"/>
    <col min="3585" max="3585" width="45.85546875" style="2" customWidth="1"/>
    <col min="3586" max="3586" width="5.85546875" style="2" customWidth="1"/>
    <col min="3587" max="3590" width="15.7109375" style="2" customWidth="1"/>
    <col min="3591" max="3591" width="2.85546875" style="2" customWidth="1"/>
    <col min="3592" max="3595" width="15.7109375" style="2" customWidth="1"/>
    <col min="3596" max="3597" width="2.85546875" style="2" customWidth="1"/>
    <col min="3598" max="3598" width="10.85546875" style="2" customWidth="1"/>
    <col min="3599" max="3599" width="2.85546875" style="2" customWidth="1"/>
    <col min="3600" max="3601" width="15.7109375" style="2" customWidth="1"/>
    <col min="3602" max="3603" width="2.85546875" style="2" customWidth="1"/>
    <col min="3604" max="3604" width="45.85546875" style="2" customWidth="1"/>
    <col min="3605" max="3608" width="15.7109375" style="2" customWidth="1"/>
    <col min="3609" max="3609" width="2.85546875" style="2" customWidth="1"/>
    <col min="3610" max="3613" width="15.7109375" style="2" customWidth="1"/>
    <col min="3614" max="3615" width="2.85546875" style="2" customWidth="1"/>
    <col min="3616" max="3616" width="10.85546875" style="2" customWidth="1"/>
    <col min="3617" max="3839" width="11.42578125" style="2"/>
    <col min="3840" max="3840" width="2.85546875" style="2" customWidth="1"/>
    <col min="3841" max="3841" width="45.85546875" style="2" customWidth="1"/>
    <col min="3842" max="3842" width="5.85546875" style="2" customWidth="1"/>
    <col min="3843" max="3846" width="15.7109375" style="2" customWidth="1"/>
    <col min="3847" max="3847" width="2.85546875" style="2" customWidth="1"/>
    <col min="3848" max="3851" width="15.7109375" style="2" customWidth="1"/>
    <col min="3852" max="3853" width="2.85546875" style="2" customWidth="1"/>
    <col min="3854" max="3854" width="10.85546875" style="2" customWidth="1"/>
    <col min="3855" max="3855" width="2.85546875" style="2" customWidth="1"/>
    <col min="3856" max="3857" width="15.7109375" style="2" customWidth="1"/>
    <col min="3858" max="3859" width="2.85546875" style="2" customWidth="1"/>
    <col min="3860" max="3860" width="45.85546875" style="2" customWidth="1"/>
    <col min="3861" max="3864" width="15.7109375" style="2" customWidth="1"/>
    <col min="3865" max="3865" width="2.85546875" style="2" customWidth="1"/>
    <col min="3866" max="3869" width="15.7109375" style="2" customWidth="1"/>
    <col min="3870" max="3871" width="2.85546875" style="2" customWidth="1"/>
    <col min="3872" max="3872" width="10.85546875" style="2" customWidth="1"/>
    <col min="3873" max="4095" width="11.42578125" style="2"/>
    <col min="4096" max="4096" width="2.85546875" style="2" customWidth="1"/>
    <col min="4097" max="4097" width="45.85546875" style="2" customWidth="1"/>
    <col min="4098" max="4098" width="5.85546875" style="2" customWidth="1"/>
    <col min="4099" max="4102" width="15.7109375" style="2" customWidth="1"/>
    <col min="4103" max="4103" width="2.85546875" style="2" customWidth="1"/>
    <col min="4104" max="4107" width="15.7109375" style="2" customWidth="1"/>
    <col min="4108" max="4109" width="2.85546875" style="2" customWidth="1"/>
    <col min="4110" max="4110" width="10.85546875" style="2" customWidth="1"/>
    <col min="4111" max="4111" width="2.85546875" style="2" customWidth="1"/>
    <col min="4112" max="4113" width="15.7109375" style="2" customWidth="1"/>
    <col min="4114" max="4115" width="2.85546875" style="2" customWidth="1"/>
    <col min="4116" max="4116" width="45.85546875" style="2" customWidth="1"/>
    <col min="4117" max="4120" width="15.7109375" style="2" customWidth="1"/>
    <col min="4121" max="4121" width="2.85546875" style="2" customWidth="1"/>
    <col min="4122" max="4125" width="15.7109375" style="2" customWidth="1"/>
    <col min="4126" max="4127" width="2.85546875" style="2" customWidth="1"/>
    <col min="4128" max="4128" width="10.85546875" style="2" customWidth="1"/>
    <col min="4129" max="4351" width="11.42578125" style="2"/>
    <col min="4352" max="4352" width="2.85546875" style="2" customWidth="1"/>
    <col min="4353" max="4353" width="45.85546875" style="2" customWidth="1"/>
    <col min="4354" max="4354" width="5.85546875" style="2" customWidth="1"/>
    <col min="4355" max="4358" width="15.7109375" style="2" customWidth="1"/>
    <col min="4359" max="4359" width="2.85546875" style="2" customWidth="1"/>
    <col min="4360" max="4363" width="15.7109375" style="2" customWidth="1"/>
    <col min="4364" max="4365" width="2.85546875" style="2" customWidth="1"/>
    <col min="4366" max="4366" width="10.85546875" style="2" customWidth="1"/>
    <col min="4367" max="4367" width="2.85546875" style="2" customWidth="1"/>
    <col min="4368" max="4369" width="15.7109375" style="2" customWidth="1"/>
    <col min="4370" max="4371" width="2.85546875" style="2" customWidth="1"/>
    <col min="4372" max="4372" width="45.85546875" style="2" customWidth="1"/>
    <col min="4373" max="4376" width="15.7109375" style="2" customWidth="1"/>
    <col min="4377" max="4377" width="2.85546875" style="2" customWidth="1"/>
    <col min="4378" max="4381" width="15.7109375" style="2" customWidth="1"/>
    <col min="4382" max="4383" width="2.85546875" style="2" customWidth="1"/>
    <col min="4384" max="4384" width="10.85546875" style="2" customWidth="1"/>
    <col min="4385" max="4607" width="11.42578125" style="2"/>
    <col min="4608" max="4608" width="2.85546875" style="2" customWidth="1"/>
    <col min="4609" max="4609" width="45.85546875" style="2" customWidth="1"/>
    <col min="4610" max="4610" width="5.85546875" style="2" customWidth="1"/>
    <col min="4611" max="4614" width="15.7109375" style="2" customWidth="1"/>
    <col min="4615" max="4615" width="2.85546875" style="2" customWidth="1"/>
    <col min="4616" max="4619" width="15.7109375" style="2" customWidth="1"/>
    <col min="4620" max="4621" width="2.85546875" style="2" customWidth="1"/>
    <col min="4622" max="4622" width="10.85546875" style="2" customWidth="1"/>
    <col min="4623" max="4623" width="2.85546875" style="2" customWidth="1"/>
    <col min="4624" max="4625" width="15.7109375" style="2" customWidth="1"/>
    <col min="4626" max="4627" width="2.85546875" style="2" customWidth="1"/>
    <col min="4628" max="4628" width="45.85546875" style="2" customWidth="1"/>
    <col min="4629" max="4632" width="15.7109375" style="2" customWidth="1"/>
    <col min="4633" max="4633" width="2.85546875" style="2" customWidth="1"/>
    <col min="4634" max="4637" width="15.7109375" style="2" customWidth="1"/>
    <col min="4638" max="4639" width="2.85546875" style="2" customWidth="1"/>
    <col min="4640" max="4640" width="10.85546875" style="2" customWidth="1"/>
    <col min="4641" max="4863" width="11.42578125" style="2"/>
    <col min="4864" max="4864" width="2.85546875" style="2" customWidth="1"/>
    <col min="4865" max="4865" width="45.85546875" style="2" customWidth="1"/>
    <col min="4866" max="4866" width="5.85546875" style="2" customWidth="1"/>
    <col min="4867" max="4870" width="15.7109375" style="2" customWidth="1"/>
    <col min="4871" max="4871" width="2.85546875" style="2" customWidth="1"/>
    <col min="4872" max="4875" width="15.7109375" style="2" customWidth="1"/>
    <col min="4876" max="4877" width="2.85546875" style="2" customWidth="1"/>
    <col min="4878" max="4878" width="10.85546875" style="2" customWidth="1"/>
    <col min="4879" max="4879" width="2.85546875" style="2" customWidth="1"/>
    <col min="4880" max="4881" width="15.7109375" style="2" customWidth="1"/>
    <col min="4882" max="4883" width="2.85546875" style="2" customWidth="1"/>
    <col min="4884" max="4884" width="45.85546875" style="2" customWidth="1"/>
    <col min="4885" max="4888" width="15.7109375" style="2" customWidth="1"/>
    <col min="4889" max="4889" width="2.85546875" style="2" customWidth="1"/>
    <col min="4890" max="4893" width="15.7109375" style="2" customWidth="1"/>
    <col min="4894" max="4895" width="2.85546875" style="2" customWidth="1"/>
    <col min="4896" max="4896" width="10.85546875" style="2" customWidth="1"/>
    <col min="4897" max="5119" width="11.42578125" style="2"/>
    <col min="5120" max="5120" width="2.85546875" style="2" customWidth="1"/>
    <col min="5121" max="5121" width="45.85546875" style="2" customWidth="1"/>
    <col min="5122" max="5122" width="5.85546875" style="2" customWidth="1"/>
    <col min="5123" max="5126" width="15.7109375" style="2" customWidth="1"/>
    <col min="5127" max="5127" width="2.85546875" style="2" customWidth="1"/>
    <col min="5128" max="5131" width="15.7109375" style="2" customWidth="1"/>
    <col min="5132" max="5133" width="2.85546875" style="2" customWidth="1"/>
    <col min="5134" max="5134" width="10.85546875" style="2" customWidth="1"/>
    <col min="5135" max="5135" width="2.85546875" style="2" customWidth="1"/>
    <col min="5136" max="5137" width="15.7109375" style="2" customWidth="1"/>
    <col min="5138" max="5139" width="2.85546875" style="2" customWidth="1"/>
    <col min="5140" max="5140" width="45.85546875" style="2" customWidth="1"/>
    <col min="5141" max="5144" width="15.7109375" style="2" customWidth="1"/>
    <col min="5145" max="5145" width="2.85546875" style="2" customWidth="1"/>
    <col min="5146" max="5149" width="15.7109375" style="2" customWidth="1"/>
    <col min="5150" max="5151" width="2.85546875" style="2" customWidth="1"/>
    <col min="5152" max="5152" width="10.85546875" style="2" customWidth="1"/>
    <col min="5153" max="5375" width="11.42578125" style="2"/>
    <col min="5376" max="5376" width="2.85546875" style="2" customWidth="1"/>
    <col min="5377" max="5377" width="45.85546875" style="2" customWidth="1"/>
    <col min="5378" max="5378" width="5.85546875" style="2" customWidth="1"/>
    <col min="5379" max="5382" width="15.7109375" style="2" customWidth="1"/>
    <col min="5383" max="5383" width="2.85546875" style="2" customWidth="1"/>
    <col min="5384" max="5387" width="15.7109375" style="2" customWidth="1"/>
    <col min="5388" max="5389" width="2.85546875" style="2" customWidth="1"/>
    <col min="5390" max="5390" width="10.85546875" style="2" customWidth="1"/>
    <col min="5391" max="5391" width="2.85546875" style="2" customWidth="1"/>
    <col min="5392" max="5393" width="15.7109375" style="2" customWidth="1"/>
    <col min="5394" max="5395" width="2.85546875" style="2" customWidth="1"/>
    <col min="5396" max="5396" width="45.85546875" style="2" customWidth="1"/>
    <col min="5397" max="5400" width="15.7109375" style="2" customWidth="1"/>
    <col min="5401" max="5401" width="2.85546875" style="2" customWidth="1"/>
    <col min="5402" max="5405" width="15.7109375" style="2" customWidth="1"/>
    <col min="5406" max="5407" width="2.85546875" style="2" customWidth="1"/>
    <col min="5408" max="5408" width="10.85546875" style="2" customWidth="1"/>
    <col min="5409" max="5631" width="11.42578125" style="2"/>
    <col min="5632" max="5632" width="2.85546875" style="2" customWidth="1"/>
    <col min="5633" max="5633" width="45.85546875" style="2" customWidth="1"/>
    <col min="5634" max="5634" width="5.85546875" style="2" customWidth="1"/>
    <col min="5635" max="5638" width="15.7109375" style="2" customWidth="1"/>
    <col min="5639" max="5639" width="2.85546875" style="2" customWidth="1"/>
    <col min="5640" max="5643" width="15.7109375" style="2" customWidth="1"/>
    <col min="5644" max="5645" width="2.85546875" style="2" customWidth="1"/>
    <col min="5646" max="5646" width="10.85546875" style="2" customWidth="1"/>
    <col min="5647" max="5647" width="2.85546875" style="2" customWidth="1"/>
    <col min="5648" max="5649" width="15.7109375" style="2" customWidth="1"/>
    <col min="5650" max="5651" width="2.85546875" style="2" customWidth="1"/>
    <col min="5652" max="5652" width="45.85546875" style="2" customWidth="1"/>
    <col min="5653" max="5656" width="15.7109375" style="2" customWidth="1"/>
    <col min="5657" max="5657" width="2.85546875" style="2" customWidth="1"/>
    <col min="5658" max="5661" width="15.7109375" style="2" customWidth="1"/>
    <col min="5662" max="5663" width="2.85546875" style="2" customWidth="1"/>
    <col min="5664" max="5664" width="10.85546875" style="2" customWidth="1"/>
    <col min="5665" max="5887" width="11.42578125" style="2"/>
    <col min="5888" max="5888" width="2.85546875" style="2" customWidth="1"/>
    <col min="5889" max="5889" width="45.85546875" style="2" customWidth="1"/>
    <col min="5890" max="5890" width="5.85546875" style="2" customWidth="1"/>
    <col min="5891" max="5894" width="15.7109375" style="2" customWidth="1"/>
    <col min="5895" max="5895" width="2.85546875" style="2" customWidth="1"/>
    <col min="5896" max="5899" width="15.7109375" style="2" customWidth="1"/>
    <col min="5900" max="5901" width="2.85546875" style="2" customWidth="1"/>
    <col min="5902" max="5902" width="10.85546875" style="2" customWidth="1"/>
    <col min="5903" max="5903" width="2.85546875" style="2" customWidth="1"/>
    <col min="5904" max="5905" width="15.7109375" style="2" customWidth="1"/>
    <col min="5906" max="5907" width="2.85546875" style="2" customWidth="1"/>
    <col min="5908" max="5908" width="45.85546875" style="2" customWidth="1"/>
    <col min="5909" max="5912" width="15.7109375" style="2" customWidth="1"/>
    <col min="5913" max="5913" width="2.85546875" style="2" customWidth="1"/>
    <col min="5914" max="5917" width="15.7109375" style="2" customWidth="1"/>
    <col min="5918" max="5919" width="2.85546875" style="2" customWidth="1"/>
    <col min="5920" max="5920" width="10.85546875" style="2" customWidth="1"/>
    <col min="5921" max="6143" width="11.42578125" style="2"/>
    <col min="6144" max="6144" width="2.85546875" style="2" customWidth="1"/>
    <col min="6145" max="6145" width="45.85546875" style="2" customWidth="1"/>
    <col min="6146" max="6146" width="5.85546875" style="2" customWidth="1"/>
    <col min="6147" max="6150" width="15.7109375" style="2" customWidth="1"/>
    <col min="6151" max="6151" width="2.85546875" style="2" customWidth="1"/>
    <col min="6152" max="6155" width="15.7109375" style="2" customWidth="1"/>
    <col min="6156" max="6157" width="2.85546875" style="2" customWidth="1"/>
    <col min="6158" max="6158" width="10.85546875" style="2" customWidth="1"/>
    <col min="6159" max="6159" width="2.85546875" style="2" customWidth="1"/>
    <col min="6160" max="6161" width="15.7109375" style="2" customWidth="1"/>
    <col min="6162" max="6163" width="2.85546875" style="2" customWidth="1"/>
    <col min="6164" max="6164" width="45.85546875" style="2" customWidth="1"/>
    <col min="6165" max="6168" width="15.7109375" style="2" customWidth="1"/>
    <col min="6169" max="6169" width="2.85546875" style="2" customWidth="1"/>
    <col min="6170" max="6173" width="15.7109375" style="2" customWidth="1"/>
    <col min="6174" max="6175" width="2.85546875" style="2" customWidth="1"/>
    <col min="6176" max="6176" width="10.85546875" style="2" customWidth="1"/>
    <col min="6177" max="6399" width="11.42578125" style="2"/>
    <col min="6400" max="6400" width="2.85546875" style="2" customWidth="1"/>
    <col min="6401" max="6401" width="45.85546875" style="2" customWidth="1"/>
    <col min="6402" max="6402" width="5.85546875" style="2" customWidth="1"/>
    <col min="6403" max="6406" width="15.7109375" style="2" customWidth="1"/>
    <col min="6407" max="6407" width="2.85546875" style="2" customWidth="1"/>
    <col min="6408" max="6411" width="15.7109375" style="2" customWidth="1"/>
    <col min="6412" max="6413" width="2.85546875" style="2" customWidth="1"/>
    <col min="6414" max="6414" width="10.85546875" style="2" customWidth="1"/>
    <col min="6415" max="6415" width="2.85546875" style="2" customWidth="1"/>
    <col min="6416" max="6417" width="15.7109375" style="2" customWidth="1"/>
    <col min="6418" max="6419" width="2.85546875" style="2" customWidth="1"/>
    <col min="6420" max="6420" width="45.85546875" style="2" customWidth="1"/>
    <col min="6421" max="6424" width="15.7109375" style="2" customWidth="1"/>
    <col min="6425" max="6425" width="2.85546875" style="2" customWidth="1"/>
    <col min="6426" max="6429" width="15.7109375" style="2" customWidth="1"/>
    <col min="6430" max="6431" width="2.85546875" style="2" customWidth="1"/>
    <col min="6432" max="6432" width="10.85546875" style="2" customWidth="1"/>
    <col min="6433" max="6655" width="11.42578125" style="2"/>
    <col min="6656" max="6656" width="2.85546875" style="2" customWidth="1"/>
    <col min="6657" max="6657" width="45.85546875" style="2" customWidth="1"/>
    <col min="6658" max="6658" width="5.85546875" style="2" customWidth="1"/>
    <col min="6659" max="6662" width="15.7109375" style="2" customWidth="1"/>
    <col min="6663" max="6663" width="2.85546875" style="2" customWidth="1"/>
    <col min="6664" max="6667" width="15.7109375" style="2" customWidth="1"/>
    <col min="6668" max="6669" width="2.85546875" style="2" customWidth="1"/>
    <col min="6670" max="6670" width="10.85546875" style="2" customWidth="1"/>
    <col min="6671" max="6671" width="2.85546875" style="2" customWidth="1"/>
    <col min="6672" max="6673" width="15.7109375" style="2" customWidth="1"/>
    <col min="6674" max="6675" width="2.85546875" style="2" customWidth="1"/>
    <col min="6676" max="6676" width="45.85546875" style="2" customWidth="1"/>
    <col min="6677" max="6680" width="15.7109375" style="2" customWidth="1"/>
    <col min="6681" max="6681" width="2.85546875" style="2" customWidth="1"/>
    <col min="6682" max="6685" width="15.7109375" style="2" customWidth="1"/>
    <col min="6686" max="6687" width="2.85546875" style="2" customWidth="1"/>
    <col min="6688" max="6688" width="10.85546875" style="2" customWidth="1"/>
    <col min="6689" max="6911" width="11.42578125" style="2"/>
    <col min="6912" max="6912" width="2.85546875" style="2" customWidth="1"/>
    <col min="6913" max="6913" width="45.85546875" style="2" customWidth="1"/>
    <col min="6914" max="6914" width="5.85546875" style="2" customWidth="1"/>
    <col min="6915" max="6918" width="15.7109375" style="2" customWidth="1"/>
    <col min="6919" max="6919" width="2.85546875" style="2" customWidth="1"/>
    <col min="6920" max="6923" width="15.7109375" style="2" customWidth="1"/>
    <col min="6924" max="6925" width="2.85546875" style="2" customWidth="1"/>
    <col min="6926" max="6926" width="10.85546875" style="2" customWidth="1"/>
    <col min="6927" max="6927" width="2.85546875" style="2" customWidth="1"/>
    <col min="6928" max="6929" width="15.7109375" style="2" customWidth="1"/>
    <col min="6930" max="6931" width="2.85546875" style="2" customWidth="1"/>
    <col min="6932" max="6932" width="45.85546875" style="2" customWidth="1"/>
    <col min="6933" max="6936" width="15.7109375" style="2" customWidth="1"/>
    <col min="6937" max="6937" width="2.85546875" style="2" customWidth="1"/>
    <col min="6938" max="6941" width="15.7109375" style="2" customWidth="1"/>
    <col min="6942" max="6943" width="2.85546875" style="2" customWidth="1"/>
    <col min="6944" max="6944" width="10.85546875" style="2" customWidth="1"/>
    <col min="6945" max="7167" width="11.42578125" style="2"/>
    <col min="7168" max="7168" width="2.85546875" style="2" customWidth="1"/>
    <col min="7169" max="7169" width="45.85546875" style="2" customWidth="1"/>
    <col min="7170" max="7170" width="5.85546875" style="2" customWidth="1"/>
    <col min="7171" max="7174" width="15.7109375" style="2" customWidth="1"/>
    <col min="7175" max="7175" width="2.85546875" style="2" customWidth="1"/>
    <col min="7176" max="7179" width="15.7109375" style="2" customWidth="1"/>
    <col min="7180" max="7181" width="2.85546875" style="2" customWidth="1"/>
    <col min="7182" max="7182" width="10.85546875" style="2" customWidth="1"/>
    <col min="7183" max="7183" width="2.85546875" style="2" customWidth="1"/>
    <col min="7184" max="7185" width="15.7109375" style="2" customWidth="1"/>
    <col min="7186" max="7187" width="2.85546875" style="2" customWidth="1"/>
    <col min="7188" max="7188" width="45.85546875" style="2" customWidth="1"/>
    <col min="7189" max="7192" width="15.7109375" style="2" customWidth="1"/>
    <col min="7193" max="7193" width="2.85546875" style="2" customWidth="1"/>
    <col min="7194" max="7197" width="15.7109375" style="2" customWidth="1"/>
    <col min="7198" max="7199" width="2.85546875" style="2" customWidth="1"/>
    <col min="7200" max="7200" width="10.85546875" style="2" customWidth="1"/>
    <col min="7201" max="7423" width="11.42578125" style="2"/>
    <col min="7424" max="7424" width="2.85546875" style="2" customWidth="1"/>
    <col min="7425" max="7425" width="45.85546875" style="2" customWidth="1"/>
    <col min="7426" max="7426" width="5.85546875" style="2" customWidth="1"/>
    <col min="7427" max="7430" width="15.7109375" style="2" customWidth="1"/>
    <col min="7431" max="7431" width="2.85546875" style="2" customWidth="1"/>
    <col min="7432" max="7435" width="15.7109375" style="2" customWidth="1"/>
    <col min="7436" max="7437" width="2.85546875" style="2" customWidth="1"/>
    <col min="7438" max="7438" width="10.85546875" style="2" customWidth="1"/>
    <col min="7439" max="7439" width="2.85546875" style="2" customWidth="1"/>
    <col min="7440" max="7441" width="15.7109375" style="2" customWidth="1"/>
    <col min="7442" max="7443" width="2.85546875" style="2" customWidth="1"/>
    <col min="7444" max="7444" width="45.85546875" style="2" customWidth="1"/>
    <col min="7445" max="7448" width="15.7109375" style="2" customWidth="1"/>
    <col min="7449" max="7449" width="2.85546875" style="2" customWidth="1"/>
    <col min="7450" max="7453" width="15.7109375" style="2" customWidth="1"/>
    <col min="7454" max="7455" width="2.85546875" style="2" customWidth="1"/>
    <col min="7456" max="7456" width="10.85546875" style="2" customWidth="1"/>
    <col min="7457" max="7679" width="11.42578125" style="2"/>
    <col min="7680" max="7680" width="2.85546875" style="2" customWidth="1"/>
    <col min="7681" max="7681" width="45.85546875" style="2" customWidth="1"/>
    <col min="7682" max="7682" width="5.85546875" style="2" customWidth="1"/>
    <col min="7683" max="7686" width="15.7109375" style="2" customWidth="1"/>
    <col min="7687" max="7687" width="2.85546875" style="2" customWidth="1"/>
    <col min="7688" max="7691" width="15.7109375" style="2" customWidth="1"/>
    <col min="7692" max="7693" width="2.85546875" style="2" customWidth="1"/>
    <col min="7694" max="7694" width="10.85546875" style="2" customWidth="1"/>
    <col min="7695" max="7695" width="2.85546875" style="2" customWidth="1"/>
    <col min="7696" max="7697" width="15.7109375" style="2" customWidth="1"/>
    <col min="7698" max="7699" width="2.85546875" style="2" customWidth="1"/>
    <col min="7700" max="7700" width="45.85546875" style="2" customWidth="1"/>
    <col min="7701" max="7704" width="15.7109375" style="2" customWidth="1"/>
    <col min="7705" max="7705" width="2.85546875" style="2" customWidth="1"/>
    <col min="7706" max="7709" width="15.7109375" style="2" customWidth="1"/>
    <col min="7710" max="7711" width="2.85546875" style="2" customWidth="1"/>
    <col min="7712" max="7712" width="10.85546875" style="2" customWidth="1"/>
    <col min="7713" max="7935" width="11.42578125" style="2"/>
    <col min="7936" max="7936" width="2.85546875" style="2" customWidth="1"/>
    <col min="7937" max="7937" width="45.85546875" style="2" customWidth="1"/>
    <col min="7938" max="7938" width="5.85546875" style="2" customWidth="1"/>
    <col min="7939" max="7942" width="15.7109375" style="2" customWidth="1"/>
    <col min="7943" max="7943" width="2.85546875" style="2" customWidth="1"/>
    <col min="7944" max="7947" width="15.7109375" style="2" customWidth="1"/>
    <col min="7948" max="7949" width="2.85546875" style="2" customWidth="1"/>
    <col min="7950" max="7950" width="10.85546875" style="2" customWidth="1"/>
    <col min="7951" max="7951" width="2.85546875" style="2" customWidth="1"/>
    <col min="7952" max="7953" width="15.7109375" style="2" customWidth="1"/>
    <col min="7954" max="7955" width="2.85546875" style="2" customWidth="1"/>
    <col min="7956" max="7956" width="45.85546875" style="2" customWidth="1"/>
    <col min="7957" max="7960" width="15.7109375" style="2" customWidth="1"/>
    <col min="7961" max="7961" width="2.85546875" style="2" customWidth="1"/>
    <col min="7962" max="7965" width="15.7109375" style="2" customWidth="1"/>
    <col min="7966" max="7967" width="2.85546875" style="2" customWidth="1"/>
    <col min="7968" max="7968" width="10.85546875" style="2" customWidth="1"/>
    <col min="7969" max="8191" width="11.42578125" style="2"/>
    <col min="8192" max="8192" width="2.85546875" style="2" customWidth="1"/>
    <col min="8193" max="8193" width="45.85546875" style="2" customWidth="1"/>
    <col min="8194" max="8194" width="5.85546875" style="2" customWidth="1"/>
    <col min="8195" max="8198" width="15.7109375" style="2" customWidth="1"/>
    <col min="8199" max="8199" width="2.85546875" style="2" customWidth="1"/>
    <col min="8200" max="8203" width="15.7109375" style="2" customWidth="1"/>
    <col min="8204" max="8205" width="2.85546875" style="2" customWidth="1"/>
    <col min="8206" max="8206" width="10.85546875" style="2" customWidth="1"/>
    <col min="8207" max="8207" width="2.85546875" style="2" customWidth="1"/>
    <col min="8208" max="8209" width="15.7109375" style="2" customWidth="1"/>
    <col min="8210" max="8211" width="2.85546875" style="2" customWidth="1"/>
    <col min="8212" max="8212" width="45.85546875" style="2" customWidth="1"/>
    <col min="8213" max="8216" width="15.7109375" style="2" customWidth="1"/>
    <col min="8217" max="8217" width="2.85546875" style="2" customWidth="1"/>
    <col min="8218" max="8221" width="15.7109375" style="2" customWidth="1"/>
    <col min="8222" max="8223" width="2.85546875" style="2" customWidth="1"/>
    <col min="8224" max="8224" width="10.85546875" style="2" customWidth="1"/>
    <col min="8225" max="8447" width="11.42578125" style="2"/>
    <col min="8448" max="8448" width="2.85546875" style="2" customWidth="1"/>
    <col min="8449" max="8449" width="45.85546875" style="2" customWidth="1"/>
    <col min="8450" max="8450" width="5.85546875" style="2" customWidth="1"/>
    <col min="8451" max="8454" width="15.7109375" style="2" customWidth="1"/>
    <col min="8455" max="8455" width="2.85546875" style="2" customWidth="1"/>
    <col min="8456" max="8459" width="15.7109375" style="2" customWidth="1"/>
    <col min="8460" max="8461" width="2.85546875" style="2" customWidth="1"/>
    <col min="8462" max="8462" width="10.85546875" style="2" customWidth="1"/>
    <col min="8463" max="8463" width="2.85546875" style="2" customWidth="1"/>
    <col min="8464" max="8465" width="15.7109375" style="2" customWidth="1"/>
    <col min="8466" max="8467" width="2.85546875" style="2" customWidth="1"/>
    <col min="8468" max="8468" width="45.85546875" style="2" customWidth="1"/>
    <col min="8469" max="8472" width="15.7109375" style="2" customWidth="1"/>
    <col min="8473" max="8473" width="2.85546875" style="2" customWidth="1"/>
    <col min="8474" max="8477" width="15.7109375" style="2" customWidth="1"/>
    <col min="8478" max="8479" width="2.85546875" style="2" customWidth="1"/>
    <col min="8480" max="8480" width="10.85546875" style="2" customWidth="1"/>
    <col min="8481" max="8703" width="11.42578125" style="2"/>
    <col min="8704" max="8704" width="2.85546875" style="2" customWidth="1"/>
    <col min="8705" max="8705" width="45.85546875" style="2" customWidth="1"/>
    <col min="8706" max="8706" width="5.85546875" style="2" customWidth="1"/>
    <col min="8707" max="8710" width="15.7109375" style="2" customWidth="1"/>
    <col min="8711" max="8711" width="2.85546875" style="2" customWidth="1"/>
    <col min="8712" max="8715" width="15.7109375" style="2" customWidth="1"/>
    <col min="8716" max="8717" width="2.85546875" style="2" customWidth="1"/>
    <col min="8718" max="8718" width="10.85546875" style="2" customWidth="1"/>
    <col min="8719" max="8719" width="2.85546875" style="2" customWidth="1"/>
    <col min="8720" max="8721" width="15.7109375" style="2" customWidth="1"/>
    <col min="8722" max="8723" width="2.85546875" style="2" customWidth="1"/>
    <col min="8724" max="8724" width="45.85546875" style="2" customWidth="1"/>
    <col min="8725" max="8728" width="15.7109375" style="2" customWidth="1"/>
    <col min="8729" max="8729" width="2.85546875" style="2" customWidth="1"/>
    <col min="8730" max="8733" width="15.7109375" style="2" customWidth="1"/>
    <col min="8734" max="8735" width="2.85546875" style="2" customWidth="1"/>
    <col min="8736" max="8736" width="10.85546875" style="2" customWidth="1"/>
    <col min="8737" max="8959" width="11.42578125" style="2"/>
    <col min="8960" max="8960" width="2.85546875" style="2" customWidth="1"/>
    <col min="8961" max="8961" width="45.85546875" style="2" customWidth="1"/>
    <col min="8962" max="8962" width="5.85546875" style="2" customWidth="1"/>
    <col min="8963" max="8966" width="15.7109375" style="2" customWidth="1"/>
    <col min="8967" max="8967" width="2.85546875" style="2" customWidth="1"/>
    <col min="8968" max="8971" width="15.7109375" style="2" customWidth="1"/>
    <col min="8972" max="8973" width="2.85546875" style="2" customWidth="1"/>
    <col min="8974" max="8974" width="10.85546875" style="2" customWidth="1"/>
    <col min="8975" max="8975" width="2.85546875" style="2" customWidth="1"/>
    <col min="8976" max="8977" width="15.7109375" style="2" customWidth="1"/>
    <col min="8978" max="8979" width="2.85546875" style="2" customWidth="1"/>
    <col min="8980" max="8980" width="45.85546875" style="2" customWidth="1"/>
    <col min="8981" max="8984" width="15.7109375" style="2" customWidth="1"/>
    <col min="8985" max="8985" width="2.85546875" style="2" customWidth="1"/>
    <col min="8986" max="8989" width="15.7109375" style="2" customWidth="1"/>
    <col min="8990" max="8991" width="2.85546875" style="2" customWidth="1"/>
    <col min="8992" max="8992" width="10.85546875" style="2" customWidth="1"/>
    <col min="8993" max="9215" width="11.42578125" style="2"/>
    <col min="9216" max="9216" width="2.85546875" style="2" customWidth="1"/>
    <col min="9217" max="9217" width="45.85546875" style="2" customWidth="1"/>
    <col min="9218" max="9218" width="5.85546875" style="2" customWidth="1"/>
    <col min="9219" max="9222" width="15.7109375" style="2" customWidth="1"/>
    <col min="9223" max="9223" width="2.85546875" style="2" customWidth="1"/>
    <col min="9224" max="9227" width="15.7109375" style="2" customWidth="1"/>
    <col min="9228" max="9229" width="2.85546875" style="2" customWidth="1"/>
    <col min="9230" max="9230" width="10.85546875" style="2" customWidth="1"/>
    <col min="9231" max="9231" width="2.85546875" style="2" customWidth="1"/>
    <col min="9232" max="9233" width="15.7109375" style="2" customWidth="1"/>
    <col min="9234" max="9235" width="2.85546875" style="2" customWidth="1"/>
    <col min="9236" max="9236" width="45.85546875" style="2" customWidth="1"/>
    <col min="9237" max="9240" width="15.7109375" style="2" customWidth="1"/>
    <col min="9241" max="9241" width="2.85546875" style="2" customWidth="1"/>
    <col min="9242" max="9245" width="15.7109375" style="2" customWidth="1"/>
    <col min="9246" max="9247" width="2.85546875" style="2" customWidth="1"/>
    <col min="9248" max="9248" width="10.85546875" style="2" customWidth="1"/>
    <col min="9249" max="9471" width="11.42578125" style="2"/>
    <col min="9472" max="9472" width="2.85546875" style="2" customWidth="1"/>
    <col min="9473" max="9473" width="45.85546875" style="2" customWidth="1"/>
    <col min="9474" max="9474" width="5.85546875" style="2" customWidth="1"/>
    <col min="9475" max="9478" width="15.7109375" style="2" customWidth="1"/>
    <col min="9479" max="9479" width="2.85546875" style="2" customWidth="1"/>
    <col min="9480" max="9483" width="15.7109375" style="2" customWidth="1"/>
    <col min="9484" max="9485" width="2.85546875" style="2" customWidth="1"/>
    <col min="9486" max="9486" width="10.85546875" style="2" customWidth="1"/>
    <col min="9487" max="9487" width="2.85546875" style="2" customWidth="1"/>
    <col min="9488" max="9489" width="15.7109375" style="2" customWidth="1"/>
    <col min="9490" max="9491" width="2.85546875" style="2" customWidth="1"/>
    <col min="9492" max="9492" width="45.85546875" style="2" customWidth="1"/>
    <col min="9493" max="9496" width="15.7109375" style="2" customWidth="1"/>
    <col min="9497" max="9497" width="2.85546875" style="2" customWidth="1"/>
    <col min="9498" max="9501" width="15.7109375" style="2" customWidth="1"/>
    <col min="9502" max="9503" width="2.85546875" style="2" customWidth="1"/>
    <col min="9504" max="9504" width="10.85546875" style="2" customWidth="1"/>
    <col min="9505" max="9727" width="11.42578125" style="2"/>
    <col min="9728" max="9728" width="2.85546875" style="2" customWidth="1"/>
    <col min="9729" max="9729" width="45.85546875" style="2" customWidth="1"/>
    <col min="9730" max="9730" width="5.85546875" style="2" customWidth="1"/>
    <col min="9731" max="9734" width="15.7109375" style="2" customWidth="1"/>
    <col min="9735" max="9735" width="2.85546875" style="2" customWidth="1"/>
    <col min="9736" max="9739" width="15.7109375" style="2" customWidth="1"/>
    <col min="9740" max="9741" width="2.85546875" style="2" customWidth="1"/>
    <col min="9742" max="9742" width="10.85546875" style="2" customWidth="1"/>
    <col min="9743" max="9743" width="2.85546875" style="2" customWidth="1"/>
    <col min="9744" max="9745" width="15.7109375" style="2" customWidth="1"/>
    <col min="9746" max="9747" width="2.85546875" style="2" customWidth="1"/>
    <col min="9748" max="9748" width="45.85546875" style="2" customWidth="1"/>
    <col min="9749" max="9752" width="15.7109375" style="2" customWidth="1"/>
    <col min="9753" max="9753" width="2.85546875" style="2" customWidth="1"/>
    <col min="9754" max="9757" width="15.7109375" style="2" customWidth="1"/>
    <col min="9758" max="9759" width="2.85546875" style="2" customWidth="1"/>
    <col min="9760" max="9760" width="10.85546875" style="2" customWidth="1"/>
    <col min="9761" max="9983" width="11.42578125" style="2"/>
    <col min="9984" max="9984" width="2.85546875" style="2" customWidth="1"/>
    <col min="9985" max="9985" width="45.85546875" style="2" customWidth="1"/>
    <col min="9986" max="9986" width="5.85546875" style="2" customWidth="1"/>
    <col min="9987" max="9990" width="15.7109375" style="2" customWidth="1"/>
    <col min="9991" max="9991" width="2.85546875" style="2" customWidth="1"/>
    <col min="9992" max="9995" width="15.7109375" style="2" customWidth="1"/>
    <col min="9996" max="9997" width="2.85546875" style="2" customWidth="1"/>
    <col min="9998" max="9998" width="10.85546875" style="2" customWidth="1"/>
    <col min="9999" max="9999" width="2.85546875" style="2" customWidth="1"/>
    <col min="10000" max="10001" width="15.7109375" style="2" customWidth="1"/>
    <col min="10002" max="10003" width="2.85546875" style="2" customWidth="1"/>
    <col min="10004" max="10004" width="45.85546875" style="2" customWidth="1"/>
    <col min="10005" max="10008" width="15.7109375" style="2" customWidth="1"/>
    <col min="10009" max="10009" width="2.85546875" style="2" customWidth="1"/>
    <col min="10010" max="10013" width="15.7109375" style="2" customWidth="1"/>
    <col min="10014" max="10015" width="2.85546875" style="2" customWidth="1"/>
    <col min="10016" max="10016" width="10.85546875" style="2" customWidth="1"/>
    <col min="10017" max="10239" width="11.42578125" style="2"/>
    <col min="10240" max="10240" width="2.85546875" style="2" customWidth="1"/>
    <col min="10241" max="10241" width="45.85546875" style="2" customWidth="1"/>
    <col min="10242" max="10242" width="5.85546875" style="2" customWidth="1"/>
    <col min="10243" max="10246" width="15.7109375" style="2" customWidth="1"/>
    <col min="10247" max="10247" width="2.85546875" style="2" customWidth="1"/>
    <col min="10248" max="10251" width="15.7109375" style="2" customWidth="1"/>
    <col min="10252" max="10253" width="2.85546875" style="2" customWidth="1"/>
    <col min="10254" max="10254" width="10.85546875" style="2" customWidth="1"/>
    <col min="10255" max="10255" width="2.85546875" style="2" customWidth="1"/>
    <col min="10256" max="10257" width="15.7109375" style="2" customWidth="1"/>
    <col min="10258" max="10259" width="2.85546875" style="2" customWidth="1"/>
    <col min="10260" max="10260" width="45.85546875" style="2" customWidth="1"/>
    <col min="10261" max="10264" width="15.7109375" style="2" customWidth="1"/>
    <col min="10265" max="10265" width="2.85546875" style="2" customWidth="1"/>
    <col min="10266" max="10269" width="15.7109375" style="2" customWidth="1"/>
    <col min="10270" max="10271" width="2.85546875" style="2" customWidth="1"/>
    <col min="10272" max="10272" width="10.85546875" style="2" customWidth="1"/>
    <col min="10273" max="10495" width="11.42578125" style="2"/>
    <col min="10496" max="10496" width="2.85546875" style="2" customWidth="1"/>
    <col min="10497" max="10497" width="45.85546875" style="2" customWidth="1"/>
    <col min="10498" max="10498" width="5.85546875" style="2" customWidth="1"/>
    <col min="10499" max="10502" width="15.7109375" style="2" customWidth="1"/>
    <col min="10503" max="10503" width="2.85546875" style="2" customWidth="1"/>
    <col min="10504" max="10507" width="15.7109375" style="2" customWidth="1"/>
    <col min="10508" max="10509" width="2.85546875" style="2" customWidth="1"/>
    <col min="10510" max="10510" width="10.85546875" style="2" customWidth="1"/>
    <col min="10511" max="10511" width="2.85546875" style="2" customWidth="1"/>
    <col min="10512" max="10513" width="15.7109375" style="2" customWidth="1"/>
    <col min="10514" max="10515" width="2.85546875" style="2" customWidth="1"/>
    <col min="10516" max="10516" width="45.85546875" style="2" customWidth="1"/>
    <col min="10517" max="10520" width="15.7109375" style="2" customWidth="1"/>
    <col min="10521" max="10521" width="2.85546875" style="2" customWidth="1"/>
    <col min="10522" max="10525" width="15.7109375" style="2" customWidth="1"/>
    <col min="10526" max="10527" width="2.85546875" style="2" customWidth="1"/>
    <col min="10528" max="10528" width="10.85546875" style="2" customWidth="1"/>
    <col min="10529" max="10751" width="11.42578125" style="2"/>
    <col min="10752" max="10752" width="2.85546875" style="2" customWidth="1"/>
    <col min="10753" max="10753" width="45.85546875" style="2" customWidth="1"/>
    <col min="10754" max="10754" width="5.85546875" style="2" customWidth="1"/>
    <col min="10755" max="10758" width="15.7109375" style="2" customWidth="1"/>
    <col min="10759" max="10759" width="2.85546875" style="2" customWidth="1"/>
    <col min="10760" max="10763" width="15.7109375" style="2" customWidth="1"/>
    <col min="10764" max="10765" width="2.85546875" style="2" customWidth="1"/>
    <col min="10766" max="10766" width="10.85546875" style="2" customWidth="1"/>
    <col min="10767" max="10767" width="2.85546875" style="2" customWidth="1"/>
    <col min="10768" max="10769" width="15.7109375" style="2" customWidth="1"/>
    <col min="10770" max="10771" width="2.85546875" style="2" customWidth="1"/>
    <col min="10772" max="10772" width="45.85546875" style="2" customWidth="1"/>
    <col min="10773" max="10776" width="15.7109375" style="2" customWidth="1"/>
    <col min="10777" max="10777" width="2.85546875" style="2" customWidth="1"/>
    <col min="10778" max="10781" width="15.7109375" style="2" customWidth="1"/>
    <col min="10782" max="10783" width="2.85546875" style="2" customWidth="1"/>
    <col min="10784" max="10784" width="10.85546875" style="2" customWidth="1"/>
    <col min="10785" max="11007" width="11.42578125" style="2"/>
    <col min="11008" max="11008" width="2.85546875" style="2" customWidth="1"/>
    <col min="11009" max="11009" width="45.85546875" style="2" customWidth="1"/>
    <col min="11010" max="11010" width="5.85546875" style="2" customWidth="1"/>
    <col min="11011" max="11014" width="15.7109375" style="2" customWidth="1"/>
    <col min="11015" max="11015" width="2.85546875" style="2" customWidth="1"/>
    <col min="11016" max="11019" width="15.7109375" style="2" customWidth="1"/>
    <col min="11020" max="11021" width="2.85546875" style="2" customWidth="1"/>
    <col min="11022" max="11022" width="10.85546875" style="2" customWidth="1"/>
    <col min="11023" max="11023" width="2.85546875" style="2" customWidth="1"/>
    <col min="11024" max="11025" width="15.7109375" style="2" customWidth="1"/>
    <col min="11026" max="11027" width="2.85546875" style="2" customWidth="1"/>
    <col min="11028" max="11028" width="45.85546875" style="2" customWidth="1"/>
    <col min="11029" max="11032" width="15.7109375" style="2" customWidth="1"/>
    <col min="11033" max="11033" width="2.85546875" style="2" customWidth="1"/>
    <col min="11034" max="11037" width="15.7109375" style="2" customWidth="1"/>
    <col min="11038" max="11039" width="2.85546875" style="2" customWidth="1"/>
    <col min="11040" max="11040" width="10.85546875" style="2" customWidth="1"/>
    <col min="11041" max="11263" width="11.42578125" style="2"/>
    <col min="11264" max="11264" width="2.85546875" style="2" customWidth="1"/>
    <col min="11265" max="11265" width="45.85546875" style="2" customWidth="1"/>
    <col min="11266" max="11266" width="5.85546875" style="2" customWidth="1"/>
    <col min="11267" max="11270" width="15.7109375" style="2" customWidth="1"/>
    <col min="11271" max="11271" width="2.85546875" style="2" customWidth="1"/>
    <col min="11272" max="11275" width="15.7109375" style="2" customWidth="1"/>
    <col min="11276" max="11277" width="2.85546875" style="2" customWidth="1"/>
    <col min="11278" max="11278" width="10.85546875" style="2" customWidth="1"/>
    <col min="11279" max="11279" width="2.85546875" style="2" customWidth="1"/>
    <col min="11280" max="11281" width="15.7109375" style="2" customWidth="1"/>
    <col min="11282" max="11283" width="2.85546875" style="2" customWidth="1"/>
    <col min="11284" max="11284" width="45.85546875" style="2" customWidth="1"/>
    <col min="11285" max="11288" width="15.7109375" style="2" customWidth="1"/>
    <col min="11289" max="11289" width="2.85546875" style="2" customWidth="1"/>
    <col min="11290" max="11293" width="15.7109375" style="2" customWidth="1"/>
    <col min="11294" max="11295" width="2.85546875" style="2" customWidth="1"/>
    <col min="11296" max="11296" width="10.85546875" style="2" customWidth="1"/>
    <col min="11297" max="11519" width="11.42578125" style="2"/>
    <col min="11520" max="11520" width="2.85546875" style="2" customWidth="1"/>
    <col min="11521" max="11521" width="45.85546875" style="2" customWidth="1"/>
    <col min="11522" max="11522" width="5.85546875" style="2" customWidth="1"/>
    <col min="11523" max="11526" width="15.7109375" style="2" customWidth="1"/>
    <col min="11527" max="11527" width="2.85546875" style="2" customWidth="1"/>
    <col min="11528" max="11531" width="15.7109375" style="2" customWidth="1"/>
    <col min="11532" max="11533" width="2.85546875" style="2" customWidth="1"/>
    <col min="11534" max="11534" width="10.85546875" style="2" customWidth="1"/>
    <col min="11535" max="11535" width="2.85546875" style="2" customWidth="1"/>
    <col min="11536" max="11537" width="15.7109375" style="2" customWidth="1"/>
    <col min="11538" max="11539" width="2.85546875" style="2" customWidth="1"/>
    <col min="11540" max="11540" width="45.85546875" style="2" customWidth="1"/>
    <col min="11541" max="11544" width="15.7109375" style="2" customWidth="1"/>
    <col min="11545" max="11545" width="2.85546875" style="2" customWidth="1"/>
    <col min="11546" max="11549" width="15.7109375" style="2" customWidth="1"/>
    <col min="11550" max="11551" width="2.85546875" style="2" customWidth="1"/>
    <col min="11552" max="11552" width="10.85546875" style="2" customWidth="1"/>
    <col min="11553" max="11775" width="11.42578125" style="2"/>
    <col min="11776" max="11776" width="2.85546875" style="2" customWidth="1"/>
    <col min="11777" max="11777" width="45.85546875" style="2" customWidth="1"/>
    <col min="11778" max="11778" width="5.85546875" style="2" customWidth="1"/>
    <col min="11779" max="11782" width="15.7109375" style="2" customWidth="1"/>
    <col min="11783" max="11783" width="2.85546875" style="2" customWidth="1"/>
    <col min="11784" max="11787" width="15.7109375" style="2" customWidth="1"/>
    <col min="11788" max="11789" width="2.85546875" style="2" customWidth="1"/>
    <col min="11790" max="11790" width="10.85546875" style="2" customWidth="1"/>
    <col min="11791" max="11791" width="2.85546875" style="2" customWidth="1"/>
    <col min="11792" max="11793" width="15.7109375" style="2" customWidth="1"/>
    <col min="11794" max="11795" width="2.85546875" style="2" customWidth="1"/>
    <col min="11796" max="11796" width="45.85546875" style="2" customWidth="1"/>
    <col min="11797" max="11800" width="15.7109375" style="2" customWidth="1"/>
    <col min="11801" max="11801" width="2.85546875" style="2" customWidth="1"/>
    <col min="11802" max="11805" width="15.7109375" style="2" customWidth="1"/>
    <col min="11806" max="11807" width="2.85546875" style="2" customWidth="1"/>
    <col min="11808" max="11808" width="10.85546875" style="2" customWidth="1"/>
    <col min="11809" max="12031" width="11.42578125" style="2"/>
    <col min="12032" max="12032" width="2.85546875" style="2" customWidth="1"/>
    <col min="12033" max="12033" width="45.85546875" style="2" customWidth="1"/>
    <col min="12034" max="12034" width="5.85546875" style="2" customWidth="1"/>
    <col min="12035" max="12038" width="15.7109375" style="2" customWidth="1"/>
    <col min="12039" max="12039" width="2.85546875" style="2" customWidth="1"/>
    <col min="12040" max="12043" width="15.7109375" style="2" customWidth="1"/>
    <col min="12044" max="12045" width="2.85546875" style="2" customWidth="1"/>
    <col min="12046" max="12046" width="10.85546875" style="2" customWidth="1"/>
    <col min="12047" max="12047" width="2.85546875" style="2" customWidth="1"/>
    <col min="12048" max="12049" width="15.7109375" style="2" customWidth="1"/>
    <col min="12050" max="12051" width="2.85546875" style="2" customWidth="1"/>
    <col min="12052" max="12052" width="45.85546875" style="2" customWidth="1"/>
    <col min="12053" max="12056" width="15.7109375" style="2" customWidth="1"/>
    <col min="12057" max="12057" width="2.85546875" style="2" customWidth="1"/>
    <col min="12058" max="12061" width="15.7109375" style="2" customWidth="1"/>
    <col min="12062" max="12063" width="2.85546875" style="2" customWidth="1"/>
    <col min="12064" max="12064" width="10.85546875" style="2" customWidth="1"/>
    <col min="12065" max="12287" width="11.42578125" style="2"/>
    <col min="12288" max="12288" width="2.85546875" style="2" customWidth="1"/>
    <col min="12289" max="12289" width="45.85546875" style="2" customWidth="1"/>
    <col min="12290" max="12290" width="5.85546875" style="2" customWidth="1"/>
    <col min="12291" max="12294" width="15.7109375" style="2" customWidth="1"/>
    <col min="12295" max="12295" width="2.85546875" style="2" customWidth="1"/>
    <col min="12296" max="12299" width="15.7109375" style="2" customWidth="1"/>
    <col min="12300" max="12301" width="2.85546875" style="2" customWidth="1"/>
    <col min="12302" max="12302" width="10.85546875" style="2" customWidth="1"/>
    <col min="12303" max="12303" width="2.85546875" style="2" customWidth="1"/>
    <col min="12304" max="12305" width="15.7109375" style="2" customWidth="1"/>
    <col min="12306" max="12307" width="2.85546875" style="2" customWidth="1"/>
    <col min="12308" max="12308" width="45.85546875" style="2" customWidth="1"/>
    <col min="12309" max="12312" width="15.7109375" style="2" customWidth="1"/>
    <col min="12313" max="12313" width="2.85546875" style="2" customWidth="1"/>
    <col min="12314" max="12317" width="15.7109375" style="2" customWidth="1"/>
    <col min="12318" max="12319" width="2.85546875" style="2" customWidth="1"/>
    <col min="12320" max="12320" width="10.85546875" style="2" customWidth="1"/>
    <col min="12321" max="12543" width="11.42578125" style="2"/>
    <col min="12544" max="12544" width="2.85546875" style="2" customWidth="1"/>
    <col min="12545" max="12545" width="45.85546875" style="2" customWidth="1"/>
    <col min="12546" max="12546" width="5.85546875" style="2" customWidth="1"/>
    <col min="12547" max="12550" width="15.7109375" style="2" customWidth="1"/>
    <col min="12551" max="12551" width="2.85546875" style="2" customWidth="1"/>
    <col min="12552" max="12555" width="15.7109375" style="2" customWidth="1"/>
    <col min="12556" max="12557" width="2.85546875" style="2" customWidth="1"/>
    <col min="12558" max="12558" width="10.85546875" style="2" customWidth="1"/>
    <col min="12559" max="12559" width="2.85546875" style="2" customWidth="1"/>
    <col min="12560" max="12561" width="15.7109375" style="2" customWidth="1"/>
    <col min="12562" max="12563" width="2.85546875" style="2" customWidth="1"/>
    <col min="12564" max="12564" width="45.85546875" style="2" customWidth="1"/>
    <col min="12565" max="12568" width="15.7109375" style="2" customWidth="1"/>
    <col min="12569" max="12569" width="2.85546875" style="2" customWidth="1"/>
    <col min="12570" max="12573" width="15.7109375" style="2" customWidth="1"/>
    <col min="12574" max="12575" width="2.85546875" style="2" customWidth="1"/>
    <col min="12576" max="12576" width="10.85546875" style="2" customWidth="1"/>
    <col min="12577" max="12799" width="11.42578125" style="2"/>
    <col min="12800" max="12800" width="2.85546875" style="2" customWidth="1"/>
    <col min="12801" max="12801" width="45.85546875" style="2" customWidth="1"/>
    <col min="12802" max="12802" width="5.85546875" style="2" customWidth="1"/>
    <col min="12803" max="12806" width="15.7109375" style="2" customWidth="1"/>
    <col min="12807" max="12807" width="2.85546875" style="2" customWidth="1"/>
    <col min="12808" max="12811" width="15.7109375" style="2" customWidth="1"/>
    <col min="12812" max="12813" width="2.85546875" style="2" customWidth="1"/>
    <col min="12814" max="12814" width="10.85546875" style="2" customWidth="1"/>
    <col min="12815" max="12815" width="2.85546875" style="2" customWidth="1"/>
    <col min="12816" max="12817" width="15.7109375" style="2" customWidth="1"/>
    <col min="12818" max="12819" width="2.85546875" style="2" customWidth="1"/>
    <col min="12820" max="12820" width="45.85546875" style="2" customWidth="1"/>
    <col min="12821" max="12824" width="15.7109375" style="2" customWidth="1"/>
    <col min="12825" max="12825" width="2.85546875" style="2" customWidth="1"/>
    <col min="12826" max="12829" width="15.7109375" style="2" customWidth="1"/>
    <col min="12830" max="12831" width="2.85546875" style="2" customWidth="1"/>
    <col min="12832" max="12832" width="10.85546875" style="2" customWidth="1"/>
    <col min="12833" max="13055" width="11.42578125" style="2"/>
    <col min="13056" max="13056" width="2.85546875" style="2" customWidth="1"/>
    <col min="13057" max="13057" width="45.85546875" style="2" customWidth="1"/>
    <col min="13058" max="13058" width="5.85546875" style="2" customWidth="1"/>
    <col min="13059" max="13062" width="15.7109375" style="2" customWidth="1"/>
    <col min="13063" max="13063" width="2.85546875" style="2" customWidth="1"/>
    <col min="13064" max="13067" width="15.7109375" style="2" customWidth="1"/>
    <col min="13068" max="13069" width="2.85546875" style="2" customWidth="1"/>
    <col min="13070" max="13070" width="10.85546875" style="2" customWidth="1"/>
    <col min="13071" max="13071" width="2.85546875" style="2" customWidth="1"/>
    <col min="13072" max="13073" width="15.7109375" style="2" customWidth="1"/>
    <col min="13074" max="13075" width="2.85546875" style="2" customWidth="1"/>
    <col min="13076" max="13076" width="45.85546875" style="2" customWidth="1"/>
    <col min="13077" max="13080" width="15.7109375" style="2" customWidth="1"/>
    <col min="13081" max="13081" width="2.85546875" style="2" customWidth="1"/>
    <col min="13082" max="13085" width="15.7109375" style="2" customWidth="1"/>
    <col min="13086" max="13087" width="2.85546875" style="2" customWidth="1"/>
    <col min="13088" max="13088" width="10.85546875" style="2" customWidth="1"/>
    <col min="13089" max="13311" width="11.42578125" style="2"/>
    <col min="13312" max="13312" width="2.85546875" style="2" customWidth="1"/>
    <col min="13313" max="13313" width="45.85546875" style="2" customWidth="1"/>
    <col min="13314" max="13314" width="5.85546875" style="2" customWidth="1"/>
    <col min="13315" max="13318" width="15.7109375" style="2" customWidth="1"/>
    <col min="13319" max="13319" width="2.85546875" style="2" customWidth="1"/>
    <col min="13320" max="13323" width="15.7109375" style="2" customWidth="1"/>
    <col min="13324" max="13325" width="2.85546875" style="2" customWidth="1"/>
    <col min="13326" max="13326" width="10.85546875" style="2" customWidth="1"/>
    <col min="13327" max="13327" width="2.85546875" style="2" customWidth="1"/>
    <col min="13328" max="13329" width="15.7109375" style="2" customWidth="1"/>
    <col min="13330" max="13331" width="2.85546875" style="2" customWidth="1"/>
    <col min="13332" max="13332" width="45.85546875" style="2" customWidth="1"/>
    <col min="13333" max="13336" width="15.7109375" style="2" customWidth="1"/>
    <col min="13337" max="13337" width="2.85546875" style="2" customWidth="1"/>
    <col min="13338" max="13341" width="15.7109375" style="2" customWidth="1"/>
    <col min="13342" max="13343" width="2.85546875" style="2" customWidth="1"/>
    <col min="13344" max="13344" width="10.85546875" style="2" customWidth="1"/>
    <col min="13345" max="13567" width="11.42578125" style="2"/>
    <col min="13568" max="13568" width="2.85546875" style="2" customWidth="1"/>
    <col min="13569" max="13569" width="45.85546875" style="2" customWidth="1"/>
    <col min="13570" max="13570" width="5.85546875" style="2" customWidth="1"/>
    <col min="13571" max="13574" width="15.7109375" style="2" customWidth="1"/>
    <col min="13575" max="13575" width="2.85546875" style="2" customWidth="1"/>
    <col min="13576" max="13579" width="15.7109375" style="2" customWidth="1"/>
    <col min="13580" max="13581" width="2.85546875" style="2" customWidth="1"/>
    <col min="13582" max="13582" width="10.85546875" style="2" customWidth="1"/>
    <col min="13583" max="13583" width="2.85546875" style="2" customWidth="1"/>
    <col min="13584" max="13585" width="15.7109375" style="2" customWidth="1"/>
    <col min="13586" max="13587" width="2.85546875" style="2" customWidth="1"/>
    <col min="13588" max="13588" width="45.85546875" style="2" customWidth="1"/>
    <col min="13589" max="13592" width="15.7109375" style="2" customWidth="1"/>
    <col min="13593" max="13593" width="2.85546875" style="2" customWidth="1"/>
    <col min="13594" max="13597" width="15.7109375" style="2" customWidth="1"/>
    <col min="13598" max="13599" width="2.85546875" style="2" customWidth="1"/>
    <col min="13600" max="13600" width="10.85546875" style="2" customWidth="1"/>
    <col min="13601" max="13823" width="11.42578125" style="2"/>
    <col min="13824" max="13824" width="2.85546875" style="2" customWidth="1"/>
    <col min="13825" max="13825" width="45.85546875" style="2" customWidth="1"/>
    <col min="13826" max="13826" width="5.85546875" style="2" customWidth="1"/>
    <col min="13827" max="13830" width="15.7109375" style="2" customWidth="1"/>
    <col min="13831" max="13831" width="2.85546875" style="2" customWidth="1"/>
    <col min="13832" max="13835" width="15.7109375" style="2" customWidth="1"/>
    <col min="13836" max="13837" width="2.85546875" style="2" customWidth="1"/>
    <col min="13838" max="13838" width="10.85546875" style="2" customWidth="1"/>
    <col min="13839" max="13839" width="2.85546875" style="2" customWidth="1"/>
    <col min="13840" max="13841" width="15.7109375" style="2" customWidth="1"/>
    <col min="13842" max="13843" width="2.85546875" style="2" customWidth="1"/>
    <col min="13844" max="13844" width="45.85546875" style="2" customWidth="1"/>
    <col min="13845" max="13848" width="15.7109375" style="2" customWidth="1"/>
    <col min="13849" max="13849" width="2.85546875" style="2" customWidth="1"/>
    <col min="13850" max="13853" width="15.7109375" style="2" customWidth="1"/>
    <col min="13854" max="13855" width="2.85546875" style="2" customWidth="1"/>
    <col min="13856" max="13856" width="10.85546875" style="2" customWidth="1"/>
    <col min="13857" max="14079" width="11.42578125" style="2"/>
    <col min="14080" max="14080" width="2.85546875" style="2" customWidth="1"/>
    <col min="14081" max="14081" width="45.85546875" style="2" customWidth="1"/>
    <col min="14082" max="14082" width="5.85546875" style="2" customWidth="1"/>
    <col min="14083" max="14086" width="15.7109375" style="2" customWidth="1"/>
    <col min="14087" max="14087" width="2.85546875" style="2" customWidth="1"/>
    <col min="14088" max="14091" width="15.7109375" style="2" customWidth="1"/>
    <col min="14092" max="14093" width="2.85546875" style="2" customWidth="1"/>
    <col min="14094" max="14094" width="10.85546875" style="2" customWidth="1"/>
    <col min="14095" max="14095" width="2.85546875" style="2" customWidth="1"/>
    <col min="14096" max="14097" width="15.7109375" style="2" customWidth="1"/>
    <col min="14098" max="14099" width="2.85546875" style="2" customWidth="1"/>
    <col min="14100" max="14100" width="45.85546875" style="2" customWidth="1"/>
    <col min="14101" max="14104" width="15.7109375" style="2" customWidth="1"/>
    <col min="14105" max="14105" width="2.85546875" style="2" customWidth="1"/>
    <col min="14106" max="14109" width="15.7109375" style="2" customWidth="1"/>
    <col min="14110" max="14111" width="2.85546875" style="2" customWidth="1"/>
    <col min="14112" max="14112" width="10.85546875" style="2" customWidth="1"/>
    <col min="14113" max="14335" width="11.42578125" style="2"/>
    <col min="14336" max="14336" width="2.85546875" style="2" customWidth="1"/>
    <col min="14337" max="14337" width="45.85546875" style="2" customWidth="1"/>
    <col min="14338" max="14338" width="5.85546875" style="2" customWidth="1"/>
    <col min="14339" max="14342" width="15.7109375" style="2" customWidth="1"/>
    <col min="14343" max="14343" width="2.85546875" style="2" customWidth="1"/>
    <col min="14344" max="14347" width="15.7109375" style="2" customWidth="1"/>
    <col min="14348" max="14349" width="2.85546875" style="2" customWidth="1"/>
    <col min="14350" max="14350" width="10.85546875" style="2" customWidth="1"/>
    <col min="14351" max="14351" width="2.85546875" style="2" customWidth="1"/>
    <col min="14352" max="14353" width="15.7109375" style="2" customWidth="1"/>
    <col min="14354" max="14355" width="2.85546875" style="2" customWidth="1"/>
    <col min="14356" max="14356" width="45.85546875" style="2" customWidth="1"/>
    <col min="14357" max="14360" width="15.7109375" style="2" customWidth="1"/>
    <col min="14361" max="14361" width="2.85546875" style="2" customWidth="1"/>
    <col min="14362" max="14365" width="15.7109375" style="2" customWidth="1"/>
    <col min="14366" max="14367" width="2.85546875" style="2" customWidth="1"/>
    <col min="14368" max="14368" width="10.85546875" style="2" customWidth="1"/>
    <col min="14369" max="14591" width="11.42578125" style="2"/>
    <col min="14592" max="14592" width="2.85546875" style="2" customWidth="1"/>
    <col min="14593" max="14593" width="45.85546875" style="2" customWidth="1"/>
    <col min="14594" max="14594" width="5.85546875" style="2" customWidth="1"/>
    <col min="14595" max="14598" width="15.7109375" style="2" customWidth="1"/>
    <col min="14599" max="14599" width="2.85546875" style="2" customWidth="1"/>
    <col min="14600" max="14603" width="15.7109375" style="2" customWidth="1"/>
    <col min="14604" max="14605" width="2.85546875" style="2" customWidth="1"/>
    <col min="14606" max="14606" width="10.85546875" style="2" customWidth="1"/>
    <col min="14607" max="14607" width="2.85546875" style="2" customWidth="1"/>
    <col min="14608" max="14609" width="15.7109375" style="2" customWidth="1"/>
    <col min="14610" max="14611" width="2.85546875" style="2" customWidth="1"/>
    <col min="14612" max="14612" width="45.85546875" style="2" customWidth="1"/>
    <col min="14613" max="14616" width="15.7109375" style="2" customWidth="1"/>
    <col min="14617" max="14617" width="2.85546875" style="2" customWidth="1"/>
    <col min="14618" max="14621" width="15.7109375" style="2" customWidth="1"/>
    <col min="14622" max="14623" width="2.85546875" style="2" customWidth="1"/>
    <col min="14624" max="14624" width="10.85546875" style="2" customWidth="1"/>
    <col min="14625" max="14847" width="11.42578125" style="2"/>
    <col min="14848" max="14848" width="2.85546875" style="2" customWidth="1"/>
    <col min="14849" max="14849" width="45.85546875" style="2" customWidth="1"/>
    <col min="14850" max="14850" width="5.85546875" style="2" customWidth="1"/>
    <col min="14851" max="14854" width="15.7109375" style="2" customWidth="1"/>
    <col min="14855" max="14855" width="2.85546875" style="2" customWidth="1"/>
    <col min="14856" max="14859" width="15.7109375" style="2" customWidth="1"/>
    <col min="14860" max="14861" width="2.85546875" style="2" customWidth="1"/>
    <col min="14862" max="14862" width="10.85546875" style="2" customWidth="1"/>
    <col min="14863" max="14863" width="2.85546875" style="2" customWidth="1"/>
    <col min="14864" max="14865" width="15.7109375" style="2" customWidth="1"/>
    <col min="14866" max="14867" width="2.85546875" style="2" customWidth="1"/>
    <col min="14868" max="14868" width="45.85546875" style="2" customWidth="1"/>
    <col min="14869" max="14872" width="15.7109375" style="2" customWidth="1"/>
    <col min="14873" max="14873" width="2.85546875" style="2" customWidth="1"/>
    <col min="14874" max="14877" width="15.7109375" style="2" customWidth="1"/>
    <col min="14878" max="14879" width="2.85546875" style="2" customWidth="1"/>
    <col min="14880" max="14880" width="10.85546875" style="2" customWidth="1"/>
    <col min="14881" max="15103" width="11.42578125" style="2"/>
    <col min="15104" max="15104" width="2.85546875" style="2" customWidth="1"/>
    <col min="15105" max="15105" width="45.85546875" style="2" customWidth="1"/>
    <col min="15106" max="15106" width="5.85546875" style="2" customWidth="1"/>
    <col min="15107" max="15110" width="15.7109375" style="2" customWidth="1"/>
    <col min="15111" max="15111" width="2.85546875" style="2" customWidth="1"/>
    <col min="15112" max="15115" width="15.7109375" style="2" customWidth="1"/>
    <col min="15116" max="15117" width="2.85546875" style="2" customWidth="1"/>
    <col min="15118" max="15118" width="10.85546875" style="2" customWidth="1"/>
    <col min="15119" max="15119" width="2.85546875" style="2" customWidth="1"/>
    <col min="15120" max="15121" width="15.7109375" style="2" customWidth="1"/>
    <col min="15122" max="15123" width="2.85546875" style="2" customWidth="1"/>
    <col min="15124" max="15124" width="45.85546875" style="2" customWidth="1"/>
    <col min="15125" max="15128" width="15.7109375" style="2" customWidth="1"/>
    <col min="15129" max="15129" width="2.85546875" style="2" customWidth="1"/>
    <col min="15130" max="15133" width="15.7109375" style="2" customWidth="1"/>
    <col min="15134" max="15135" width="2.85546875" style="2" customWidth="1"/>
    <col min="15136" max="15136" width="10.85546875" style="2" customWidth="1"/>
    <col min="15137" max="15359" width="11.42578125" style="2"/>
    <col min="15360" max="15360" width="2.85546875" style="2" customWidth="1"/>
    <col min="15361" max="15361" width="45.85546875" style="2" customWidth="1"/>
    <col min="15362" max="15362" width="5.85546875" style="2" customWidth="1"/>
    <col min="15363" max="15366" width="15.7109375" style="2" customWidth="1"/>
    <col min="15367" max="15367" width="2.85546875" style="2" customWidth="1"/>
    <col min="15368" max="15371" width="15.7109375" style="2" customWidth="1"/>
    <col min="15372" max="15373" width="2.85546875" style="2" customWidth="1"/>
    <col min="15374" max="15374" width="10.85546875" style="2" customWidth="1"/>
    <col min="15375" max="15375" width="2.85546875" style="2" customWidth="1"/>
    <col min="15376" max="15377" width="15.7109375" style="2" customWidth="1"/>
    <col min="15378" max="15379" width="2.85546875" style="2" customWidth="1"/>
    <col min="15380" max="15380" width="45.85546875" style="2" customWidth="1"/>
    <col min="15381" max="15384" width="15.7109375" style="2" customWidth="1"/>
    <col min="15385" max="15385" width="2.85546875" style="2" customWidth="1"/>
    <col min="15386" max="15389" width="15.7109375" style="2" customWidth="1"/>
    <col min="15390" max="15391" width="2.85546875" style="2" customWidth="1"/>
    <col min="15392" max="15392" width="10.85546875" style="2" customWidth="1"/>
    <col min="15393" max="15615" width="11.42578125" style="2"/>
    <col min="15616" max="15616" width="2.85546875" style="2" customWidth="1"/>
    <col min="15617" max="15617" width="45.85546875" style="2" customWidth="1"/>
    <col min="15618" max="15618" width="5.85546875" style="2" customWidth="1"/>
    <col min="15619" max="15622" width="15.7109375" style="2" customWidth="1"/>
    <col min="15623" max="15623" width="2.85546875" style="2" customWidth="1"/>
    <col min="15624" max="15627" width="15.7109375" style="2" customWidth="1"/>
    <col min="15628" max="15629" width="2.85546875" style="2" customWidth="1"/>
    <col min="15630" max="15630" width="10.85546875" style="2" customWidth="1"/>
    <col min="15631" max="15631" width="2.85546875" style="2" customWidth="1"/>
    <col min="15632" max="15633" width="15.7109375" style="2" customWidth="1"/>
    <col min="15634" max="15635" width="2.85546875" style="2" customWidth="1"/>
    <col min="15636" max="15636" width="45.85546875" style="2" customWidth="1"/>
    <col min="15637" max="15640" width="15.7109375" style="2" customWidth="1"/>
    <col min="15641" max="15641" width="2.85546875" style="2" customWidth="1"/>
    <col min="15642" max="15645" width="15.7109375" style="2" customWidth="1"/>
    <col min="15646" max="15647" width="2.85546875" style="2" customWidth="1"/>
    <col min="15648" max="15648" width="10.85546875" style="2" customWidth="1"/>
    <col min="15649" max="15871" width="11.42578125" style="2"/>
    <col min="15872" max="15872" width="2.85546875" style="2" customWidth="1"/>
    <col min="15873" max="15873" width="45.85546875" style="2" customWidth="1"/>
    <col min="15874" max="15874" width="5.85546875" style="2" customWidth="1"/>
    <col min="15875" max="15878" width="15.7109375" style="2" customWidth="1"/>
    <col min="15879" max="15879" width="2.85546875" style="2" customWidth="1"/>
    <col min="15880" max="15883" width="15.7109375" style="2" customWidth="1"/>
    <col min="15884" max="15885" width="2.85546875" style="2" customWidth="1"/>
    <col min="15886" max="15886" width="10.85546875" style="2" customWidth="1"/>
    <col min="15887" max="15887" width="2.85546875" style="2" customWidth="1"/>
    <col min="15888" max="15889" width="15.7109375" style="2" customWidth="1"/>
    <col min="15890" max="15891" width="2.85546875" style="2" customWidth="1"/>
    <col min="15892" max="15892" width="45.85546875" style="2" customWidth="1"/>
    <col min="15893" max="15896" width="15.7109375" style="2" customWidth="1"/>
    <col min="15897" max="15897" width="2.85546875" style="2" customWidth="1"/>
    <col min="15898" max="15901" width="15.7109375" style="2" customWidth="1"/>
    <col min="15902" max="15903" width="2.85546875" style="2" customWidth="1"/>
    <col min="15904" max="15904" width="10.85546875" style="2" customWidth="1"/>
    <col min="15905" max="16127" width="11.42578125" style="2"/>
    <col min="16128" max="16128" width="2.85546875" style="2" customWidth="1"/>
    <col min="16129" max="16129" width="45.85546875" style="2" customWidth="1"/>
    <col min="16130" max="16130" width="5.85546875" style="2" customWidth="1"/>
    <col min="16131" max="16134" width="15.7109375" style="2" customWidth="1"/>
    <col min="16135" max="16135" width="2.85546875" style="2" customWidth="1"/>
    <col min="16136" max="16139" width="15.7109375" style="2" customWidth="1"/>
    <col min="16140" max="16141" width="2.85546875" style="2" customWidth="1"/>
    <col min="16142" max="16142" width="10.85546875" style="2" customWidth="1"/>
    <col min="16143" max="16143" width="2.85546875" style="2" customWidth="1"/>
    <col min="16144" max="16145" width="15.7109375" style="2" customWidth="1"/>
    <col min="16146" max="16147" width="2.85546875" style="2" customWidth="1"/>
    <col min="16148" max="16148" width="45.85546875" style="2" customWidth="1"/>
    <col min="16149" max="16152" width="15.7109375" style="2" customWidth="1"/>
    <col min="16153" max="16153" width="2.85546875" style="2" customWidth="1"/>
    <col min="16154" max="16157" width="15.7109375" style="2" customWidth="1"/>
    <col min="16158" max="16159" width="2.85546875" style="2" customWidth="1"/>
    <col min="16160" max="16160" width="10.85546875" style="2" customWidth="1"/>
    <col min="16161" max="16384" width="11.42578125" style="2"/>
  </cols>
  <sheetData>
    <row r="1" spans="1:32"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row>
    <row r="2" spans="1:32" x14ac:dyDescent="0.25">
      <c r="A2" s="112"/>
      <c r="B2" s="113" t="s">
        <v>307</v>
      </c>
      <c r="C2" s="112"/>
      <c r="D2" s="112"/>
      <c r="E2" s="112"/>
      <c r="F2" s="112"/>
      <c r="G2" s="112"/>
      <c r="H2" s="112"/>
      <c r="I2" s="112"/>
      <c r="J2" s="112"/>
      <c r="K2" s="112"/>
      <c r="L2" s="112"/>
      <c r="M2" s="112"/>
      <c r="N2" s="112"/>
      <c r="O2" s="112"/>
      <c r="P2" s="112"/>
      <c r="Q2" s="112"/>
      <c r="R2" s="112"/>
      <c r="S2" s="112"/>
      <c r="T2" s="113"/>
      <c r="U2" s="112"/>
      <c r="V2" s="112"/>
      <c r="W2" s="112"/>
      <c r="X2" s="112"/>
      <c r="Y2" s="112"/>
      <c r="Z2" s="112"/>
      <c r="AA2" s="112"/>
      <c r="AB2" s="112"/>
      <c r="AC2" s="112"/>
      <c r="AD2" s="112"/>
      <c r="AE2" s="112"/>
      <c r="AF2" s="112"/>
    </row>
    <row r="3" spans="1:32" x14ac:dyDescent="0.25">
      <c r="A3" s="112"/>
      <c r="B3" s="113" t="s">
        <v>308</v>
      </c>
      <c r="C3" s="112"/>
      <c r="D3" s="112"/>
      <c r="E3" s="112"/>
      <c r="F3" s="112"/>
      <c r="G3" s="112"/>
      <c r="H3" s="112"/>
      <c r="I3" s="112"/>
      <c r="J3" s="112"/>
      <c r="K3" s="112"/>
      <c r="L3" s="112"/>
      <c r="M3" s="112"/>
      <c r="N3" s="112"/>
      <c r="O3" s="112"/>
      <c r="P3" s="112"/>
      <c r="Q3" s="112"/>
      <c r="R3" s="112"/>
      <c r="S3" s="112"/>
      <c r="T3" s="113" t="s">
        <v>308</v>
      </c>
      <c r="U3" s="112"/>
      <c r="V3" s="112"/>
      <c r="W3" s="112"/>
      <c r="X3" s="112"/>
      <c r="Y3" s="112"/>
      <c r="Z3" s="112"/>
      <c r="AA3" s="112"/>
      <c r="AB3" s="112"/>
      <c r="AC3" s="112"/>
      <c r="AD3" s="112"/>
      <c r="AE3" s="112"/>
      <c r="AF3" s="112"/>
    </row>
    <row r="4" spans="1:32" x14ac:dyDescent="0.25">
      <c r="A4" s="112"/>
      <c r="B4" s="116" t="s">
        <v>2</v>
      </c>
      <c r="C4" s="112"/>
      <c r="D4" s="112"/>
      <c r="E4" s="112"/>
      <c r="F4" s="112"/>
      <c r="G4" s="112"/>
      <c r="H4" s="112"/>
      <c r="I4" s="112"/>
      <c r="J4" s="112"/>
      <c r="K4" s="112"/>
      <c r="L4" s="112"/>
      <c r="M4" s="112"/>
      <c r="N4" s="112"/>
      <c r="O4" s="112"/>
      <c r="P4" s="112"/>
      <c r="Q4" s="112"/>
      <c r="R4" s="112"/>
      <c r="S4" s="112"/>
      <c r="T4" s="116" t="s">
        <v>3</v>
      </c>
      <c r="U4" s="112"/>
      <c r="V4" s="112"/>
      <c r="W4" s="112"/>
      <c r="X4" s="112"/>
      <c r="Y4" s="112"/>
      <c r="Z4" s="112"/>
      <c r="AA4" s="112"/>
      <c r="AB4" s="112"/>
      <c r="AC4" s="112"/>
      <c r="AD4" s="112"/>
      <c r="AE4" s="112"/>
      <c r="AF4" s="112"/>
    </row>
    <row r="5" spans="1:32" ht="15" customHeight="1" x14ac:dyDescent="0.25">
      <c r="A5" s="12"/>
      <c r="B5" s="1999" t="s">
        <v>4</v>
      </c>
      <c r="C5" s="1999" t="s">
        <v>5</v>
      </c>
      <c r="D5" s="1999" t="s">
        <v>201</v>
      </c>
      <c r="E5" s="2020">
        <v>2016</v>
      </c>
      <c r="F5" s="2020"/>
      <c r="G5" s="2020"/>
      <c r="H5" s="12"/>
      <c r="I5" s="1999" t="s">
        <v>201</v>
      </c>
      <c r="J5" s="2020">
        <v>2015</v>
      </c>
      <c r="K5" s="2020"/>
      <c r="L5" s="2020"/>
      <c r="M5" s="12"/>
      <c r="N5" s="1996" t="s">
        <v>207</v>
      </c>
      <c r="O5" s="12"/>
      <c r="P5" s="1996" t="s">
        <v>9</v>
      </c>
      <c r="Q5" s="1996" t="s">
        <v>10</v>
      </c>
      <c r="R5" s="12"/>
      <c r="S5" s="12"/>
      <c r="T5" s="1999" t="s">
        <v>4</v>
      </c>
      <c r="U5" s="1999" t="s">
        <v>201</v>
      </c>
      <c r="V5" s="2020">
        <v>2016</v>
      </c>
      <c r="W5" s="2020"/>
      <c r="X5" s="2020"/>
      <c r="Y5" s="12"/>
      <c r="Z5" s="1999" t="s">
        <v>201</v>
      </c>
      <c r="AA5" s="2020">
        <v>2015</v>
      </c>
      <c r="AB5" s="2020"/>
      <c r="AC5" s="2020"/>
      <c r="AD5" s="12"/>
      <c r="AE5" s="12"/>
      <c r="AF5" s="1996" t="s">
        <v>207</v>
      </c>
    </row>
    <row r="6" spans="1:32" x14ac:dyDescent="0.25">
      <c r="A6" s="12"/>
      <c r="B6" s="2000"/>
      <c r="C6" s="2000"/>
      <c r="D6" s="2000"/>
      <c r="E6" s="212" t="s">
        <v>277</v>
      </c>
      <c r="F6" s="212" t="s">
        <v>277</v>
      </c>
      <c r="G6" s="212" t="s">
        <v>203</v>
      </c>
      <c r="H6" s="12"/>
      <c r="I6" s="2000"/>
      <c r="J6" s="212" t="s">
        <v>277</v>
      </c>
      <c r="K6" s="212" t="s">
        <v>277</v>
      </c>
      <c r="L6" s="212" t="s">
        <v>203</v>
      </c>
      <c r="M6" s="12"/>
      <c r="N6" s="1997"/>
      <c r="O6" s="12"/>
      <c r="P6" s="1997"/>
      <c r="Q6" s="1997"/>
      <c r="R6" s="12"/>
      <c r="S6" s="12"/>
      <c r="T6" s="2000"/>
      <c r="U6" s="2000"/>
      <c r="V6" s="212" t="s">
        <v>277</v>
      </c>
      <c r="W6" s="212" t="s">
        <v>277</v>
      </c>
      <c r="X6" s="212" t="s">
        <v>203</v>
      </c>
      <c r="Y6" s="12"/>
      <c r="Z6" s="2000"/>
      <c r="AA6" s="212" t="s">
        <v>277</v>
      </c>
      <c r="AB6" s="212" t="s">
        <v>277</v>
      </c>
      <c r="AC6" s="212" t="s">
        <v>203</v>
      </c>
      <c r="AD6" s="12"/>
      <c r="AE6" s="12"/>
      <c r="AF6" s="1997"/>
    </row>
    <row r="7" spans="1:32" x14ac:dyDescent="0.25">
      <c r="A7" s="12"/>
      <c r="B7" s="2001"/>
      <c r="C7" s="2001"/>
      <c r="D7" s="2001"/>
      <c r="E7" s="151" t="s">
        <v>278</v>
      </c>
      <c r="F7" s="151" t="s">
        <v>279</v>
      </c>
      <c r="G7" s="151" t="s">
        <v>290</v>
      </c>
      <c r="H7" s="12"/>
      <c r="I7" s="2001"/>
      <c r="J7" s="151" t="s">
        <v>278</v>
      </c>
      <c r="K7" s="151" t="s">
        <v>279</v>
      </c>
      <c r="L7" s="151" t="s">
        <v>290</v>
      </c>
      <c r="M7" s="12"/>
      <c r="N7" s="1998"/>
      <c r="O7" s="12"/>
      <c r="P7" s="1998"/>
      <c r="Q7" s="1998"/>
      <c r="R7" s="12"/>
      <c r="S7" s="12"/>
      <c r="T7" s="2001"/>
      <c r="U7" s="2001"/>
      <c r="V7" s="151" t="s">
        <v>278</v>
      </c>
      <c r="W7" s="151" t="s">
        <v>279</v>
      </c>
      <c r="X7" s="151" t="s">
        <v>290</v>
      </c>
      <c r="Y7" s="12"/>
      <c r="Z7" s="2001"/>
      <c r="AA7" s="151" t="s">
        <v>278</v>
      </c>
      <c r="AB7" s="151" t="s">
        <v>279</v>
      </c>
      <c r="AC7" s="151" t="s">
        <v>290</v>
      </c>
      <c r="AD7" s="12"/>
      <c r="AE7" s="12"/>
      <c r="AF7" s="1998"/>
    </row>
    <row r="8" spans="1:32" x14ac:dyDescent="0.25">
      <c r="A8" s="16"/>
      <c r="B8" s="16"/>
      <c r="C8" s="16"/>
      <c r="D8" s="16"/>
      <c r="E8" s="16"/>
      <c r="F8" s="16"/>
      <c r="G8" s="16"/>
      <c r="H8" s="16"/>
      <c r="I8" s="16"/>
      <c r="J8" s="16"/>
      <c r="K8" s="16"/>
      <c r="L8" s="16"/>
      <c r="M8" s="16"/>
      <c r="N8" s="19"/>
      <c r="O8" s="16"/>
      <c r="P8" s="19"/>
      <c r="Q8" s="16"/>
      <c r="R8" s="16"/>
      <c r="S8" s="16"/>
      <c r="T8" s="16"/>
      <c r="U8" s="16"/>
      <c r="V8" s="16"/>
      <c r="W8" s="16"/>
      <c r="X8" s="16"/>
      <c r="Y8" s="16"/>
      <c r="Z8" s="16"/>
      <c r="AA8" s="16"/>
      <c r="AB8" s="16"/>
      <c r="AC8" s="16"/>
      <c r="AD8" s="16"/>
      <c r="AE8" s="16"/>
      <c r="AF8" s="19"/>
    </row>
    <row r="9" spans="1:32" x14ac:dyDescent="0.25">
      <c r="A9" s="112"/>
      <c r="B9" s="20" t="s">
        <v>11</v>
      </c>
      <c r="C9" s="21"/>
      <c r="D9" s="21"/>
      <c r="E9" s="21"/>
      <c r="F9" s="21"/>
      <c r="G9" s="21"/>
      <c r="H9" s="112"/>
      <c r="I9" s="190"/>
      <c r="J9" s="21"/>
      <c r="K9" s="21"/>
      <c r="L9" s="21"/>
      <c r="M9" s="112"/>
      <c r="N9" s="23"/>
      <c r="O9" s="112"/>
      <c r="P9" s="23"/>
      <c r="Q9" s="2"/>
      <c r="R9" s="112"/>
      <c r="S9" s="112"/>
      <c r="T9" s="20" t="s">
        <v>11</v>
      </c>
      <c r="U9" s="21"/>
      <c r="V9" s="21"/>
      <c r="W9" s="21"/>
      <c r="X9" s="21"/>
      <c r="Y9" s="112"/>
      <c r="Z9" s="21"/>
      <c r="AA9" s="21"/>
      <c r="AB9" s="21"/>
      <c r="AC9" s="21"/>
      <c r="AD9" s="112"/>
      <c r="AE9" s="112"/>
      <c r="AF9" s="23"/>
    </row>
    <row r="10" spans="1:32" x14ac:dyDescent="0.25">
      <c r="A10" s="113"/>
      <c r="B10" s="26" t="s">
        <v>16</v>
      </c>
      <c r="C10" s="167" t="s">
        <v>17</v>
      </c>
      <c r="D10" s="171">
        <v>470248.62</v>
      </c>
      <c r="E10" s="193">
        <v>21537</v>
      </c>
      <c r="F10" s="193">
        <v>448712</v>
      </c>
      <c r="G10" s="193">
        <v>0</v>
      </c>
      <c r="H10" s="317"/>
      <c r="I10" s="171">
        <f>SUM(J10:L10)</f>
        <v>215924.95</v>
      </c>
      <c r="J10" s="193">
        <v>8702.25</v>
      </c>
      <c r="K10" s="193">
        <v>207222.7</v>
      </c>
      <c r="L10" s="193">
        <v>0</v>
      </c>
      <c r="M10" s="29"/>
      <c r="N10" s="1230">
        <f>(D10-I10)/I10</f>
        <v>1.177833640808994</v>
      </c>
      <c r="O10" s="113"/>
      <c r="P10" s="1014">
        <f>VLOOKUP(B10,'FX rates'!$B$9:$K$116,4,FALSE)</f>
        <v>15.890700000000001</v>
      </c>
      <c r="Q10" s="1046">
        <f>VLOOKUP(B10,'FX rates'!$B$9:$K$116,5,FALSE)</f>
        <v>12.987500000000001</v>
      </c>
      <c r="R10" s="113"/>
      <c r="S10" s="113"/>
      <c r="T10" s="26" t="s">
        <v>16</v>
      </c>
      <c r="U10" s="171">
        <f>SUM(V10:X10)</f>
        <v>29592.717753151213</v>
      </c>
      <c r="V10" s="193">
        <f t="shared" ref="V10:X13" si="0">E10/$P10</f>
        <v>1355.3210368328644</v>
      </c>
      <c r="W10" s="193">
        <f t="shared" si="0"/>
        <v>28237.396716318348</v>
      </c>
      <c r="X10" s="193">
        <f t="shared" si="0"/>
        <v>0</v>
      </c>
      <c r="Y10" s="317"/>
      <c r="Z10" s="899">
        <f>SUM(AA10:AC10)</f>
        <v>16625.597690086623</v>
      </c>
      <c r="AA10" s="193">
        <f>J10/$Q10</f>
        <v>670.04812319538019</v>
      </c>
      <c r="AB10" s="193">
        <f>K10/$Q10</f>
        <v>15955.549566891241</v>
      </c>
      <c r="AC10" s="193">
        <f>L10/$Q10</f>
        <v>0</v>
      </c>
      <c r="AD10" s="172"/>
      <c r="AE10" s="29"/>
      <c r="AF10" s="348">
        <f>U10/Z10-1</f>
        <v>0.77994910647913263</v>
      </c>
    </row>
    <row r="11" spans="1:32" x14ac:dyDescent="0.25">
      <c r="A11" s="112"/>
      <c r="B11" s="32" t="s">
        <v>18</v>
      </c>
      <c r="C11" s="174" t="s">
        <v>19</v>
      </c>
      <c r="D11" s="175">
        <v>54605071</v>
      </c>
      <c r="E11" s="176">
        <v>32077500</v>
      </c>
      <c r="F11" s="176">
        <v>22527600</v>
      </c>
      <c r="G11" s="176">
        <v>0</v>
      </c>
      <c r="H11" s="199"/>
      <c r="I11" s="175">
        <f>SUM(J11:L11)</f>
        <v>58189920</v>
      </c>
      <c r="J11" s="176">
        <v>34757019</v>
      </c>
      <c r="K11" s="176">
        <v>23432901</v>
      </c>
      <c r="L11" s="176">
        <v>0</v>
      </c>
      <c r="M11" s="36"/>
      <c r="N11" s="1231">
        <f>(D11-I11)/I11</f>
        <v>-6.1606013550113144E-2</v>
      </c>
      <c r="O11" s="112"/>
      <c r="P11" s="1015">
        <f>VLOOKUP(B11,'FX rates'!$B$9:$K$116,4,FALSE)</f>
        <v>659.05399999999997</v>
      </c>
      <c r="Q11" s="1048">
        <f>VLOOKUP(B11,'FX rates'!$B$9:$K$116,5,FALSE)</f>
        <v>708.35599999999999</v>
      </c>
      <c r="R11" s="112"/>
      <c r="S11" s="112"/>
      <c r="T11" s="32" t="s">
        <v>18</v>
      </c>
      <c r="U11" s="175">
        <f>SUM(V11:X11)</f>
        <v>82853.757051774213</v>
      </c>
      <c r="V11" s="176">
        <f t="shared" si="0"/>
        <v>48672.035978842403</v>
      </c>
      <c r="W11" s="176">
        <f t="shared" si="0"/>
        <v>34181.72107293181</v>
      </c>
      <c r="X11" s="176">
        <f t="shared" si="0"/>
        <v>0</v>
      </c>
      <c r="Y11" s="199"/>
      <c r="Z11" s="175">
        <f>SUM(AA11:AC11)</f>
        <v>82147.846563027619</v>
      </c>
      <c r="AA11" s="176">
        <f t="shared" ref="AA11:AA44" si="1">J11/$Q11</f>
        <v>49067.162556680538</v>
      </c>
      <c r="AB11" s="176">
        <f t="shared" ref="AB11:AB44" si="2">K11/$Q11</f>
        <v>33080.684006347088</v>
      </c>
      <c r="AC11" s="176">
        <f t="shared" ref="AC11:AC44" si="3">L11/$Q11</f>
        <v>0</v>
      </c>
      <c r="AD11" s="75"/>
      <c r="AE11" s="36"/>
      <c r="AF11" s="350">
        <f>U11/Z11-1</f>
        <v>8.5931709506832377E-3</v>
      </c>
    </row>
    <row r="12" spans="1:32" x14ac:dyDescent="0.25">
      <c r="A12" s="112"/>
      <c r="B12" s="32" t="s">
        <v>20</v>
      </c>
      <c r="C12" s="174" t="s">
        <v>21</v>
      </c>
      <c r="D12" s="175">
        <v>854680930.11000001</v>
      </c>
      <c r="E12" s="176">
        <v>144619000</v>
      </c>
      <c r="F12" s="176">
        <v>710042000</v>
      </c>
      <c r="G12" s="176">
        <v>20698</v>
      </c>
      <c r="H12" s="199"/>
      <c r="I12" s="175">
        <f>SUM(J12:L12)</f>
        <v>835839256.18000007</v>
      </c>
      <c r="J12" s="176">
        <v>123241900.7</v>
      </c>
      <c r="K12" s="176">
        <v>712381093.13</v>
      </c>
      <c r="L12" s="176">
        <v>216262.35</v>
      </c>
      <c r="M12" s="36"/>
      <c r="N12" s="1231">
        <f>(D12-I12)/I12</f>
        <v>2.2542221833551146E-2</v>
      </c>
      <c r="O12" s="112"/>
      <c r="P12" s="1015">
        <f>VLOOKUP(B12,'FX rates'!$B$9:$K$116,4,FALSE)</f>
        <v>2974.03</v>
      </c>
      <c r="Q12" s="1048">
        <f>VLOOKUP(B12,'FX rates'!$B$9:$K$116,5,FALSE)</f>
        <v>3145.64</v>
      </c>
      <c r="R12" s="112"/>
      <c r="S12" s="112"/>
      <c r="T12" s="32" t="s">
        <v>20</v>
      </c>
      <c r="U12" s="175">
        <f>SUM(V12:X12)</f>
        <v>287381.66662743816</v>
      </c>
      <c r="V12" s="176">
        <f t="shared" si="0"/>
        <v>48627.283517651129</v>
      </c>
      <c r="W12" s="176">
        <f t="shared" si="0"/>
        <v>238747.42352968865</v>
      </c>
      <c r="X12" s="176">
        <f t="shared" si="0"/>
        <v>6.9595800983850191</v>
      </c>
      <c r="Y12" s="199"/>
      <c r="Z12" s="175">
        <f>SUM(AA12:AC12)</f>
        <v>265713.57694459637</v>
      </c>
      <c r="AA12" s="176">
        <f t="shared" si="1"/>
        <v>39178.64113503135</v>
      </c>
      <c r="AB12" s="176">
        <f t="shared" si="2"/>
        <v>226466.18593672512</v>
      </c>
      <c r="AC12" s="176">
        <f t="shared" si="3"/>
        <v>68.749872839867251</v>
      </c>
      <c r="AD12" s="75"/>
      <c r="AE12" s="36"/>
      <c r="AF12" s="350">
        <f>U12/Z12-1</f>
        <v>8.1546791594167445E-2</v>
      </c>
    </row>
    <row r="13" spans="1:32" x14ac:dyDescent="0.25">
      <c r="A13" s="112"/>
      <c r="B13" s="42" t="s">
        <v>22</v>
      </c>
      <c r="C13" s="179" t="s">
        <v>23</v>
      </c>
      <c r="D13" s="894">
        <v>1154.81</v>
      </c>
      <c r="E13" s="895">
        <v>968.71</v>
      </c>
      <c r="F13" s="895">
        <v>185.31</v>
      </c>
      <c r="G13" s="895">
        <v>0.79</v>
      </c>
      <c r="H13" s="199"/>
      <c r="I13" s="894">
        <f>SUM(J13:L13)</f>
        <v>1749.6299999999999</v>
      </c>
      <c r="J13" s="895">
        <v>1492.93</v>
      </c>
      <c r="K13" s="895">
        <v>256.58999999999997</v>
      </c>
      <c r="L13" s="895">
        <v>0.11</v>
      </c>
      <c r="M13" s="36"/>
      <c r="N13" s="1232">
        <f>(D13-I13)/I13</f>
        <v>-0.33996902202179891</v>
      </c>
      <c r="O13" s="112"/>
      <c r="P13" s="1016">
        <f>VLOOKUP(B13,'FX rates'!$B$9:$K$116,4,FALSE)</f>
        <v>3.2938999999999998</v>
      </c>
      <c r="Q13" s="1050">
        <f>VLOOKUP(B13,'FX rates'!$B$9:$K$116,5,FALSE)</f>
        <v>3.3523999999999998</v>
      </c>
      <c r="R13" s="112"/>
      <c r="S13" s="112"/>
      <c r="T13" s="42" t="s">
        <v>22</v>
      </c>
      <c r="U13" s="894">
        <f>SUM(V13:X13)</f>
        <v>350.59048544278824</v>
      </c>
      <c r="V13" s="895">
        <f t="shared" si="0"/>
        <v>294.09210965724526</v>
      </c>
      <c r="W13" s="895">
        <f t="shared" si="0"/>
        <v>56.258538510580166</v>
      </c>
      <c r="X13" s="895">
        <f t="shared" si="0"/>
        <v>0.23983727496281007</v>
      </c>
      <c r="Y13" s="199"/>
      <c r="Z13" s="894">
        <f>SUM(AA13:AC13)</f>
        <v>521.90371077437067</v>
      </c>
      <c r="AA13" s="895">
        <f t="shared" si="1"/>
        <v>445.33170266078037</v>
      </c>
      <c r="AB13" s="895">
        <f t="shared" si="2"/>
        <v>76.539195800023862</v>
      </c>
      <c r="AC13" s="895">
        <f t="shared" si="3"/>
        <v>3.2812313566400193E-2</v>
      </c>
      <c r="AD13" s="78"/>
      <c r="AE13" s="36"/>
      <c r="AF13" s="356">
        <f>U13/Z13-1</f>
        <v>-0.32824680452529786</v>
      </c>
    </row>
    <row r="14" spans="1:32" x14ac:dyDescent="0.25">
      <c r="A14" s="112"/>
      <c r="B14" s="48"/>
      <c r="C14" s="183"/>
      <c r="D14" s="893"/>
      <c r="E14" s="893"/>
      <c r="F14" s="893"/>
      <c r="G14" s="893"/>
      <c r="H14" s="199"/>
      <c r="I14" s="893"/>
      <c r="J14" s="893"/>
      <c r="K14" s="893"/>
      <c r="L14" s="893"/>
      <c r="M14" s="112"/>
      <c r="N14" s="184"/>
      <c r="O14" s="112"/>
      <c r="P14" s="893"/>
      <c r="Q14" s="893"/>
      <c r="R14" s="112"/>
      <c r="S14" s="112"/>
      <c r="T14" s="157" t="s">
        <v>30</v>
      </c>
      <c r="U14" s="185">
        <f>SUM(U10:U13)</f>
        <v>400178.73191780638</v>
      </c>
      <c r="V14" s="893"/>
      <c r="W14" s="893"/>
      <c r="X14" s="893"/>
      <c r="Y14" s="199"/>
      <c r="Z14" s="185">
        <f>SUM(Z10:Z13)</f>
        <v>365008.92490848497</v>
      </c>
      <c r="AA14" s="893"/>
      <c r="AB14" s="893"/>
      <c r="AC14" s="893"/>
      <c r="AD14" s="199"/>
      <c r="AE14" s="112"/>
      <c r="AF14" s="387">
        <f>U14/Z14-1</f>
        <v>9.6353279630461586E-2</v>
      </c>
    </row>
    <row r="15" spans="1:32" x14ac:dyDescent="0.25">
      <c r="A15" s="187"/>
      <c r="B15" s="57"/>
      <c r="C15" s="183"/>
      <c r="D15" s="893"/>
      <c r="E15" s="893"/>
      <c r="F15" s="893"/>
      <c r="G15" s="893"/>
      <c r="H15" s="807"/>
      <c r="I15" s="893"/>
      <c r="J15" s="893"/>
      <c r="K15" s="893"/>
      <c r="L15" s="893"/>
      <c r="M15" s="187"/>
      <c r="N15" s="184"/>
      <c r="O15" s="187"/>
      <c r="P15" s="893"/>
      <c r="Q15" s="893"/>
      <c r="R15" s="187"/>
      <c r="S15" s="187"/>
      <c r="T15" s="57"/>
      <c r="U15" s="893"/>
      <c r="V15" s="893"/>
      <c r="W15" s="893"/>
      <c r="X15" s="893"/>
      <c r="Y15" s="807"/>
      <c r="Z15" s="893"/>
      <c r="AA15" s="893"/>
      <c r="AB15" s="893"/>
      <c r="AC15" s="893"/>
      <c r="AD15" s="807"/>
      <c r="AE15" s="187"/>
      <c r="AF15" s="354"/>
    </row>
    <row r="16" spans="1:32" x14ac:dyDescent="0.25">
      <c r="A16" s="187"/>
      <c r="B16" s="20" t="s">
        <v>31</v>
      </c>
      <c r="C16" s="118"/>
      <c r="D16" s="49"/>
      <c r="E16" s="36"/>
      <c r="F16" s="36"/>
      <c r="G16" s="36"/>
      <c r="H16" s="807"/>
      <c r="I16" s="49"/>
      <c r="J16" s="36"/>
      <c r="K16" s="36"/>
      <c r="L16" s="36"/>
      <c r="M16" s="187"/>
      <c r="N16" s="191"/>
      <c r="O16" s="187"/>
      <c r="P16" s="893"/>
      <c r="Q16" s="893"/>
      <c r="R16" s="187"/>
      <c r="S16" s="187"/>
      <c r="T16" s="20" t="s">
        <v>31</v>
      </c>
      <c r="U16" s="49"/>
      <c r="V16" s="36"/>
      <c r="W16" s="36"/>
      <c r="X16" s="36"/>
      <c r="Y16" s="807"/>
      <c r="Z16" s="49"/>
      <c r="AA16" s="36"/>
      <c r="AB16" s="36"/>
      <c r="AC16" s="36"/>
      <c r="AD16" s="807"/>
      <c r="AE16" s="187"/>
      <c r="AF16" s="250"/>
    </row>
    <row r="17" spans="1:32" x14ac:dyDescent="0.25">
      <c r="A17" s="113"/>
      <c r="B17" s="26" t="s">
        <v>700</v>
      </c>
      <c r="C17" s="347" t="s">
        <v>34</v>
      </c>
      <c r="D17" s="1063">
        <v>2625119.7999999998</v>
      </c>
      <c r="E17" s="919">
        <v>0</v>
      </c>
      <c r="F17" s="919">
        <v>2625120</v>
      </c>
      <c r="G17" s="1773">
        <v>0</v>
      </c>
      <c r="H17" s="317"/>
      <c r="I17" s="171">
        <f t="shared" ref="I17:I26" si="4">SUM(J17:L17)</f>
        <v>2578074.9</v>
      </c>
      <c r="J17" s="193">
        <v>0</v>
      </c>
      <c r="K17" s="193">
        <v>2578074.9</v>
      </c>
      <c r="L17" s="193">
        <v>0</v>
      </c>
      <c r="M17" s="29"/>
      <c r="N17" s="1230">
        <f>(D17-I17)/I17</f>
        <v>1.8248073397712342E-2</v>
      </c>
      <c r="O17" s="113"/>
      <c r="P17" s="1014">
        <f>VLOOKUP(B17,'FX rates'!$B$9:$K$116,4,FALSE)</f>
        <v>67.808000000000007</v>
      </c>
      <c r="Q17" s="1046">
        <f>VLOOKUP(B17,'FX rates'!$B$9:$K$116,5,FALSE)</f>
        <v>66.202500000000001</v>
      </c>
      <c r="R17" s="113"/>
      <c r="S17" s="113"/>
      <c r="T17" s="1153" t="s">
        <v>700</v>
      </c>
      <c r="U17" s="1504">
        <f t="shared" ref="U17:U25" si="5">SUM(V17:X17)</f>
        <v>38714.016045304386</v>
      </c>
      <c r="V17" s="1547">
        <f t="shared" ref="V17:X21" si="6">E17/$P17</f>
        <v>0</v>
      </c>
      <c r="W17" s="1547">
        <f t="shared" si="6"/>
        <v>38714.016045304386</v>
      </c>
      <c r="X17" s="733">
        <f t="shared" si="6"/>
        <v>0</v>
      </c>
      <c r="Y17" s="317"/>
      <c r="Z17" s="899">
        <f t="shared" ref="Z17:Z26" si="7">SUM(AA17:AC17)</f>
        <v>38942.258978135265</v>
      </c>
      <c r="AA17" s="193">
        <f t="shared" si="1"/>
        <v>0</v>
      </c>
      <c r="AB17" s="193">
        <f t="shared" si="2"/>
        <v>38942.258978135265</v>
      </c>
      <c r="AC17" s="193">
        <f t="shared" si="3"/>
        <v>0</v>
      </c>
      <c r="AD17" s="172"/>
      <c r="AE17" s="29"/>
      <c r="AF17" s="348">
        <f t="shared" ref="AF17:AF27" si="8">U17/Z17-1</f>
        <v>-5.8610604217651519E-3</v>
      </c>
    </row>
    <row r="18" spans="1:32" x14ac:dyDescent="0.25">
      <c r="A18" s="112"/>
      <c r="B18" s="32" t="s">
        <v>35</v>
      </c>
      <c r="C18" s="349" t="s">
        <v>36</v>
      </c>
      <c r="D18" s="1064">
        <v>10.36</v>
      </c>
      <c r="E18" s="920">
        <v>10.36</v>
      </c>
      <c r="F18" s="920">
        <v>0</v>
      </c>
      <c r="G18" s="1774">
        <v>0</v>
      </c>
      <c r="H18" s="199"/>
      <c r="I18" s="194">
        <f t="shared" si="4"/>
        <v>89.3</v>
      </c>
      <c r="J18" s="195">
        <v>89.3</v>
      </c>
      <c r="K18" s="195">
        <v>0</v>
      </c>
      <c r="L18" s="195">
        <v>0</v>
      </c>
      <c r="M18" s="36"/>
      <c r="N18" s="1231">
        <f>(D18-I18)/I18</f>
        <v>-0.883986562150056</v>
      </c>
      <c r="O18" s="112"/>
      <c r="P18" s="1015">
        <f>VLOOKUP(B18,'FX rates'!$B$9:$K$116,4,FALSE)</f>
        <v>4.4835000000000003</v>
      </c>
      <c r="Q18" s="1048">
        <f>VLOOKUP(B18,'FX rates'!$B$9:$K$116,5,FALSE)</f>
        <v>4.2942</v>
      </c>
      <c r="R18" s="112"/>
      <c r="S18" s="112"/>
      <c r="T18" s="40" t="s">
        <v>35</v>
      </c>
      <c r="U18" s="1061">
        <f t="shared" si="5"/>
        <v>2.3106947697111631</v>
      </c>
      <c r="V18" s="195">
        <f t="shared" si="6"/>
        <v>2.3106947697111631</v>
      </c>
      <c r="W18" s="195">
        <f t="shared" si="6"/>
        <v>0</v>
      </c>
      <c r="X18" s="735">
        <f t="shared" si="6"/>
        <v>0</v>
      </c>
      <c r="Y18" s="199"/>
      <c r="Z18" s="194">
        <f t="shared" si="7"/>
        <v>20.795491593311908</v>
      </c>
      <c r="AA18" s="195">
        <f t="shared" si="1"/>
        <v>20.795491593311908</v>
      </c>
      <c r="AB18" s="195">
        <f t="shared" si="2"/>
        <v>0</v>
      </c>
      <c r="AC18" s="195">
        <f t="shared" si="3"/>
        <v>0</v>
      </c>
      <c r="AD18" s="75"/>
      <c r="AE18" s="36"/>
      <c r="AF18" s="355">
        <f t="shared" si="8"/>
        <v>-0.88888482105158251</v>
      </c>
    </row>
    <row r="19" spans="1:32" x14ac:dyDescent="0.25">
      <c r="A19" s="112"/>
      <c r="B19" s="32" t="s">
        <v>39</v>
      </c>
      <c r="C19" s="349" t="s">
        <v>40</v>
      </c>
      <c r="D19" s="1064">
        <v>10471213.060000001</v>
      </c>
      <c r="E19" s="920">
        <v>10471200</v>
      </c>
      <c r="F19" s="920">
        <v>0</v>
      </c>
      <c r="G19" s="1774">
        <v>0</v>
      </c>
      <c r="H19" s="199"/>
      <c r="I19" s="194">
        <f t="shared" si="4"/>
        <v>4984648.72</v>
      </c>
      <c r="J19" s="195">
        <v>4984648.72</v>
      </c>
      <c r="K19" s="195">
        <v>0</v>
      </c>
      <c r="L19" s="195">
        <v>0</v>
      </c>
      <c r="M19" s="36"/>
      <c r="N19" s="1231">
        <f>(D19-I19)/I19</f>
        <v>1.1006922750616619</v>
      </c>
      <c r="O19" s="112"/>
      <c r="P19" s="1015">
        <f>VLOOKUP(B19,'FX rates'!$B$9:$K$116,4,FALSE)</f>
        <v>22468</v>
      </c>
      <c r="Q19" s="1048">
        <f>VLOOKUP(B19,'FX rates'!$B$9:$K$116,5,FALSE)</f>
        <v>22108.7</v>
      </c>
      <c r="R19" s="112"/>
      <c r="S19" s="112"/>
      <c r="T19" s="40" t="s">
        <v>39</v>
      </c>
      <c r="U19" s="1061">
        <f t="shared" si="5"/>
        <v>466.04949261171441</v>
      </c>
      <c r="V19" s="195">
        <f t="shared" si="6"/>
        <v>466.04949261171441</v>
      </c>
      <c r="W19" s="195">
        <f t="shared" si="6"/>
        <v>0</v>
      </c>
      <c r="X19" s="735">
        <f t="shared" si="6"/>
        <v>0</v>
      </c>
      <c r="Y19" s="199"/>
      <c r="Z19" s="194">
        <f t="shared" si="7"/>
        <v>225.46095971269227</v>
      </c>
      <c r="AA19" s="195">
        <f t="shared" si="1"/>
        <v>225.46095971269227</v>
      </c>
      <c r="AB19" s="195">
        <f t="shared" si="2"/>
        <v>0</v>
      </c>
      <c r="AC19" s="195">
        <f t="shared" si="3"/>
        <v>0</v>
      </c>
      <c r="AD19" s="75"/>
      <c r="AE19" s="36"/>
      <c r="AF19" s="355">
        <f t="shared" si="8"/>
        <v>1.0670961979653022</v>
      </c>
    </row>
    <row r="20" spans="1:32" x14ac:dyDescent="0.25">
      <c r="A20" s="2"/>
      <c r="B20" s="32" t="s">
        <v>41</v>
      </c>
      <c r="C20" s="349" t="s">
        <v>42</v>
      </c>
      <c r="D20" s="1064">
        <v>578.33000000000004</v>
      </c>
      <c r="E20" s="920">
        <v>20.46</v>
      </c>
      <c r="F20" s="920">
        <v>557.87</v>
      </c>
      <c r="G20" s="1774">
        <v>0</v>
      </c>
      <c r="H20" s="224"/>
      <c r="I20" s="194">
        <f t="shared" si="4"/>
        <v>473.18</v>
      </c>
      <c r="J20" s="195">
        <v>0</v>
      </c>
      <c r="K20" s="195">
        <v>473.18</v>
      </c>
      <c r="L20" s="195">
        <v>0</v>
      </c>
      <c r="M20" s="36"/>
      <c r="N20" s="1231">
        <f>(D20-I20)/I20</f>
        <v>0.22221987404370436</v>
      </c>
      <c r="O20" s="2"/>
      <c r="P20" s="1015">
        <f>VLOOKUP(B20,'FX rates'!$B$9:$K$116,4,FALSE)</f>
        <v>7.7542999999999997</v>
      </c>
      <c r="Q20" s="1048">
        <f>VLOOKUP(B20,'FX rates'!$B$9:$K$116,5,FALSE)</f>
        <v>7.7503000000000002</v>
      </c>
      <c r="R20" s="2"/>
      <c r="S20" s="2"/>
      <c r="T20" s="40" t="s">
        <v>41</v>
      </c>
      <c r="U20" s="1061">
        <f t="shared" si="5"/>
        <v>74.58184491185537</v>
      </c>
      <c r="V20" s="195">
        <f t="shared" si="6"/>
        <v>2.6385360380692005</v>
      </c>
      <c r="W20" s="195">
        <f t="shared" si="6"/>
        <v>71.943308873786165</v>
      </c>
      <c r="X20" s="735">
        <f t="shared" si="6"/>
        <v>0</v>
      </c>
      <c r="Y20" s="224"/>
      <c r="Z20" s="194">
        <f t="shared" si="7"/>
        <v>61.053120524366797</v>
      </c>
      <c r="AA20" s="195">
        <f t="shared" si="1"/>
        <v>0</v>
      </c>
      <c r="AB20" s="195">
        <f t="shared" si="2"/>
        <v>61.053120524366797</v>
      </c>
      <c r="AC20" s="195">
        <f t="shared" si="3"/>
        <v>0</v>
      </c>
      <c r="AD20" s="75"/>
      <c r="AE20" s="36"/>
      <c r="AF20" s="355">
        <f t="shared" si="8"/>
        <v>0.22158940069392763</v>
      </c>
    </row>
    <row r="21" spans="1:32" x14ac:dyDescent="0.25">
      <c r="A21" s="112"/>
      <c r="B21" s="32" t="s">
        <v>45</v>
      </c>
      <c r="C21" s="349" t="s">
        <v>46</v>
      </c>
      <c r="D21" s="1064">
        <v>2550.04</v>
      </c>
      <c r="E21" s="920">
        <v>2550.04</v>
      </c>
      <c r="F21" s="920">
        <v>0</v>
      </c>
      <c r="G21" s="1774">
        <v>0</v>
      </c>
      <c r="H21" s="199"/>
      <c r="I21" s="194">
        <f t="shared" si="4"/>
        <v>2567.04</v>
      </c>
      <c r="J21" s="195">
        <v>2567.04</v>
      </c>
      <c r="K21" s="195">
        <v>0</v>
      </c>
      <c r="L21" s="195">
        <v>0</v>
      </c>
      <c r="M21" s="36"/>
      <c r="N21" s="1231">
        <f>(D21-I21)/I21</f>
        <v>-6.62241336325106E-3</v>
      </c>
      <c r="O21" s="112"/>
      <c r="P21" s="1015">
        <f>VLOOKUP(B21,'FX rates'!$B$9:$K$116,4,FALSE)</f>
        <v>116.965</v>
      </c>
      <c r="Q21" s="1048">
        <f>VLOOKUP(B21,'FX rates'!$B$9:$K$116,5,FALSE)</f>
        <v>120.49</v>
      </c>
      <c r="R21" s="112"/>
      <c r="S21" s="112"/>
      <c r="T21" s="40" t="s">
        <v>45</v>
      </c>
      <c r="U21" s="1061">
        <f t="shared" si="5"/>
        <v>21.801735561920232</v>
      </c>
      <c r="V21" s="195">
        <f t="shared" si="6"/>
        <v>21.801735561920232</v>
      </c>
      <c r="W21" s="195">
        <f t="shared" si="6"/>
        <v>0</v>
      </c>
      <c r="X21" s="735">
        <f t="shared" si="6"/>
        <v>0</v>
      </c>
      <c r="Y21" s="199"/>
      <c r="Z21" s="194">
        <f t="shared" si="7"/>
        <v>21.305004564694165</v>
      </c>
      <c r="AA21" s="195">
        <f t="shared" si="1"/>
        <v>21.305004564694165</v>
      </c>
      <c r="AB21" s="195">
        <f t="shared" si="2"/>
        <v>0</v>
      </c>
      <c r="AC21" s="195">
        <f t="shared" si="3"/>
        <v>0</v>
      </c>
      <c r="AD21" s="75"/>
      <c r="AE21" s="36"/>
      <c r="AF21" s="355">
        <f t="shared" si="8"/>
        <v>2.3315226040797388E-2</v>
      </c>
    </row>
    <row r="22" spans="1:32" x14ac:dyDescent="0.25">
      <c r="A22" s="112"/>
      <c r="B22" s="32" t="s">
        <v>49</v>
      </c>
      <c r="C22" s="349" t="s">
        <v>34</v>
      </c>
      <c r="D22" s="1085" t="s">
        <v>131</v>
      </c>
      <c r="E22" s="931" t="s">
        <v>131</v>
      </c>
      <c r="F22" s="931" t="s">
        <v>131</v>
      </c>
      <c r="G22" s="900" t="s">
        <v>131</v>
      </c>
      <c r="H22" s="199"/>
      <c r="I22" s="194">
        <f t="shared" si="4"/>
        <v>5395415.4900000002</v>
      </c>
      <c r="J22" s="195">
        <v>451240.7</v>
      </c>
      <c r="K22" s="195">
        <v>4944174.79</v>
      </c>
      <c r="L22" s="195">
        <v>0</v>
      </c>
      <c r="M22" s="36"/>
      <c r="N22" s="1231" t="s">
        <v>602</v>
      </c>
      <c r="O22" s="112"/>
      <c r="P22" s="1015">
        <f>VLOOKUP(B22,'FX rates'!$B$9:$K$116,4,FALSE)</f>
        <v>67.808000000000007</v>
      </c>
      <c r="Q22" s="1048">
        <f>VLOOKUP(B22,'FX rates'!$B$9:$K$116,5,FALSE)</f>
        <v>66.202500000000001</v>
      </c>
      <c r="R22" s="112"/>
      <c r="S22" s="112"/>
      <c r="T22" s="40" t="s">
        <v>49</v>
      </c>
      <c r="U22" s="1505" t="s">
        <v>131</v>
      </c>
      <c r="V22" s="176" t="s">
        <v>131</v>
      </c>
      <c r="W22" s="176" t="s">
        <v>131</v>
      </c>
      <c r="X22" s="615" t="s">
        <v>131</v>
      </c>
      <c r="Y22" s="199"/>
      <c r="Z22" s="194">
        <f t="shared" si="7"/>
        <v>81498.66681771836</v>
      </c>
      <c r="AA22" s="195">
        <f t="shared" si="1"/>
        <v>6816.0673690570602</v>
      </c>
      <c r="AB22" s="195">
        <f t="shared" si="2"/>
        <v>74682.599448661305</v>
      </c>
      <c r="AC22" s="195">
        <f t="shared" si="3"/>
        <v>0</v>
      </c>
      <c r="AD22" s="75"/>
      <c r="AE22" s="36"/>
      <c r="AF22" s="350" t="s">
        <v>131</v>
      </c>
    </row>
    <row r="23" spans="1:32" x14ac:dyDescent="0.25">
      <c r="A23" s="112"/>
      <c r="B23" s="32" t="s">
        <v>50</v>
      </c>
      <c r="C23" s="349" t="s">
        <v>51</v>
      </c>
      <c r="D23" s="1064">
        <v>1114.8800000000001</v>
      </c>
      <c r="E23" s="920">
        <v>930.23</v>
      </c>
      <c r="F23" s="920">
        <v>181.36</v>
      </c>
      <c r="G23" s="1774">
        <v>3.29</v>
      </c>
      <c r="H23" s="199"/>
      <c r="I23" s="194">
        <f t="shared" si="4"/>
        <v>683.32999999999993</v>
      </c>
      <c r="J23" s="195">
        <v>604.51</v>
      </c>
      <c r="K23" s="195">
        <v>78.819999999999993</v>
      </c>
      <c r="L23" s="195">
        <v>0</v>
      </c>
      <c r="M23" s="29"/>
      <c r="N23" s="1231">
        <f>(D23-I23)/I23</f>
        <v>0.63153966604715184</v>
      </c>
      <c r="O23" s="112"/>
      <c r="P23" s="1015">
        <f>VLOOKUP(B23,'FX rates'!$B$9:$K$116,4,FALSE)</f>
        <v>1.4371</v>
      </c>
      <c r="Q23" s="1048">
        <f>VLOOKUP(B23,'FX rates'!$B$9:$K$116,5,FALSE)</f>
        <v>1.4592000000000001</v>
      </c>
      <c r="R23" s="112"/>
      <c r="S23" s="112"/>
      <c r="T23" s="40" t="s">
        <v>50</v>
      </c>
      <c r="U23" s="1061">
        <f t="shared" si="5"/>
        <v>775.78456614014328</v>
      </c>
      <c r="V23" s="195">
        <f>E23/$P23</f>
        <v>647.29663906478322</v>
      </c>
      <c r="W23" s="195">
        <f>F23/$P23</f>
        <v>126.19859439148286</v>
      </c>
      <c r="X23" s="735">
        <f>G23/$P23</f>
        <v>2.289332683877253</v>
      </c>
      <c r="Y23" s="199"/>
      <c r="Z23" s="194">
        <f t="shared" si="7"/>
        <v>468.29084429824559</v>
      </c>
      <c r="AA23" s="195">
        <f t="shared" si="1"/>
        <v>414.27494517543857</v>
      </c>
      <c r="AB23" s="195">
        <f t="shared" si="2"/>
        <v>54.015899122807014</v>
      </c>
      <c r="AC23" s="195">
        <f t="shared" si="3"/>
        <v>0</v>
      </c>
      <c r="AD23" s="210"/>
      <c r="AE23" s="29"/>
      <c r="AF23" s="355">
        <f t="shared" si="8"/>
        <v>0.65662979660149134</v>
      </c>
    </row>
    <row r="24" spans="1:32" x14ac:dyDescent="0.25">
      <c r="A24" s="112"/>
      <c r="B24" s="32" t="s">
        <v>53</v>
      </c>
      <c r="C24" s="349" t="s">
        <v>54</v>
      </c>
      <c r="D24" s="1064">
        <v>81293.06</v>
      </c>
      <c r="E24" s="920">
        <v>39795.699999999997</v>
      </c>
      <c r="F24" s="920">
        <v>41497.4</v>
      </c>
      <c r="G24" s="1774">
        <v>0</v>
      </c>
      <c r="H24" s="199"/>
      <c r="I24" s="194">
        <f t="shared" si="4"/>
        <v>158183.07</v>
      </c>
      <c r="J24" s="195">
        <v>75036.7</v>
      </c>
      <c r="K24" s="195">
        <v>83146.37</v>
      </c>
      <c r="L24" s="195">
        <v>0</v>
      </c>
      <c r="M24" s="36"/>
      <c r="N24" s="1231">
        <f>(D24-I24)/I24</f>
        <v>-0.48608242335921287</v>
      </c>
      <c r="O24" s="112"/>
      <c r="P24" s="1015">
        <f>VLOOKUP(B24,'FX rates'!$B$9:$K$116,4,FALSE)</f>
        <v>6.9436999999999998</v>
      </c>
      <c r="Q24" s="1048">
        <f>VLOOKUP(B24,'FX rates'!$B$9:$K$116,5,FALSE)</f>
        <v>6.4888000000000003</v>
      </c>
      <c r="R24" s="112"/>
      <c r="S24" s="112"/>
      <c r="T24" s="40" t="s">
        <v>53</v>
      </c>
      <c r="U24" s="1061">
        <f t="shared" si="5"/>
        <v>11707.461439866354</v>
      </c>
      <c r="V24" s="195">
        <f t="shared" ref="V24:V26" si="9">E24/$P24</f>
        <v>5731.1951841237378</v>
      </c>
      <c r="W24" s="195">
        <f t="shared" ref="W24:W26" si="10">F24/$P24</f>
        <v>5976.2662557426156</v>
      </c>
      <c r="X24" s="735">
        <f t="shared" ref="X24:X26" si="11">G24/$P24</f>
        <v>0</v>
      </c>
      <c r="Y24" s="199"/>
      <c r="Z24" s="194">
        <f t="shared" si="7"/>
        <v>24377.861854271974</v>
      </c>
      <c r="AA24" s="195">
        <f t="shared" si="1"/>
        <v>11564.033411416594</v>
      </c>
      <c r="AB24" s="195">
        <f t="shared" si="2"/>
        <v>12813.82844285538</v>
      </c>
      <c r="AC24" s="195">
        <f t="shared" si="3"/>
        <v>0</v>
      </c>
      <c r="AD24" s="75"/>
      <c r="AE24" s="36"/>
      <c r="AF24" s="355">
        <f t="shared" si="8"/>
        <v>-0.51975027548141017</v>
      </c>
    </row>
    <row r="25" spans="1:32" x14ac:dyDescent="0.25">
      <c r="A25" s="112"/>
      <c r="B25" s="32" t="s">
        <v>55</v>
      </c>
      <c r="C25" s="349" t="s">
        <v>54</v>
      </c>
      <c r="D25" s="1064">
        <v>228148.47</v>
      </c>
      <c r="E25" s="920">
        <v>225306</v>
      </c>
      <c r="F25" s="920">
        <v>2842.03</v>
      </c>
      <c r="G25" s="1774">
        <v>0</v>
      </c>
      <c r="H25" s="199"/>
      <c r="I25" s="194">
        <f t="shared" si="4"/>
        <v>33805.879999999997</v>
      </c>
      <c r="J25" s="195">
        <v>33350.82</v>
      </c>
      <c r="K25" s="195">
        <v>455.06</v>
      </c>
      <c r="L25" s="195">
        <v>0</v>
      </c>
      <c r="M25" s="36"/>
      <c r="N25" s="1231">
        <f>(D25-I25)/I25</f>
        <v>5.7487806854902166</v>
      </c>
      <c r="O25" s="112"/>
      <c r="P25" s="1015">
        <f>VLOOKUP(B25,'FX rates'!$B$9:$K$116,4,FALSE)</f>
        <v>6.9436999999999998</v>
      </c>
      <c r="Q25" s="1048">
        <f>VLOOKUP(B25,'FX rates'!$B$9:$K$116,5,FALSE)</f>
        <v>6.4888000000000003</v>
      </c>
      <c r="R25" s="112"/>
      <c r="S25" s="112"/>
      <c r="T25" s="40" t="s">
        <v>55</v>
      </c>
      <c r="U25" s="1061">
        <f t="shared" si="5"/>
        <v>32856.838573095039</v>
      </c>
      <c r="V25" s="195">
        <f t="shared" si="9"/>
        <v>32447.542376542766</v>
      </c>
      <c r="W25" s="195">
        <f t="shared" si="10"/>
        <v>409.29619655227043</v>
      </c>
      <c r="X25" s="735">
        <f t="shared" si="11"/>
        <v>0</v>
      </c>
      <c r="Y25" s="199"/>
      <c r="Z25" s="194">
        <f t="shared" si="7"/>
        <v>5209.8816422142763</v>
      </c>
      <c r="AA25" s="195">
        <f t="shared" si="1"/>
        <v>5139.7515719393414</v>
      </c>
      <c r="AB25" s="195">
        <f t="shared" si="2"/>
        <v>70.130070274935264</v>
      </c>
      <c r="AC25" s="195">
        <f t="shared" si="3"/>
        <v>0</v>
      </c>
      <c r="AD25" s="75"/>
      <c r="AE25" s="36"/>
      <c r="AF25" s="355">
        <f t="shared" si="8"/>
        <v>5.3066381982394519</v>
      </c>
    </row>
    <row r="26" spans="1:32" x14ac:dyDescent="0.25">
      <c r="A26" s="112"/>
      <c r="B26" s="42" t="s">
        <v>60</v>
      </c>
      <c r="C26" s="352" t="s">
        <v>61</v>
      </c>
      <c r="D26" s="1065">
        <v>8513703.1500000004</v>
      </c>
      <c r="E26" s="922">
        <v>849968</v>
      </c>
      <c r="F26" s="922">
        <v>6312610</v>
      </c>
      <c r="G26" s="1775">
        <v>1351130</v>
      </c>
      <c r="H26" s="199"/>
      <c r="I26" s="894">
        <f t="shared" si="4"/>
        <v>8816438</v>
      </c>
      <c r="J26" s="895">
        <v>1063939.08</v>
      </c>
      <c r="K26" s="895">
        <v>6726850.6399999997</v>
      </c>
      <c r="L26" s="895">
        <v>1025648.28</v>
      </c>
      <c r="M26" s="36"/>
      <c r="N26" s="1232">
        <f>(D26-I26)/I26</f>
        <v>-3.4337546523890899E-2</v>
      </c>
      <c r="O26" s="112"/>
      <c r="P26" s="1016">
        <f>VLOOKUP(B26,'FX rates'!$B$9:$K$116,4,FALSE)</f>
        <v>32.283099999999997</v>
      </c>
      <c r="Q26" s="1050">
        <f>VLOOKUP(B26,'FX rates'!$B$9:$K$116,5,FALSE)</f>
        <v>32.890799999999999</v>
      </c>
      <c r="R26" s="112"/>
      <c r="S26" s="112"/>
      <c r="T26" s="46" t="s">
        <v>60</v>
      </c>
      <c r="U26" s="1062">
        <f>D26/P26</f>
        <v>263720.12446140556</v>
      </c>
      <c r="V26" s="1717">
        <f t="shared" si="9"/>
        <v>26328.574393413273</v>
      </c>
      <c r="W26" s="1717">
        <f t="shared" si="10"/>
        <v>195539.15206408309</v>
      </c>
      <c r="X26" s="905">
        <f t="shared" si="11"/>
        <v>41852.548237313022</v>
      </c>
      <c r="Y26" s="199"/>
      <c r="Z26" s="894">
        <f t="shared" si="7"/>
        <v>268051.79563890205</v>
      </c>
      <c r="AA26" s="195">
        <f t="shared" si="1"/>
        <v>32347.619395089208</v>
      </c>
      <c r="AB26" s="195">
        <f t="shared" si="2"/>
        <v>204520.73649774404</v>
      </c>
      <c r="AC26" s="195">
        <f t="shared" si="3"/>
        <v>31183.439746068812</v>
      </c>
      <c r="AD26" s="78"/>
      <c r="AE26" s="36"/>
      <c r="AF26" s="356">
        <f t="shared" si="8"/>
        <v>-1.6159828988169811E-2</v>
      </c>
    </row>
    <row r="27" spans="1:32" x14ac:dyDescent="0.25">
      <c r="A27" s="112"/>
      <c r="B27" s="72"/>
      <c r="C27" s="183"/>
      <c r="D27" s="896"/>
      <c r="E27" s="896"/>
      <c r="F27" s="896"/>
      <c r="G27" s="896"/>
      <c r="H27" s="199"/>
      <c r="I27" s="896"/>
      <c r="J27" s="896"/>
      <c r="K27" s="896"/>
      <c r="L27" s="896"/>
      <c r="M27" s="112"/>
      <c r="N27" s="191"/>
      <c r="O27" s="112"/>
      <c r="P27" s="896"/>
      <c r="Q27" s="896"/>
      <c r="R27" s="112"/>
      <c r="S27" s="112"/>
      <c r="T27" s="157" t="s">
        <v>30</v>
      </c>
      <c r="U27" s="186">
        <f>SUM(U17:U26)</f>
        <v>348338.96885366668</v>
      </c>
      <c r="V27" s="812"/>
      <c r="W27" s="812"/>
      <c r="X27" s="812"/>
      <c r="Y27" s="601"/>
      <c r="Z27" s="186">
        <f>SUM(Z17:Z26)</f>
        <v>418877.37035193527</v>
      </c>
      <c r="AA27" s="812"/>
      <c r="AB27" s="812"/>
      <c r="AC27" s="812"/>
      <c r="AD27" s="199"/>
      <c r="AE27" s="112"/>
      <c r="AF27" s="387">
        <f t="shared" si="8"/>
        <v>-0.16839869253142792</v>
      </c>
    </row>
    <row r="28" spans="1:32" x14ac:dyDescent="0.25">
      <c r="A28" s="187"/>
      <c r="B28" s="48"/>
      <c r="C28" s="183"/>
      <c r="D28" s="893"/>
      <c r="E28" s="893"/>
      <c r="F28" s="893"/>
      <c r="G28" s="893"/>
      <c r="H28" s="807"/>
      <c r="I28" s="893"/>
      <c r="J28" s="893"/>
      <c r="K28" s="893"/>
      <c r="L28" s="893"/>
      <c r="M28" s="187"/>
      <c r="N28" s="191"/>
      <c r="O28" s="187"/>
      <c r="P28" s="896"/>
      <c r="Q28" s="896"/>
      <c r="R28" s="187"/>
      <c r="S28" s="187"/>
      <c r="T28" s="48"/>
      <c r="U28" s="893"/>
      <c r="V28" s="893"/>
      <c r="W28" s="893"/>
      <c r="X28" s="893"/>
      <c r="Y28" s="807"/>
      <c r="Z28" s="893"/>
      <c r="AA28" s="893"/>
      <c r="AB28" s="893"/>
      <c r="AC28" s="893"/>
      <c r="AD28" s="807"/>
      <c r="AE28" s="187"/>
      <c r="AF28" s="354"/>
    </row>
    <row r="29" spans="1:32" x14ac:dyDescent="0.25">
      <c r="A29" s="187"/>
      <c r="B29" s="20" t="s">
        <v>64</v>
      </c>
      <c r="C29" s="118"/>
      <c r="D29" s="49"/>
      <c r="E29" s="36"/>
      <c r="F29" s="36"/>
      <c r="G29" s="36"/>
      <c r="H29" s="807"/>
      <c r="I29" s="49"/>
      <c r="J29" s="36"/>
      <c r="K29" s="36"/>
      <c r="L29" s="36"/>
      <c r="M29" s="187"/>
      <c r="N29" s="184"/>
      <c r="O29" s="187"/>
      <c r="P29" s="896"/>
      <c r="Q29" s="896"/>
      <c r="R29" s="187"/>
      <c r="S29" s="187"/>
      <c r="T29" s="20" t="s">
        <v>64</v>
      </c>
      <c r="U29" s="49"/>
      <c r="V29" s="36"/>
      <c r="W29" s="36"/>
      <c r="X29" s="36"/>
      <c r="Y29" s="807"/>
      <c r="Z29" s="49"/>
      <c r="AA29" s="36"/>
      <c r="AB29" s="36"/>
      <c r="AC29" s="36"/>
      <c r="AD29" s="807"/>
      <c r="AE29" s="187"/>
      <c r="AF29" s="250"/>
    </row>
    <row r="30" spans="1:32" x14ac:dyDescent="0.25">
      <c r="A30" s="113"/>
      <c r="B30" s="26" t="s">
        <v>170</v>
      </c>
      <c r="C30" s="167" t="s">
        <v>70</v>
      </c>
      <c r="D30" s="171">
        <v>6056898.9000000004</v>
      </c>
      <c r="E30" s="193">
        <v>172806</v>
      </c>
      <c r="F30" s="193">
        <v>5884090</v>
      </c>
      <c r="G30" s="193">
        <v>0</v>
      </c>
      <c r="H30" s="317"/>
      <c r="I30" s="171">
        <v>6477802</v>
      </c>
      <c r="J30" s="193">
        <v>514817</v>
      </c>
      <c r="K30" s="193">
        <v>5962985</v>
      </c>
      <c r="L30" s="193">
        <v>0</v>
      </c>
      <c r="M30" s="29"/>
      <c r="N30" s="170">
        <f>D30/I30-1</f>
        <v>-6.4976221872789508E-2</v>
      </c>
      <c r="O30" s="113"/>
      <c r="P30" s="1014">
        <f>VLOOKUP(B30,'FX rates'!$B$9:$K$116,4,FALSE)</f>
        <v>0.95010099999999997</v>
      </c>
      <c r="Q30" s="1046">
        <f>VLOOKUP(B30,'FX rates'!$B$9:$K$116,5,FALSE)</f>
        <v>0.91520000000000001</v>
      </c>
      <c r="R30" s="113"/>
      <c r="S30" s="113"/>
      <c r="T30" s="26" t="s">
        <v>170</v>
      </c>
      <c r="U30" s="171">
        <f t="shared" ref="U30:U44" si="12">SUM(V30:X30)</f>
        <v>6375002.236604319</v>
      </c>
      <c r="V30" s="193">
        <f t="shared" ref="V30:V44" si="13">E30/$P30</f>
        <v>181881.71573337994</v>
      </c>
      <c r="W30" s="193">
        <f t="shared" ref="W30:W44" si="14">F30/$P30</f>
        <v>6193120.5208709389</v>
      </c>
      <c r="X30" s="193">
        <f t="shared" ref="X30:X44" si="15">G30/$P30</f>
        <v>0</v>
      </c>
      <c r="Y30" s="317"/>
      <c r="Z30" s="899">
        <f t="shared" ref="Z30:Z44" si="16">SUM(AA30:AC30)</f>
        <v>7078017.9195804195</v>
      </c>
      <c r="AA30" s="193">
        <f t="shared" si="1"/>
        <v>562518.57517482515</v>
      </c>
      <c r="AB30" s="193">
        <f t="shared" si="2"/>
        <v>6515499.3444055943</v>
      </c>
      <c r="AC30" s="193">
        <f t="shared" si="3"/>
        <v>0</v>
      </c>
      <c r="AD30" s="172"/>
      <c r="AE30" s="29"/>
      <c r="AF30" s="348">
        <f t="shared" ref="AF30:AF44" si="17">U30/Z30-1</f>
        <v>-9.9323806602876652E-2</v>
      </c>
    </row>
    <row r="31" spans="1:32" x14ac:dyDescent="0.25">
      <c r="A31" s="199"/>
      <c r="B31" s="32" t="s">
        <v>74</v>
      </c>
      <c r="C31" s="174" t="s">
        <v>75</v>
      </c>
      <c r="D31" s="897">
        <v>307935.28000000003</v>
      </c>
      <c r="E31" s="195">
        <v>8787.93</v>
      </c>
      <c r="F31" s="195">
        <v>268911</v>
      </c>
      <c r="G31" s="195">
        <v>30235.9</v>
      </c>
      <c r="H31" s="199"/>
      <c r="I31" s="897">
        <v>273776.07999999996</v>
      </c>
      <c r="J31" s="195">
        <v>23203.39</v>
      </c>
      <c r="K31" s="195">
        <v>218225.34</v>
      </c>
      <c r="L31" s="195">
        <v>32347.35</v>
      </c>
      <c r="M31" s="36"/>
      <c r="N31" s="177" t="s">
        <v>131</v>
      </c>
      <c r="O31" s="199"/>
      <c r="P31" s="1015">
        <f>VLOOKUP(B31,'FX rates'!$B$9:$K$116,4,FALSE)</f>
        <v>3.5133999999999999</v>
      </c>
      <c r="Q31" s="1048">
        <f>VLOOKUP(B31,'FX rates'!$B$9:$K$116,5,FALSE)</f>
        <v>2.9123000000000001</v>
      </c>
      <c r="R31" s="199"/>
      <c r="S31" s="199"/>
      <c r="T31" s="32" t="s">
        <v>74</v>
      </c>
      <c r="U31" s="194">
        <f t="shared" si="12"/>
        <v>87645.821711162964</v>
      </c>
      <c r="V31" s="195">
        <f t="shared" si="13"/>
        <v>2501.2608868901921</v>
      </c>
      <c r="W31" s="195">
        <f t="shared" si="14"/>
        <v>76538.680480446288</v>
      </c>
      <c r="X31" s="195">
        <f t="shared" si="15"/>
        <v>8605.8803438264931</v>
      </c>
      <c r="Y31" s="199"/>
      <c r="Z31" s="194">
        <f t="shared" si="16"/>
        <v>94006.826219826253</v>
      </c>
      <c r="AA31" s="195">
        <f t="shared" si="1"/>
        <v>7967.3763005184901</v>
      </c>
      <c r="AB31" s="195">
        <f t="shared" si="2"/>
        <v>74932.300930536003</v>
      </c>
      <c r="AC31" s="195">
        <f t="shared" si="3"/>
        <v>11107.14898877176</v>
      </c>
      <c r="AD31" s="75"/>
      <c r="AE31" s="36"/>
      <c r="AF31" s="355">
        <f t="shared" si="17"/>
        <v>-6.7665346916283231E-2</v>
      </c>
    </row>
    <row r="32" spans="1:32" x14ac:dyDescent="0.25">
      <c r="A32" s="112"/>
      <c r="B32" s="32" t="s">
        <v>76</v>
      </c>
      <c r="C32" s="174" t="s">
        <v>77</v>
      </c>
      <c r="D32" s="194">
        <v>1484.14</v>
      </c>
      <c r="E32" s="195">
        <v>1021.51</v>
      </c>
      <c r="F32" s="195">
        <v>462.63</v>
      </c>
      <c r="G32" s="195">
        <v>0</v>
      </c>
      <c r="H32" s="199"/>
      <c r="I32" s="194">
        <v>1705.6</v>
      </c>
      <c r="J32" s="195">
        <v>1542.85</v>
      </c>
      <c r="K32" s="195">
        <v>162.75</v>
      </c>
      <c r="L32" s="195">
        <v>0</v>
      </c>
      <c r="M32" s="36"/>
      <c r="N32" s="177">
        <f t="shared" ref="N32:N41" si="18">D32/I32-1</f>
        <v>-0.12984287054408994</v>
      </c>
      <c r="O32" s="112"/>
      <c r="P32" s="1015">
        <f>VLOOKUP(B32,'FX rates'!$B$9:$K$116,4,FALSE)</f>
        <v>10.102</v>
      </c>
      <c r="Q32" s="1048">
        <f>VLOOKUP(B32,'FX rates'!$B$9:$K$116,5,FALSE)</f>
        <v>9.8446999999999996</v>
      </c>
      <c r="R32" s="112"/>
      <c r="S32" s="112"/>
      <c r="T32" s="32" t="s">
        <v>76</v>
      </c>
      <c r="U32" s="194">
        <f t="shared" si="12"/>
        <v>146.9154622846961</v>
      </c>
      <c r="V32" s="195">
        <f t="shared" si="13"/>
        <v>101.11958028113244</v>
      </c>
      <c r="W32" s="195">
        <f t="shared" si="14"/>
        <v>45.795882003563648</v>
      </c>
      <c r="X32" s="195">
        <f t="shared" si="15"/>
        <v>0</v>
      </c>
      <c r="Y32" s="199"/>
      <c r="Z32" s="194">
        <f t="shared" si="16"/>
        <v>173.25058153117922</v>
      </c>
      <c r="AA32" s="195">
        <f t="shared" si="1"/>
        <v>156.71884364175648</v>
      </c>
      <c r="AB32" s="195">
        <f t="shared" si="2"/>
        <v>16.531737889422736</v>
      </c>
      <c r="AC32" s="195">
        <f t="shared" si="3"/>
        <v>0</v>
      </c>
      <c r="AD32" s="75"/>
      <c r="AE32" s="36"/>
      <c r="AF32" s="355">
        <f t="shared" si="17"/>
        <v>-0.1520059500737877</v>
      </c>
    </row>
    <row r="33" spans="1:32" x14ac:dyDescent="0.25">
      <c r="A33" s="112"/>
      <c r="B33" s="32" t="s">
        <v>78</v>
      </c>
      <c r="C33" s="174" t="s">
        <v>70</v>
      </c>
      <c r="D33" s="194">
        <v>210.29</v>
      </c>
      <c r="E33" s="195">
        <v>1.9</v>
      </c>
      <c r="F33" s="195">
        <v>208.39</v>
      </c>
      <c r="G33" s="195">
        <v>0</v>
      </c>
      <c r="H33" s="199"/>
      <c r="I33" s="194">
        <v>11.55</v>
      </c>
      <c r="J33" s="195">
        <v>0.4</v>
      </c>
      <c r="K33" s="195">
        <v>11.15</v>
      </c>
      <c r="L33" s="195">
        <v>0</v>
      </c>
      <c r="M33" s="36"/>
      <c r="N33" s="177">
        <f t="shared" si="18"/>
        <v>17.206926406926407</v>
      </c>
      <c r="O33" s="112"/>
      <c r="P33" s="1015">
        <f>VLOOKUP(B33,'FX rates'!$B$9:$K$116,4,FALSE)</f>
        <v>0.95010099999999997</v>
      </c>
      <c r="Q33" s="1048">
        <f>VLOOKUP(B33,'FX rates'!$B$9:$K$116,5,FALSE)</f>
        <v>0.91520000000000001</v>
      </c>
      <c r="R33" s="112"/>
      <c r="S33" s="112"/>
      <c r="T33" s="32" t="s">
        <v>78</v>
      </c>
      <c r="U33" s="194">
        <f t="shared" si="12"/>
        <v>221.33436339925964</v>
      </c>
      <c r="V33" s="195">
        <f t="shared" si="13"/>
        <v>1.9997873910247437</v>
      </c>
      <c r="W33" s="195">
        <f t="shared" si="14"/>
        <v>219.3345760082349</v>
      </c>
      <c r="X33" s="195">
        <f t="shared" si="15"/>
        <v>0</v>
      </c>
      <c r="Y33" s="199"/>
      <c r="Z33" s="194">
        <f t="shared" si="16"/>
        <v>12.620192307692307</v>
      </c>
      <c r="AA33" s="195">
        <f t="shared" si="1"/>
        <v>0.43706293706293708</v>
      </c>
      <c r="AB33" s="195">
        <f t="shared" si="2"/>
        <v>12.18312937062937</v>
      </c>
      <c r="AC33" s="195">
        <f t="shared" si="3"/>
        <v>0</v>
      </c>
      <c r="AD33" s="75"/>
      <c r="AE33" s="36"/>
      <c r="AF33" s="355">
        <f t="shared" si="17"/>
        <v>16.538113366493718</v>
      </c>
    </row>
    <row r="34" spans="1:32" x14ac:dyDescent="0.25">
      <c r="A34" s="112"/>
      <c r="B34" s="32" t="s">
        <v>82</v>
      </c>
      <c r="C34" s="174" t="s">
        <v>70</v>
      </c>
      <c r="D34" s="194">
        <v>5</v>
      </c>
      <c r="E34" s="195">
        <v>0</v>
      </c>
      <c r="F34" s="195">
        <v>0</v>
      </c>
      <c r="G34" s="195">
        <v>5</v>
      </c>
      <c r="H34" s="199"/>
      <c r="I34" s="194">
        <v>145</v>
      </c>
      <c r="J34" s="195">
        <v>0</v>
      </c>
      <c r="K34" s="195">
        <v>0</v>
      </c>
      <c r="L34" s="195">
        <v>145</v>
      </c>
      <c r="M34" s="36"/>
      <c r="N34" s="177">
        <f t="shared" si="18"/>
        <v>-0.96551724137931039</v>
      </c>
      <c r="O34" s="112"/>
      <c r="P34" s="1015">
        <f>VLOOKUP(B34,'FX rates'!$B$9:$K$116,4,FALSE)</f>
        <v>0.95010099999999997</v>
      </c>
      <c r="Q34" s="1048">
        <f>VLOOKUP(B34,'FX rates'!$B$9:$K$116,5,FALSE)</f>
        <v>0.91520000000000001</v>
      </c>
      <c r="R34" s="112"/>
      <c r="S34" s="112"/>
      <c r="T34" s="32" t="s">
        <v>82</v>
      </c>
      <c r="U34" s="194">
        <f t="shared" si="12"/>
        <v>5.2625983974335364</v>
      </c>
      <c r="V34" s="195">
        <f t="shared" si="13"/>
        <v>0</v>
      </c>
      <c r="W34" s="195">
        <f t="shared" si="14"/>
        <v>0</v>
      </c>
      <c r="X34" s="195">
        <f t="shared" si="15"/>
        <v>5.2625983974335364</v>
      </c>
      <c r="Y34" s="199"/>
      <c r="Z34" s="194">
        <f t="shared" si="16"/>
        <v>158.43531468531469</v>
      </c>
      <c r="AA34" s="195">
        <f t="shared" si="1"/>
        <v>0</v>
      </c>
      <c r="AB34" s="195">
        <f t="shared" si="2"/>
        <v>0</v>
      </c>
      <c r="AC34" s="195">
        <f t="shared" si="3"/>
        <v>158.43531468531469</v>
      </c>
      <c r="AD34" s="75"/>
      <c r="AE34" s="36"/>
      <c r="AF34" s="355">
        <f t="shared" si="17"/>
        <v>-0.96678393066668156</v>
      </c>
    </row>
    <row r="35" spans="1:32" x14ac:dyDescent="0.25">
      <c r="A35" s="112"/>
      <c r="B35" s="32" t="s">
        <v>83</v>
      </c>
      <c r="C35" s="174" t="s">
        <v>70</v>
      </c>
      <c r="D35" s="194">
        <v>102599.98</v>
      </c>
      <c r="E35" s="195">
        <v>0</v>
      </c>
      <c r="F35" s="195">
        <v>102600</v>
      </c>
      <c r="G35" s="195">
        <v>0</v>
      </c>
      <c r="H35" s="199"/>
      <c r="I35" s="194">
        <v>122683.85</v>
      </c>
      <c r="J35" s="195">
        <v>0</v>
      </c>
      <c r="K35" s="195">
        <v>122683.85</v>
      </c>
      <c r="L35" s="195">
        <v>0</v>
      </c>
      <c r="M35" s="36"/>
      <c r="N35" s="177">
        <f t="shared" si="18"/>
        <v>-0.16370426914381975</v>
      </c>
      <c r="O35" s="112"/>
      <c r="P35" s="1015">
        <f>VLOOKUP(B35,'FX rates'!$B$9:$K$116,4,FALSE)</f>
        <v>0.95010099999999997</v>
      </c>
      <c r="Q35" s="1048">
        <f>VLOOKUP(B35,'FX rates'!$B$9:$K$116,5,FALSE)</f>
        <v>0.91520000000000001</v>
      </c>
      <c r="R35" s="112"/>
      <c r="S35" s="112"/>
      <c r="T35" s="32" t="s">
        <v>83</v>
      </c>
      <c r="U35" s="194">
        <f t="shared" si="12"/>
        <v>107988.51911533617</v>
      </c>
      <c r="V35" s="195">
        <f t="shared" si="13"/>
        <v>0</v>
      </c>
      <c r="W35" s="195">
        <f t="shared" si="14"/>
        <v>107988.51911533617</v>
      </c>
      <c r="X35" s="195">
        <f t="shared" si="15"/>
        <v>0</v>
      </c>
      <c r="Y35" s="199"/>
      <c r="Z35" s="194">
        <f t="shared" si="16"/>
        <v>134051.40952797202</v>
      </c>
      <c r="AA35" s="195">
        <f t="shared" si="1"/>
        <v>0</v>
      </c>
      <c r="AB35" s="195">
        <f t="shared" si="2"/>
        <v>134051.40952797202</v>
      </c>
      <c r="AC35" s="195">
        <f t="shared" si="3"/>
        <v>0</v>
      </c>
      <c r="AD35" s="75"/>
      <c r="AE35" s="36"/>
      <c r="AF35" s="355">
        <f t="shared" si="17"/>
        <v>-0.19442459056872063</v>
      </c>
    </row>
    <row r="36" spans="1:32" x14ac:dyDescent="0.25">
      <c r="A36" s="112"/>
      <c r="B36" s="32" t="s">
        <v>84</v>
      </c>
      <c r="C36" s="174" t="s">
        <v>85</v>
      </c>
      <c r="D36" s="194">
        <v>27041283.210000001</v>
      </c>
      <c r="E36" s="195">
        <v>629380</v>
      </c>
      <c r="F36" s="195">
        <v>26400300</v>
      </c>
      <c r="G36" s="195">
        <v>11563.1</v>
      </c>
      <c r="H36" s="199"/>
      <c r="I36" s="194">
        <v>22731858.630000003</v>
      </c>
      <c r="J36" s="195">
        <v>572841.93999999994</v>
      </c>
      <c r="K36" s="195">
        <v>22152154.510000002</v>
      </c>
      <c r="L36" s="195">
        <v>6862.18</v>
      </c>
      <c r="M36" s="36"/>
      <c r="N36" s="177">
        <f t="shared" si="18"/>
        <v>0.1895764288412698</v>
      </c>
      <c r="O36" s="112"/>
      <c r="P36" s="1015">
        <f>VLOOKUP(B36,'FX rates'!$B$9:$K$116,4,FALSE)</f>
        <v>13.7004</v>
      </c>
      <c r="Q36" s="1048">
        <f>VLOOKUP(B36,'FX rates'!$B$9:$K$116,5,FALSE)</f>
        <v>15.3979</v>
      </c>
      <c r="R36" s="112"/>
      <c r="S36" s="112"/>
      <c r="T36" s="32" t="s">
        <v>84</v>
      </c>
      <c r="U36" s="194">
        <f t="shared" si="12"/>
        <v>1973755.737058772</v>
      </c>
      <c r="V36" s="195">
        <f t="shared" si="13"/>
        <v>45938.804706431925</v>
      </c>
      <c r="W36" s="195">
        <f t="shared" si="14"/>
        <v>1926972.9350967854</v>
      </c>
      <c r="X36" s="195">
        <f t="shared" si="15"/>
        <v>843.99725555458235</v>
      </c>
      <c r="Y36" s="199"/>
      <c r="Z36" s="194">
        <f t="shared" si="16"/>
        <v>1476296.0293286748</v>
      </c>
      <c r="AA36" s="195">
        <f t="shared" si="1"/>
        <v>37202.601653472222</v>
      </c>
      <c r="AB36" s="195">
        <f t="shared" si="2"/>
        <v>1438647.7707999144</v>
      </c>
      <c r="AC36" s="195">
        <f t="shared" si="3"/>
        <v>445.65687528818864</v>
      </c>
      <c r="AD36" s="75"/>
      <c r="AE36" s="36"/>
      <c r="AF36" s="355">
        <f t="shared" si="17"/>
        <v>0.33696474003002641</v>
      </c>
    </row>
    <row r="37" spans="1:32" x14ac:dyDescent="0.25">
      <c r="A37" s="112"/>
      <c r="B37" s="32" t="s">
        <v>86</v>
      </c>
      <c r="C37" s="174" t="s">
        <v>87</v>
      </c>
      <c r="D37" s="194">
        <v>4587.4399999999996</v>
      </c>
      <c r="E37" s="195">
        <v>0</v>
      </c>
      <c r="F37" s="195">
        <v>0</v>
      </c>
      <c r="G37" s="195">
        <v>4587.4399999999996</v>
      </c>
      <c r="H37" s="199"/>
      <c r="I37" s="194">
        <v>7170.7100000000009</v>
      </c>
      <c r="J37" s="195">
        <v>4971.68</v>
      </c>
      <c r="K37" s="195">
        <v>0</v>
      </c>
      <c r="L37" s="195">
        <v>2199.0300000000002</v>
      </c>
      <c r="M37" s="36"/>
      <c r="N37" s="177">
        <f t="shared" si="18"/>
        <v>-0.36025302933740189</v>
      </c>
      <c r="O37" s="112"/>
      <c r="P37" s="1015">
        <f>VLOOKUP(B37,'FX rates'!$B$9:$K$116,4,FALSE)</f>
        <v>330.57100000000003</v>
      </c>
      <c r="Q37" s="1048">
        <f>VLOOKUP(B37,'FX rates'!$B$9:$K$116,5,FALSE)</f>
        <v>337.31799999999998</v>
      </c>
      <c r="R37" s="112"/>
      <c r="S37" s="112"/>
      <c r="T37" s="32" t="s">
        <v>86</v>
      </c>
      <c r="U37" s="194">
        <f t="shared" si="12"/>
        <v>13.877321362127953</v>
      </c>
      <c r="V37" s="195">
        <f t="shared" si="13"/>
        <v>0</v>
      </c>
      <c r="W37" s="195">
        <f t="shared" si="14"/>
        <v>0</v>
      </c>
      <c r="X37" s="195">
        <f t="shared" si="15"/>
        <v>13.877321362127953</v>
      </c>
      <c r="Y37" s="199"/>
      <c r="Z37" s="194">
        <f t="shared" si="16"/>
        <v>21.258011727805812</v>
      </c>
      <c r="AA37" s="195">
        <f t="shared" si="1"/>
        <v>14.738851765989365</v>
      </c>
      <c r="AB37" s="195">
        <f t="shared" si="2"/>
        <v>0</v>
      </c>
      <c r="AC37" s="195">
        <f t="shared" si="3"/>
        <v>6.5191599618164471</v>
      </c>
      <c r="AD37" s="75"/>
      <c r="AE37" s="36"/>
      <c r="AF37" s="355">
        <f t="shared" si="17"/>
        <v>-0.34719570485624485</v>
      </c>
    </row>
    <row r="38" spans="1:32" x14ac:dyDescent="0.25">
      <c r="A38" s="112"/>
      <c r="B38" s="32" t="s">
        <v>90</v>
      </c>
      <c r="C38" s="174" t="s">
        <v>91</v>
      </c>
      <c r="D38" s="194">
        <v>6351037.5499999998</v>
      </c>
      <c r="E38" s="195">
        <v>2817480</v>
      </c>
      <c r="F38" s="195">
        <v>3469990</v>
      </c>
      <c r="G38" s="195">
        <v>63576.1</v>
      </c>
      <c r="H38" s="199"/>
      <c r="I38" s="194">
        <v>6020702.0999999996</v>
      </c>
      <c r="J38" s="195">
        <v>3014093.13</v>
      </c>
      <c r="K38" s="195">
        <v>2906415.58</v>
      </c>
      <c r="L38" s="195">
        <v>100193.39</v>
      </c>
      <c r="M38" s="36"/>
      <c r="N38" s="177">
        <f t="shared" si="18"/>
        <v>5.4866599362223933E-2</v>
      </c>
      <c r="O38" s="112"/>
      <c r="P38" s="1015">
        <f>VLOOKUP(B38,'FX rates'!$B$9:$K$116,4,FALSE)</f>
        <v>60.803400000000003</v>
      </c>
      <c r="Q38" s="1048">
        <f>VLOOKUP(B38,'FX rates'!$B$9:$K$116,5,FALSE)</f>
        <v>73.159499999999994</v>
      </c>
      <c r="R38" s="112"/>
      <c r="S38" s="112"/>
      <c r="T38" s="32" t="s">
        <v>90</v>
      </c>
      <c r="U38" s="194">
        <f t="shared" si="12"/>
        <v>104452.15399138864</v>
      </c>
      <c r="V38" s="195">
        <f t="shared" si="13"/>
        <v>46337.54033491548</v>
      </c>
      <c r="W38" s="195">
        <f t="shared" si="14"/>
        <v>57069.012588111844</v>
      </c>
      <c r="X38" s="195">
        <f t="shared" si="15"/>
        <v>1045.6010683613088</v>
      </c>
      <c r="Y38" s="199"/>
      <c r="Z38" s="194">
        <f t="shared" si="16"/>
        <v>82295.56106862404</v>
      </c>
      <c r="AA38" s="195">
        <f t="shared" si="1"/>
        <v>41198.930145777376</v>
      </c>
      <c r="AB38" s="195">
        <f t="shared" si="2"/>
        <v>39727.111038211035</v>
      </c>
      <c r="AC38" s="195">
        <f t="shared" si="3"/>
        <v>1369.519884635625</v>
      </c>
      <c r="AD38" s="75"/>
      <c r="AE38" s="36"/>
      <c r="AF38" s="355">
        <f t="shared" si="17"/>
        <v>0.26923193225803299</v>
      </c>
    </row>
    <row r="39" spans="1:32" x14ac:dyDescent="0.25">
      <c r="A39" s="112"/>
      <c r="B39" s="32" t="s">
        <v>94</v>
      </c>
      <c r="C39" s="174" t="s">
        <v>70</v>
      </c>
      <c r="D39" s="194">
        <v>1545949</v>
      </c>
      <c r="E39" s="195">
        <v>1142170</v>
      </c>
      <c r="F39" s="195">
        <v>402683</v>
      </c>
      <c r="G39" s="195">
        <v>1091.3</v>
      </c>
      <c r="H39" s="199"/>
      <c r="I39" s="194">
        <v>1610585.6</v>
      </c>
      <c r="J39" s="195">
        <v>1110372.1000000001</v>
      </c>
      <c r="K39" s="195">
        <v>474768.6</v>
      </c>
      <c r="L39" s="195">
        <v>25444.9</v>
      </c>
      <c r="M39" s="36"/>
      <c r="N39" s="177">
        <f t="shared" si="18"/>
        <v>-4.0132359310799837E-2</v>
      </c>
      <c r="O39" s="112"/>
      <c r="P39" s="1015">
        <f>VLOOKUP(B39,'FX rates'!$B$9:$K$116,4,FALSE)</f>
        <v>0.95010099999999997</v>
      </c>
      <c r="Q39" s="1048">
        <f>VLOOKUP(B39,'FX rates'!$B$9:$K$116,5,FALSE)</f>
        <v>0.91520000000000001</v>
      </c>
      <c r="R39" s="112"/>
      <c r="S39" s="112"/>
      <c r="T39" s="32" t="s">
        <v>94</v>
      </c>
      <c r="U39" s="194">
        <f t="shared" si="12"/>
        <v>1627136.7991403018</v>
      </c>
      <c r="V39" s="195">
        <f t="shared" si="13"/>
        <v>1202156.4023193324</v>
      </c>
      <c r="W39" s="195">
        <f t="shared" si="14"/>
        <v>423831.78209474572</v>
      </c>
      <c r="X39" s="195">
        <f t="shared" si="15"/>
        <v>1148.6147262238435</v>
      </c>
      <c r="Y39" s="199"/>
      <c r="Z39" s="194">
        <f t="shared" si="16"/>
        <v>1759818.1818181819</v>
      </c>
      <c r="AA39" s="195">
        <f t="shared" si="1"/>
        <v>1213256.2281468532</v>
      </c>
      <c r="AB39" s="195">
        <f t="shared" si="2"/>
        <v>518759.39685314684</v>
      </c>
      <c r="AC39" s="195">
        <f t="shared" si="3"/>
        <v>27802.55681818182</v>
      </c>
      <c r="AD39" s="75"/>
      <c r="AE39" s="36"/>
      <c r="AF39" s="355">
        <f t="shared" si="17"/>
        <v>-7.5394937982058097E-2</v>
      </c>
    </row>
    <row r="40" spans="1:32" x14ac:dyDescent="0.25">
      <c r="A40" s="112"/>
      <c r="B40" s="32" t="s">
        <v>95</v>
      </c>
      <c r="C40" s="174" t="s">
        <v>96</v>
      </c>
      <c r="D40" s="194">
        <v>336.38</v>
      </c>
      <c r="E40" s="195">
        <v>188.04</v>
      </c>
      <c r="F40" s="195">
        <v>148.34</v>
      </c>
      <c r="G40" s="195">
        <v>0</v>
      </c>
      <c r="H40" s="199"/>
      <c r="I40" s="194">
        <v>178.48</v>
      </c>
      <c r="J40" s="195">
        <v>12</v>
      </c>
      <c r="K40" s="195">
        <v>166.48</v>
      </c>
      <c r="L40" s="195">
        <v>0</v>
      </c>
      <c r="M40" s="36"/>
      <c r="N40" s="177">
        <f t="shared" si="18"/>
        <v>0.8846929627969522</v>
      </c>
      <c r="O40" s="112"/>
      <c r="P40" s="1015">
        <f>VLOOKUP(B40,'FX rates'!$B$9:$K$116,4,FALSE)</f>
        <v>302.88</v>
      </c>
      <c r="Q40" s="1048">
        <f>VLOOKUP(B40,'FX rates'!$B$9:$K$116,5,FALSE)</f>
        <v>197.28800000000001</v>
      </c>
      <c r="R40" s="112"/>
      <c r="S40" s="112"/>
      <c r="T40" s="32" t="s">
        <v>95</v>
      </c>
      <c r="U40" s="194">
        <f t="shared" si="12"/>
        <v>1.1106048600105654</v>
      </c>
      <c r="V40" s="195">
        <f t="shared" si="13"/>
        <v>0.62083993660855785</v>
      </c>
      <c r="W40" s="195">
        <f t="shared" si="14"/>
        <v>0.48976492340200739</v>
      </c>
      <c r="X40" s="195">
        <f t="shared" si="15"/>
        <v>0</v>
      </c>
      <c r="Y40" s="199"/>
      <c r="Z40" s="194">
        <f t="shared" si="16"/>
        <v>0.90466728843112598</v>
      </c>
      <c r="AA40" s="195">
        <f t="shared" si="1"/>
        <v>6.0824784072016538E-2</v>
      </c>
      <c r="AB40" s="195">
        <f t="shared" si="2"/>
        <v>0.84384250435910946</v>
      </c>
      <c r="AC40" s="195">
        <f t="shared" si="3"/>
        <v>0</v>
      </c>
      <c r="AD40" s="75"/>
      <c r="AE40" s="36"/>
      <c r="AF40" s="355">
        <f t="shared" si="17"/>
        <v>0.22763901625820515</v>
      </c>
    </row>
    <row r="41" spans="1:32" x14ac:dyDescent="0.25">
      <c r="A41" s="112"/>
      <c r="B41" s="32" t="s">
        <v>97</v>
      </c>
      <c r="C41" s="174" t="s">
        <v>98</v>
      </c>
      <c r="D41" s="897">
        <v>5808082.0999999996</v>
      </c>
      <c r="E41" s="195">
        <v>2189630</v>
      </c>
      <c r="F41" s="195">
        <v>3617560</v>
      </c>
      <c r="G41" s="195">
        <v>888.34</v>
      </c>
      <c r="H41" s="199"/>
      <c r="I41" s="897">
        <v>5503668.75</v>
      </c>
      <c r="J41" s="195">
        <v>812306.35</v>
      </c>
      <c r="K41" s="195">
        <v>4689363.6500000004</v>
      </c>
      <c r="L41" s="195">
        <v>1998.75</v>
      </c>
      <c r="M41" s="36"/>
      <c r="N41" s="177">
        <f t="shared" si="18"/>
        <v>5.5310986875799717E-2</v>
      </c>
      <c r="O41" s="112"/>
      <c r="P41" s="1015">
        <f>VLOOKUP(B41,'FX rates'!$B$9:$K$116,4,FALSE)</f>
        <v>8.6234999999999999</v>
      </c>
      <c r="Q41" s="1048">
        <f>VLOOKUP(B41,'FX rates'!$B$9:$K$116,5,FALSE)</f>
        <v>8.7474000000000007</v>
      </c>
      <c r="R41" s="112"/>
      <c r="S41" s="112"/>
      <c r="T41" s="32" t="s">
        <v>97</v>
      </c>
      <c r="U41" s="194">
        <f t="shared" si="12"/>
        <v>673517.52072824258</v>
      </c>
      <c r="V41" s="195">
        <f t="shared" si="13"/>
        <v>253914.30393691658</v>
      </c>
      <c r="W41" s="195">
        <f t="shared" si="14"/>
        <v>419500.2029338436</v>
      </c>
      <c r="X41" s="195">
        <f t="shared" si="15"/>
        <v>103.01385748246072</v>
      </c>
      <c r="Y41" s="199"/>
      <c r="Z41" s="194">
        <f t="shared" si="16"/>
        <v>629177.66993620957</v>
      </c>
      <c r="AA41" s="195">
        <f t="shared" si="1"/>
        <v>92862.604888309652</v>
      </c>
      <c r="AB41" s="195">
        <f t="shared" si="2"/>
        <v>536086.5685803782</v>
      </c>
      <c r="AC41" s="195">
        <f t="shared" si="3"/>
        <v>228.49646752177787</v>
      </c>
      <c r="AD41" s="75"/>
      <c r="AE41" s="36"/>
      <c r="AF41" s="355">
        <f t="shared" si="17"/>
        <v>7.0472702561946488E-2</v>
      </c>
    </row>
    <row r="42" spans="1:32" x14ac:dyDescent="0.25">
      <c r="A42" s="112"/>
      <c r="B42" s="142" t="s">
        <v>189</v>
      </c>
      <c r="C42" s="174" t="s">
        <v>102</v>
      </c>
      <c r="D42" s="194">
        <v>399.11</v>
      </c>
      <c r="E42" s="195">
        <v>399.11</v>
      </c>
      <c r="F42" s="195">
        <v>0</v>
      </c>
      <c r="G42" s="195">
        <v>0</v>
      </c>
      <c r="H42" s="199"/>
      <c r="I42" s="194">
        <v>170.63</v>
      </c>
      <c r="J42" s="195">
        <v>170.63</v>
      </c>
      <c r="K42" s="195">
        <v>0</v>
      </c>
      <c r="L42" s="195">
        <v>0</v>
      </c>
      <c r="M42" s="36"/>
      <c r="N42" s="177" t="s">
        <v>131</v>
      </c>
      <c r="O42" s="112"/>
      <c r="P42" s="1015">
        <f>VLOOKUP(B42,'FX rates'!$B$9:$K$116,4,FALSE)</f>
        <v>3.7473999999999998</v>
      </c>
      <c r="Q42" s="1048">
        <f>VLOOKUP(B42,'FX rates'!$B$9:$K$116,5,FALSE)</f>
        <v>3.7502</v>
      </c>
      <c r="R42" s="112"/>
      <c r="S42" s="112"/>
      <c r="T42" s="32" t="s">
        <v>189</v>
      </c>
      <c r="U42" s="194">
        <f t="shared" si="12"/>
        <v>106.50317553503763</v>
      </c>
      <c r="V42" s="195">
        <f t="shared" si="13"/>
        <v>106.50317553503763</v>
      </c>
      <c r="W42" s="195">
        <f t="shared" si="14"/>
        <v>0</v>
      </c>
      <c r="X42" s="195">
        <f t="shared" si="15"/>
        <v>0</v>
      </c>
      <c r="Y42" s="199"/>
      <c r="Z42" s="194">
        <f t="shared" si="16"/>
        <v>45.498906724974667</v>
      </c>
      <c r="AA42" s="195">
        <f t="shared" si="1"/>
        <v>45.498906724974667</v>
      </c>
      <c r="AB42" s="195">
        <f t="shared" si="2"/>
        <v>0</v>
      </c>
      <c r="AC42" s="195">
        <f t="shared" si="3"/>
        <v>0</v>
      </c>
      <c r="AD42" s="75"/>
      <c r="AE42" s="36"/>
      <c r="AF42" s="355">
        <f t="shared" si="17"/>
        <v>1.3407853770819793</v>
      </c>
    </row>
    <row r="43" spans="1:32" x14ac:dyDescent="0.25">
      <c r="A43" s="112"/>
      <c r="B43" s="32" t="s">
        <v>103</v>
      </c>
      <c r="C43" s="174" t="s">
        <v>104</v>
      </c>
      <c r="D43" s="194">
        <v>133544.17000000001</v>
      </c>
      <c r="E43" s="195">
        <v>40777.699999999997</v>
      </c>
      <c r="F43" s="195">
        <v>30935.200000000001</v>
      </c>
      <c r="G43" s="195">
        <v>61831.199999999997</v>
      </c>
      <c r="H43" s="199"/>
      <c r="I43" s="194">
        <v>161267.38999999998</v>
      </c>
      <c r="J43" s="195">
        <v>40476.67</v>
      </c>
      <c r="K43" s="195">
        <v>38266.57</v>
      </c>
      <c r="L43" s="195">
        <v>82524.149999999994</v>
      </c>
      <c r="M43" s="36"/>
      <c r="N43" s="177">
        <f>D43/I43-1</f>
        <v>-0.17190840628102166</v>
      </c>
      <c r="O43" s="112"/>
      <c r="P43" s="1015">
        <f>VLOOKUP(B43,'FX rates'!$B$9:$K$116,4,FALSE)</f>
        <v>1.0185</v>
      </c>
      <c r="Q43" s="1048">
        <f>VLOOKUP(B43,'FX rates'!$B$9:$K$116,5,FALSE)</f>
        <v>0.99080000000000001</v>
      </c>
      <c r="R43" s="112"/>
      <c r="S43" s="112"/>
      <c r="T43" s="32" t="s">
        <v>103</v>
      </c>
      <c r="U43" s="194">
        <f t="shared" si="12"/>
        <v>131118.40942562593</v>
      </c>
      <c r="V43" s="195">
        <f t="shared" si="13"/>
        <v>40037.015218458517</v>
      </c>
      <c r="W43" s="195">
        <f t="shared" si="14"/>
        <v>30373.294059891999</v>
      </c>
      <c r="X43" s="195">
        <f t="shared" si="15"/>
        <v>60708.100147275407</v>
      </c>
      <c r="Y43" s="199"/>
      <c r="Z43" s="194">
        <f t="shared" si="16"/>
        <v>162764.82640290674</v>
      </c>
      <c r="AA43" s="195">
        <f t="shared" si="1"/>
        <v>40852.513120710537</v>
      </c>
      <c r="AB43" s="195">
        <f t="shared" si="2"/>
        <v>38621.891400888169</v>
      </c>
      <c r="AC43" s="195">
        <f t="shared" si="3"/>
        <v>83290.421881308022</v>
      </c>
      <c r="AD43" s="75"/>
      <c r="AE43" s="36"/>
      <c r="AF43" s="355">
        <f t="shared" si="17"/>
        <v>-0.19443031812624878</v>
      </c>
    </row>
    <row r="44" spans="1:32" x14ac:dyDescent="0.25">
      <c r="A44" s="112"/>
      <c r="B44" s="42" t="s">
        <v>107</v>
      </c>
      <c r="C44" s="179" t="s">
        <v>108</v>
      </c>
      <c r="D44" s="894">
        <v>122000</v>
      </c>
      <c r="E44" s="895">
        <v>9487</v>
      </c>
      <c r="F44" s="895">
        <v>112513</v>
      </c>
      <c r="G44" s="895">
        <v>0</v>
      </c>
      <c r="H44" s="199"/>
      <c r="I44" s="894">
        <v>115068</v>
      </c>
      <c r="J44" s="895">
        <v>10856</v>
      </c>
      <c r="K44" s="895">
        <v>104212</v>
      </c>
      <c r="L44" s="895">
        <v>0</v>
      </c>
      <c r="M44" s="36"/>
      <c r="N44" s="182">
        <f>D44/I44-1</f>
        <v>6.0242639135120069E-2</v>
      </c>
      <c r="O44" s="112"/>
      <c r="P44" s="1016">
        <f>VLOOKUP(B44,'FX rates'!$B$9:$K$116,4,FALSE)</f>
        <v>3.8435000000000001</v>
      </c>
      <c r="Q44" s="1050">
        <f>VLOOKUP(B44,'FX rates'!$B$9:$K$116,5,FALSE)</f>
        <v>3.8976000000000002</v>
      </c>
      <c r="R44" s="112"/>
      <c r="S44" s="112"/>
      <c r="T44" s="42" t="s">
        <v>107</v>
      </c>
      <c r="U44" s="894">
        <f t="shared" si="12"/>
        <v>31741.901912319499</v>
      </c>
      <c r="V44" s="895">
        <f t="shared" si="13"/>
        <v>2468.3231429686484</v>
      </c>
      <c r="W44" s="895">
        <f t="shared" si="14"/>
        <v>29273.57876935085</v>
      </c>
      <c r="X44" s="895">
        <f t="shared" si="15"/>
        <v>0</v>
      </c>
      <c r="Y44" s="199"/>
      <c r="Z44" s="894">
        <f t="shared" si="16"/>
        <v>29522.783251231525</v>
      </c>
      <c r="AA44" s="895">
        <f t="shared" si="1"/>
        <v>2785.3037766830871</v>
      </c>
      <c r="AB44" s="895">
        <f t="shared" si="2"/>
        <v>26737.47947454844</v>
      </c>
      <c r="AC44" s="895">
        <f t="shared" si="3"/>
        <v>0</v>
      </c>
      <c r="AD44" s="78"/>
      <c r="AE44" s="36"/>
      <c r="AF44" s="356">
        <f t="shared" si="17"/>
        <v>7.5166309429697931E-2</v>
      </c>
    </row>
    <row r="45" spans="1:32" x14ac:dyDescent="0.25">
      <c r="A45" s="112"/>
      <c r="B45" s="112"/>
      <c r="C45" s="5"/>
      <c r="D45" s="112"/>
      <c r="E45" s="112"/>
      <c r="F45" s="112"/>
      <c r="G45" s="112"/>
      <c r="H45" s="112"/>
      <c r="I45" s="112"/>
      <c r="J45" s="112"/>
      <c r="K45" s="112"/>
      <c r="L45" s="112"/>
      <c r="M45" s="112"/>
      <c r="N45" s="112"/>
      <c r="O45" s="112"/>
      <c r="P45" s="112"/>
      <c r="Q45" s="112"/>
      <c r="R45" s="112"/>
      <c r="S45" s="112"/>
      <c r="T45" s="157" t="s">
        <v>30</v>
      </c>
      <c r="U45" s="317">
        <f>SUM(U30:U44)</f>
        <v>11112854.103213308</v>
      </c>
      <c r="V45" s="199"/>
      <c r="W45" s="199"/>
      <c r="X45" s="199"/>
      <c r="Y45" s="199"/>
      <c r="Z45" s="317">
        <f>SUM(Z30:Z44)</f>
        <v>11446363.17480831</v>
      </c>
      <c r="AA45" s="199"/>
      <c r="AB45" s="199"/>
      <c r="AC45" s="199"/>
      <c r="AD45" s="199"/>
      <c r="AE45" s="112"/>
      <c r="AF45" s="387"/>
    </row>
    <row r="46" spans="1:32" x14ac:dyDescent="0.25">
      <c r="A46" s="112"/>
      <c r="B46" s="203"/>
      <c r="C46" s="112"/>
      <c r="D46" s="112"/>
      <c r="E46" s="112"/>
      <c r="F46" s="112"/>
      <c r="G46" s="112"/>
      <c r="H46" s="112"/>
      <c r="I46" s="112"/>
      <c r="J46" s="112"/>
      <c r="K46" s="112"/>
      <c r="L46" s="112"/>
      <c r="M46" s="112"/>
      <c r="N46" s="112"/>
      <c r="O46" s="112"/>
      <c r="P46" s="112"/>
      <c r="Q46" s="112"/>
      <c r="R46" s="112"/>
      <c r="S46" s="112"/>
      <c r="T46" s="203"/>
      <c r="U46" s="199"/>
      <c r="V46" s="199"/>
      <c r="W46" s="199"/>
      <c r="X46" s="199"/>
      <c r="Y46" s="199"/>
      <c r="Z46" s="199"/>
      <c r="AA46" s="199"/>
      <c r="AB46" s="199"/>
      <c r="AC46" s="199"/>
      <c r="AD46" s="199"/>
      <c r="AE46" s="112"/>
      <c r="AF46" s="112"/>
    </row>
    <row r="47" spans="1:32" x14ac:dyDescent="0.25">
      <c r="A47" s="112"/>
      <c r="B47" s="80"/>
      <c r="C47" s="112"/>
      <c r="D47" s="112"/>
      <c r="E47" s="112"/>
      <c r="F47" s="112"/>
      <c r="G47" s="112"/>
      <c r="H47" s="112"/>
      <c r="I47" s="112"/>
      <c r="J47" s="112"/>
      <c r="K47" s="112"/>
      <c r="L47" s="112"/>
      <c r="M47" s="112"/>
      <c r="N47" s="112"/>
      <c r="O47" s="112"/>
      <c r="P47" s="112"/>
      <c r="Q47" s="112"/>
      <c r="R47" s="112"/>
      <c r="S47" s="112"/>
      <c r="T47" s="235" t="s">
        <v>132</v>
      </c>
      <c r="U47" s="319">
        <f>SUM(U14,U27,U45)</f>
        <v>11861371.803984782</v>
      </c>
      <c r="V47" s="332"/>
      <c r="W47" s="332"/>
      <c r="X47" s="332"/>
      <c r="Y47" s="332"/>
      <c r="Z47" s="319">
        <f>SUM(Z14,Z27,Z45)</f>
        <v>12230249.47006873</v>
      </c>
      <c r="AA47" s="332"/>
      <c r="AB47" s="332"/>
      <c r="AC47" s="332"/>
      <c r="AD47" s="332"/>
      <c r="AE47" s="133"/>
      <c r="AF47" s="386">
        <f>(U47-Z47)/Z47</f>
        <v>-3.0161090907156754E-2</v>
      </c>
    </row>
    <row r="48" spans="1:32" x14ac:dyDescent="0.25">
      <c r="U48" s="91"/>
      <c r="V48" s="91"/>
      <c r="W48" s="91"/>
      <c r="X48" s="91"/>
      <c r="Y48" s="91"/>
      <c r="Z48" s="91"/>
      <c r="AA48" s="91"/>
      <c r="AB48" s="91"/>
      <c r="AC48" s="91"/>
      <c r="AD48" s="91"/>
    </row>
    <row r="49" spans="2:30" x14ac:dyDescent="0.25">
      <c r="B49" s="3" t="s">
        <v>301</v>
      </c>
      <c r="W49" s="91"/>
      <c r="X49" s="91"/>
      <c r="Y49" s="91"/>
      <c r="Z49" s="91"/>
      <c r="AA49" s="91"/>
      <c r="AB49" s="91"/>
      <c r="AC49" s="91"/>
      <c r="AD49" s="91"/>
    </row>
    <row r="50" spans="2:30" x14ac:dyDescent="0.25">
      <c r="B50" s="3" t="s">
        <v>302</v>
      </c>
      <c r="W50" s="91"/>
      <c r="X50" s="91"/>
      <c r="Y50" s="91"/>
      <c r="Z50" s="91"/>
      <c r="AA50" s="91"/>
      <c r="AB50" s="91"/>
      <c r="AC50" s="91"/>
      <c r="AD50" s="91"/>
    </row>
    <row r="51" spans="2:30" x14ac:dyDescent="0.25">
      <c r="B51" s="3" t="s">
        <v>303</v>
      </c>
    </row>
    <row r="52" spans="2:30" x14ac:dyDescent="0.25">
      <c r="B52" s="3" t="s">
        <v>304</v>
      </c>
    </row>
    <row r="53" spans="2:30" x14ac:dyDescent="0.25">
      <c r="B53" s="3" t="s">
        <v>286</v>
      </c>
    </row>
    <row r="54" spans="2:30" x14ac:dyDescent="0.25">
      <c r="B54" s="3" t="s">
        <v>287</v>
      </c>
    </row>
  </sheetData>
  <mergeCells count="15">
    <mergeCell ref="J5:L5"/>
    <mergeCell ref="B5:B7"/>
    <mergeCell ref="C5:C7"/>
    <mergeCell ref="D5:D7"/>
    <mergeCell ref="E5:G5"/>
    <mergeCell ref="I5:I7"/>
    <mergeCell ref="Z5:Z7"/>
    <mergeCell ref="AA5:AC5"/>
    <mergeCell ref="AF5:AF7"/>
    <mergeCell ref="N5:N7"/>
    <mergeCell ref="P5:P7"/>
    <mergeCell ref="Q5:Q7"/>
    <mergeCell ref="T5:T7"/>
    <mergeCell ref="U5:U7"/>
    <mergeCell ref="V5:X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67"/>
  <sheetViews>
    <sheetView showGridLines="0" topLeftCell="A49" zoomScale="85" zoomScaleNormal="85" workbookViewId="0">
      <selection activeCell="D61" sqref="D61:E61"/>
    </sheetView>
  </sheetViews>
  <sheetFormatPr defaultColWidth="11.42578125" defaultRowHeight="15" x14ac:dyDescent="0.25"/>
  <cols>
    <col min="1" max="1" width="2.85546875" style="3" customWidth="1"/>
    <col min="2" max="2" width="45.85546875" style="3" customWidth="1"/>
    <col min="3" max="3" width="2.85546875" style="2" customWidth="1"/>
    <col min="4" max="5" width="15.7109375" style="3" customWidth="1"/>
    <col min="6" max="6" width="2.85546875" style="2" customWidth="1"/>
    <col min="7" max="8" width="15.7109375" style="3" customWidth="1"/>
    <col min="9" max="9" width="2.85546875" style="2" customWidth="1"/>
    <col min="10" max="11" width="15.7109375" style="3" customWidth="1"/>
    <col min="12" max="12" width="2.85546875" style="2" customWidth="1"/>
    <col min="13" max="256" width="11.42578125" style="2"/>
    <col min="257" max="257" width="2.85546875" style="2" customWidth="1"/>
    <col min="258" max="258" width="45.855468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512" width="11.42578125" style="2"/>
    <col min="513" max="513" width="2.85546875" style="2" customWidth="1"/>
    <col min="514" max="514" width="45.855468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768" width="11.42578125" style="2"/>
    <col min="769" max="769" width="2.85546875" style="2" customWidth="1"/>
    <col min="770" max="770" width="45.855468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1024" width="11.42578125" style="2"/>
    <col min="1025" max="1025" width="2.85546875" style="2" customWidth="1"/>
    <col min="1026" max="1026" width="45.855468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280" width="11.42578125" style="2"/>
    <col min="1281" max="1281" width="2.85546875" style="2" customWidth="1"/>
    <col min="1282" max="1282" width="45.855468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536" width="11.42578125" style="2"/>
    <col min="1537" max="1537" width="2.85546875" style="2" customWidth="1"/>
    <col min="1538" max="1538" width="45.855468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792" width="11.42578125" style="2"/>
    <col min="1793" max="1793" width="2.85546875" style="2" customWidth="1"/>
    <col min="1794" max="1794" width="45.855468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2048" width="11.42578125" style="2"/>
    <col min="2049" max="2049" width="2.85546875" style="2" customWidth="1"/>
    <col min="2050" max="2050" width="45.855468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304" width="11.42578125" style="2"/>
    <col min="2305" max="2305" width="2.85546875" style="2" customWidth="1"/>
    <col min="2306" max="2306" width="45.855468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560" width="11.42578125" style="2"/>
    <col min="2561" max="2561" width="2.85546875" style="2" customWidth="1"/>
    <col min="2562" max="2562" width="45.855468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816" width="11.42578125" style="2"/>
    <col min="2817" max="2817" width="2.85546875" style="2" customWidth="1"/>
    <col min="2818" max="2818" width="45.855468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3072" width="11.42578125" style="2"/>
    <col min="3073" max="3073" width="2.85546875" style="2" customWidth="1"/>
    <col min="3074" max="3074" width="45.855468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328" width="11.42578125" style="2"/>
    <col min="3329" max="3329" width="2.85546875" style="2" customWidth="1"/>
    <col min="3330" max="3330" width="45.855468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584" width="11.42578125" style="2"/>
    <col min="3585" max="3585" width="2.85546875" style="2" customWidth="1"/>
    <col min="3586" max="3586" width="45.855468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840" width="11.42578125" style="2"/>
    <col min="3841" max="3841" width="2.85546875" style="2" customWidth="1"/>
    <col min="3842" max="3842" width="45.855468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4096" width="11.42578125" style="2"/>
    <col min="4097" max="4097" width="2.85546875" style="2" customWidth="1"/>
    <col min="4098" max="4098" width="45.855468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352" width="11.42578125" style="2"/>
    <col min="4353" max="4353" width="2.85546875" style="2" customWidth="1"/>
    <col min="4354" max="4354" width="45.855468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608" width="11.42578125" style="2"/>
    <col min="4609" max="4609" width="2.85546875" style="2" customWidth="1"/>
    <col min="4610" max="4610" width="45.855468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864" width="11.42578125" style="2"/>
    <col min="4865" max="4865" width="2.85546875" style="2" customWidth="1"/>
    <col min="4866" max="4866" width="45.855468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5120" width="11.42578125" style="2"/>
    <col min="5121" max="5121" width="2.85546875" style="2" customWidth="1"/>
    <col min="5122" max="5122" width="45.855468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376" width="11.42578125" style="2"/>
    <col min="5377" max="5377" width="2.85546875" style="2" customWidth="1"/>
    <col min="5378" max="5378" width="45.855468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632" width="11.42578125" style="2"/>
    <col min="5633" max="5633" width="2.85546875" style="2" customWidth="1"/>
    <col min="5634" max="5634" width="45.855468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888" width="11.42578125" style="2"/>
    <col min="5889" max="5889" width="2.85546875" style="2" customWidth="1"/>
    <col min="5890" max="5890" width="45.855468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6144" width="11.42578125" style="2"/>
    <col min="6145" max="6145" width="2.85546875" style="2" customWidth="1"/>
    <col min="6146" max="6146" width="45.855468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400" width="11.42578125" style="2"/>
    <col min="6401" max="6401" width="2.85546875" style="2" customWidth="1"/>
    <col min="6402" max="6402" width="45.855468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656" width="11.42578125" style="2"/>
    <col min="6657" max="6657" width="2.85546875" style="2" customWidth="1"/>
    <col min="6658" max="6658" width="45.855468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912" width="11.42578125" style="2"/>
    <col min="6913" max="6913" width="2.85546875" style="2" customWidth="1"/>
    <col min="6914" max="6914" width="45.855468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7168" width="11.42578125" style="2"/>
    <col min="7169" max="7169" width="2.85546875" style="2" customWidth="1"/>
    <col min="7170" max="7170" width="45.855468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424" width="11.42578125" style="2"/>
    <col min="7425" max="7425" width="2.85546875" style="2" customWidth="1"/>
    <col min="7426" max="7426" width="45.855468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680" width="11.42578125" style="2"/>
    <col min="7681" max="7681" width="2.85546875" style="2" customWidth="1"/>
    <col min="7682" max="7682" width="45.855468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936" width="11.42578125" style="2"/>
    <col min="7937" max="7937" width="2.85546875" style="2" customWidth="1"/>
    <col min="7938" max="7938" width="45.855468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8192" width="11.42578125" style="2"/>
    <col min="8193" max="8193" width="2.85546875" style="2" customWidth="1"/>
    <col min="8194" max="8194" width="45.855468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448" width="11.42578125" style="2"/>
    <col min="8449" max="8449" width="2.85546875" style="2" customWidth="1"/>
    <col min="8450" max="8450" width="45.855468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704" width="11.42578125" style="2"/>
    <col min="8705" max="8705" width="2.85546875" style="2" customWidth="1"/>
    <col min="8706" max="8706" width="45.855468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960" width="11.42578125" style="2"/>
    <col min="8961" max="8961" width="2.85546875" style="2" customWidth="1"/>
    <col min="8962" max="8962" width="45.855468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9216" width="11.42578125" style="2"/>
    <col min="9217" max="9217" width="2.85546875" style="2" customWidth="1"/>
    <col min="9218" max="9218" width="45.855468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472" width="11.42578125" style="2"/>
    <col min="9473" max="9473" width="2.85546875" style="2" customWidth="1"/>
    <col min="9474" max="9474" width="45.855468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728" width="11.42578125" style="2"/>
    <col min="9729" max="9729" width="2.85546875" style="2" customWidth="1"/>
    <col min="9730" max="9730" width="45.855468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984" width="11.42578125" style="2"/>
    <col min="9985" max="9985" width="2.85546875" style="2" customWidth="1"/>
    <col min="9986" max="9986" width="45.855468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10240" width="11.42578125" style="2"/>
    <col min="10241" max="10241" width="2.85546875" style="2" customWidth="1"/>
    <col min="10242" max="10242" width="45.855468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496" width="11.42578125" style="2"/>
    <col min="10497" max="10497" width="2.85546875" style="2" customWidth="1"/>
    <col min="10498" max="10498" width="45.855468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752" width="11.42578125" style="2"/>
    <col min="10753" max="10753" width="2.85546875" style="2" customWidth="1"/>
    <col min="10754" max="10754" width="45.855468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1008" width="11.42578125" style="2"/>
    <col min="11009" max="11009" width="2.85546875" style="2" customWidth="1"/>
    <col min="11010" max="11010" width="45.855468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264" width="11.42578125" style="2"/>
    <col min="11265" max="11265" width="2.85546875" style="2" customWidth="1"/>
    <col min="11266" max="11266" width="45.855468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520" width="11.42578125" style="2"/>
    <col min="11521" max="11521" width="2.85546875" style="2" customWidth="1"/>
    <col min="11522" max="11522" width="45.855468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776" width="11.42578125" style="2"/>
    <col min="11777" max="11777" width="2.85546875" style="2" customWidth="1"/>
    <col min="11778" max="11778" width="45.855468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2032" width="11.42578125" style="2"/>
    <col min="12033" max="12033" width="2.85546875" style="2" customWidth="1"/>
    <col min="12034" max="12034" width="45.855468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288" width="11.42578125" style="2"/>
    <col min="12289" max="12289" width="2.85546875" style="2" customWidth="1"/>
    <col min="12290" max="12290" width="45.855468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544" width="11.42578125" style="2"/>
    <col min="12545" max="12545" width="2.85546875" style="2" customWidth="1"/>
    <col min="12546" max="12546" width="45.855468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800" width="11.42578125" style="2"/>
    <col min="12801" max="12801" width="2.85546875" style="2" customWidth="1"/>
    <col min="12802" max="12802" width="45.855468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3056" width="11.42578125" style="2"/>
    <col min="13057" max="13057" width="2.85546875" style="2" customWidth="1"/>
    <col min="13058" max="13058" width="45.855468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312" width="11.42578125" style="2"/>
    <col min="13313" max="13313" width="2.85546875" style="2" customWidth="1"/>
    <col min="13314" max="13314" width="45.855468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568" width="11.42578125" style="2"/>
    <col min="13569" max="13569" width="2.85546875" style="2" customWidth="1"/>
    <col min="13570" max="13570" width="45.855468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824" width="11.42578125" style="2"/>
    <col min="13825" max="13825" width="2.85546875" style="2" customWidth="1"/>
    <col min="13826" max="13826" width="45.855468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4080" width="11.42578125" style="2"/>
    <col min="14081" max="14081" width="2.85546875" style="2" customWidth="1"/>
    <col min="14082" max="14082" width="45.855468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336" width="11.42578125" style="2"/>
    <col min="14337" max="14337" width="2.85546875" style="2" customWidth="1"/>
    <col min="14338" max="14338" width="45.855468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592" width="11.42578125" style="2"/>
    <col min="14593" max="14593" width="2.85546875" style="2" customWidth="1"/>
    <col min="14594" max="14594" width="45.855468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848" width="11.42578125" style="2"/>
    <col min="14849" max="14849" width="2.85546875" style="2" customWidth="1"/>
    <col min="14850" max="14850" width="45.855468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5104" width="11.42578125" style="2"/>
    <col min="15105" max="15105" width="2.85546875" style="2" customWidth="1"/>
    <col min="15106" max="15106" width="45.855468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360" width="11.42578125" style="2"/>
    <col min="15361" max="15361" width="2.85546875" style="2" customWidth="1"/>
    <col min="15362" max="15362" width="45.855468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616" width="11.42578125" style="2"/>
    <col min="15617" max="15617" width="2.85546875" style="2" customWidth="1"/>
    <col min="15618" max="15618" width="45.855468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872" width="11.42578125" style="2"/>
    <col min="15873" max="15873" width="2.85546875" style="2" customWidth="1"/>
    <col min="15874" max="15874" width="45.855468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6128" width="11.42578125" style="2"/>
    <col min="16129" max="16129" width="2.85546875" style="2" customWidth="1"/>
    <col min="16130" max="16130" width="45.855468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384" width="11.42578125" style="2"/>
  </cols>
  <sheetData>
    <row r="1" spans="1:12" x14ac:dyDescent="0.25">
      <c r="A1" s="112"/>
      <c r="B1" s="112"/>
      <c r="C1" s="112"/>
      <c r="D1" s="112"/>
      <c r="E1" s="112"/>
      <c r="F1" s="112"/>
      <c r="G1" s="112"/>
      <c r="H1" s="112"/>
      <c r="I1" s="112"/>
      <c r="J1" s="112"/>
      <c r="K1" s="112"/>
      <c r="L1" s="112"/>
    </row>
    <row r="2" spans="1:12" x14ac:dyDescent="0.25">
      <c r="A2" s="112"/>
      <c r="B2" s="358" t="s">
        <v>309</v>
      </c>
      <c r="C2" s="112"/>
      <c r="D2" s="112"/>
      <c r="E2" s="112"/>
      <c r="F2" s="112"/>
      <c r="G2" s="112"/>
      <c r="H2" s="112"/>
      <c r="I2" s="112"/>
      <c r="J2" s="112"/>
      <c r="K2" s="112"/>
      <c r="L2" s="112"/>
    </row>
    <row r="3" spans="1:12" x14ac:dyDescent="0.25">
      <c r="A3" s="112"/>
      <c r="B3" s="6" t="s">
        <v>310</v>
      </c>
      <c r="C3" s="112"/>
      <c r="D3" s="92" t="s">
        <v>263</v>
      </c>
      <c r="E3" s="112"/>
      <c r="F3" s="112"/>
      <c r="G3" s="92" t="s">
        <v>311</v>
      </c>
      <c r="H3" s="112"/>
      <c r="I3" s="112"/>
      <c r="J3" s="92" t="s">
        <v>312</v>
      </c>
      <c r="K3" s="112"/>
      <c r="L3" s="112"/>
    </row>
    <row r="4" spans="1:12" x14ac:dyDescent="0.25">
      <c r="A4" s="112"/>
      <c r="B4" s="6"/>
      <c r="C4" s="112"/>
      <c r="D4" s="92" t="s">
        <v>264</v>
      </c>
      <c r="E4" s="112"/>
      <c r="F4" s="112"/>
      <c r="G4" s="92" t="s">
        <v>264</v>
      </c>
      <c r="H4" s="112"/>
      <c r="I4" s="112"/>
      <c r="J4" s="92" t="s">
        <v>264</v>
      </c>
      <c r="K4" s="112"/>
      <c r="L4" s="112"/>
    </row>
    <row r="5" spans="1:12" ht="12.75" customHeight="1" x14ac:dyDescent="0.25">
      <c r="A5" s="12"/>
      <c r="B5" s="1999" t="s">
        <v>4</v>
      </c>
      <c r="C5" s="112"/>
      <c r="D5" s="1999">
        <v>2016</v>
      </c>
      <c r="E5" s="1999">
        <v>2015</v>
      </c>
      <c r="F5" s="112"/>
      <c r="G5" s="1999">
        <v>2016</v>
      </c>
      <c r="H5" s="1999">
        <v>2015</v>
      </c>
      <c r="I5" s="112"/>
      <c r="J5" s="1999">
        <v>2016</v>
      </c>
      <c r="K5" s="1999">
        <v>2015</v>
      </c>
      <c r="L5" s="112"/>
    </row>
    <row r="6" spans="1:12" x14ac:dyDescent="0.25">
      <c r="A6" s="12"/>
      <c r="B6" s="2000"/>
      <c r="C6" s="112"/>
      <c r="D6" s="2000"/>
      <c r="E6" s="2000"/>
      <c r="F6" s="112"/>
      <c r="G6" s="2000"/>
      <c r="H6" s="2000"/>
      <c r="I6" s="112"/>
      <c r="J6" s="2000"/>
      <c r="K6" s="2000"/>
      <c r="L6" s="112"/>
    </row>
    <row r="7" spans="1:12" x14ac:dyDescent="0.25">
      <c r="A7" s="12"/>
      <c r="B7" s="2001"/>
      <c r="C7" s="92"/>
      <c r="D7" s="2001"/>
      <c r="E7" s="2001"/>
      <c r="F7" s="92"/>
      <c r="G7" s="2001"/>
      <c r="H7" s="2001"/>
      <c r="I7" s="92"/>
      <c r="J7" s="2001"/>
      <c r="K7" s="2001"/>
      <c r="L7" s="92"/>
    </row>
    <row r="8" spans="1:12" x14ac:dyDescent="0.25">
      <c r="A8" s="16"/>
      <c r="B8" s="16"/>
      <c r="C8" s="12"/>
      <c r="D8" s="16"/>
      <c r="E8" s="16"/>
      <c r="F8" s="12"/>
      <c r="G8" s="16"/>
      <c r="H8" s="16"/>
      <c r="I8" s="12"/>
      <c r="J8" s="16"/>
      <c r="K8" s="16"/>
      <c r="L8" s="12"/>
    </row>
    <row r="9" spans="1:12" x14ac:dyDescent="0.25">
      <c r="A9" s="112"/>
      <c r="B9" s="20" t="s">
        <v>11</v>
      </c>
      <c r="C9" s="12"/>
      <c r="D9" s="21"/>
      <c r="E9" s="21"/>
      <c r="F9" s="12"/>
      <c r="G9" s="21"/>
      <c r="H9" s="21"/>
      <c r="I9" s="12"/>
      <c r="J9" s="21"/>
      <c r="K9" s="21"/>
      <c r="L9" s="12"/>
    </row>
    <row r="10" spans="1:12" x14ac:dyDescent="0.25">
      <c r="A10" s="113"/>
      <c r="B10" s="26" t="s">
        <v>14</v>
      </c>
      <c r="C10" s="112"/>
      <c r="D10" s="193">
        <v>1.45</v>
      </c>
      <c r="E10" s="193">
        <v>0.32</v>
      </c>
      <c r="F10" s="901"/>
      <c r="G10" s="193">
        <v>1.45</v>
      </c>
      <c r="H10" s="193">
        <v>0.32</v>
      </c>
      <c r="I10" s="901"/>
      <c r="J10" s="193">
        <v>0</v>
      </c>
      <c r="K10" s="193">
        <v>0</v>
      </c>
      <c r="L10" s="901"/>
    </row>
    <row r="11" spans="1:12" x14ac:dyDescent="0.25">
      <c r="A11" s="112"/>
      <c r="B11" s="32" t="s">
        <v>16</v>
      </c>
      <c r="C11" s="112"/>
      <c r="D11" s="176">
        <v>1088.21</v>
      </c>
      <c r="E11" s="176">
        <v>1133.92</v>
      </c>
      <c r="F11" s="901"/>
      <c r="G11" s="176">
        <v>1022.75</v>
      </c>
      <c r="H11" s="176">
        <v>1077.31</v>
      </c>
      <c r="I11" s="901"/>
      <c r="J11" s="176">
        <v>65.459999999999994</v>
      </c>
      <c r="K11" s="176">
        <v>56.61</v>
      </c>
      <c r="L11" s="901"/>
    </row>
    <row r="12" spans="1:12" x14ac:dyDescent="0.25">
      <c r="A12" s="112"/>
      <c r="B12" s="32" t="s">
        <v>18</v>
      </c>
      <c r="C12" s="112"/>
      <c r="D12" s="176">
        <v>361.91</v>
      </c>
      <c r="E12" s="176">
        <v>334</v>
      </c>
      <c r="F12" s="901"/>
      <c r="G12" s="176">
        <v>216.04</v>
      </c>
      <c r="H12" s="176">
        <v>220.79</v>
      </c>
      <c r="I12" s="901"/>
      <c r="J12" s="176">
        <v>145.87</v>
      </c>
      <c r="K12" s="176">
        <v>113.21</v>
      </c>
      <c r="L12" s="901"/>
    </row>
    <row r="13" spans="1:12" x14ac:dyDescent="0.25">
      <c r="A13" s="112"/>
      <c r="B13" s="32" t="s">
        <v>20</v>
      </c>
      <c r="C13" s="112"/>
      <c r="D13" s="176">
        <v>453.83</v>
      </c>
      <c r="E13" s="176">
        <v>453.91</v>
      </c>
      <c r="F13" s="901"/>
      <c r="G13" s="176">
        <v>256.54000000000002</v>
      </c>
      <c r="H13" s="176">
        <v>257.83</v>
      </c>
      <c r="I13" s="901"/>
      <c r="J13" s="176">
        <v>197.29</v>
      </c>
      <c r="K13" s="176">
        <v>196.07</v>
      </c>
      <c r="L13" s="901"/>
    </row>
    <row r="14" spans="1:12" x14ac:dyDescent="0.25">
      <c r="A14" s="112"/>
      <c r="B14" s="32" t="s">
        <v>22</v>
      </c>
      <c r="C14" s="112"/>
      <c r="D14" s="176">
        <v>2.36</v>
      </c>
      <c r="E14" s="176">
        <v>3.16</v>
      </c>
      <c r="F14" s="901"/>
      <c r="G14" s="176">
        <v>0.15</v>
      </c>
      <c r="H14" s="176">
        <v>0.21</v>
      </c>
      <c r="I14" s="901"/>
      <c r="J14" s="176">
        <v>2.21</v>
      </c>
      <c r="K14" s="176">
        <v>2.95</v>
      </c>
      <c r="L14" s="901"/>
    </row>
    <row r="15" spans="1:12" x14ac:dyDescent="0.25">
      <c r="A15" s="112"/>
      <c r="B15" s="32" t="s">
        <v>24</v>
      </c>
      <c r="C15" s="112"/>
      <c r="D15" s="176">
        <v>1457</v>
      </c>
      <c r="E15" s="176">
        <v>2393</v>
      </c>
      <c r="F15" s="901"/>
      <c r="G15" s="176" t="s">
        <v>131</v>
      </c>
      <c r="H15" s="176" t="s">
        <v>131</v>
      </c>
      <c r="I15" s="901"/>
      <c r="J15" s="176" t="s">
        <v>131</v>
      </c>
      <c r="K15" s="176" t="s">
        <v>131</v>
      </c>
      <c r="L15" s="901"/>
    </row>
    <row r="16" spans="1:12" x14ac:dyDescent="0.25">
      <c r="A16" s="112"/>
      <c r="B16" s="42" t="s">
        <v>28</v>
      </c>
      <c r="C16" s="149"/>
      <c r="D16" s="811">
        <v>177.8</v>
      </c>
      <c r="E16" s="811">
        <v>174.1</v>
      </c>
      <c r="F16" s="901"/>
      <c r="G16" s="811" t="s">
        <v>131</v>
      </c>
      <c r="H16" s="811" t="s">
        <v>131</v>
      </c>
      <c r="I16" s="901"/>
      <c r="J16" s="811" t="s">
        <v>131</v>
      </c>
      <c r="K16" s="811" t="s">
        <v>131</v>
      </c>
      <c r="L16" s="901"/>
    </row>
    <row r="17" spans="1:12" x14ac:dyDescent="0.25">
      <c r="A17" s="112"/>
      <c r="B17" s="157" t="s">
        <v>30</v>
      </c>
      <c r="C17" s="112"/>
      <c r="D17" s="185">
        <f>SUM(D10:D16)</f>
        <v>3542.5600000000004</v>
      </c>
      <c r="E17" s="185">
        <f>SUM(E10:E16)</f>
        <v>4492.4100000000008</v>
      </c>
      <c r="F17" s="901"/>
      <c r="G17" s="185">
        <f>SUM(G10:G16)</f>
        <v>1496.93</v>
      </c>
      <c r="H17" s="185">
        <f>SUM(H10:H16)</f>
        <v>1556.4599999999998</v>
      </c>
      <c r="I17" s="901"/>
      <c r="J17" s="185">
        <f>SUM(J10:J16)</f>
        <v>410.83</v>
      </c>
      <c r="K17" s="185">
        <f>SUM(K10:K16)</f>
        <v>368.84</v>
      </c>
      <c r="L17" s="901"/>
    </row>
    <row r="18" spans="1:12" x14ac:dyDescent="0.25">
      <c r="A18" s="187"/>
      <c r="B18" s="57"/>
      <c r="C18" s="112"/>
      <c r="D18" s="893"/>
      <c r="E18" s="893"/>
      <c r="F18" s="901"/>
      <c r="G18" s="893"/>
      <c r="H18" s="893"/>
      <c r="I18" s="901"/>
      <c r="J18" s="893"/>
      <c r="K18" s="893"/>
      <c r="L18" s="901"/>
    </row>
    <row r="19" spans="1:12" x14ac:dyDescent="0.25">
      <c r="A19" s="187"/>
      <c r="B19" s="20" t="s">
        <v>31</v>
      </c>
      <c r="C19" s="112"/>
      <c r="D19" s="36"/>
      <c r="E19" s="36"/>
      <c r="F19" s="901"/>
      <c r="G19" s="36"/>
      <c r="H19" s="36"/>
      <c r="I19" s="901"/>
      <c r="J19" s="36"/>
      <c r="K19" s="36"/>
      <c r="L19" s="901"/>
    </row>
    <row r="20" spans="1:12" x14ac:dyDescent="0.25">
      <c r="A20" s="113"/>
      <c r="B20" s="26" t="s">
        <v>700</v>
      </c>
      <c r="C20" s="112"/>
      <c r="D20" s="193">
        <v>287.07</v>
      </c>
      <c r="E20" s="193">
        <v>253.35</v>
      </c>
      <c r="F20" s="901"/>
      <c r="G20" s="193">
        <v>276.43</v>
      </c>
      <c r="H20" s="193">
        <v>241.09</v>
      </c>
      <c r="I20" s="901"/>
      <c r="J20" s="193">
        <v>10.67</v>
      </c>
      <c r="K20" s="193">
        <v>12.27</v>
      </c>
      <c r="L20" s="901"/>
    </row>
    <row r="21" spans="1:12" x14ac:dyDescent="0.25">
      <c r="A21" s="112"/>
      <c r="B21" s="32" t="s">
        <v>35</v>
      </c>
      <c r="C21" s="112"/>
      <c r="D21" s="195">
        <v>19.97</v>
      </c>
      <c r="E21" s="195">
        <v>171.86</v>
      </c>
      <c r="F21" s="901"/>
      <c r="G21" s="195">
        <v>19.97</v>
      </c>
      <c r="H21" s="195">
        <v>171.82</v>
      </c>
      <c r="I21" s="901"/>
      <c r="J21" s="195">
        <v>0.04</v>
      </c>
      <c r="K21" s="195">
        <v>0.04</v>
      </c>
      <c r="L21" s="901"/>
    </row>
    <row r="22" spans="1:12" x14ac:dyDescent="0.25">
      <c r="A22" s="112"/>
      <c r="B22" s="32" t="s">
        <v>37</v>
      </c>
      <c r="C22" s="112"/>
      <c r="D22" s="195">
        <v>0.28999999999999998</v>
      </c>
      <c r="E22" s="195">
        <v>0.24</v>
      </c>
      <c r="F22" s="901"/>
      <c r="G22" s="195">
        <v>0.28999999999999998</v>
      </c>
      <c r="H22" s="195">
        <v>0.24</v>
      </c>
      <c r="I22" s="901"/>
      <c r="J22" s="176" t="s">
        <v>131</v>
      </c>
      <c r="K22" s="176" t="s">
        <v>131</v>
      </c>
      <c r="L22" s="901"/>
    </row>
    <row r="23" spans="1:12" x14ac:dyDescent="0.25">
      <c r="A23" s="112"/>
      <c r="B23" s="32" t="s">
        <v>39</v>
      </c>
      <c r="C23" s="112"/>
      <c r="D23" s="195">
        <v>3455</v>
      </c>
      <c r="E23" s="195">
        <v>587</v>
      </c>
      <c r="F23" s="901"/>
      <c r="G23" s="176" t="s">
        <v>131</v>
      </c>
      <c r="H23" s="176" t="s">
        <v>131</v>
      </c>
      <c r="I23" s="901"/>
      <c r="J23" s="195">
        <v>3455</v>
      </c>
      <c r="K23" s="195">
        <v>587</v>
      </c>
      <c r="L23" s="901"/>
    </row>
    <row r="24" spans="1:12" x14ac:dyDescent="0.25">
      <c r="A24" s="2"/>
      <c r="B24" s="32" t="s">
        <v>41</v>
      </c>
      <c r="C24" s="112"/>
      <c r="D24" s="195">
        <v>126.23</v>
      </c>
      <c r="E24" s="195">
        <v>114.94</v>
      </c>
      <c r="F24" s="901"/>
      <c r="G24" s="195">
        <v>125.76</v>
      </c>
      <c r="H24" s="195">
        <v>114.6</v>
      </c>
      <c r="I24" s="901"/>
      <c r="J24" s="195">
        <v>0.47</v>
      </c>
      <c r="K24" s="195">
        <v>0.33</v>
      </c>
      <c r="L24" s="901"/>
    </row>
    <row r="25" spans="1:12" x14ac:dyDescent="0.25">
      <c r="A25" s="112"/>
      <c r="B25" s="32" t="s">
        <v>47</v>
      </c>
      <c r="C25" s="112"/>
      <c r="D25" s="195">
        <v>8177.42</v>
      </c>
      <c r="E25" s="195">
        <v>7922.98</v>
      </c>
      <c r="F25" s="901"/>
      <c r="G25" s="195">
        <v>8177.42</v>
      </c>
      <c r="H25" s="195">
        <v>7922.98</v>
      </c>
      <c r="I25" s="901"/>
      <c r="J25" s="176" t="s">
        <v>131</v>
      </c>
      <c r="K25" s="176" t="s">
        <v>131</v>
      </c>
      <c r="L25" s="901"/>
    </row>
    <row r="26" spans="1:12" x14ac:dyDescent="0.25">
      <c r="A26" s="112"/>
      <c r="B26" s="32" t="s">
        <v>49</v>
      </c>
      <c r="C26" s="149"/>
      <c r="D26" s="195">
        <v>340.47</v>
      </c>
      <c r="E26" s="195">
        <v>232.56</v>
      </c>
      <c r="F26" s="901"/>
      <c r="G26" s="195">
        <v>323.45</v>
      </c>
      <c r="H26" s="195">
        <v>216.8</v>
      </c>
      <c r="I26" s="901"/>
      <c r="J26" s="195">
        <v>17.03</v>
      </c>
      <c r="K26" s="195">
        <v>15.77</v>
      </c>
      <c r="L26" s="901"/>
    </row>
    <row r="27" spans="1:12" x14ac:dyDescent="0.25">
      <c r="A27" s="112"/>
      <c r="B27" s="32" t="s">
        <v>50</v>
      </c>
      <c r="C27" s="149"/>
      <c r="D27" s="195">
        <v>39.53</v>
      </c>
      <c r="E27" s="195">
        <v>29.71</v>
      </c>
      <c r="F27" s="901"/>
      <c r="G27" s="195">
        <v>25.42</v>
      </c>
      <c r="H27" s="195">
        <v>19.989999999999998</v>
      </c>
      <c r="I27" s="901"/>
      <c r="J27" s="195">
        <v>14.11</v>
      </c>
      <c r="K27" s="195">
        <v>9.7100000000000009</v>
      </c>
      <c r="L27" s="901"/>
    </row>
    <row r="28" spans="1:12" x14ac:dyDescent="0.25">
      <c r="A28" s="112"/>
      <c r="B28" s="32" t="s">
        <v>53</v>
      </c>
      <c r="C28" s="112"/>
      <c r="D28" s="195">
        <v>2648.22</v>
      </c>
      <c r="E28" s="195">
        <v>9047.91</v>
      </c>
      <c r="F28" s="901"/>
      <c r="G28" s="195">
        <v>2581.61</v>
      </c>
      <c r="H28" s="195">
        <v>9001.9500000000007</v>
      </c>
      <c r="I28" s="901"/>
      <c r="J28" s="195">
        <v>66.61</v>
      </c>
      <c r="K28" s="195">
        <v>45.96</v>
      </c>
      <c r="L28" s="901"/>
    </row>
    <row r="29" spans="1:12" x14ac:dyDescent="0.25">
      <c r="A29" s="112"/>
      <c r="B29" s="32" t="s">
        <v>55</v>
      </c>
      <c r="C29" s="112"/>
      <c r="D29" s="195">
        <v>973.19</v>
      </c>
      <c r="E29" s="195">
        <v>1255.2</v>
      </c>
      <c r="F29" s="901"/>
      <c r="G29" s="195">
        <v>965.81</v>
      </c>
      <c r="H29" s="195">
        <v>1253.6400000000001</v>
      </c>
      <c r="I29" s="901"/>
      <c r="J29" s="195">
        <v>7.4</v>
      </c>
      <c r="K29" s="195">
        <v>1.57</v>
      </c>
      <c r="L29" s="901"/>
    </row>
    <row r="30" spans="1:12" x14ac:dyDescent="0.25">
      <c r="A30" s="112"/>
      <c r="B30" s="42" t="s">
        <v>160</v>
      </c>
      <c r="C30" s="149"/>
      <c r="D30" s="811">
        <v>0.02</v>
      </c>
      <c r="E30" s="811">
        <v>0.15</v>
      </c>
      <c r="F30" s="901"/>
      <c r="G30" s="811">
        <v>0.02</v>
      </c>
      <c r="H30" s="811">
        <v>0.15</v>
      </c>
      <c r="I30" s="901"/>
      <c r="J30" s="811" t="s">
        <v>131</v>
      </c>
      <c r="K30" s="811" t="s">
        <v>131</v>
      </c>
      <c r="L30" s="901"/>
    </row>
    <row r="31" spans="1:12" x14ac:dyDescent="0.25">
      <c r="A31" s="112"/>
      <c r="B31" s="157" t="s">
        <v>30</v>
      </c>
      <c r="C31" s="112"/>
      <c r="D31" s="186">
        <f>SUM(D20:D30)</f>
        <v>16067.41</v>
      </c>
      <c r="E31" s="186">
        <f>SUM(E20:E30)</f>
        <v>19615.899999999998</v>
      </c>
      <c r="F31" s="901"/>
      <c r="G31" s="186">
        <f>SUM(G20:G30)</f>
        <v>12496.180000000002</v>
      </c>
      <c r="H31" s="186">
        <f>SUM(H20:H30)</f>
        <v>18943.260000000002</v>
      </c>
      <c r="I31" s="901"/>
      <c r="J31" s="186">
        <f>SUM(J20:J30)</f>
        <v>3571.3300000000004</v>
      </c>
      <c r="K31" s="186">
        <f>SUM(K20:K30)</f>
        <v>672.65000000000009</v>
      </c>
      <c r="L31" s="901"/>
    </row>
    <row r="32" spans="1:12" x14ac:dyDescent="0.25">
      <c r="A32" s="187"/>
      <c r="B32" s="48"/>
      <c r="C32" s="112"/>
      <c r="D32" s="893"/>
      <c r="E32" s="893"/>
      <c r="F32" s="901"/>
      <c r="G32" s="893"/>
      <c r="H32" s="893"/>
      <c r="I32" s="901"/>
      <c r="J32" s="893"/>
      <c r="K32" s="893"/>
      <c r="L32" s="901"/>
    </row>
    <row r="33" spans="1:13" x14ac:dyDescent="0.25">
      <c r="A33" s="187"/>
      <c r="B33" s="20" t="s">
        <v>64</v>
      </c>
      <c r="D33" s="36"/>
      <c r="E33" s="36"/>
      <c r="F33" s="901"/>
      <c r="G33" s="36"/>
      <c r="H33" s="36"/>
      <c r="I33" s="901"/>
      <c r="J33" s="36"/>
      <c r="K33" s="36"/>
      <c r="L33" s="901"/>
    </row>
    <row r="34" spans="1:13" x14ac:dyDescent="0.25">
      <c r="A34" s="112"/>
      <c r="B34" s="26" t="s">
        <v>65</v>
      </c>
      <c r="C34" s="112"/>
      <c r="D34" s="727" t="s">
        <v>131</v>
      </c>
      <c r="E34" s="733">
        <v>0</v>
      </c>
      <c r="F34" s="901"/>
      <c r="G34" s="727" t="s">
        <v>131</v>
      </c>
      <c r="H34" s="733">
        <v>0</v>
      </c>
      <c r="I34" s="901"/>
      <c r="J34" s="727" t="s">
        <v>131</v>
      </c>
      <c r="K34" s="614" t="s">
        <v>131</v>
      </c>
      <c r="L34" s="901"/>
    </row>
    <row r="35" spans="1:13" x14ac:dyDescent="0.25">
      <c r="A35" s="112"/>
      <c r="B35" s="32" t="s">
        <v>67</v>
      </c>
      <c r="D35" s="739" t="s">
        <v>131</v>
      </c>
      <c r="E35" s="735">
        <v>2</v>
      </c>
      <c r="F35" s="901"/>
      <c r="G35" s="739" t="s">
        <v>131</v>
      </c>
      <c r="H35" s="735">
        <v>2</v>
      </c>
      <c r="I35" s="901"/>
      <c r="J35" s="739" t="s">
        <v>131</v>
      </c>
      <c r="K35" s="615" t="s">
        <v>131</v>
      </c>
      <c r="L35" s="901"/>
    </row>
    <row r="36" spans="1:13" x14ac:dyDescent="0.25">
      <c r="A36" s="112"/>
      <c r="B36" s="32" t="s">
        <v>166</v>
      </c>
      <c r="D36" s="734">
        <v>0.38</v>
      </c>
      <c r="E36" s="735">
        <v>0.02</v>
      </c>
      <c r="F36" s="901"/>
      <c r="G36" s="902">
        <v>0.35</v>
      </c>
      <c r="H36" s="735">
        <v>0.02</v>
      </c>
      <c r="I36" s="901"/>
      <c r="J36" s="739">
        <v>0.03</v>
      </c>
      <c r="K36" s="615" t="s">
        <v>131</v>
      </c>
      <c r="L36" s="901"/>
    </row>
    <row r="37" spans="1:13" x14ac:dyDescent="0.25">
      <c r="A37" s="112"/>
      <c r="B37" s="32" t="s">
        <v>71</v>
      </c>
      <c r="C37" s="112"/>
      <c r="D37" s="739">
        <v>28.01</v>
      </c>
      <c r="E37" s="615">
        <v>34</v>
      </c>
      <c r="F37" s="903"/>
      <c r="G37" s="739">
        <v>28.01</v>
      </c>
      <c r="H37" s="615">
        <v>34</v>
      </c>
      <c r="I37" s="903"/>
      <c r="J37" s="739" t="s">
        <v>131</v>
      </c>
      <c r="K37" s="615" t="s">
        <v>131</v>
      </c>
      <c r="L37" s="901"/>
    </row>
    <row r="38" spans="1:13" x14ac:dyDescent="0.25">
      <c r="A38" s="112"/>
      <c r="B38" s="32" t="s">
        <v>170</v>
      </c>
      <c r="C38" s="112"/>
      <c r="D38" s="734">
        <v>616.76</v>
      </c>
      <c r="E38" s="735">
        <v>675.94</v>
      </c>
      <c r="F38" s="901"/>
      <c r="G38" s="734">
        <v>15.81</v>
      </c>
      <c r="H38" s="735">
        <v>13.3</v>
      </c>
      <c r="I38" s="901"/>
      <c r="J38" s="734">
        <v>600.97</v>
      </c>
      <c r="K38" s="735">
        <v>662.66</v>
      </c>
      <c r="L38" s="901"/>
    </row>
    <row r="39" spans="1:13" x14ac:dyDescent="0.25">
      <c r="A39" s="199"/>
      <c r="B39" s="32" t="s">
        <v>74</v>
      </c>
      <c r="C39" s="112"/>
      <c r="D39" s="734">
        <v>267.06</v>
      </c>
      <c r="E39" s="735">
        <v>445.61</v>
      </c>
      <c r="F39" s="901"/>
      <c r="G39" s="734">
        <v>267.06</v>
      </c>
      <c r="H39" s="735">
        <v>237.72</v>
      </c>
      <c r="I39" s="901"/>
      <c r="J39" s="739" t="s">
        <v>131</v>
      </c>
      <c r="K39" s="735">
        <v>207.89</v>
      </c>
      <c r="L39" s="901"/>
      <c r="M39" s="112"/>
    </row>
    <row r="40" spans="1:13" x14ac:dyDescent="0.25">
      <c r="A40" s="112"/>
      <c r="B40" s="32" t="s">
        <v>76</v>
      </c>
      <c r="C40" s="112"/>
      <c r="D40" s="734">
        <v>0.05</v>
      </c>
      <c r="E40" s="735">
        <v>802.56</v>
      </c>
      <c r="F40" s="901"/>
      <c r="G40" s="734">
        <v>0.02</v>
      </c>
      <c r="H40" s="735">
        <v>559.28</v>
      </c>
      <c r="I40" s="901"/>
      <c r="J40" s="734">
        <v>0.01</v>
      </c>
      <c r="K40" s="735">
        <v>243.28</v>
      </c>
      <c r="L40" s="901"/>
      <c r="M40" s="112"/>
    </row>
    <row r="41" spans="1:13" x14ac:dyDescent="0.25">
      <c r="A41" s="112"/>
      <c r="B41" s="32" t="s">
        <v>78</v>
      </c>
      <c r="C41" s="112"/>
      <c r="D41" s="734">
        <v>0.26</v>
      </c>
      <c r="E41" s="735">
        <v>0.41</v>
      </c>
      <c r="F41" s="901"/>
      <c r="G41" s="734">
        <v>0.25</v>
      </c>
      <c r="H41" s="735">
        <v>0.39</v>
      </c>
      <c r="I41" s="901"/>
      <c r="J41" s="739">
        <v>0.01</v>
      </c>
      <c r="K41" s="615" t="s">
        <v>131</v>
      </c>
      <c r="L41" s="901"/>
      <c r="M41" s="112"/>
    </row>
    <row r="42" spans="1:13" x14ac:dyDescent="0.25">
      <c r="A42" s="112"/>
      <c r="B42" s="32" t="s">
        <v>79</v>
      </c>
      <c r="C42" s="112"/>
      <c r="D42" s="739" t="s">
        <v>131</v>
      </c>
      <c r="E42" s="615" t="s">
        <v>131</v>
      </c>
      <c r="F42" s="903"/>
      <c r="G42" s="739" t="s">
        <v>131</v>
      </c>
      <c r="H42" s="615" t="s">
        <v>131</v>
      </c>
      <c r="I42" s="903"/>
      <c r="J42" s="739" t="s">
        <v>131</v>
      </c>
      <c r="K42" s="615" t="s">
        <v>131</v>
      </c>
      <c r="L42" s="901"/>
      <c r="M42" s="112"/>
    </row>
    <row r="43" spans="1:13" x14ac:dyDescent="0.25">
      <c r="A43" s="112"/>
      <c r="B43" s="32" t="s">
        <v>603</v>
      </c>
      <c r="C43" s="112"/>
      <c r="D43" s="734">
        <v>1.42</v>
      </c>
      <c r="E43" s="735">
        <v>1.65</v>
      </c>
      <c r="F43" s="901"/>
      <c r="G43" s="739" t="s">
        <v>131</v>
      </c>
      <c r="H43" s="615" t="s">
        <v>131</v>
      </c>
      <c r="I43" s="901"/>
      <c r="J43" s="739" t="s">
        <v>131</v>
      </c>
      <c r="K43" s="615" t="s">
        <v>131</v>
      </c>
      <c r="L43" s="901"/>
      <c r="M43" s="112"/>
    </row>
    <row r="44" spans="1:13" x14ac:dyDescent="0.25">
      <c r="A44" s="112"/>
      <c r="B44" s="32" t="s">
        <v>82</v>
      </c>
      <c r="C44" s="112"/>
      <c r="D44" s="734">
        <v>376.19</v>
      </c>
      <c r="E44" s="735">
        <v>477.54</v>
      </c>
      <c r="F44" s="901"/>
      <c r="G44" s="734">
        <v>376.17</v>
      </c>
      <c r="H44" s="735">
        <v>477.48</v>
      </c>
      <c r="I44" s="901"/>
      <c r="J44" s="734">
        <v>0.01</v>
      </c>
      <c r="K44" s="735">
        <v>7.0000000000000007E-2</v>
      </c>
      <c r="L44" s="901"/>
    </row>
    <row r="45" spans="1:13" x14ac:dyDescent="0.25">
      <c r="A45" s="112"/>
      <c r="B45" s="32" t="s">
        <v>83</v>
      </c>
      <c r="C45" s="112"/>
      <c r="D45" s="734">
        <v>53.47</v>
      </c>
      <c r="E45" s="735">
        <v>66.66</v>
      </c>
      <c r="F45" s="901"/>
      <c r="G45" s="734">
        <v>0</v>
      </c>
      <c r="H45" s="735">
        <v>0</v>
      </c>
      <c r="I45" s="901"/>
      <c r="J45" s="734">
        <v>53.47</v>
      </c>
      <c r="K45" s="735">
        <v>66.66</v>
      </c>
      <c r="L45" s="901"/>
    </row>
    <row r="46" spans="1:13" x14ac:dyDescent="0.25">
      <c r="A46" s="112"/>
      <c r="B46" s="32" t="s">
        <v>84</v>
      </c>
      <c r="C46" s="112"/>
      <c r="D46" s="734">
        <v>453.28</v>
      </c>
      <c r="E46" s="735">
        <v>453.09</v>
      </c>
      <c r="F46" s="901"/>
      <c r="G46" s="739" t="s">
        <v>131</v>
      </c>
      <c r="H46" s="615" t="s">
        <v>131</v>
      </c>
      <c r="I46" s="901"/>
      <c r="J46" s="734">
        <v>453.28</v>
      </c>
      <c r="K46" s="735">
        <v>453.09</v>
      </c>
      <c r="L46" s="901"/>
    </row>
    <row r="47" spans="1:13" x14ac:dyDescent="0.25">
      <c r="A47" s="112"/>
      <c r="B47" s="32" t="s">
        <v>86</v>
      </c>
      <c r="C47" s="149"/>
      <c r="D47" s="734">
        <v>1.69</v>
      </c>
      <c r="E47" s="735">
        <v>1.89</v>
      </c>
      <c r="F47" s="901"/>
      <c r="G47" s="734">
        <v>1.58</v>
      </c>
      <c r="H47" s="735">
        <v>1.73</v>
      </c>
      <c r="I47" s="901"/>
      <c r="J47" s="734">
        <v>0.1</v>
      </c>
      <c r="K47" s="735">
        <v>0.16</v>
      </c>
      <c r="L47" s="901"/>
    </row>
    <row r="48" spans="1:13" x14ac:dyDescent="0.25">
      <c r="A48" s="112"/>
      <c r="B48" s="32" t="s">
        <v>88</v>
      </c>
      <c r="C48" s="203"/>
      <c r="D48" s="734">
        <v>5.58</v>
      </c>
      <c r="E48" s="735">
        <v>6.43</v>
      </c>
      <c r="F48" s="901"/>
      <c r="G48" s="734">
        <v>5.58</v>
      </c>
      <c r="H48" s="735">
        <v>6.43</v>
      </c>
      <c r="I48" s="901"/>
      <c r="J48" s="739" t="s">
        <v>131</v>
      </c>
      <c r="K48" s="615" t="s">
        <v>131</v>
      </c>
      <c r="L48" s="901"/>
    </row>
    <row r="49" spans="1:12" x14ac:dyDescent="0.25">
      <c r="A49" s="112"/>
      <c r="B49" s="32" t="s">
        <v>89</v>
      </c>
      <c r="C49" s="203"/>
      <c r="D49" s="734">
        <v>23.92</v>
      </c>
      <c r="E49" s="735">
        <v>24.34</v>
      </c>
      <c r="F49" s="901"/>
      <c r="G49" s="734">
        <v>23.92</v>
      </c>
      <c r="H49" s="735">
        <v>24.34</v>
      </c>
      <c r="I49" s="901"/>
      <c r="J49" s="739" t="s">
        <v>131</v>
      </c>
      <c r="K49" s="615" t="s">
        <v>131</v>
      </c>
      <c r="L49" s="901"/>
    </row>
    <row r="50" spans="1:12" x14ac:dyDescent="0.25">
      <c r="A50" s="112"/>
      <c r="B50" s="32" t="s">
        <v>90</v>
      </c>
      <c r="C50" s="203"/>
      <c r="D50" s="734">
        <v>1091.3900000000001</v>
      </c>
      <c r="E50" s="735">
        <v>619.79</v>
      </c>
      <c r="F50" s="901"/>
      <c r="G50" s="734">
        <v>1048.21</v>
      </c>
      <c r="H50" s="735">
        <v>573.37</v>
      </c>
      <c r="I50" s="901"/>
      <c r="J50" s="734">
        <v>43.16</v>
      </c>
      <c r="K50" s="735">
        <v>46.39</v>
      </c>
      <c r="L50" s="901"/>
    </row>
    <row r="51" spans="1:12" x14ac:dyDescent="0.25">
      <c r="A51" s="112"/>
      <c r="B51" s="32" t="s">
        <v>92</v>
      </c>
      <c r="D51" s="734">
        <v>0.78</v>
      </c>
      <c r="E51" s="735">
        <v>1.43</v>
      </c>
      <c r="F51" s="901"/>
      <c r="G51" s="734">
        <v>0.78</v>
      </c>
      <c r="H51" s="735">
        <v>1.43</v>
      </c>
      <c r="I51" s="901"/>
      <c r="J51" s="739" t="s">
        <v>131</v>
      </c>
      <c r="K51" s="615" t="s">
        <v>131</v>
      </c>
      <c r="L51" s="901"/>
    </row>
    <row r="52" spans="1:12" x14ac:dyDescent="0.25">
      <c r="A52" s="112"/>
      <c r="B52" s="32" t="s">
        <v>94</v>
      </c>
      <c r="D52" s="734">
        <v>95.79</v>
      </c>
      <c r="E52" s="735">
        <v>154.29</v>
      </c>
      <c r="F52" s="901"/>
      <c r="G52" s="734">
        <v>95.79</v>
      </c>
      <c r="H52" s="735">
        <v>154.29</v>
      </c>
      <c r="I52" s="901"/>
      <c r="J52" s="739" t="s">
        <v>131</v>
      </c>
      <c r="K52" s="615" t="s">
        <v>131</v>
      </c>
      <c r="L52" s="901"/>
    </row>
    <row r="53" spans="1:12" x14ac:dyDescent="0.25">
      <c r="A53" s="112"/>
      <c r="B53" s="32" t="s">
        <v>95</v>
      </c>
      <c r="D53" s="734">
        <v>0.24</v>
      </c>
      <c r="E53" s="735">
        <v>133</v>
      </c>
      <c r="F53" s="901"/>
      <c r="G53" s="734">
        <v>0.21</v>
      </c>
      <c r="H53" s="735">
        <v>121</v>
      </c>
      <c r="I53" s="901"/>
      <c r="J53" s="734">
        <v>0.03</v>
      </c>
      <c r="K53" s="735">
        <v>12</v>
      </c>
      <c r="L53" s="901"/>
    </row>
    <row r="54" spans="1:12" x14ac:dyDescent="0.25">
      <c r="A54" s="112"/>
      <c r="B54" s="32" t="s">
        <v>97</v>
      </c>
      <c r="D54" s="734">
        <v>47.65</v>
      </c>
      <c r="E54" s="735">
        <v>48.51</v>
      </c>
      <c r="F54" s="901"/>
      <c r="G54" s="734">
        <v>1.52</v>
      </c>
      <c r="H54" s="735">
        <v>1.66</v>
      </c>
      <c r="I54" s="901"/>
      <c r="J54" s="734">
        <v>46.14</v>
      </c>
      <c r="K54" s="735">
        <v>46.84</v>
      </c>
      <c r="L54" s="901"/>
    </row>
    <row r="55" spans="1:12" x14ac:dyDescent="0.25">
      <c r="A55" s="112"/>
      <c r="B55" s="32" t="s">
        <v>99</v>
      </c>
      <c r="D55" s="904">
        <v>41</v>
      </c>
      <c r="E55" s="735">
        <v>66.010000000000005</v>
      </c>
      <c r="F55" s="901"/>
      <c r="G55" s="734">
        <v>41</v>
      </c>
      <c r="H55" s="735">
        <v>66.010000000000005</v>
      </c>
      <c r="I55" s="901"/>
      <c r="J55" s="739" t="s">
        <v>131</v>
      </c>
      <c r="K55" s="615" t="s">
        <v>131</v>
      </c>
      <c r="L55" s="901"/>
    </row>
    <row r="56" spans="1:12" x14ac:dyDescent="0.25">
      <c r="A56" s="112"/>
      <c r="B56" s="32" t="s">
        <v>103</v>
      </c>
      <c r="D56" s="734">
        <v>401.75</v>
      </c>
      <c r="E56" s="735">
        <v>489.63</v>
      </c>
      <c r="F56" s="901"/>
      <c r="G56" s="734">
        <v>314.77999999999997</v>
      </c>
      <c r="H56" s="735">
        <v>392.3</v>
      </c>
      <c r="I56" s="901"/>
      <c r="J56" s="734">
        <v>86.97</v>
      </c>
      <c r="K56" s="735">
        <v>97.31</v>
      </c>
      <c r="L56" s="901"/>
    </row>
    <row r="57" spans="1:12" x14ac:dyDescent="0.25">
      <c r="A57" s="112"/>
      <c r="B57" s="32" t="s">
        <v>105</v>
      </c>
      <c r="D57" s="734">
        <v>0.64</v>
      </c>
      <c r="E57" s="735">
        <v>0.7</v>
      </c>
      <c r="F57" s="901"/>
      <c r="G57" s="734">
        <v>0.64</v>
      </c>
      <c r="H57" s="735">
        <v>0.7</v>
      </c>
      <c r="I57" s="901"/>
      <c r="J57" s="739" t="s">
        <v>131</v>
      </c>
      <c r="K57" s="615" t="s">
        <v>131</v>
      </c>
      <c r="L57" s="901"/>
    </row>
    <row r="58" spans="1:12" x14ac:dyDescent="0.25">
      <c r="A58" s="112"/>
      <c r="B58" s="42" t="s">
        <v>107</v>
      </c>
      <c r="D58" s="736">
        <v>9382.94</v>
      </c>
      <c r="E58" s="905">
        <v>8854.39</v>
      </c>
      <c r="F58" s="901"/>
      <c r="G58" s="736">
        <v>9365.84</v>
      </c>
      <c r="H58" s="905">
        <v>8831.68</v>
      </c>
      <c r="I58" s="901"/>
      <c r="J58" s="736">
        <v>17.100000000000001</v>
      </c>
      <c r="K58" s="905">
        <v>22.73</v>
      </c>
      <c r="L58" s="901"/>
    </row>
    <row r="59" spans="1:12" x14ac:dyDescent="0.25">
      <c r="A59" s="112"/>
      <c r="B59" s="157" t="s">
        <v>30</v>
      </c>
      <c r="D59" s="906">
        <f>SUM(D34:D58)</f>
        <v>12890.25</v>
      </c>
      <c r="E59" s="906">
        <f>SUM(E34:E58)</f>
        <v>13359.89</v>
      </c>
      <c r="F59" s="224"/>
      <c r="G59" s="317">
        <f>SUM(G34:G58)</f>
        <v>11587.52</v>
      </c>
      <c r="H59" s="317">
        <f t="shared" ref="H59:K59" si="0">SUM(H34:H58)</f>
        <v>11499.130000000001</v>
      </c>
      <c r="I59" s="317"/>
      <c r="J59" s="317">
        <f t="shared" si="0"/>
        <v>1301.28</v>
      </c>
      <c r="K59" s="317">
        <f t="shared" si="0"/>
        <v>1859.08</v>
      </c>
      <c r="L59" s="224"/>
    </row>
    <row r="60" spans="1:12" x14ac:dyDescent="0.25">
      <c r="A60" s="112"/>
      <c r="B60" s="203"/>
      <c r="D60" s="199"/>
      <c r="E60" s="199"/>
      <c r="F60" s="224"/>
      <c r="G60" s="199"/>
      <c r="H60" s="199"/>
      <c r="I60" s="224"/>
      <c r="J60" s="199"/>
      <c r="K60" s="199"/>
      <c r="L60" s="224"/>
    </row>
    <row r="61" spans="1:12" x14ac:dyDescent="0.25">
      <c r="A61" s="112"/>
      <c r="B61" s="235" t="s">
        <v>132</v>
      </c>
      <c r="C61" s="272"/>
      <c r="D61" s="319">
        <f>SUM(D17,D31,D59)</f>
        <v>32500.22</v>
      </c>
      <c r="E61" s="319">
        <f t="shared" ref="E61:K61" si="1">SUM(E17,E31,E59)</f>
        <v>37468.199999999997</v>
      </c>
      <c r="F61" s="319"/>
      <c r="G61" s="319">
        <f t="shared" si="1"/>
        <v>25580.630000000005</v>
      </c>
      <c r="H61" s="319">
        <f t="shared" si="1"/>
        <v>31998.850000000002</v>
      </c>
      <c r="I61" s="319"/>
      <c r="J61" s="319">
        <f t="shared" si="1"/>
        <v>5283.4400000000005</v>
      </c>
      <c r="K61" s="319">
        <f t="shared" si="1"/>
        <v>2900.5699999999997</v>
      </c>
      <c r="L61" s="313"/>
    </row>
    <row r="62" spans="1:12" x14ac:dyDescent="0.25">
      <c r="D62" s="91"/>
      <c r="E62" s="91"/>
      <c r="F62" s="224"/>
      <c r="G62" s="91"/>
      <c r="H62" s="91"/>
      <c r="I62" s="224"/>
      <c r="J62" s="91"/>
      <c r="K62" s="91"/>
      <c r="L62" s="313"/>
    </row>
    <row r="63" spans="1:12" x14ac:dyDescent="0.25">
      <c r="B63" s="3" t="s">
        <v>301</v>
      </c>
      <c r="D63" s="91"/>
      <c r="E63" s="91"/>
      <c r="F63" s="224"/>
      <c r="G63" s="91"/>
      <c r="H63" s="91"/>
      <c r="I63" s="224"/>
      <c r="J63" s="91"/>
      <c r="K63" s="91"/>
      <c r="L63" s="224"/>
    </row>
    <row r="64" spans="1:12" x14ac:dyDescent="0.25">
      <c r="B64" s="3" t="s">
        <v>302</v>
      </c>
    </row>
    <row r="65" spans="2:2" x14ac:dyDescent="0.25">
      <c r="B65" s="3" t="s">
        <v>304</v>
      </c>
    </row>
    <row r="66" spans="2:2" x14ac:dyDescent="0.25">
      <c r="B66" s="3" t="s">
        <v>286</v>
      </c>
    </row>
    <row r="67" spans="2:2" x14ac:dyDescent="0.25">
      <c r="B67" s="3" t="s">
        <v>287</v>
      </c>
    </row>
  </sheetData>
  <mergeCells count="7">
    <mergeCell ref="K5:K7"/>
    <mergeCell ref="B5:B7"/>
    <mergeCell ref="D5:D7"/>
    <mergeCell ref="E5:E7"/>
    <mergeCell ref="G5:G7"/>
    <mergeCell ref="H5:H7"/>
    <mergeCell ref="J5:J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H67"/>
  <sheetViews>
    <sheetView showGridLines="0" topLeftCell="H31" zoomScale="80" zoomScaleNormal="80" workbookViewId="0">
      <selection activeCell="AA59" sqref="AA59"/>
    </sheetView>
  </sheetViews>
  <sheetFormatPr defaultColWidth="11.42578125" defaultRowHeight="15" x14ac:dyDescent="0.25"/>
  <cols>
    <col min="1" max="1" width="2.85546875" style="3" customWidth="1"/>
    <col min="2" max="2" width="45.85546875" style="3" customWidth="1"/>
    <col min="3" max="3" width="5.85546875" style="3" customWidth="1"/>
    <col min="4" max="4" width="18.5703125" style="3" customWidth="1"/>
    <col min="5" max="6" width="15.7109375" style="3" customWidth="1"/>
    <col min="7" max="7" width="16" style="3" customWidth="1"/>
    <col min="8" max="8" width="2.85546875" style="3" customWidth="1"/>
    <col min="9" max="9" width="18.5703125" style="3" customWidth="1"/>
    <col min="10" max="12" width="15.7109375" style="3" customWidth="1"/>
    <col min="13" max="13" width="2.85546875" style="111" customWidth="1"/>
    <col min="14" max="14" width="2.85546875" style="3" customWidth="1"/>
    <col min="15" max="15" width="10.85546875" style="1674" customWidth="1"/>
    <col min="16" max="16" width="2.85546875" style="3" customWidth="1"/>
    <col min="17" max="18" width="15.7109375" style="3" customWidth="1"/>
    <col min="19" max="20" width="2.85546875" style="3" customWidth="1"/>
    <col min="21" max="21" width="45.85546875" style="3" customWidth="1"/>
    <col min="22" max="25" width="15.7109375" style="3" customWidth="1"/>
    <col min="26" max="26" width="2.85546875" style="3" customWidth="1"/>
    <col min="27" max="30" width="15.7109375" style="3" customWidth="1"/>
    <col min="31" max="31" width="2.85546875" style="111" customWidth="1"/>
    <col min="32" max="32" width="2.85546875" style="3" customWidth="1"/>
    <col min="33" max="33" width="10.85546875" style="3" customWidth="1"/>
    <col min="34" max="256" width="11.42578125" style="2"/>
    <col min="257" max="257" width="2.85546875" style="2" customWidth="1"/>
    <col min="258" max="258" width="45.85546875" style="2" customWidth="1"/>
    <col min="259" max="259" width="5.85546875" style="2" customWidth="1"/>
    <col min="260" max="260" width="18.5703125" style="2" customWidth="1"/>
    <col min="261" max="263" width="15.7109375" style="2" customWidth="1"/>
    <col min="264" max="264" width="2.85546875" style="2" customWidth="1"/>
    <col min="265" max="265" width="18.5703125" style="2" customWidth="1"/>
    <col min="266" max="268" width="15.7109375" style="2" customWidth="1"/>
    <col min="269" max="270" width="2.85546875" style="2" customWidth="1"/>
    <col min="271" max="271" width="10.85546875" style="2" customWidth="1"/>
    <col min="272" max="272" width="2.85546875" style="2" customWidth="1"/>
    <col min="273" max="274" width="15.7109375" style="2" customWidth="1"/>
    <col min="275" max="276" width="2.85546875" style="2" customWidth="1"/>
    <col min="277" max="277" width="45.85546875" style="2" customWidth="1"/>
    <col min="278" max="281" width="15.7109375" style="2" customWidth="1"/>
    <col min="282" max="282" width="2.85546875" style="2" customWidth="1"/>
    <col min="283" max="286" width="15.7109375" style="2" customWidth="1"/>
    <col min="287" max="288" width="2.85546875" style="2" customWidth="1"/>
    <col min="289" max="289" width="10.85546875" style="2" customWidth="1"/>
    <col min="290" max="512" width="11.42578125" style="2"/>
    <col min="513" max="513" width="2.85546875" style="2" customWidth="1"/>
    <col min="514" max="514" width="45.85546875" style="2" customWidth="1"/>
    <col min="515" max="515" width="5.85546875" style="2" customWidth="1"/>
    <col min="516" max="516" width="18.5703125" style="2" customWidth="1"/>
    <col min="517" max="519" width="15.7109375" style="2" customWidth="1"/>
    <col min="520" max="520" width="2.85546875" style="2" customWidth="1"/>
    <col min="521" max="521" width="18.5703125" style="2" customWidth="1"/>
    <col min="522" max="524" width="15.7109375" style="2" customWidth="1"/>
    <col min="525" max="526" width="2.85546875" style="2" customWidth="1"/>
    <col min="527" max="527" width="10.85546875" style="2" customWidth="1"/>
    <col min="528" max="528" width="2.85546875" style="2" customWidth="1"/>
    <col min="529" max="530" width="15.7109375" style="2" customWidth="1"/>
    <col min="531" max="532" width="2.85546875" style="2" customWidth="1"/>
    <col min="533" max="533" width="45.85546875" style="2" customWidth="1"/>
    <col min="534" max="537" width="15.7109375" style="2" customWidth="1"/>
    <col min="538" max="538" width="2.85546875" style="2" customWidth="1"/>
    <col min="539" max="542" width="15.7109375" style="2" customWidth="1"/>
    <col min="543" max="544" width="2.85546875" style="2" customWidth="1"/>
    <col min="545" max="545" width="10.85546875" style="2" customWidth="1"/>
    <col min="546" max="768" width="11.42578125" style="2"/>
    <col min="769" max="769" width="2.85546875" style="2" customWidth="1"/>
    <col min="770" max="770" width="45.85546875" style="2" customWidth="1"/>
    <col min="771" max="771" width="5.85546875" style="2" customWidth="1"/>
    <col min="772" max="772" width="18.5703125" style="2" customWidth="1"/>
    <col min="773" max="775" width="15.7109375" style="2" customWidth="1"/>
    <col min="776" max="776" width="2.85546875" style="2" customWidth="1"/>
    <col min="777" max="777" width="18.5703125" style="2" customWidth="1"/>
    <col min="778" max="780" width="15.7109375" style="2" customWidth="1"/>
    <col min="781" max="782" width="2.85546875" style="2" customWidth="1"/>
    <col min="783" max="783" width="10.85546875" style="2" customWidth="1"/>
    <col min="784" max="784" width="2.85546875" style="2" customWidth="1"/>
    <col min="785" max="786" width="15.7109375" style="2" customWidth="1"/>
    <col min="787" max="788" width="2.85546875" style="2" customWidth="1"/>
    <col min="789" max="789" width="45.85546875" style="2" customWidth="1"/>
    <col min="790" max="793" width="15.7109375" style="2" customWidth="1"/>
    <col min="794" max="794" width="2.85546875" style="2" customWidth="1"/>
    <col min="795" max="798" width="15.7109375" style="2" customWidth="1"/>
    <col min="799" max="800" width="2.85546875" style="2" customWidth="1"/>
    <col min="801" max="801" width="10.85546875" style="2" customWidth="1"/>
    <col min="802" max="1024" width="11.42578125" style="2"/>
    <col min="1025" max="1025" width="2.85546875" style="2" customWidth="1"/>
    <col min="1026" max="1026" width="45.85546875" style="2" customWidth="1"/>
    <col min="1027" max="1027" width="5.85546875" style="2" customWidth="1"/>
    <col min="1028" max="1028" width="18.5703125" style="2" customWidth="1"/>
    <col min="1029" max="1031" width="15.7109375" style="2" customWidth="1"/>
    <col min="1032" max="1032" width="2.85546875" style="2" customWidth="1"/>
    <col min="1033" max="1033" width="18.5703125" style="2" customWidth="1"/>
    <col min="1034"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4" width="2.85546875" style="2" customWidth="1"/>
    <col min="1045" max="1045" width="45.85546875" style="2" customWidth="1"/>
    <col min="1046" max="1049" width="15.7109375" style="2" customWidth="1"/>
    <col min="1050" max="1050" width="2.85546875" style="2" customWidth="1"/>
    <col min="1051" max="1054" width="15.7109375" style="2" customWidth="1"/>
    <col min="1055" max="1056" width="2.85546875" style="2" customWidth="1"/>
    <col min="1057" max="1057" width="10.85546875" style="2" customWidth="1"/>
    <col min="1058" max="1280" width="11.42578125" style="2"/>
    <col min="1281" max="1281" width="2.85546875" style="2" customWidth="1"/>
    <col min="1282" max="1282" width="45.85546875" style="2" customWidth="1"/>
    <col min="1283" max="1283" width="5.85546875" style="2" customWidth="1"/>
    <col min="1284" max="1284" width="18.5703125" style="2" customWidth="1"/>
    <col min="1285" max="1287" width="15.7109375" style="2" customWidth="1"/>
    <col min="1288" max="1288" width="2.85546875" style="2" customWidth="1"/>
    <col min="1289" max="1289" width="18.5703125" style="2" customWidth="1"/>
    <col min="1290"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300" width="2.85546875" style="2" customWidth="1"/>
    <col min="1301" max="1301" width="45.85546875" style="2" customWidth="1"/>
    <col min="1302" max="1305" width="15.7109375" style="2" customWidth="1"/>
    <col min="1306" max="1306" width="2.85546875" style="2" customWidth="1"/>
    <col min="1307" max="1310" width="15.7109375" style="2" customWidth="1"/>
    <col min="1311" max="1312" width="2.85546875" style="2" customWidth="1"/>
    <col min="1313" max="1313" width="10.85546875" style="2" customWidth="1"/>
    <col min="1314" max="1536" width="11.42578125" style="2"/>
    <col min="1537" max="1537" width="2.85546875" style="2" customWidth="1"/>
    <col min="1538" max="1538" width="45.85546875" style="2" customWidth="1"/>
    <col min="1539" max="1539" width="5.85546875" style="2" customWidth="1"/>
    <col min="1540" max="1540" width="18.5703125" style="2" customWidth="1"/>
    <col min="1541" max="1543" width="15.7109375" style="2" customWidth="1"/>
    <col min="1544" max="1544" width="2.85546875" style="2" customWidth="1"/>
    <col min="1545" max="1545" width="18.5703125" style="2" customWidth="1"/>
    <col min="1546"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6" width="2.85546875" style="2" customWidth="1"/>
    <col min="1557" max="1557" width="45.85546875" style="2" customWidth="1"/>
    <col min="1558" max="1561" width="15.7109375" style="2" customWidth="1"/>
    <col min="1562" max="1562" width="2.85546875" style="2" customWidth="1"/>
    <col min="1563" max="1566" width="15.7109375" style="2" customWidth="1"/>
    <col min="1567" max="1568" width="2.85546875" style="2" customWidth="1"/>
    <col min="1569" max="1569" width="10.85546875" style="2" customWidth="1"/>
    <col min="1570" max="1792" width="11.42578125" style="2"/>
    <col min="1793" max="1793" width="2.85546875" style="2" customWidth="1"/>
    <col min="1794" max="1794" width="45.85546875" style="2" customWidth="1"/>
    <col min="1795" max="1795" width="5.85546875" style="2" customWidth="1"/>
    <col min="1796" max="1796" width="18.5703125" style="2" customWidth="1"/>
    <col min="1797" max="1799" width="15.7109375" style="2" customWidth="1"/>
    <col min="1800" max="1800" width="2.85546875" style="2" customWidth="1"/>
    <col min="1801" max="1801" width="18.5703125" style="2" customWidth="1"/>
    <col min="1802"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2" width="2.85546875" style="2" customWidth="1"/>
    <col min="1813" max="1813" width="45.85546875" style="2" customWidth="1"/>
    <col min="1814" max="1817" width="15.7109375" style="2" customWidth="1"/>
    <col min="1818" max="1818" width="2.85546875" style="2" customWidth="1"/>
    <col min="1819" max="1822" width="15.7109375" style="2" customWidth="1"/>
    <col min="1823" max="1824" width="2.85546875" style="2" customWidth="1"/>
    <col min="1825" max="1825" width="10.85546875" style="2" customWidth="1"/>
    <col min="1826" max="2048" width="11.42578125" style="2"/>
    <col min="2049" max="2049" width="2.85546875" style="2" customWidth="1"/>
    <col min="2050" max="2050" width="45.85546875" style="2" customWidth="1"/>
    <col min="2051" max="2051" width="5.85546875" style="2" customWidth="1"/>
    <col min="2052" max="2052" width="18.5703125" style="2" customWidth="1"/>
    <col min="2053" max="2055" width="15.7109375" style="2" customWidth="1"/>
    <col min="2056" max="2056" width="2.85546875" style="2" customWidth="1"/>
    <col min="2057" max="2057" width="18.5703125" style="2" customWidth="1"/>
    <col min="2058"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8" width="2.85546875" style="2" customWidth="1"/>
    <col min="2069" max="2069" width="45.85546875" style="2" customWidth="1"/>
    <col min="2070" max="2073" width="15.7109375" style="2" customWidth="1"/>
    <col min="2074" max="2074" width="2.85546875" style="2" customWidth="1"/>
    <col min="2075" max="2078" width="15.7109375" style="2" customWidth="1"/>
    <col min="2079" max="2080" width="2.85546875" style="2" customWidth="1"/>
    <col min="2081" max="2081" width="10.85546875" style="2" customWidth="1"/>
    <col min="2082" max="2304" width="11.42578125" style="2"/>
    <col min="2305" max="2305" width="2.85546875" style="2" customWidth="1"/>
    <col min="2306" max="2306" width="45.85546875" style="2" customWidth="1"/>
    <col min="2307" max="2307" width="5.85546875" style="2" customWidth="1"/>
    <col min="2308" max="2308" width="18.5703125" style="2" customWidth="1"/>
    <col min="2309" max="2311" width="15.7109375" style="2" customWidth="1"/>
    <col min="2312" max="2312" width="2.85546875" style="2" customWidth="1"/>
    <col min="2313" max="2313" width="18.5703125" style="2" customWidth="1"/>
    <col min="2314"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4" width="2.85546875" style="2" customWidth="1"/>
    <col min="2325" max="2325" width="45.85546875" style="2" customWidth="1"/>
    <col min="2326" max="2329" width="15.7109375" style="2" customWidth="1"/>
    <col min="2330" max="2330" width="2.85546875" style="2" customWidth="1"/>
    <col min="2331" max="2334" width="15.7109375" style="2" customWidth="1"/>
    <col min="2335" max="2336" width="2.85546875" style="2" customWidth="1"/>
    <col min="2337" max="2337" width="10.85546875" style="2" customWidth="1"/>
    <col min="2338" max="2560" width="11.42578125" style="2"/>
    <col min="2561" max="2561" width="2.85546875" style="2" customWidth="1"/>
    <col min="2562" max="2562" width="45.85546875" style="2" customWidth="1"/>
    <col min="2563" max="2563" width="5.85546875" style="2" customWidth="1"/>
    <col min="2564" max="2564" width="18.5703125" style="2" customWidth="1"/>
    <col min="2565" max="2567" width="15.7109375" style="2" customWidth="1"/>
    <col min="2568" max="2568" width="2.85546875" style="2" customWidth="1"/>
    <col min="2569" max="2569" width="18.5703125" style="2" customWidth="1"/>
    <col min="2570"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80" width="2.85546875" style="2" customWidth="1"/>
    <col min="2581" max="2581" width="45.85546875" style="2" customWidth="1"/>
    <col min="2582" max="2585" width="15.7109375" style="2" customWidth="1"/>
    <col min="2586" max="2586" width="2.85546875" style="2" customWidth="1"/>
    <col min="2587" max="2590" width="15.7109375" style="2" customWidth="1"/>
    <col min="2591" max="2592" width="2.85546875" style="2" customWidth="1"/>
    <col min="2593" max="2593" width="10.85546875" style="2" customWidth="1"/>
    <col min="2594" max="2816" width="11.42578125" style="2"/>
    <col min="2817" max="2817" width="2.85546875" style="2" customWidth="1"/>
    <col min="2818" max="2818" width="45.85546875" style="2" customWidth="1"/>
    <col min="2819" max="2819" width="5.85546875" style="2" customWidth="1"/>
    <col min="2820" max="2820" width="18.5703125" style="2" customWidth="1"/>
    <col min="2821" max="2823" width="15.7109375" style="2" customWidth="1"/>
    <col min="2824" max="2824" width="2.85546875" style="2" customWidth="1"/>
    <col min="2825" max="2825" width="18.5703125" style="2" customWidth="1"/>
    <col min="2826"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6" width="2.85546875" style="2" customWidth="1"/>
    <col min="2837" max="2837" width="45.85546875" style="2" customWidth="1"/>
    <col min="2838" max="2841" width="15.7109375" style="2" customWidth="1"/>
    <col min="2842" max="2842" width="2.85546875" style="2" customWidth="1"/>
    <col min="2843" max="2846" width="15.7109375" style="2" customWidth="1"/>
    <col min="2847" max="2848" width="2.85546875" style="2" customWidth="1"/>
    <col min="2849" max="2849" width="10.85546875" style="2" customWidth="1"/>
    <col min="2850" max="3072" width="11.42578125" style="2"/>
    <col min="3073" max="3073" width="2.85546875" style="2" customWidth="1"/>
    <col min="3074" max="3074" width="45.85546875" style="2" customWidth="1"/>
    <col min="3075" max="3075" width="5.85546875" style="2" customWidth="1"/>
    <col min="3076" max="3076" width="18.5703125" style="2" customWidth="1"/>
    <col min="3077" max="3079" width="15.7109375" style="2" customWidth="1"/>
    <col min="3080" max="3080" width="2.85546875" style="2" customWidth="1"/>
    <col min="3081" max="3081" width="18.5703125" style="2" customWidth="1"/>
    <col min="3082"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2" width="2.85546875" style="2" customWidth="1"/>
    <col min="3093" max="3093" width="45.85546875" style="2" customWidth="1"/>
    <col min="3094" max="3097" width="15.7109375" style="2" customWidth="1"/>
    <col min="3098" max="3098" width="2.85546875" style="2" customWidth="1"/>
    <col min="3099" max="3102" width="15.7109375" style="2" customWidth="1"/>
    <col min="3103" max="3104" width="2.85546875" style="2" customWidth="1"/>
    <col min="3105" max="3105" width="10.85546875" style="2" customWidth="1"/>
    <col min="3106" max="3328" width="11.42578125" style="2"/>
    <col min="3329" max="3329" width="2.85546875" style="2" customWidth="1"/>
    <col min="3330" max="3330" width="45.85546875" style="2" customWidth="1"/>
    <col min="3331" max="3331" width="5.85546875" style="2" customWidth="1"/>
    <col min="3332" max="3332" width="18.5703125" style="2" customWidth="1"/>
    <col min="3333" max="3335" width="15.7109375" style="2" customWidth="1"/>
    <col min="3336" max="3336" width="2.85546875" style="2" customWidth="1"/>
    <col min="3337" max="3337" width="18.5703125" style="2" customWidth="1"/>
    <col min="3338"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8" width="2.85546875" style="2" customWidth="1"/>
    <col min="3349" max="3349" width="45.85546875" style="2" customWidth="1"/>
    <col min="3350" max="3353" width="15.7109375" style="2" customWidth="1"/>
    <col min="3354" max="3354" width="2.85546875" style="2" customWidth="1"/>
    <col min="3355" max="3358" width="15.7109375" style="2" customWidth="1"/>
    <col min="3359" max="3360" width="2.85546875" style="2" customWidth="1"/>
    <col min="3361" max="3361" width="10.85546875" style="2" customWidth="1"/>
    <col min="3362" max="3584" width="11.42578125" style="2"/>
    <col min="3585" max="3585" width="2.85546875" style="2" customWidth="1"/>
    <col min="3586" max="3586" width="45.85546875" style="2" customWidth="1"/>
    <col min="3587" max="3587" width="5.85546875" style="2" customWidth="1"/>
    <col min="3588" max="3588" width="18.5703125" style="2" customWidth="1"/>
    <col min="3589" max="3591" width="15.7109375" style="2" customWidth="1"/>
    <col min="3592" max="3592" width="2.85546875" style="2" customWidth="1"/>
    <col min="3593" max="3593" width="18.5703125" style="2" customWidth="1"/>
    <col min="3594"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4" width="2.85546875" style="2" customWidth="1"/>
    <col min="3605" max="3605" width="45.85546875" style="2" customWidth="1"/>
    <col min="3606" max="3609" width="15.7109375" style="2" customWidth="1"/>
    <col min="3610" max="3610" width="2.85546875" style="2" customWidth="1"/>
    <col min="3611" max="3614" width="15.7109375" style="2" customWidth="1"/>
    <col min="3615" max="3616" width="2.85546875" style="2" customWidth="1"/>
    <col min="3617" max="3617" width="10.85546875" style="2" customWidth="1"/>
    <col min="3618" max="3840" width="11.42578125" style="2"/>
    <col min="3841" max="3841" width="2.85546875" style="2" customWidth="1"/>
    <col min="3842" max="3842" width="45.85546875" style="2" customWidth="1"/>
    <col min="3843" max="3843" width="5.85546875" style="2" customWidth="1"/>
    <col min="3844" max="3844" width="18.5703125" style="2" customWidth="1"/>
    <col min="3845" max="3847" width="15.7109375" style="2" customWidth="1"/>
    <col min="3848" max="3848" width="2.85546875" style="2" customWidth="1"/>
    <col min="3849" max="3849" width="18.5703125" style="2" customWidth="1"/>
    <col min="3850"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60" width="2.85546875" style="2" customWidth="1"/>
    <col min="3861" max="3861" width="45.85546875" style="2" customWidth="1"/>
    <col min="3862" max="3865" width="15.7109375" style="2" customWidth="1"/>
    <col min="3866" max="3866" width="2.85546875" style="2" customWidth="1"/>
    <col min="3867" max="3870" width="15.7109375" style="2" customWidth="1"/>
    <col min="3871" max="3872" width="2.85546875" style="2" customWidth="1"/>
    <col min="3873" max="3873" width="10.85546875" style="2" customWidth="1"/>
    <col min="3874" max="4096" width="11.42578125" style="2"/>
    <col min="4097" max="4097" width="2.85546875" style="2" customWidth="1"/>
    <col min="4098" max="4098" width="45.85546875" style="2" customWidth="1"/>
    <col min="4099" max="4099" width="5.85546875" style="2" customWidth="1"/>
    <col min="4100" max="4100" width="18.5703125" style="2" customWidth="1"/>
    <col min="4101" max="4103" width="15.7109375" style="2" customWidth="1"/>
    <col min="4104" max="4104" width="2.85546875" style="2" customWidth="1"/>
    <col min="4105" max="4105" width="18.5703125" style="2" customWidth="1"/>
    <col min="4106"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6" width="2.85546875" style="2" customWidth="1"/>
    <col min="4117" max="4117" width="45.85546875" style="2" customWidth="1"/>
    <col min="4118" max="4121" width="15.7109375" style="2" customWidth="1"/>
    <col min="4122" max="4122" width="2.85546875" style="2" customWidth="1"/>
    <col min="4123" max="4126" width="15.7109375" style="2" customWidth="1"/>
    <col min="4127" max="4128" width="2.85546875" style="2" customWidth="1"/>
    <col min="4129" max="4129" width="10.85546875" style="2" customWidth="1"/>
    <col min="4130" max="4352" width="11.42578125" style="2"/>
    <col min="4353" max="4353" width="2.85546875" style="2" customWidth="1"/>
    <col min="4354" max="4354" width="45.85546875" style="2" customWidth="1"/>
    <col min="4355" max="4355" width="5.85546875" style="2" customWidth="1"/>
    <col min="4356" max="4356" width="18.5703125" style="2" customWidth="1"/>
    <col min="4357" max="4359" width="15.7109375" style="2" customWidth="1"/>
    <col min="4360" max="4360" width="2.85546875" style="2" customWidth="1"/>
    <col min="4361" max="4361" width="18.5703125" style="2" customWidth="1"/>
    <col min="4362"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2" width="2.85546875" style="2" customWidth="1"/>
    <col min="4373" max="4373" width="45.85546875" style="2" customWidth="1"/>
    <col min="4374" max="4377" width="15.7109375" style="2" customWidth="1"/>
    <col min="4378" max="4378" width="2.85546875" style="2" customWidth="1"/>
    <col min="4379" max="4382" width="15.7109375" style="2" customWidth="1"/>
    <col min="4383" max="4384" width="2.85546875" style="2" customWidth="1"/>
    <col min="4385" max="4385" width="10.85546875" style="2" customWidth="1"/>
    <col min="4386" max="4608" width="11.42578125" style="2"/>
    <col min="4609" max="4609" width="2.85546875" style="2" customWidth="1"/>
    <col min="4610" max="4610" width="45.85546875" style="2" customWidth="1"/>
    <col min="4611" max="4611" width="5.85546875" style="2" customWidth="1"/>
    <col min="4612" max="4612" width="18.5703125" style="2" customWidth="1"/>
    <col min="4613" max="4615" width="15.7109375" style="2" customWidth="1"/>
    <col min="4616" max="4616" width="2.85546875" style="2" customWidth="1"/>
    <col min="4617" max="4617" width="18.5703125" style="2" customWidth="1"/>
    <col min="4618"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8" width="2.85546875" style="2" customWidth="1"/>
    <col min="4629" max="4629" width="45.85546875" style="2" customWidth="1"/>
    <col min="4630" max="4633" width="15.7109375" style="2" customWidth="1"/>
    <col min="4634" max="4634" width="2.85546875" style="2" customWidth="1"/>
    <col min="4635" max="4638" width="15.7109375" style="2" customWidth="1"/>
    <col min="4639" max="4640" width="2.85546875" style="2" customWidth="1"/>
    <col min="4641" max="4641" width="10.85546875" style="2" customWidth="1"/>
    <col min="4642" max="4864" width="11.42578125" style="2"/>
    <col min="4865" max="4865" width="2.85546875" style="2" customWidth="1"/>
    <col min="4866" max="4866" width="45.85546875" style="2" customWidth="1"/>
    <col min="4867" max="4867" width="5.85546875" style="2" customWidth="1"/>
    <col min="4868" max="4868" width="18.5703125" style="2" customWidth="1"/>
    <col min="4869" max="4871" width="15.7109375" style="2" customWidth="1"/>
    <col min="4872" max="4872" width="2.85546875" style="2" customWidth="1"/>
    <col min="4873" max="4873" width="18.5703125" style="2" customWidth="1"/>
    <col min="4874"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4" width="2.85546875" style="2" customWidth="1"/>
    <col min="4885" max="4885" width="45.85546875" style="2" customWidth="1"/>
    <col min="4886" max="4889" width="15.7109375" style="2" customWidth="1"/>
    <col min="4890" max="4890" width="2.85546875" style="2" customWidth="1"/>
    <col min="4891" max="4894" width="15.7109375" style="2" customWidth="1"/>
    <col min="4895" max="4896" width="2.85546875" style="2" customWidth="1"/>
    <col min="4897" max="4897" width="10.85546875" style="2" customWidth="1"/>
    <col min="4898" max="5120" width="11.42578125" style="2"/>
    <col min="5121" max="5121" width="2.85546875" style="2" customWidth="1"/>
    <col min="5122" max="5122" width="45.85546875" style="2" customWidth="1"/>
    <col min="5123" max="5123" width="5.85546875" style="2" customWidth="1"/>
    <col min="5124" max="5124" width="18.5703125" style="2" customWidth="1"/>
    <col min="5125" max="5127" width="15.7109375" style="2" customWidth="1"/>
    <col min="5128" max="5128" width="2.85546875" style="2" customWidth="1"/>
    <col min="5129" max="5129" width="18.5703125" style="2" customWidth="1"/>
    <col min="5130"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40" width="2.85546875" style="2" customWidth="1"/>
    <col min="5141" max="5141" width="45.85546875" style="2" customWidth="1"/>
    <col min="5142" max="5145" width="15.7109375" style="2" customWidth="1"/>
    <col min="5146" max="5146" width="2.85546875" style="2" customWidth="1"/>
    <col min="5147" max="5150" width="15.7109375" style="2" customWidth="1"/>
    <col min="5151" max="5152" width="2.85546875" style="2" customWidth="1"/>
    <col min="5153" max="5153" width="10.85546875" style="2" customWidth="1"/>
    <col min="5154" max="5376" width="11.42578125" style="2"/>
    <col min="5377" max="5377" width="2.85546875" style="2" customWidth="1"/>
    <col min="5378" max="5378" width="45.85546875" style="2" customWidth="1"/>
    <col min="5379" max="5379" width="5.85546875" style="2" customWidth="1"/>
    <col min="5380" max="5380" width="18.5703125" style="2" customWidth="1"/>
    <col min="5381" max="5383" width="15.7109375" style="2" customWidth="1"/>
    <col min="5384" max="5384" width="2.85546875" style="2" customWidth="1"/>
    <col min="5385" max="5385" width="18.5703125" style="2" customWidth="1"/>
    <col min="5386"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6" width="2.85546875" style="2" customWidth="1"/>
    <col min="5397" max="5397" width="45.85546875" style="2" customWidth="1"/>
    <col min="5398" max="5401" width="15.7109375" style="2" customWidth="1"/>
    <col min="5402" max="5402" width="2.85546875" style="2" customWidth="1"/>
    <col min="5403" max="5406" width="15.7109375" style="2" customWidth="1"/>
    <col min="5407" max="5408" width="2.85546875" style="2" customWidth="1"/>
    <col min="5409" max="5409" width="10.85546875" style="2" customWidth="1"/>
    <col min="5410" max="5632" width="11.42578125" style="2"/>
    <col min="5633" max="5633" width="2.85546875" style="2" customWidth="1"/>
    <col min="5634" max="5634" width="45.85546875" style="2" customWidth="1"/>
    <col min="5635" max="5635" width="5.85546875" style="2" customWidth="1"/>
    <col min="5636" max="5636" width="18.5703125" style="2" customWidth="1"/>
    <col min="5637" max="5639" width="15.7109375" style="2" customWidth="1"/>
    <col min="5640" max="5640" width="2.85546875" style="2" customWidth="1"/>
    <col min="5641" max="5641" width="18.5703125" style="2" customWidth="1"/>
    <col min="5642"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2" width="2.85546875" style="2" customWidth="1"/>
    <col min="5653" max="5653" width="45.85546875" style="2" customWidth="1"/>
    <col min="5654" max="5657" width="15.7109375" style="2" customWidth="1"/>
    <col min="5658" max="5658" width="2.85546875" style="2" customWidth="1"/>
    <col min="5659" max="5662" width="15.7109375" style="2" customWidth="1"/>
    <col min="5663" max="5664" width="2.85546875" style="2" customWidth="1"/>
    <col min="5665" max="5665" width="10.85546875" style="2" customWidth="1"/>
    <col min="5666" max="5888" width="11.42578125" style="2"/>
    <col min="5889" max="5889" width="2.85546875" style="2" customWidth="1"/>
    <col min="5890" max="5890" width="45.85546875" style="2" customWidth="1"/>
    <col min="5891" max="5891" width="5.85546875" style="2" customWidth="1"/>
    <col min="5892" max="5892" width="18.5703125" style="2" customWidth="1"/>
    <col min="5893" max="5895" width="15.7109375" style="2" customWidth="1"/>
    <col min="5896" max="5896" width="2.85546875" style="2" customWidth="1"/>
    <col min="5897" max="5897" width="18.5703125" style="2" customWidth="1"/>
    <col min="5898"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8" width="2.85546875" style="2" customWidth="1"/>
    <col min="5909" max="5909" width="45.85546875" style="2" customWidth="1"/>
    <col min="5910" max="5913" width="15.7109375" style="2" customWidth="1"/>
    <col min="5914" max="5914" width="2.85546875" style="2" customWidth="1"/>
    <col min="5915" max="5918" width="15.7109375" style="2" customWidth="1"/>
    <col min="5919" max="5920" width="2.85546875" style="2" customWidth="1"/>
    <col min="5921" max="5921" width="10.85546875" style="2" customWidth="1"/>
    <col min="5922" max="6144" width="11.42578125" style="2"/>
    <col min="6145" max="6145" width="2.85546875" style="2" customWidth="1"/>
    <col min="6146" max="6146" width="45.85546875" style="2" customWidth="1"/>
    <col min="6147" max="6147" width="5.85546875" style="2" customWidth="1"/>
    <col min="6148" max="6148" width="18.5703125" style="2" customWidth="1"/>
    <col min="6149" max="6151" width="15.7109375" style="2" customWidth="1"/>
    <col min="6152" max="6152" width="2.85546875" style="2" customWidth="1"/>
    <col min="6153" max="6153" width="18.5703125" style="2" customWidth="1"/>
    <col min="6154"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4" width="2.85546875" style="2" customWidth="1"/>
    <col min="6165" max="6165" width="45.85546875" style="2" customWidth="1"/>
    <col min="6166" max="6169" width="15.7109375" style="2" customWidth="1"/>
    <col min="6170" max="6170" width="2.85546875" style="2" customWidth="1"/>
    <col min="6171" max="6174" width="15.7109375" style="2" customWidth="1"/>
    <col min="6175" max="6176" width="2.85546875" style="2" customWidth="1"/>
    <col min="6177" max="6177" width="10.85546875" style="2" customWidth="1"/>
    <col min="6178" max="6400" width="11.42578125" style="2"/>
    <col min="6401" max="6401" width="2.85546875" style="2" customWidth="1"/>
    <col min="6402" max="6402" width="45.85546875" style="2" customWidth="1"/>
    <col min="6403" max="6403" width="5.85546875" style="2" customWidth="1"/>
    <col min="6404" max="6404" width="18.5703125" style="2" customWidth="1"/>
    <col min="6405" max="6407" width="15.7109375" style="2" customWidth="1"/>
    <col min="6408" max="6408" width="2.85546875" style="2" customWidth="1"/>
    <col min="6409" max="6409" width="18.5703125" style="2" customWidth="1"/>
    <col min="6410"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20" width="2.85546875" style="2" customWidth="1"/>
    <col min="6421" max="6421" width="45.85546875" style="2" customWidth="1"/>
    <col min="6422" max="6425" width="15.7109375" style="2" customWidth="1"/>
    <col min="6426" max="6426" width="2.85546875" style="2" customWidth="1"/>
    <col min="6427" max="6430" width="15.7109375" style="2" customWidth="1"/>
    <col min="6431" max="6432" width="2.85546875" style="2" customWidth="1"/>
    <col min="6433" max="6433" width="10.85546875" style="2" customWidth="1"/>
    <col min="6434" max="6656" width="11.42578125" style="2"/>
    <col min="6657" max="6657" width="2.85546875" style="2" customWidth="1"/>
    <col min="6658" max="6658" width="45.85546875" style="2" customWidth="1"/>
    <col min="6659" max="6659" width="5.85546875" style="2" customWidth="1"/>
    <col min="6660" max="6660" width="18.5703125" style="2" customWidth="1"/>
    <col min="6661" max="6663" width="15.7109375" style="2" customWidth="1"/>
    <col min="6664" max="6664" width="2.85546875" style="2" customWidth="1"/>
    <col min="6665" max="6665" width="18.5703125" style="2" customWidth="1"/>
    <col min="6666"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6" width="2.85546875" style="2" customWidth="1"/>
    <col min="6677" max="6677" width="45.85546875" style="2" customWidth="1"/>
    <col min="6678" max="6681" width="15.7109375" style="2" customWidth="1"/>
    <col min="6682" max="6682" width="2.85546875" style="2" customWidth="1"/>
    <col min="6683" max="6686" width="15.7109375" style="2" customWidth="1"/>
    <col min="6687" max="6688" width="2.85546875" style="2" customWidth="1"/>
    <col min="6689" max="6689" width="10.85546875" style="2" customWidth="1"/>
    <col min="6690" max="6912" width="11.42578125" style="2"/>
    <col min="6913" max="6913" width="2.85546875" style="2" customWidth="1"/>
    <col min="6914" max="6914" width="45.85546875" style="2" customWidth="1"/>
    <col min="6915" max="6915" width="5.85546875" style="2" customWidth="1"/>
    <col min="6916" max="6916" width="18.5703125" style="2" customWidth="1"/>
    <col min="6917" max="6919" width="15.7109375" style="2" customWidth="1"/>
    <col min="6920" max="6920" width="2.85546875" style="2" customWidth="1"/>
    <col min="6921" max="6921" width="18.5703125" style="2" customWidth="1"/>
    <col min="6922"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2" width="2.85546875" style="2" customWidth="1"/>
    <col min="6933" max="6933" width="45.85546875" style="2" customWidth="1"/>
    <col min="6934" max="6937" width="15.7109375" style="2" customWidth="1"/>
    <col min="6938" max="6938" width="2.85546875" style="2" customWidth="1"/>
    <col min="6939" max="6942" width="15.7109375" style="2" customWidth="1"/>
    <col min="6943" max="6944" width="2.85546875" style="2" customWidth="1"/>
    <col min="6945" max="6945" width="10.85546875" style="2" customWidth="1"/>
    <col min="6946" max="7168" width="11.42578125" style="2"/>
    <col min="7169" max="7169" width="2.85546875" style="2" customWidth="1"/>
    <col min="7170" max="7170" width="45.85546875" style="2" customWidth="1"/>
    <col min="7171" max="7171" width="5.85546875" style="2" customWidth="1"/>
    <col min="7172" max="7172" width="18.5703125" style="2" customWidth="1"/>
    <col min="7173" max="7175" width="15.7109375" style="2" customWidth="1"/>
    <col min="7176" max="7176" width="2.85546875" style="2" customWidth="1"/>
    <col min="7177" max="7177" width="18.5703125" style="2" customWidth="1"/>
    <col min="7178"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8" width="2.85546875" style="2" customWidth="1"/>
    <col min="7189" max="7189" width="45.85546875" style="2" customWidth="1"/>
    <col min="7190" max="7193" width="15.7109375" style="2" customWidth="1"/>
    <col min="7194" max="7194" width="2.85546875" style="2" customWidth="1"/>
    <col min="7195" max="7198" width="15.7109375" style="2" customWidth="1"/>
    <col min="7199" max="7200" width="2.85546875" style="2" customWidth="1"/>
    <col min="7201" max="7201" width="10.85546875" style="2" customWidth="1"/>
    <col min="7202" max="7424" width="11.42578125" style="2"/>
    <col min="7425" max="7425" width="2.85546875" style="2" customWidth="1"/>
    <col min="7426" max="7426" width="45.85546875" style="2" customWidth="1"/>
    <col min="7427" max="7427" width="5.85546875" style="2" customWidth="1"/>
    <col min="7428" max="7428" width="18.5703125" style="2" customWidth="1"/>
    <col min="7429" max="7431" width="15.7109375" style="2" customWidth="1"/>
    <col min="7432" max="7432" width="2.85546875" style="2" customWidth="1"/>
    <col min="7433" max="7433" width="18.5703125" style="2" customWidth="1"/>
    <col min="7434"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4" width="2.85546875" style="2" customWidth="1"/>
    <col min="7445" max="7445" width="45.85546875" style="2" customWidth="1"/>
    <col min="7446" max="7449" width="15.7109375" style="2" customWidth="1"/>
    <col min="7450" max="7450" width="2.85546875" style="2" customWidth="1"/>
    <col min="7451" max="7454" width="15.7109375" style="2" customWidth="1"/>
    <col min="7455" max="7456" width="2.85546875" style="2" customWidth="1"/>
    <col min="7457" max="7457" width="10.85546875" style="2" customWidth="1"/>
    <col min="7458" max="7680" width="11.42578125" style="2"/>
    <col min="7681" max="7681" width="2.85546875" style="2" customWidth="1"/>
    <col min="7682" max="7682" width="45.85546875" style="2" customWidth="1"/>
    <col min="7683" max="7683" width="5.85546875" style="2" customWidth="1"/>
    <col min="7684" max="7684" width="18.5703125" style="2" customWidth="1"/>
    <col min="7685" max="7687" width="15.7109375" style="2" customWidth="1"/>
    <col min="7688" max="7688" width="2.85546875" style="2" customWidth="1"/>
    <col min="7689" max="7689" width="18.5703125" style="2" customWidth="1"/>
    <col min="7690"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700" width="2.85546875" style="2" customWidth="1"/>
    <col min="7701" max="7701" width="45.85546875" style="2" customWidth="1"/>
    <col min="7702" max="7705" width="15.7109375" style="2" customWidth="1"/>
    <col min="7706" max="7706" width="2.85546875" style="2" customWidth="1"/>
    <col min="7707" max="7710" width="15.7109375" style="2" customWidth="1"/>
    <col min="7711" max="7712" width="2.85546875" style="2" customWidth="1"/>
    <col min="7713" max="7713" width="10.85546875" style="2" customWidth="1"/>
    <col min="7714" max="7936" width="11.42578125" style="2"/>
    <col min="7937" max="7937" width="2.85546875" style="2" customWidth="1"/>
    <col min="7938" max="7938" width="45.85546875" style="2" customWidth="1"/>
    <col min="7939" max="7939" width="5.85546875" style="2" customWidth="1"/>
    <col min="7940" max="7940" width="18.5703125" style="2" customWidth="1"/>
    <col min="7941" max="7943" width="15.7109375" style="2" customWidth="1"/>
    <col min="7944" max="7944" width="2.85546875" style="2" customWidth="1"/>
    <col min="7945" max="7945" width="18.5703125" style="2" customWidth="1"/>
    <col min="7946"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6" width="2.85546875" style="2" customWidth="1"/>
    <col min="7957" max="7957" width="45.85546875" style="2" customWidth="1"/>
    <col min="7958" max="7961" width="15.7109375" style="2" customWidth="1"/>
    <col min="7962" max="7962" width="2.85546875" style="2" customWidth="1"/>
    <col min="7963" max="7966" width="15.7109375" style="2" customWidth="1"/>
    <col min="7967" max="7968" width="2.85546875" style="2" customWidth="1"/>
    <col min="7969" max="7969" width="10.85546875" style="2" customWidth="1"/>
    <col min="7970" max="8192" width="11.42578125" style="2"/>
    <col min="8193" max="8193" width="2.85546875" style="2" customWidth="1"/>
    <col min="8194" max="8194" width="45.85546875" style="2" customWidth="1"/>
    <col min="8195" max="8195" width="5.85546875" style="2" customWidth="1"/>
    <col min="8196" max="8196" width="18.5703125" style="2" customWidth="1"/>
    <col min="8197" max="8199" width="15.7109375" style="2" customWidth="1"/>
    <col min="8200" max="8200" width="2.85546875" style="2" customWidth="1"/>
    <col min="8201" max="8201" width="18.5703125" style="2" customWidth="1"/>
    <col min="8202"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2" width="2.85546875" style="2" customWidth="1"/>
    <col min="8213" max="8213" width="45.85546875" style="2" customWidth="1"/>
    <col min="8214" max="8217" width="15.7109375" style="2" customWidth="1"/>
    <col min="8218" max="8218" width="2.85546875" style="2" customWidth="1"/>
    <col min="8219" max="8222" width="15.7109375" style="2" customWidth="1"/>
    <col min="8223" max="8224" width="2.85546875" style="2" customWidth="1"/>
    <col min="8225" max="8225" width="10.85546875" style="2" customWidth="1"/>
    <col min="8226" max="8448" width="11.42578125" style="2"/>
    <col min="8449" max="8449" width="2.85546875" style="2" customWidth="1"/>
    <col min="8450" max="8450" width="45.85546875" style="2" customWidth="1"/>
    <col min="8451" max="8451" width="5.85546875" style="2" customWidth="1"/>
    <col min="8452" max="8452" width="18.5703125" style="2" customWidth="1"/>
    <col min="8453" max="8455" width="15.7109375" style="2" customWidth="1"/>
    <col min="8456" max="8456" width="2.85546875" style="2" customWidth="1"/>
    <col min="8457" max="8457" width="18.5703125" style="2" customWidth="1"/>
    <col min="8458"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8" width="2.85546875" style="2" customWidth="1"/>
    <col min="8469" max="8469" width="45.85546875" style="2" customWidth="1"/>
    <col min="8470" max="8473" width="15.7109375" style="2" customWidth="1"/>
    <col min="8474" max="8474" width="2.85546875" style="2" customWidth="1"/>
    <col min="8475" max="8478" width="15.7109375" style="2" customWidth="1"/>
    <col min="8479" max="8480" width="2.85546875" style="2" customWidth="1"/>
    <col min="8481" max="8481" width="10.85546875" style="2" customWidth="1"/>
    <col min="8482" max="8704" width="11.42578125" style="2"/>
    <col min="8705" max="8705" width="2.85546875" style="2" customWidth="1"/>
    <col min="8706" max="8706" width="45.85546875" style="2" customWidth="1"/>
    <col min="8707" max="8707" width="5.85546875" style="2" customWidth="1"/>
    <col min="8708" max="8708" width="18.5703125" style="2" customWidth="1"/>
    <col min="8709" max="8711" width="15.7109375" style="2" customWidth="1"/>
    <col min="8712" max="8712" width="2.85546875" style="2" customWidth="1"/>
    <col min="8713" max="8713" width="18.5703125" style="2" customWidth="1"/>
    <col min="8714"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4" width="2.85546875" style="2" customWidth="1"/>
    <col min="8725" max="8725" width="45.85546875" style="2" customWidth="1"/>
    <col min="8726" max="8729" width="15.7109375" style="2" customWidth="1"/>
    <col min="8730" max="8730" width="2.85546875" style="2" customWidth="1"/>
    <col min="8731" max="8734" width="15.7109375" style="2" customWidth="1"/>
    <col min="8735" max="8736" width="2.85546875" style="2" customWidth="1"/>
    <col min="8737" max="8737" width="10.85546875" style="2" customWidth="1"/>
    <col min="8738" max="8960" width="11.42578125" style="2"/>
    <col min="8961" max="8961" width="2.85546875" style="2" customWidth="1"/>
    <col min="8962" max="8962" width="45.85546875" style="2" customWidth="1"/>
    <col min="8963" max="8963" width="5.85546875" style="2" customWidth="1"/>
    <col min="8964" max="8964" width="18.5703125" style="2" customWidth="1"/>
    <col min="8965" max="8967" width="15.7109375" style="2" customWidth="1"/>
    <col min="8968" max="8968" width="2.85546875" style="2" customWidth="1"/>
    <col min="8969" max="8969" width="18.5703125" style="2" customWidth="1"/>
    <col min="8970"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80" width="2.85546875" style="2" customWidth="1"/>
    <col min="8981" max="8981" width="45.85546875" style="2" customWidth="1"/>
    <col min="8982" max="8985" width="15.7109375" style="2" customWidth="1"/>
    <col min="8986" max="8986" width="2.85546875" style="2" customWidth="1"/>
    <col min="8987" max="8990" width="15.7109375" style="2" customWidth="1"/>
    <col min="8991" max="8992" width="2.85546875" style="2" customWidth="1"/>
    <col min="8993" max="8993" width="10.85546875" style="2" customWidth="1"/>
    <col min="8994" max="9216" width="11.42578125" style="2"/>
    <col min="9217" max="9217" width="2.85546875" style="2" customWidth="1"/>
    <col min="9218" max="9218" width="45.85546875" style="2" customWidth="1"/>
    <col min="9219" max="9219" width="5.85546875" style="2" customWidth="1"/>
    <col min="9220" max="9220" width="18.5703125" style="2" customWidth="1"/>
    <col min="9221" max="9223" width="15.7109375" style="2" customWidth="1"/>
    <col min="9224" max="9224" width="2.85546875" style="2" customWidth="1"/>
    <col min="9225" max="9225" width="18.5703125" style="2" customWidth="1"/>
    <col min="9226"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6" width="2.85546875" style="2" customWidth="1"/>
    <col min="9237" max="9237" width="45.85546875" style="2" customWidth="1"/>
    <col min="9238" max="9241" width="15.7109375" style="2" customWidth="1"/>
    <col min="9242" max="9242" width="2.85546875" style="2" customWidth="1"/>
    <col min="9243" max="9246" width="15.7109375" style="2" customWidth="1"/>
    <col min="9247" max="9248" width="2.85546875" style="2" customWidth="1"/>
    <col min="9249" max="9249" width="10.85546875" style="2" customWidth="1"/>
    <col min="9250" max="9472" width="11.42578125" style="2"/>
    <col min="9473" max="9473" width="2.85546875" style="2" customWidth="1"/>
    <col min="9474" max="9474" width="45.85546875" style="2" customWidth="1"/>
    <col min="9475" max="9475" width="5.85546875" style="2" customWidth="1"/>
    <col min="9476" max="9476" width="18.5703125" style="2" customWidth="1"/>
    <col min="9477" max="9479" width="15.7109375" style="2" customWidth="1"/>
    <col min="9480" max="9480" width="2.85546875" style="2" customWidth="1"/>
    <col min="9481" max="9481" width="18.5703125" style="2" customWidth="1"/>
    <col min="9482"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2" width="2.85546875" style="2" customWidth="1"/>
    <col min="9493" max="9493" width="45.85546875" style="2" customWidth="1"/>
    <col min="9494" max="9497" width="15.7109375" style="2" customWidth="1"/>
    <col min="9498" max="9498" width="2.85546875" style="2" customWidth="1"/>
    <col min="9499" max="9502" width="15.7109375" style="2" customWidth="1"/>
    <col min="9503" max="9504" width="2.85546875" style="2" customWidth="1"/>
    <col min="9505" max="9505" width="10.85546875" style="2" customWidth="1"/>
    <col min="9506" max="9728" width="11.42578125" style="2"/>
    <col min="9729" max="9729" width="2.85546875" style="2" customWidth="1"/>
    <col min="9730" max="9730" width="45.85546875" style="2" customWidth="1"/>
    <col min="9731" max="9731" width="5.85546875" style="2" customWidth="1"/>
    <col min="9732" max="9732" width="18.5703125" style="2" customWidth="1"/>
    <col min="9733" max="9735" width="15.7109375" style="2" customWidth="1"/>
    <col min="9736" max="9736" width="2.85546875" style="2" customWidth="1"/>
    <col min="9737" max="9737" width="18.5703125" style="2" customWidth="1"/>
    <col min="9738"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8" width="2.85546875" style="2" customWidth="1"/>
    <col min="9749" max="9749" width="45.85546875" style="2" customWidth="1"/>
    <col min="9750" max="9753" width="15.7109375" style="2" customWidth="1"/>
    <col min="9754" max="9754" width="2.85546875" style="2" customWidth="1"/>
    <col min="9755" max="9758" width="15.7109375" style="2" customWidth="1"/>
    <col min="9759" max="9760" width="2.85546875" style="2" customWidth="1"/>
    <col min="9761" max="9761" width="10.85546875" style="2" customWidth="1"/>
    <col min="9762" max="9984" width="11.42578125" style="2"/>
    <col min="9985" max="9985" width="2.85546875" style="2" customWidth="1"/>
    <col min="9986" max="9986" width="45.85546875" style="2" customWidth="1"/>
    <col min="9987" max="9987" width="5.85546875" style="2" customWidth="1"/>
    <col min="9988" max="9988" width="18.5703125" style="2" customWidth="1"/>
    <col min="9989" max="9991" width="15.7109375" style="2" customWidth="1"/>
    <col min="9992" max="9992" width="2.85546875" style="2" customWidth="1"/>
    <col min="9993" max="9993" width="18.5703125" style="2" customWidth="1"/>
    <col min="9994"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4" width="2.85546875" style="2" customWidth="1"/>
    <col min="10005" max="10005" width="45.85546875" style="2" customWidth="1"/>
    <col min="10006" max="10009" width="15.7109375" style="2" customWidth="1"/>
    <col min="10010" max="10010" width="2.85546875" style="2" customWidth="1"/>
    <col min="10011" max="10014" width="15.7109375" style="2" customWidth="1"/>
    <col min="10015" max="10016" width="2.85546875" style="2" customWidth="1"/>
    <col min="10017" max="10017" width="10.85546875" style="2" customWidth="1"/>
    <col min="10018" max="10240" width="11.42578125" style="2"/>
    <col min="10241" max="10241" width="2.85546875" style="2" customWidth="1"/>
    <col min="10242" max="10242" width="45.85546875" style="2" customWidth="1"/>
    <col min="10243" max="10243" width="5.85546875" style="2" customWidth="1"/>
    <col min="10244" max="10244" width="18.5703125" style="2" customWidth="1"/>
    <col min="10245" max="10247" width="15.7109375" style="2" customWidth="1"/>
    <col min="10248" max="10248" width="2.85546875" style="2" customWidth="1"/>
    <col min="10249" max="10249" width="18.5703125" style="2" customWidth="1"/>
    <col min="10250"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60" width="2.85546875" style="2" customWidth="1"/>
    <col min="10261" max="10261" width="45.85546875" style="2" customWidth="1"/>
    <col min="10262" max="10265" width="15.7109375" style="2" customWidth="1"/>
    <col min="10266" max="10266" width="2.85546875" style="2" customWidth="1"/>
    <col min="10267" max="10270" width="15.7109375" style="2" customWidth="1"/>
    <col min="10271" max="10272" width="2.85546875" style="2" customWidth="1"/>
    <col min="10273" max="10273" width="10.85546875" style="2" customWidth="1"/>
    <col min="10274" max="10496" width="11.42578125" style="2"/>
    <col min="10497" max="10497" width="2.85546875" style="2" customWidth="1"/>
    <col min="10498" max="10498" width="45.85546875" style="2" customWidth="1"/>
    <col min="10499" max="10499" width="5.85546875" style="2" customWidth="1"/>
    <col min="10500" max="10500" width="18.5703125" style="2" customWidth="1"/>
    <col min="10501" max="10503" width="15.7109375" style="2" customWidth="1"/>
    <col min="10504" max="10504" width="2.85546875" style="2" customWidth="1"/>
    <col min="10505" max="10505" width="18.5703125" style="2" customWidth="1"/>
    <col min="10506"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6" width="2.85546875" style="2" customWidth="1"/>
    <col min="10517" max="10517" width="45.85546875" style="2" customWidth="1"/>
    <col min="10518" max="10521" width="15.7109375" style="2" customWidth="1"/>
    <col min="10522" max="10522" width="2.85546875" style="2" customWidth="1"/>
    <col min="10523" max="10526" width="15.7109375" style="2" customWidth="1"/>
    <col min="10527" max="10528" width="2.85546875" style="2" customWidth="1"/>
    <col min="10529" max="10529" width="10.85546875" style="2" customWidth="1"/>
    <col min="10530" max="10752" width="11.42578125" style="2"/>
    <col min="10753" max="10753" width="2.85546875" style="2" customWidth="1"/>
    <col min="10754" max="10754" width="45.85546875" style="2" customWidth="1"/>
    <col min="10755" max="10755" width="5.85546875" style="2" customWidth="1"/>
    <col min="10756" max="10756" width="18.5703125" style="2" customWidth="1"/>
    <col min="10757" max="10759" width="15.7109375" style="2" customWidth="1"/>
    <col min="10760" max="10760" width="2.85546875" style="2" customWidth="1"/>
    <col min="10761" max="10761" width="18.5703125" style="2" customWidth="1"/>
    <col min="10762"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2" width="2.85546875" style="2" customWidth="1"/>
    <col min="10773" max="10773" width="45.85546875" style="2" customWidth="1"/>
    <col min="10774" max="10777" width="15.7109375" style="2" customWidth="1"/>
    <col min="10778" max="10778" width="2.85546875" style="2" customWidth="1"/>
    <col min="10779" max="10782" width="15.7109375" style="2" customWidth="1"/>
    <col min="10783" max="10784" width="2.85546875" style="2" customWidth="1"/>
    <col min="10785" max="10785" width="10.85546875" style="2" customWidth="1"/>
    <col min="10786" max="11008" width="11.42578125" style="2"/>
    <col min="11009" max="11009" width="2.85546875" style="2" customWidth="1"/>
    <col min="11010" max="11010" width="45.85546875" style="2" customWidth="1"/>
    <col min="11011" max="11011" width="5.85546875" style="2" customWidth="1"/>
    <col min="11012" max="11012" width="18.5703125" style="2" customWidth="1"/>
    <col min="11013" max="11015" width="15.7109375" style="2" customWidth="1"/>
    <col min="11016" max="11016" width="2.85546875" style="2" customWidth="1"/>
    <col min="11017" max="11017" width="18.5703125" style="2" customWidth="1"/>
    <col min="11018"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8" width="2.85546875" style="2" customWidth="1"/>
    <col min="11029" max="11029" width="45.85546875" style="2" customWidth="1"/>
    <col min="11030" max="11033" width="15.7109375" style="2" customWidth="1"/>
    <col min="11034" max="11034" width="2.85546875" style="2" customWidth="1"/>
    <col min="11035" max="11038" width="15.7109375" style="2" customWidth="1"/>
    <col min="11039" max="11040" width="2.85546875" style="2" customWidth="1"/>
    <col min="11041" max="11041" width="10.85546875" style="2" customWidth="1"/>
    <col min="11042" max="11264" width="11.42578125" style="2"/>
    <col min="11265" max="11265" width="2.85546875" style="2" customWidth="1"/>
    <col min="11266" max="11266" width="45.85546875" style="2" customWidth="1"/>
    <col min="11267" max="11267" width="5.85546875" style="2" customWidth="1"/>
    <col min="11268" max="11268" width="18.5703125" style="2" customWidth="1"/>
    <col min="11269" max="11271" width="15.7109375" style="2" customWidth="1"/>
    <col min="11272" max="11272" width="2.85546875" style="2" customWidth="1"/>
    <col min="11273" max="11273" width="18.5703125" style="2" customWidth="1"/>
    <col min="11274"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4" width="2.85546875" style="2" customWidth="1"/>
    <col min="11285" max="11285" width="45.85546875" style="2" customWidth="1"/>
    <col min="11286" max="11289" width="15.7109375" style="2" customWidth="1"/>
    <col min="11290" max="11290" width="2.85546875" style="2" customWidth="1"/>
    <col min="11291" max="11294" width="15.7109375" style="2" customWidth="1"/>
    <col min="11295" max="11296" width="2.85546875" style="2" customWidth="1"/>
    <col min="11297" max="11297" width="10.85546875" style="2" customWidth="1"/>
    <col min="11298" max="11520" width="11.42578125" style="2"/>
    <col min="11521" max="11521" width="2.85546875" style="2" customWidth="1"/>
    <col min="11522" max="11522" width="45.85546875" style="2" customWidth="1"/>
    <col min="11523" max="11523" width="5.85546875" style="2" customWidth="1"/>
    <col min="11524" max="11524" width="18.5703125" style="2" customWidth="1"/>
    <col min="11525" max="11527" width="15.7109375" style="2" customWidth="1"/>
    <col min="11528" max="11528" width="2.85546875" style="2" customWidth="1"/>
    <col min="11529" max="11529" width="18.5703125" style="2" customWidth="1"/>
    <col min="11530"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40" width="2.85546875" style="2" customWidth="1"/>
    <col min="11541" max="11541" width="45.85546875" style="2" customWidth="1"/>
    <col min="11542" max="11545" width="15.7109375" style="2" customWidth="1"/>
    <col min="11546" max="11546" width="2.85546875" style="2" customWidth="1"/>
    <col min="11547" max="11550" width="15.7109375" style="2" customWidth="1"/>
    <col min="11551" max="11552" width="2.85546875" style="2" customWidth="1"/>
    <col min="11553" max="11553" width="10.85546875" style="2" customWidth="1"/>
    <col min="11554" max="11776" width="11.42578125" style="2"/>
    <col min="11777" max="11777" width="2.85546875" style="2" customWidth="1"/>
    <col min="11778" max="11778" width="45.85546875" style="2" customWidth="1"/>
    <col min="11779" max="11779" width="5.85546875" style="2" customWidth="1"/>
    <col min="11780" max="11780" width="18.5703125" style="2" customWidth="1"/>
    <col min="11781" max="11783" width="15.7109375" style="2" customWidth="1"/>
    <col min="11784" max="11784" width="2.85546875" style="2" customWidth="1"/>
    <col min="11785" max="11785" width="18.5703125" style="2" customWidth="1"/>
    <col min="11786"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6" width="2.85546875" style="2" customWidth="1"/>
    <col min="11797" max="11797" width="45.85546875" style="2" customWidth="1"/>
    <col min="11798" max="11801" width="15.7109375" style="2" customWidth="1"/>
    <col min="11802" max="11802" width="2.85546875" style="2" customWidth="1"/>
    <col min="11803" max="11806" width="15.7109375" style="2" customWidth="1"/>
    <col min="11807" max="11808" width="2.85546875" style="2" customWidth="1"/>
    <col min="11809" max="11809" width="10.85546875" style="2" customWidth="1"/>
    <col min="11810" max="12032" width="11.42578125" style="2"/>
    <col min="12033" max="12033" width="2.85546875" style="2" customWidth="1"/>
    <col min="12034" max="12034" width="45.85546875" style="2" customWidth="1"/>
    <col min="12035" max="12035" width="5.85546875" style="2" customWidth="1"/>
    <col min="12036" max="12036" width="18.5703125" style="2" customWidth="1"/>
    <col min="12037" max="12039" width="15.7109375" style="2" customWidth="1"/>
    <col min="12040" max="12040" width="2.85546875" style="2" customWidth="1"/>
    <col min="12041" max="12041" width="18.5703125" style="2" customWidth="1"/>
    <col min="12042"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2" width="2.85546875" style="2" customWidth="1"/>
    <col min="12053" max="12053" width="45.85546875" style="2" customWidth="1"/>
    <col min="12054" max="12057" width="15.7109375" style="2" customWidth="1"/>
    <col min="12058" max="12058" width="2.85546875" style="2" customWidth="1"/>
    <col min="12059" max="12062" width="15.7109375" style="2" customWidth="1"/>
    <col min="12063" max="12064" width="2.85546875" style="2" customWidth="1"/>
    <col min="12065" max="12065" width="10.85546875" style="2" customWidth="1"/>
    <col min="12066" max="12288" width="11.42578125" style="2"/>
    <col min="12289" max="12289" width="2.85546875" style="2" customWidth="1"/>
    <col min="12290" max="12290" width="45.85546875" style="2" customWidth="1"/>
    <col min="12291" max="12291" width="5.85546875" style="2" customWidth="1"/>
    <col min="12292" max="12292" width="18.5703125" style="2" customWidth="1"/>
    <col min="12293" max="12295" width="15.7109375" style="2" customWidth="1"/>
    <col min="12296" max="12296" width="2.85546875" style="2" customWidth="1"/>
    <col min="12297" max="12297" width="18.5703125" style="2" customWidth="1"/>
    <col min="12298"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8" width="2.85546875" style="2" customWidth="1"/>
    <col min="12309" max="12309" width="45.85546875" style="2" customWidth="1"/>
    <col min="12310" max="12313" width="15.7109375" style="2" customWidth="1"/>
    <col min="12314" max="12314" width="2.85546875" style="2" customWidth="1"/>
    <col min="12315" max="12318" width="15.7109375" style="2" customWidth="1"/>
    <col min="12319" max="12320" width="2.85546875" style="2" customWidth="1"/>
    <col min="12321" max="12321" width="10.85546875" style="2" customWidth="1"/>
    <col min="12322" max="12544" width="11.42578125" style="2"/>
    <col min="12545" max="12545" width="2.85546875" style="2" customWidth="1"/>
    <col min="12546" max="12546" width="45.85546875" style="2" customWidth="1"/>
    <col min="12547" max="12547" width="5.85546875" style="2" customWidth="1"/>
    <col min="12548" max="12548" width="18.5703125" style="2" customWidth="1"/>
    <col min="12549" max="12551" width="15.7109375" style="2" customWidth="1"/>
    <col min="12552" max="12552" width="2.85546875" style="2" customWidth="1"/>
    <col min="12553" max="12553" width="18.5703125" style="2" customWidth="1"/>
    <col min="12554"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4" width="2.85546875" style="2" customWidth="1"/>
    <col min="12565" max="12565" width="45.85546875" style="2" customWidth="1"/>
    <col min="12566" max="12569" width="15.7109375" style="2" customWidth="1"/>
    <col min="12570" max="12570" width="2.85546875" style="2" customWidth="1"/>
    <col min="12571" max="12574" width="15.7109375" style="2" customWidth="1"/>
    <col min="12575" max="12576" width="2.85546875" style="2" customWidth="1"/>
    <col min="12577" max="12577" width="10.85546875" style="2" customWidth="1"/>
    <col min="12578" max="12800" width="11.42578125" style="2"/>
    <col min="12801" max="12801" width="2.85546875" style="2" customWidth="1"/>
    <col min="12802" max="12802" width="45.85546875" style="2" customWidth="1"/>
    <col min="12803" max="12803" width="5.85546875" style="2" customWidth="1"/>
    <col min="12804" max="12804" width="18.5703125" style="2" customWidth="1"/>
    <col min="12805" max="12807" width="15.7109375" style="2" customWidth="1"/>
    <col min="12808" max="12808" width="2.85546875" style="2" customWidth="1"/>
    <col min="12809" max="12809" width="18.5703125" style="2" customWidth="1"/>
    <col min="12810"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20" width="2.85546875" style="2" customWidth="1"/>
    <col min="12821" max="12821" width="45.85546875" style="2" customWidth="1"/>
    <col min="12822" max="12825" width="15.7109375" style="2" customWidth="1"/>
    <col min="12826" max="12826" width="2.85546875" style="2" customWidth="1"/>
    <col min="12827" max="12830" width="15.7109375" style="2" customWidth="1"/>
    <col min="12831" max="12832" width="2.85546875" style="2" customWidth="1"/>
    <col min="12833" max="12833" width="10.85546875" style="2" customWidth="1"/>
    <col min="12834" max="13056" width="11.42578125" style="2"/>
    <col min="13057" max="13057" width="2.85546875" style="2" customWidth="1"/>
    <col min="13058" max="13058" width="45.85546875" style="2" customWidth="1"/>
    <col min="13059" max="13059" width="5.85546875" style="2" customWidth="1"/>
    <col min="13060" max="13060" width="18.5703125" style="2" customWidth="1"/>
    <col min="13061" max="13063" width="15.7109375" style="2" customWidth="1"/>
    <col min="13064" max="13064" width="2.85546875" style="2" customWidth="1"/>
    <col min="13065" max="13065" width="18.5703125" style="2" customWidth="1"/>
    <col min="13066"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6" width="2.85546875" style="2" customWidth="1"/>
    <col min="13077" max="13077" width="45.85546875" style="2" customWidth="1"/>
    <col min="13078" max="13081" width="15.7109375" style="2" customWidth="1"/>
    <col min="13082" max="13082" width="2.85546875" style="2" customWidth="1"/>
    <col min="13083" max="13086" width="15.7109375" style="2" customWidth="1"/>
    <col min="13087" max="13088" width="2.85546875" style="2" customWidth="1"/>
    <col min="13089" max="13089" width="10.85546875" style="2" customWidth="1"/>
    <col min="13090" max="13312" width="11.42578125" style="2"/>
    <col min="13313" max="13313" width="2.85546875" style="2" customWidth="1"/>
    <col min="13314" max="13314" width="45.85546875" style="2" customWidth="1"/>
    <col min="13315" max="13315" width="5.85546875" style="2" customWidth="1"/>
    <col min="13316" max="13316" width="18.5703125" style="2" customWidth="1"/>
    <col min="13317" max="13319" width="15.7109375" style="2" customWidth="1"/>
    <col min="13320" max="13320" width="2.85546875" style="2" customWidth="1"/>
    <col min="13321" max="13321" width="18.5703125" style="2" customWidth="1"/>
    <col min="13322"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2" width="2.85546875" style="2" customWidth="1"/>
    <col min="13333" max="13333" width="45.85546875" style="2" customWidth="1"/>
    <col min="13334" max="13337" width="15.7109375" style="2" customWidth="1"/>
    <col min="13338" max="13338" width="2.85546875" style="2" customWidth="1"/>
    <col min="13339" max="13342" width="15.7109375" style="2" customWidth="1"/>
    <col min="13343" max="13344" width="2.85546875" style="2" customWidth="1"/>
    <col min="13345" max="13345" width="10.85546875" style="2" customWidth="1"/>
    <col min="13346" max="13568" width="11.42578125" style="2"/>
    <col min="13569" max="13569" width="2.85546875" style="2" customWidth="1"/>
    <col min="13570" max="13570" width="45.85546875" style="2" customWidth="1"/>
    <col min="13571" max="13571" width="5.85546875" style="2" customWidth="1"/>
    <col min="13572" max="13572" width="18.5703125" style="2" customWidth="1"/>
    <col min="13573" max="13575" width="15.7109375" style="2" customWidth="1"/>
    <col min="13576" max="13576" width="2.85546875" style="2" customWidth="1"/>
    <col min="13577" max="13577" width="18.5703125" style="2" customWidth="1"/>
    <col min="13578"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8" width="2.85546875" style="2" customWidth="1"/>
    <col min="13589" max="13589" width="45.85546875" style="2" customWidth="1"/>
    <col min="13590" max="13593" width="15.7109375" style="2" customWidth="1"/>
    <col min="13594" max="13594" width="2.85546875" style="2" customWidth="1"/>
    <col min="13595" max="13598" width="15.7109375" style="2" customWidth="1"/>
    <col min="13599" max="13600" width="2.85546875" style="2" customWidth="1"/>
    <col min="13601" max="13601" width="10.85546875" style="2" customWidth="1"/>
    <col min="13602" max="13824" width="11.42578125" style="2"/>
    <col min="13825" max="13825" width="2.85546875" style="2" customWidth="1"/>
    <col min="13826" max="13826" width="45.85546875" style="2" customWidth="1"/>
    <col min="13827" max="13827" width="5.85546875" style="2" customWidth="1"/>
    <col min="13828" max="13828" width="18.5703125" style="2" customWidth="1"/>
    <col min="13829" max="13831" width="15.7109375" style="2" customWidth="1"/>
    <col min="13832" max="13832" width="2.85546875" style="2" customWidth="1"/>
    <col min="13833" max="13833" width="18.5703125" style="2" customWidth="1"/>
    <col min="13834"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4" width="2.85546875" style="2" customWidth="1"/>
    <col min="13845" max="13845" width="45.85546875" style="2" customWidth="1"/>
    <col min="13846" max="13849" width="15.7109375" style="2" customWidth="1"/>
    <col min="13850" max="13850" width="2.85546875" style="2" customWidth="1"/>
    <col min="13851" max="13854" width="15.7109375" style="2" customWidth="1"/>
    <col min="13855" max="13856" width="2.85546875" style="2" customWidth="1"/>
    <col min="13857" max="13857" width="10.85546875" style="2" customWidth="1"/>
    <col min="13858" max="14080" width="11.42578125" style="2"/>
    <col min="14081" max="14081" width="2.85546875" style="2" customWidth="1"/>
    <col min="14082" max="14082" width="45.85546875" style="2" customWidth="1"/>
    <col min="14083" max="14083" width="5.85546875" style="2" customWidth="1"/>
    <col min="14084" max="14084" width="18.5703125" style="2" customWidth="1"/>
    <col min="14085" max="14087" width="15.7109375" style="2" customWidth="1"/>
    <col min="14088" max="14088" width="2.85546875" style="2" customWidth="1"/>
    <col min="14089" max="14089" width="18.5703125" style="2" customWidth="1"/>
    <col min="14090"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100" width="2.85546875" style="2" customWidth="1"/>
    <col min="14101" max="14101" width="45.85546875" style="2" customWidth="1"/>
    <col min="14102" max="14105" width="15.7109375" style="2" customWidth="1"/>
    <col min="14106" max="14106" width="2.85546875" style="2" customWidth="1"/>
    <col min="14107" max="14110" width="15.7109375" style="2" customWidth="1"/>
    <col min="14111" max="14112" width="2.85546875" style="2" customWidth="1"/>
    <col min="14113" max="14113" width="10.85546875" style="2" customWidth="1"/>
    <col min="14114" max="14336" width="11.42578125" style="2"/>
    <col min="14337" max="14337" width="2.85546875" style="2" customWidth="1"/>
    <col min="14338" max="14338" width="45.85546875" style="2" customWidth="1"/>
    <col min="14339" max="14339" width="5.85546875" style="2" customWidth="1"/>
    <col min="14340" max="14340" width="18.5703125" style="2" customWidth="1"/>
    <col min="14341" max="14343" width="15.7109375" style="2" customWidth="1"/>
    <col min="14344" max="14344" width="2.85546875" style="2" customWidth="1"/>
    <col min="14345" max="14345" width="18.5703125" style="2" customWidth="1"/>
    <col min="14346"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6" width="2.85546875" style="2" customWidth="1"/>
    <col min="14357" max="14357" width="45.85546875" style="2" customWidth="1"/>
    <col min="14358" max="14361" width="15.7109375" style="2" customWidth="1"/>
    <col min="14362" max="14362" width="2.85546875" style="2" customWidth="1"/>
    <col min="14363" max="14366" width="15.7109375" style="2" customWidth="1"/>
    <col min="14367" max="14368" width="2.85546875" style="2" customWidth="1"/>
    <col min="14369" max="14369" width="10.85546875" style="2" customWidth="1"/>
    <col min="14370" max="14592" width="11.42578125" style="2"/>
    <col min="14593" max="14593" width="2.85546875" style="2" customWidth="1"/>
    <col min="14594" max="14594" width="45.85546875" style="2" customWidth="1"/>
    <col min="14595" max="14595" width="5.85546875" style="2" customWidth="1"/>
    <col min="14596" max="14596" width="18.5703125" style="2" customWidth="1"/>
    <col min="14597" max="14599" width="15.7109375" style="2" customWidth="1"/>
    <col min="14600" max="14600" width="2.85546875" style="2" customWidth="1"/>
    <col min="14601" max="14601" width="18.5703125" style="2" customWidth="1"/>
    <col min="14602"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2" width="2.85546875" style="2" customWidth="1"/>
    <col min="14613" max="14613" width="45.85546875" style="2" customWidth="1"/>
    <col min="14614" max="14617" width="15.7109375" style="2" customWidth="1"/>
    <col min="14618" max="14618" width="2.85546875" style="2" customWidth="1"/>
    <col min="14619" max="14622" width="15.7109375" style="2" customWidth="1"/>
    <col min="14623" max="14624" width="2.85546875" style="2" customWidth="1"/>
    <col min="14625" max="14625" width="10.85546875" style="2" customWidth="1"/>
    <col min="14626" max="14848" width="11.42578125" style="2"/>
    <col min="14849" max="14849" width="2.85546875" style="2" customWidth="1"/>
    <col min="14850" max="14850" width="45.85546875" style="2" customWidth="1"/>
    <col min="14851" max="14851" width="5.85546875" style="2" customWidth="1"/>
    <col min="14852" max="14852" width="18.5703125" style="2" customWidth="1"/>
    <col min="14853" max="14855" width="15.7109375" style="2" customWidth="1"/>
    <col min="14856" max="14856" width="2.85546875" style="2" customWidth="1"/>
    <col min="14857" max="14857" width="18.5703125" style="2" customWidth="1"/>
    <col min="14858"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8" width="2.85546875" style="2" customWidth="1"/>
    <col min="14869" max="14869" width="45.85546875" style="2" customWidth="1"/>
    <col min="14870" max="14873" width="15.7109375" style="2" customWidth="1"/>
    <col min="14874" max="14874" width="2.85546875" style="2" customWidth="1"/>
    <col min="14875" max="14878" width="15.7109375" style="2" customWidth="1"/>
    <col min="14879" max="14880" width="2.85546875" style="2" customWidth="1"/>
    <col min="14881" max="14881" width="10.85546875" style="2" customWidth="1"/>
    <col min="14882" max="15104" width="11.42578125" style="2"/>
    <col min="15105" max="15105" width="2.85546875" style="2" customWidth="1"/>
    <col min="15106" max="15106" width="45.85546875" style="2" customWidth="1"/>
    <col min="15107" max="15107" width="5.85546875" style="2" customWidth="1"/>
    <col min="15108" max="15108" width="18.5703125" style="2" customWidth="1"/>
    <col min="15109" max="15111" width="15.7109375" style="2" customWidth="1"/>
    <col min="15112" max="15112" width="2.85546875" style="2" customWidth="1"/>
    <col min="15113" max="15113" width="18.5703125" style="2" customWidth="1"/>
    <col min="15114"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4" width="2.85546875" style="2" customWidth="1"/>
    <col min="15125" max="15125" width="45.85546875" style="2" customWidth="1"/>
    <col min="15126" max="15129" width="15.7109375" style="2" customWidth="1"/>
    <col min="15130" max="15130" width="2.85546875" style="2" customWidth="1"/>
    <col min="15131" max="15134" width="15.7109375" style="2" customWidth="1"/>
    <col min="15135" max="15136" width="2.85546875" style="2" customWidth="1"/>
    <col min="15137" max="15137" width="10.85546875" style="2" customWidth="1"/>
    <col min="15138" max="15360" width="11.42578125" style="2"/>
    <col min="15361" max="15361" width="2.85546875" style="2" customWidth="1"/>
    <col min="15362" max="15362" width="45.85546875" style="2" customWidth="1"/>
    <col min="15363" max="15363" width="5.85546875" style="2" customWidth="1"/>
    <col min="15364" max="15364" width="18.5703125" style="2" customWidth="1"/>
    <col min="15365" max="15367" width="15.7109375" style="2" customWidth="1"/>
    <col min="15368" max="15368" width="2.85546875" style="2" customWidth="1"/>
    <col min="15369" max="15369" width="18.5703125" style="2" customWidth="1"/>
    <col min="15370"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80" width="2.85546875" style="2" customWidth="1"/>
    <col min="15381" max="15381" width="45.85546875" style="2" customWidth="1"/>
    <col min="15382" max="15385" width="15.7109375" style="2" customWidth="1"/>
    <col min="15386" max="15386" width="2.85546875" style="2" customWidth="1"/>
    <col min="15387" max="15390" width="15.7109375" style="2" customWidth="1"/>
    <col min="15391" max="15392" width="2.85546875" style="2" customWidth="1"/>
    <col min="15393" max="15393" width="10.85546875" style="2" customWidth="1"/>
    <col min="15394" max="15616" width="11.42578125" style="2"/>
    <col min="15617" max="15617" width="2.85546875" style="2" customWidth="1"/>
    <col min="15618" max="15618" width="45.85546875" style="2" customWidth="1"/>
    <col min="15619" max="15619" width="5.85546875" style="2" customWidth="1"/>
    <col min="15620" max="15620" width="18.5703125" style="2" customWidth="1"/>
    <col min="15621" max="15623" width="15.7109375" style="2" customWidth="1"/>
    <col min="15624" max="15624" width="2.85546875" style="2" customWidth="1"/>
    <col min="15625" max="15625" width="18.5703125" style="2" customWidth="1"/>
    <col min="15626"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6" width="2.85546875" style="2" customWidth="1"/>
    <col min="15637" max="15637" width="45.85546875" style="2" customWidth="1"/>
    <col min="15638" max="15641" width="15.7109375" style="2" customWidth="1"/>
    <col min="15642" max="15642" width="2.85546875" style="2" customWidth="1"/>
    <col min="15643" max="15646" width="15.7109375" style="2" customWidth="1"/>
    <col min="15647" max="15648" width="2.85546875" style="2" customWidth="1"/>
    <col min="15649" max="15649" width="10.85546875" style="2" customWidth="1"/>
    <col min="15650" max="15872" width="11.42578125" style="2"/>
    <col min="15873" max="15873" width="2.85546875" style="2" customWidth="1"/>
    <col min="15874" max="15874" width="45.85546875" style="2" customWidth="1"/>
    <col min="15875" max="15875" width="5.85546875" style="2" customWidth="1"/>
    <col min="15876" max="15876" width="18.5703125" style="2" customWidth="1"/>
    <col min="15877" max="15879" width="15.7109375" style="2" customWidth="1"/>
    <col min="15880" max="15880" width="2.85546875" style="2" customWidth="1"/>
    <col min="15881" max="15881" width="18.5703125" style="2" customWidth="1"/>
    <col min="15882"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2" width="2.85546875" style="2" customWidth="1"/>
    <col min="15893" max="15893" width="45.85546875" style="2" customWidth="1"/>
    <col min="15894" max="15897" width="15.7109375" style="2" customWidth="1"/>
    <col min="15898" max="15898" width="2.85546875" style="2" customWidth="1"/>
    <col min="15899" max="15902" width="15.7109375" style="2" customWidth="1"/>
    <col min="15903" max="15904" width="2.85546875" style="2" customWidth="1"/>
    <col min="15905" max="15905" width="10.85546875" style="2" customWidth="1"/>
    <col min="15906" max="16128" width="11.42578125" style="2"/>
    <col min="16129" max="16129" width="2.85546875" style="2" customWidth="1"/>
    <col min="16130" max="16130" width="45.85546875" style="2" customWidth="1"/>
    <col min="16131" max="16131" width="5.85546875" style="2" customWidth="1"/>
    <col min="16132" max="16132" width="18.5703125" style="2" customWidth="1"/>
    <col min="16133" max="16135" width="15.7109375" style="2" customWidth="1"/>
    <col min="16136" max="16136" width="2.85546875" style="2" customWidth="1"/>
    <col min="16137" max="16137" width="18.5703125" style="2" customWidth="1"/>
    <col min="16138"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8" width="2.85546875" style="2" customWidth="1"/>
    <col min="16149" max="16149" width="45.85546875" style="2" customWidth="1"/>
    <col min="16150" max="16153" width="15.7109375" style="2" customWidth="1"/>
    <col min="16154" max="16154" width="2.85546875" style="2" customWidth="1"/>
    <col min="16155" max="16158" width="15.7109375" style="2" customWidth="1"/>
    <col min="16159" max="16160" width="2.85546875" style="2" customWidth="1"/>
    <col min="16161" max="16161" width="10.85546875" style="2" customWidth="1"/>
    <col min="16162" max="16384" width="11.42578125" style="2"/>
  </cols>
  <sheetData>
    <row r="1" spans="1:34" x14ac:dyDescent="0.25">
      <c r="A1" s="112"/>
      <c r="B1" s="112"/>
      <c r="C1" s="112"/>
      <c r="D1" s="112"/>
      <c r="E1" s="112"/>
      <c r="F1" s="112"/>
      <c r="G1" s="112"/>
      <c r="H1" s="112"/>
      <c r="I1" s="112"/>
      <c r="J1" s="112"/>
      <c r="K1" s="112"/>
      <c r="L1" s="112"/>
      <c r="M1" s="5"/>
      <c r="N1" s="112"/>
      <c r="O1" s="1668"/>
      <c r="P1" s="112"/>
      <c r="Q1" s="112"/>
      <c r="R1" s="112"/>
      <c r="S1" s="112"/>
      <c r="T1" s="112"/>
      <c r="U1" s="112"/>
      <c r="V1" s="112"/>
      <c r="W1" s="112"/>
      <c r="X1" s="112"/>
      <c r="Y1" s="112"/>
      <c r="Z1" s="112"/>
      <c r="AA1" s="112"/>
      <c r="AB1" s="112"/>
      <c r="AC1" s="112"/>
      <c r="AD1" s="112"/>
      <c r="AE1" s="5"/>
      <c r="AF1" s="112"/>
      <c r="AG1" s="112"/>
    </row>
    <row r="2" spans="1:34" x14ac:dyDescent="0.25">
      <c r="A2" s="112"/>
      <c r="B2" s="113" t="s">
        <v>313</v>
      </c>
      <c r="C2" s="112"/>
      <c r="D2" s="112"/>
      <c r="E2" s="112"/>
      <c r="F2" s="112"/>
      <c r="G2" s="112"/>
      <c r="H2" s="112"/>
      <c r="I2" s="112"/>
      <c r="J2" s="112"/>
      <c r="K2" s="112"/>
      <c r="L2" s="112"/>
      <c r="M2" s="5"/>
      <c r="N2" s="112"/>
      <c r="O2" s="1668"/>
      <c r="P2" s="112"/>
      <c r="Q2" s="112"/>
      <c r="R2" s="112"/>
      <c r="S2" s="112"/>
      <c r="T2" s="112"/>
      <c r="U2" s="113"/>
      <c r="V2" s="112"/>
      <c r="W2" s="112"/>
      <c r="X2" s="112"/>
      <c r="Y2" s="112"/>
      <c r="Z2" s="112"/>
      <c r="AA2" s="112"/>
      <c r="AB2" s="112"/>
      <c r="AC2" s="112"/>
      <c r="AD2" s="112"/>
      <c r="AE2" s="5"/>
      <c r="AF2" s="112"/>
      <c r="AG2" s="112"/>
    </row>
    <row r="3" spans="1:34" x14ac:dyDescent="0.25">
      <c r="A3" s="112"/>
      <c r="B3" s="113" t="s">
        <v>314</v>
      </c>
      <c r="C3" s="112"/>
      <c r="D3" s="112"/>
      <c r="E3" s="112"/>
      <c r="F3" s="112"/>
      <c r="G3" s="112"/>
      <c r="H3" s="112"/>
      <c r="I3" s="112"/>
      <c r="J3" s="112"/>
      <c r="K3" s="112"/>
      <c r="L3" s="112"/>
      <c r="M3" s="5"/>
      <c r="N3" s="112"/>
      <c r="O3" s="1668"/>
      <c r="P3" s="112"/>
      <c r="Q3" s="112"/>
      <c r="R3" s="112"/>
      <c r="S3" s="112"/>
      <c r="T3" s="112"/>
      <c r="U3" s="113" t="s">
        <v>314</v>
      </c>
      <c r="V3" s="112"/>
      <c r="W3" s="112"/>
      <c r="X3" s="112"/>
      <c r="Y3" s="112"/>
      <c r="Z3" s="112"/>
      <c r="AA3" s="112"/>
      <c r="AB3" s="112"/>
      <c r="AC3" s="112"/>
      <c r="AD3" s="112"/>
      <c r="AE3" s="5"/>
      <c r="AF3" s="112"/>
      <c r="AG3" s="112"/>
    </row>
    <row r="4" spans="1:34" x14ac:dyDescent="0.25">
      <c r="A4" s="112"/>
      <c r="B4" s="116" t="s">
        <v>2</v>
      </c>
      <c r="C4" s="112"/>
      <c r="D4" s="112"/>
      <c r="E4" s="112"/>
      <c r="F4" s="112"/>
      <c r="G4" s="112"/>
      <c r="H4" s="112"/>
      <c r="I4" s="112"/>
      <c r="J4" s="112"/>
      <c r="K4" s="112"/>
      <c r="L4" s="112"/>
      <c r="M4" s="5"/>
      <c r="N4" s="112"/>
      <c r="O4" s="1668"/>
      <c r="P4" s="112"/>
      <c r="Q4" s="112"/>
      <c r="R4" s="112"/>
      <c r="S4" s="112"/>
      <c r="T4" s="112"/>
      <c r="U4" s="116" t="s">
        <v>3</v>
      </c>
      <c r="V4" s="112"/>
      <c r="W4" s="112"/>
      <c r="X4" s="112"/>
      <c r="Y4" s="112"/>
      <c r="Z4" s="112"/>
      <c r="AA4" s="112"/>
      <c r="AB4" s="112"/>
      <c r="AC4" s="112"/>
      <c r="AD4" s="112"/>
      <c r="AE4" s="5"/>
      <c r="AF4" s="112"/>
      <c r="AG4" s="112"/>
    </row>
    <row r="5" spans="1:34" ht="12.75" customHeight="1" x14ac:dyDescent="0.25">
      <c r="A5" s="12"/>
      <c r="B5" s="1999" t="s">
        <v>4</v>
      </c>
      <c r="C5" s="1999" t="s">
        <v>5</v>
      </c>
      <c r="D5" s="1999" t="s">
        <v>201</v>
      </c>
      <c r="E5" s="2020">
        <v>2016</v>
      </c>
      <c r="F5" s="2020"/>
      <c r="G5" s="2020"/>
      <c r="H5" s="12"/>
      <c r="I5" s="1999" t="s">
        <v>201</v>
      </c>
      <c r="J5" s="2020">
        <v>2015</v>
      </c>
      <c r="K5" s="2020"/>
      <c r="L5" s="2020"/>
      <c r="M5" s="12"/>
      <c r="N5" s="12"/>
      <c r="O5" s="2021" t="s">
        <v>207</v>
      </c>
      <c r="P5" s="12"/>
      <c r="Q5" s="1996" t="s">
        <v>9</v>
      </c>
      <c r="R5" s="1996" t="s">
        <v>10</v>
      </c>
      <c r="S5" s="12"/>
      <c r="T5" s="12"/>
      <c r="U5" s="1999" t="s">
        <v>4</v>
      </c>
      <c r="V5" s="1999" t="s">
        <v>201</v>
      </c>
      <c r="W5" s="2020">
        <v>2016</v>
      </c>
      <c r="X5" s="2020"/>
      <c r="Y5" s="2020"/>
      <c r="Z5" s="12"/>
      <c r="AA5" s="1999" t="s">
        <v>201</v>
      </c>
      <c r="AB5" s="2020">
        <v>2015</v>
      </c>
      <c r="AC5" s="2020"/>
      <c r="AD5" s="2020"/>
      <c r="AE5" s="12"/>
      <c r="AF5" s="12"/>
      <c r="AG5" s="1996" t="s">
        <v>207</v>
      </c>
    </row>
    <row r="6" spans="1:34" x14ac:dyDescent="0.25">
      <c r="A6" s="12"/>
      <c r="B6" s="2000"/>
      <c r="C6" s="2000"/>
      <c r="D6" s="2000"/>
      <c r="E6" s="212" t="s">
        <v>277</v>
      </c>
      <c r="F6" s="212" t="s">
        <v>277</v>
      </c>
      <c r="G6" s="212" t="s">
        <v>203</v>
      </c>
      <c r="H6" s="12"/>
      <c r="I6" s="2000"/>
      <c r="J6" s="212" t="s">
        <v>277</v>
      </c>
      <c r="K6" s="212" t="s">
        <v>277</v>
      </c>
      <c r="L6" s="212" t="s">
        <v>203</v>
      </c>
      <c r="M6" s="12"/>
      <c r="N6" s="12"/>
      <c r="O6" s="2022"/>
      <c r="P6" s="12"/>
      <c r="Q6" s="1997"/>
      <c r="R6" s="1997"/>
      <c r="S6" s="12"/>
      <c r="T6" s="12"/>
      <c r="U6" s="2000"/>
      <c r="V6" s="2000"/>
      <c r="W6" s="212" t="s">
        <v>277</v>
      </c>
      <c r="X6" s="212" t="s">
        <v>277</v>
      </c>
      <c r="Y6" s="212" t="s">
        <v>203</v>
      </c>
      <c r="Z6" s="12"/>
      <c r="AA6" s="2000"/>
      <c r="AB6" s="212" t="s">
        <v>277</v>
      </c>
      <c r="AC6" s="212" t="s">
        <v>277</v>
      </c>
      <c r="AD6" s="212" t="s">
        <v>203</v>
      </c>
      <c r="AE6" s="12"/>
      <c r="AF6" s="12"/>
      <c r="AG6" s="1997"/>
    </row>
    <row r="7" spans="1:34" x14ac:dyDescent="0.25">
      <c r="A7" s="12"/>
      <c r="B7" s="2001"/>
      <c r="C7" s="2001"/>
      <c r="D7" s="2001"/>
      <c r="E7" s="151" t="s">
        <v>278</v>
      </c>
      <c r="F7" s="151" t="s">
        <v>279</v>
      </c>
      <c r="G7" s="151" t="s">
        <v>290</v>
      </c>
      <c r="H7" s="12"/>
      <c r="I7" s="2001"/>
      <c r="J7" s="151" t="s">
        <v>278</v>
      </c>
      <c r="K7" s="151" t="s">
        <v>279</v>
      </c>
      <c r="L7" s="151" t="s">
        <v>290</v>
      </c>
      <c r="M7" s="12"/>
      <c r="N7" s="12"/>
      <c r="O7" s="2023"/>
      <c r="P7" s="12"/>
      <c r="Q7" s="1998"/>
      <c r="R7" s="1998"/>
      <c r="S7" s="12"/>
      <c r="T7" s="12"/>
      <c r="U7" s="2001"/>
      <c r="V7" s="2001"/>
      <c r="W7" s="151" t="s">
        <v>278</v>
      </c>
      <c r="X7" s="151" t="s">
        <v>279</v>
      </c>
      <c r="Y7" s="151" t="s">
        <v>290</v>
      </c>
      <c r="Z7" s="12"/>
      <c r="AA7" s="2001"/>
      <c r="AB7" s="151" t="s">
        <v>278</v>
      </c>
      <c r="AC7" s="151" t="s">
        <v>279</v>
      </c>
      <c r="AD7" s="151" t="s">
        <v>290</v>
      </c>
      <c r="AE7" s="12"/>
      <c r="AF7" s="12"/>
      <c r="AG7" s="1998"/>
    </row>
    <row r="8" spans="1:34" ht="12.75" customHeight="1" x14ac:dyDescent="0.25">
      <c r="A8" s="16"/>
      <c r="B8" s="16"/>
      <c r="C8" s="16"/>
      <c r="D8" s="16"/>
      <c r="E8" s="16"/>
      <c r="F8" s="16"/>
      <c r="G8" s="16"/>
      <c r="H8" s="16"/>
      <c r="I8" s="16"/>
      <c r="J8" s="16"/>
      <c r="K8" s="16"/>
      <c r="L8" s="16"/>
      <c r="M8" s="16"/>
      <c r="N8" s="16"/>
      <c r="O8" s="1669"/>
      <c r="P8" s="16"/>
      <c r="Q8" s="19"/>
      <c r="R8" s="16"/>
      <c r="S8" s="16"/>
      <c r="T8" s="16"/>
      <c r="U8" s="16"/>
      <c r="V8" s="16"/>
      <c r="W8" s="16"/>
      <c r="X8" s="16"/>
      <c r="Y8" s="16"/>
      <c r="Z8" s="16"/>
      <c r="AA8" s="16"/>
      <c r="AB8" s="16"/>
      <c r="AC8" s="16"/>
      <c r="AD8" s="16"/>
      <c r="AE8" s="16"/>
      <c r="AF8" s="16"/>
      <c r="AG8" s="19"/>
    </row>
    <row r="9" spans="1:34" x14ac:dyDescent="0.25">
      <c r="A9" s="112"/>
      <c r="B9" s="20" t="s">
        <v>11</v>
      </c>
      <c r="C9" s="21"/>
      <c r="D9" s="21"/>
      <c r="E9" s="21"/>
      <c r="F9" s="21"/>
      <c r="G9" s="21"/>
      <c r="H9" s="112"/>
      <c r="I9" s="190"/>
      <c r="J9" s="21"/>
      <c r="K9" s="21"/>
      <c r="L9" s="21"/>
      <c r="M9" s="5"/>
      <c r="N9" s="112"/>
      <c r="O9" s="1670"/>
      <c r="P9" s="112"/>
      <c r="Q9" s="23"/>
      <c r="R9" s="2"/>
      <c r="S9" s="112"/>
      <c r="T9" s="112"/>
      <c r="U9" s="395" t="s">
        <v>11</v>
      </c>
      <c r="V9" s="21"/>
      <c r="W9" s="21"/>
      <c r="X9" s="21"/>
      <c r="Y9" s="21"/>
      <c r="Z9" s="112"/>
      <c r="AA9" s="21"/>
      <c r="AB9" s="21"/>
      <c r="AC9" s="21"/>
      <c r="AD9" s="21"/>
      <c r="AE9" s="5"/>
      <c r="AF9" s="112"/>
      <c r="AG9" s="23"/>
      <c r="AH9" s="148"/>
    </row>
    <row r="10" spans="1:34" x14ac:dyDescent="0.25">
      <c r="A10" s="113"/>
      <c r="B10" s="26" t="s">
        <v>12</v>
      </c>
      <c r="C10" s="347" t="s">
        <v>13</v>
      </c>
      <c r="D10" s="1332">
        <f>SUM(E10:G10)</f>
        <v>7755</v>
      </c>
      <c r="E10" s="727">
        <v>0</v>
      </c>
      <c r="F10" s="727">
        <v>389</v>
      </c>
      <c r="G10" s="1256">
        <v>7366</v>
      </c>
      <c r="H10" s="317"/>
      <c r="I10" s="890">
        <f t="shared" ref="I10:I16" si="0">SUM(J10:L10)</f>
        <v>7339</v>
      </c>
      <c r="J10" s="909">
        <v>0</v>
      </c>
      <c r="K10" s="169">
        <v>0</v>
      </c>
      <c r="L10" s="169">
        <v>7339</v>
      </c>
      <c r="M10" s="119"/>
      <c r="N10" s="29"/>
      <c r="O10" s="1671" t="s">
        <v>131</v>
      </c>
      <c r="P10" s="113"/>
      <c r="Q10" s="1014">
        <f>VLOOKUP(B10,'FX rates'!$B$9:$K$116,4,FALSE)</f>
        <v>1</v>
      </c>
      <c r="R10" s="1052">
        <f>VLOOKUP(B10,'FX rates'!$B$9:$K$116,5,FALSE)</f>
        <v>1</v>
      </c>
      <c r="S10" s="113"/>
      <c r="T10" s="113"/>
      <c r="U10" s="31" t="s">
        <v>12</v>
      </c>
      <c r="V10" s="612">
        <f t="shared" ref="V10" si="1">SUM(W10:Y10)</f>
        <v>7755</v>
      </c>
      <c r="W10" s="1676">
        <f>E10/Q10</f>
        <v>0</v>
      </c>
      <c r="X10" s="1676">
        <f>F10/Q10</f>
        <v>389</v>
      </c>
      <c r="Y10" s="614">
        <f>G10/Q10</f>
        <v>7366</v>
      </c>
      <c r="Z10" s="317"/>
      <c r="AA10" s="171">
        <f>SUM(AB10:AD10)</f>
        <v>7339</v>
      </c>
      <c r="AB10" s="193">
        <f t="shared" ref="AB10:AD14" si="2">J10/$R10</f>
        <v>0</v>
      </c>
      <c r="AC10" s="193">
        <f t="shared" si="2"/>
        <v>0</v>
      </c>
      <c r="AD10" s="193">
        <f t="shared" si="2"/>
        <v>7339</v>
      </c>
      <c r="AE10" s="119"/>
      <c r="AF10" s="29"/>
      <c r="AG10" s="350">
        <f>(V10-AA10)/AA10</f>
        <v>5.6683471862651588E-2</v>
      </c>
      <c r="AH10" s="148"/>
    </row>
    <row r="11" spans="1:34" x14ac:dyDescent="0.25">
      <c r="A11" s="112"/>
      <c r="B11" s="32" t="s">
        <v>14</v>
      </c>
      <c r="C11" s="349" t="s">
        <v>15</v>
      </c>
      <c r="D11" s="1333">
        <v>3395.48</v>
      </c>
      <c r="E11" s="739" t="s">
        <v>131</v>
      </c>
      <c r="F11" s="739" t="s">
        <v>131</v>
      </c>
      <c r="G11" s="921" t="s">
        <v>131</v>
      </c>
      <c r="H11" s="199"/>
      <c r="I11" s="891">
        <f t="shared" si="0"/>
        <v>14354</v>
      </c>
      <c r="J11" s="889">
        <v>14354</v>
      </c>
      <c r="K11" s="176">
        <v>0</v>
      </c>
      <c r="L11" s="176">
        <v>0</v>
      </c>
      <c r="M11" s="121"/>
      <c r="N11" s="36"/>
      <c r="O11" s="1672">
        <f>(D11-I11)/I11</f>
        <v>-0.76344712275323956</v>
      </c>
      <c r="P11" s="112"/>
      <c r="Q11" s="1015">
        <f>VLOOKUP(B11,'FX rates'!$B$9:$K$116,4,FALSE)</f>
        <v>3.2522000000000002</v>
      </c>
      <c r="R11" s="1053">
        <f>VLOOKUP(B11,'FX rates'!$B$9:$K$116,5,FALSE)</f>
        <v>3.8978999999999999</v>
      </c>
      <c r="S11" s="112"/>
      <c r="T11" s="112"/>
      <c r="U11" s="40" t="s">
        <v>14</v>
      </c>
      <c r="V11" s="1505">
        <f>D11/Q11</f>
        <v>1044.0563310989482</v>
      </c>
      <c r="W11" s="176" t="s">
        <v>131</v>
      </c>
      <c r="X11" s="176" t="s">
        <v>131</v>
      </c>
      <c r="Y11" s="615" t="s">
        <v>131</v>
      </c>
      <c r="Z11" s="199"/>
      <c r="AA11" s="175">
        <f>SUM(AB11:AD11)</f>
        <v>3682.4957028143358</v>
      </c>
      <c r="AB11" s="176">
        <f t="shared" si="2"/>
        <v>3682.4957028143358</v>
      </c>
      <c r="AC11" s="176">
        <f t="shared" si="2"/>
        <v>0</v>
      </c>
      <c r="AD11" s="176">
        <f t="shared" si="2"/>
        <v>0</v>
      </c>
      <c r="AE11" s="121"/>
      <c r="AF11" s="36"/>
      <c r="AG11" s="350">
        <f>(V11-AA11)/AA11</f>
        <v>-0.71648131719446906</v>
      </c>
      <c r="AH11" s="148"/>
    </row>
    <row r="12" spans="1:34" x14ac:dyDescent="0.25">
      <c r="A12" s="112"/>
      <c r="B12" s="32" t="s">
        <v>16</v>
      </c>
      <c r="C12" s="349" t="s">
        <v>17</v>
      </c>
      <c r="D12" s="1333">
        <f>SUM(E12:G12)</f>
        <v>904336.56</v>
      </c>
      <c r="E12" s="739">
        <v>86469.91</v>
      </c>
      <c r="F12" s="739">
        <v>817866.65</v>
      </c>
      <c r="G12" s="921">
        <v>0</v>
      </c>
      <c r="H12" s="199"/>
      <c r="I12" s="891">
        <f>SUM(J12:L12)</f>
        <v>416752.55</v>
      </c>
      <c r="J12" s="889">
        <v>69932.56</v>
      </c>
      <c r="K12" s="889">
        <v>346819.99</v>
      </c>
      <c r="L12" s="889">
        <v>0</v>
      </c>
      <c r="M12" s="121"/>
      <c r="N12" s="36"/>
      <c r="O12" s="1672">
        <f t="shared" ref="O12:O14" si="3">(D12-I12)/I12</f>
        <v>1.1699604717475636</v>
      </c>
      <c r="P12" s="112"/>
      <c r="Q12" s="1015">
        <f>VLOOKUP(B12,'FX rates'!$B$9:$K$116,4,FALSE)</f>
        <v>15.890700000000001</v>
      </c>
      <c r="R12" s="1053">
        <f>VLOOKUP(B12,'FX rates'!$B$9:$K$116,5,FALSE)</f>
        <v>12.987500000000001</v>
      </c>
      <c r="S12" s="112"/>
      <c r="T12" s="112"/>
      <c r="U12" s="40" t="s">
        <v>16</v>
      </c>
      <c r="V12" s="1505">
        <f>SUM(W12:Y12)</f>
        <v>60923.98204112261</v>
      </c>
      <c r="W12" s="176">
        <f>E12/Q12</f>
        <v>5441.5419081601185</v>
      </c>
      <c r="X12" s="176">
        <v>55482.440132962489</v>
      </c>
      <c r="Y12" s="615">
        <v>0</v>
      </c>
      <c r="Z12" s="199"/>
      <c r="AA12" s="175">
        <f>SUM(AB12:AD12)</f>
        <v>32088.743022136667</v>
      </c>
      <c r="AB12" s="176">
        <f t="shared" si="2"/>
        <v>5384.6051973051008</v>
      </c>
      <c r="AC12" s="176">
        <f t="shared" si="2"/>
        <v>26704.137824831567</v>
      </c>
      <c r="AD12" s="176">
        <f t="shared" si="2"/>
        <v>0</v>
      </c>
      <c r="AE12" s="121"/>
      <c r="AF12" s="36"/>
      <c r="AG12" s="350">
        <f t="shared" ref="AG12:AG17" si="4">(V12-AA12)/AA12</f>
        <v>0.89860917889783753</v>
      </c>
      <c r="AH12" s="148"/>
    </row>
    <row r="13" spans="1:34" x14ac:dyDescent="0.25">
      <c r="A13" s="112"/>
      <c r="B13" s="32" t="s">
        <v>20</v>
      </c>
      <c r="C13" s="349" t="s">
        <v>21</v>
      </c>
      <c r="D13" s="1333">
        <f>SUM(E13:G13)</f>
        <v>94487149.531984001</v>
      </c>
      <c r="E13" s="739">
        <v>90755920.294673994</v>
      </c>
      <c r="F13" s="176">
        <v>3731229.2373100002</v>
      </c>
      <c r="G13" s="615">
        <v>0</v>
      </c>
      <c r="H13" s="199"/>
      <c r="I13" s="891">
        <f t="shared" si="0"/>
        <v>73851802.453827396</v>
      </c>
      <c r="J13" s="889">
        <v>70284103.050827399</v>
      </c>
      <c r="K13" s="889">
        <v>3567699.4029999999</v>
      </c>
      <c r="L13" s="889">
        <v>0</v>
      </c>
      <c r="M13" s="121" t="s">
        <v>130</v>
      </c>
      <c r="N13" s="36"/>
      <c r="O13" s="1672">
        <f t="shared" si="3"/>
        <v>0.27941561874617687</v>
      </c>
      <c r="P13" s="112"/>
      <c r="Q13" s="1015">
        <f>VLOOKUP(B13,'FX rates'!$B$9:$K$116,4,FALSE)</f>
        <v>2974.03</v>
      </c>
      <c r="R13" s="1053">
        <f>VLOOKUP(B13,'FX rates'!$B$9:$K$116,5,FALSE)</f>
        <v>3145.64</v>
      </c>
      <c r="S13" s="112"/>
      <c r="T13" s="112"/>
      <c r="U13" s="40" t="s">
        <v>20</v>
      </c>
      <c r="V13" s="1505">
        <f t="shared" ref="V13:V53" si="5">D13/Q13</f>
        <v>31770.74526214732</v>
      </c>
      <c r="W13" s="176">
        <f t="shared" ref="W13:W53" si="6">E13/Q13</f>
        <v>30516.141496445558</v>
      </c>
      <c r="X13" s="176">
        <f t="shared" ref="X13:X53" si="7">F13/Q13</f>
        <v>1254.6037657017582</v>
      </c>
      <c r="Y13" s="615">
        <f t="shared" ref="Y13:Y53" si="8">G13/Q13</f>
        <v>0</v>
      </c>
      <c r="Z13" s="199"/>
      <c r="AA13" s="175">
        <f>SUM(AB13:AD13)</f>
        <v>23477.512510594792</v>
      </c>
      <c r="AB13" s="176">
        <f t="shared" si="2"/>
        <v>22343.339686304662</v>
      </c>
      <c r="AC13" s="176">
        <f t="shared" si="2"/>
        <v>1134.1728242901286</v>
      </c>
      <c r="AD13" s="176">
        <f t="shared" si="2"/>
        <v>0</v>
      </c>
      <c r="AE13" s="121" t="s">
        <v>130</v>
      </c>
      <c r="AF13" s="36"/>
      <c r="AG13" s="350">
        <f t="shared" si="4"/>
        <v>0.3532415432772108</v>
      </c>
      <c r="AH13" s="148"/>
    </row>
    <row r="14" spans="1:34" x14ac:dyDescent="0.25">
      <c r="A14" s="112"/>
      <c r="B14" s="32" t="s">
        <v>22</v>
      </c>
      <c r="C14" s="349" t="s">
        <v>23</v>
      </c>
      <c r="D14" s="1333">
        <f>SUM(E14:G14)</f>
        <v>25119.78</v>
      </c>
      <c r="E14" s="739">
        <v>5180.51</v>
      </c>
      <c r="F14" s="176">
        <v>19939.27</v>
      </c>
      <c r="G14" s="615">
        <v>0</v>
      </c>
      <c r="H14" s="199"/>
      <c r="I14" s="891">
        <f t="shared" si="0"/>
        <v>17193.37</v>
      </c>
      <c r="J14" s="889">
        <v>3629.81</v>
      </c>
      <c r="K14" s="889">
        <v>13563.56</v>
      </c>
      <c r="L14" s="889">
        <v>0</v>
      </c>
      <c r="M14" s="121" t="s">
        <v>130</v>
      </c>
      <c r="N14" s="36"/>
      <c r="O14" s="1672">
        <f t="shared" si="3"/>
        <v>0.461015496089481</v>
      </c>
      <c r="P14" s="112"/>
      <c r="Q14" s="1015">
        <f>VLOOKUP(B14,'FX rates'!$B$9:$K$116,4,FALSE)</f>
        <v>3.2938999999999998</v>
      </c>
      <c r="R14" s="1053">
        <f>VLOOKUP(B14,'FX rates'!$B$9:$K$116,5,FALSE)</f>
        <v>3.3523999999999998</v>
      </c>
      <c r="S14" s="112"/>
      <c r="T14" s="112"/>
      <c r="U14" s="40" t="s">
        <v>22</v>
      </c>
      <c r="V14" s="1505">
        <f t="shared" si="5"/>
        <v>7626.1513707155655</v>
      </c>
      <c r="W14" s="176">
        <f t="shared" si="6"/>
        <v>1572.7587358450471</v>
      </c>
      <c r="X14" s="176">
        <f t="shared" si="7"/>
        <v>6053.392634870519</v>
      </c>
      <c r="Y14" s="615">
        <f t="shared" si="8"/>
        <v>0</v>
      </c>
      <c r="Z14" s="199"/>
      <c r="AA14" s="175">
        <f>SUM(AB14:AD14)</f>
        <v>5128.674979119437</v>
      </c>
      <c r="AB14" s="176">
        <f t="shared" si="2"/>
        <v>1082.7496718768643</v>
      </c>
      <c r="AC14" s="176">
        <f t="shared" si="2"/>
        <v>4045.9253072425727</v>
      </c>
      <c r="AD14" s="176">
        <f t="shared" si="2"/>
        <v>0</v>
      </c>
      <c r="AE14" s="121" t="s">
        <v>130</v>
      </c>
      <c r="AF14" s="36"/>
      <c r="AG14" s="350">
        <f t="shared" si="4"/>
        <v>0.48696328033345765</v>
      </c>
      <c r="AH14" s="148"/>
    </row>
    <row r="15" spans="1:34" x14ac:dyDescent="0.25">
      <c r="A15" s="112"/>
      <c r="B15" s="32" t="s">
        <v>24</v>
      </c>
      <c r="C15" s="349" t="s">
        <v>25</v>
      </c>
      <c r="D15" s="1333">
        <v>462395</v>
      </c>
      <c r="E15" s="739" t="s">
        <v>131</v>
      </c>
      <c r="F15" s="176" t="s">
        <v>131</v>
      </c>
      <c r="G15" s="615" t="s">
        <v>131</v>
      </c>
      <c r="H15" s="199"/>
      <c r="I15" s="891">
        <v>535788</v>
      </c>
      <c r="J15" s="889" t="s">
        <v>131</v>
      </c>
      <c r="K15" s="889" t="s">
        <v>131</v>
      </c>
      <c r="L15" s="889" t="s">
        <v>131</v>
      </c>
      <c r="M15" s="121"/>
      <c r="N15" s="36"/>
      <c r="O15" s="1672" t="s">
        <v>131</v>
      </c>
      <c r="P15" s="112"/>
      <c r="Q15" s="1015">
        <f>VLOOKUP(B15,'FX rates'!$B$9:$K$116,4,FALSE)</f>
        <v>20.715699999999998</v>
      </c>
      <c r="R15" s="1053">
        <f>VLOOKUP(B15,'FX rates'!$B$9:$K$116,5,FALSE)</f>
        <v>17.287199999999999</v>
      </c>
      <c r="S15" s="112"/>
      <c r="T15" s="112"/>
      <c r="U15" s="40" t="s">
        <v>24</v>
      </c>
      <c r="V15" s="1505">
        <f t="shared" si="5"/>
        <v>22320.993256322501</v>
      </c>
      <c r="W15" s="176" t="s">
        <v>131</v>
      </c>
      <c r="X15" s="176" t="s">
        <v>131</v>
      </c>
      <c r="Y15" s="615" t="s">
        <v>131</v>
      </c>
      <c r="Z15" s="199"/>
      <c r="AA15" s="175">
        <f>D15/R15</f>
        <v>26747.824980332272</v>
      </c>
      <c r="AB15" s="176" t="s">
        <v>131</v>
      </c>
      <c r="AC15" s="176" t="s">
        <v>131</v>
      </c>
      <c r="AD15" s="176" t="s">
        <v>131</v>
      </c>
      <c r="AE15" s="121"/>
      <c r="AF15" s="36"/>
      <c r="AG15" s="350">
        <f t="shared" si="4"/>
        <v>-0.1655024932780452</v>
      </c>
      <c r="AH15" s="148"/>
    </row>
    <row r="16" spans="1:34" x14ac:dyDescent="0.25">
      <c r="A16" s="112"/>
      <c r="B16" s="42" t="s">
        <v>28</v>
      </c>
      <c r="C16" s="352" t="s">
        <v>29</v>
      </c>
      <c r="D16" s="1074">
        <f>SUM(E16:G16)</f>
        <v>1833.1</v>
      </c>
      <c r="E16" s="739">
        <v>0</v>
      </c>
      <c r="F16" s="739">
        <v>1833.1</v>
      </c>
      <c r="G16" s="739">
        <v>0</v>
      </c>
      <c r="H16" s="199"/>
      <c r="I16" s="892">
        <f t="shared" si="0"/>
        <v>1682.7</v>
      </c>
      <c r="J16" s="910">
        <v>0</v>
      </c>
      <c r="K16" s="811">
        <v>1682.7</v>
      </c>
      <c r="L16" s="811">
        <v>0</v>
      </c>
      <c r="M16" s="123"/>
      <c r="N16" s="36"/>
      <c r="O16" s="1673" t="s">
        <v>131</v>
      </c>
      <c r="P16" s="112"/>
      <c r="Q16" s="1016">
        <f>VLOOKUP(B16,'FX rates'!$B$9:$K$116,4,FALSE)</f>
        <v>1.3436999999999999</v>
      </c>
      <c r="R16" s="1054">
        <f>VLOOKUP(B16,'FX rates'!$B$9:$K$116,5,FALSE)</f>
        <v>1.3864000000000001</v>
      </c>
      <c r="S16" s="112"/>
      <c r="T16" s="112"/>
      <c r="U16" s="46" t="s">
        <v>28</v>
      </c>
      <c r="V16" s="613">
        <f t="shared" si="5"/>
        <v>1364.2182034680361</v>
      </c>
      <c r="W16" s="616" t="s">
        <v>131</v>
      </c>
      <c r="X16" s="616" t="s">
        <v>131</v>
      </c>
      <c r="Y16" s="617" t="s">
        <v>131</v>
      </c>
      <c r="Z16" s="199"/>
      <c r="AA16" s="810">
        <f>SUM(AB16:AD16)</f>
        <v>1213.7189844200807</v>
      </c>
      <c r="AB16" s="811">
        <f>J16/$R16</f>
        <v>0</v>
      </c>
      <c r="AC16" s="811">
        <f>K16/$R16</f>
        <v>1213.7189844200807</v>
      </c>
      <c r="AD16" s="811">
        <f>L16/$R16</f>
        <v>0</v>
      </c>
      <c r="AE16" s="123"/>
      <c r="AF16" s="36"/>
      <c r="AG16" s="350">
        <f t="shared" si="4"/>
        <v>0.12399840570992179</v>
      </c>
      <c r="AH16" s="148"/>
    </row>
    <row r="17" spans="1:34" x14ac:dyDescent="0.25">
      <c r="A17" s="112"/>
      <c r="B17" s="48"/>
      <c r="C17" s="52"/>
      <c r="D17" s="1776"/>
      <c r="E17" s="1776"/>
      <c r="F17" s="1776"/>
      <c r="G17" s="1776"/>
      <c r="H17" s="199"/>
      <c r="I17" s="893"/>
      <c r="J17" s="812"/>
      <c r="K17" s="812"/>
      <c r="L17" s="812"/>
      <c r="M17" s="5"/>
      <c r="O17" s="3"/>
      <c r="S17" s="112"/>
      <c r="T17" s="112"/>
      <c r="U17" s="157" t="s">
        <v>30</v>
      </c>
      <c r="V17" s="211">
        <f>SUM(V10:V16)</f>
        <v>132805.146464875</v>
      </c>
      <c r="W17" s="29"/>
      <c r="X17" s="29"/>
      <c r="Y17" s="29"/>
      <c r="Z17" s="199"/>
      <c r="AA17" s="185">
        <f>SUM(AA10:AA16)</f>
        <v>99677.970179417578</v>
      </c>
      <c r="AB17" s="893"/>
      <c r="AC17" s="893"/>
      <c r="AD17" s="893"/>
      <c r="AE17" s="5"/>
      <c r="AF17" s="112"/>
      <c r="AG17" s="898">
        <f t="shared" si="4"/>
        <v>0.33234200321123536</v>
      </c>
      <c r="AH17" s="148"/>
    </row>
    <row r="18" spans="1:34" x14ac:dyDescent="0.25">
      <c r="A18" s="187"/>
      <c r="B18" s="57"/>
      <c r="C18" s="52"/>
      <c r="D18" s="1776"/>
      <c r="E18" s="1776"/>
      <c r="F18" s="1776"/>
      <c r="G18" s="1776"/>
      <c r="H18" s="807"/>
      <c r="I18" s="893"/>
      <c r="J18" s="812"/>
      <c r="K18" s="812"/>
      <c r="L18" s="812"/>
      <c r="M18" s="8"/>
      <c r="O18" s="3"/>
      <c r="S18" s="187"/>
      <c r="T18" s="187"/>
      <c r="U18" s="57"/>
      <c r="V18" s="211"/>
      <c r="W18" s="29"/>
      <c r="X18" s="29"/>
      <c r="Y18" s="29"/>
      <c r="Z18" s="807"/>
      <c r="AA18" s="893"/>
      <c r="AB18" s="893"/>
      <c r="AC18" s="893"/>
      <c r="AD18" s="893"/>
      <c r="AE18" s="8"/>
      <c r="AF18" s="187"/>
      <c r="AG18" s="354"/>
      <c r="AH18" s="148"/>
    </row>
    <row r="19" spans="1:34" x14ac:dyDescent="0.25">
      <c r="A19" s="187"/>
      <c r="B19" s="20" t="s">
        <v>31</v>
      </c>
      <c r="C19" s="118"/>
      <c r="D19" s="907"/>
      <c r="E19" s="534"/>
      <c r="F19" s="534"/>
      <c r="G19" s="534"/>
      <c r="H19" s="807"/>
      <c r="I19" s="49"/>
      <c r="J19" s="29"/>
      <c r="K19" s="29"/>
      <c r="L19" s="29"/>
      <c r="M19" s="8"/>
      <c r="O19" s="3"/>
      <c r="S19" s="187"/>
      <c r="T19" s="187"/>
      <c r="U19" s="395" t="s">
        <v>31</v>
      </c>
      <c r="V19" s="211"/>
      <c r="W19" s="29"/>
      <c r="X19" s="29"/>
      <c r="Y19" s="29"/>
      <c r="Z19" s="807"/>
      <c r="AA19" s="49"/>
      <c r="AB19" s="36"/>
      <c r="AC19" s="36"/>
      <c r="AD19" s="36"/>
      <c r="AE19" s="8"/>
      <c r="AF19" s="187"/>
      <c r="AG19" s="250"/>
      <c r="AH19" s="148"/>
    </row>
    <row r="20" spans="1:34" x14ac:dyDescent="0.25">
      <c r="A20" s="113"/>
      <c r="B20" s="26" t="s">
        <v>700</v>
      </c>
      <c r="C20" s="347" t="s">
        <v>34</v>
      </c>
      <c r="D20" s="168">
        <f>SUM(E20:G20)</f>
        <v>3599377.3878000001</v>
      </c>
      <c r="E20" s="169">
        <v>144764.3328</v>
      </c>
      <c r="F20" s="169">
        <v>3454613.0550000002</v>
      </c>
      <c r="G20" s="169">
        <v>0</v>
      </c>
      <c r="H20" s="317"/>
      <c r="I20" s="1504">
        <f t="shared" ref="I20:I23" si="9">SUM(J20:L20)</f>
        <v>2569200.9284999999</v>
      </c>
      <c r="J20" s="1676">
        <v>209462.12849999999</v>
      </c>
      <c r="K20" s="1676">
        <v>2359738.7999999998</v>
      </c>
      <c r="L20" s="614">
        <v>0</v>
      </c>
      <c r="M20" s="744"/>
      <c r="N20" s="29"/>
      <c r="O20" s="1672">
        <f>(D20-I20)/I20</f>
        <v>0.40097154250269462</v>
      </c>
      <c r="P20" s="113"/>
      <c r="Q20" s="1014">
        <f>VLOOKUP(B20,'FX rates'!$B$9:$K$116,4,FALSE)</f>
        <v>67.808000000000007</v>
      </c>
      <c r="R20" s="1052">
        <f>VLOOKUP(B20,'FX rates'!$B$9:$K$116,5,FALSE)</f>
        <v>66.202500000000001</v>
      </c>
      <c r="S20" s="113"/>
      <c r="T20" s="113"/>
      <c r="U20" s="31" t="s">
        <v>700</v>
      </c>
      <c r="V20" s="168">
        <f t="shared" si="5"/>
        <v>53081.89871106654</v>
      </c>
      <c r="W20" s="169">
        <f t="shared" si="6"/>
        <v>2134.9152430391691</v>
      </c>
      <c r="X20" s="169">
        <f t="shared" si="7"/>
        <v>50946.983468027371</v>
      </c>
      <c r="Y20" s="169">
        <f t="shared" si="8"/>
        <v>0</v>
      </c>
      <c r="Z20" s="317"/>
      <c r="AA20" s="171">
        <f t="shared" ref="AA20:AA34" si="10">SUM(AB20:AD20)</f>
        <v>38808.216132321286</v>
      </c>
      <c r="AB20" s="193">
        <f t="shared" ref="AB20:AD30" si="11">J20/$R20</f>
        <v>3163.9610060043046</v>
      </c>
      <c r="AC20" s="193">
        <f t="shared" si="11"/>
        <v>35644.255126316981</v>
      </c>
      <c r="AD20" s="193">
        <f t="shared" si="11"/>
        <v>0</v>
      </c>
      <c r="AE20" s="119"/>
      <c r="AF20" s="29"/>
      <c r="AG20" s="946">
        <f>(V20-AA20)/AA20</f>
        <v>0.36780053301283971</v>
      </c>
      <c r="AH20" s="148"/>
    </row>
    <row r="21" spans="1:34" x14ac:dyDescent="0.25">
      <c r="A21" s="112"/>
      <c r="B21" s="32" t="s">
        <v>35</v>
      </c>
      <c r="C21" s="349" t="s">
        <v>36</v>
      </c>
      <c r="D21" s="175">
        <f t="shared" ref="D21:D57" si="12">SUM(E21:G21)</f>
        <v>497.04</v>
      </c>
      <c r="E21" s="176">
        <v>497.04</v>
      </c>
      <c r="F21" s="176">
        <v>0</v>
      </c>
      <c r="G21" s="176">
        <v>0</v>
      </c>
      <c r="H21" s="199"/>
      <c r="I21" s="1061">
        <f t="shared" si="9"/>
        <v>185.74</v>
      </c>
      <c r="J21" s="176">
        <v>185.74</v>
      </c>
      <c r="K21" s="176">
        <v>0</v>
      </c>
      <c r="L21" s="615">
        <v>0</v>
      </c>
      <c r="M21" s="452" t="s">
        <v>130</v>
      </c>
      <c r="N21" s="36"/>
      <c r="O21" s="1672">
        <f>(D21-I21)/I21</f>
        <v>1.6759987078712177</v>
      </c>
      <c r="P21" s="112"/>
      <c r="Q21" s="1015">
        <f>VLOOKUP(B21,'FX rates'!$B$9:$K$116,4,FALSE)</f>
        <v>4.4835000000000003</v>
      </c>
      <c r="R21" s="1053">
        <f>VLOOKUP(B21,'FX rates'!$B$9:$K$116,5,FALSE)</f>
        <v>4.2942</v>
      </c>
      <c r="S21" s="112"/>
      <c r="T21" s="112"/>
      <c r="U21" s="40" t="s">
        <v>35</v>
      </c>
      <c r="V21" s="175">
        <f t="shared" si="5"/>
        <v>110.8598193375711</v>
      </c>
      <c r="W21" s="176">
        <f t="shared" si="6"/>
        <v>110.8598193375711</v>
      </c>
      <c r="X21" s="176">
        <f t="shared" si="7"/>
        <v>0</v>
      </c>
      <c r="Y21" s="176">
        <f t="shared" si="8"/>
        <v>0</v>
      </c>
      <c r="Z21" s="199"/>
      <c r="AA21" s="194">
        <f t="shared" si="10"/>
        <v>43.253691025103628</v>
      </c>
      <c r="AB21" s="195">
        <f t="shared" si="11"/>
        <v>43.253691025103628</v>
      </c>
      <c r="AC21" s="195">
        <f t="shared" si="11"/>
        <v>0</v>
      </c>
      <c r="AD21" s="195">
        <f t="shared" si="11"/>
        <v>0</v>
      </c>
      <c r="AE21" s="121" t="s">
        <v>130</v>
      </c>
      <c r="AF21" s="36"/>
      <c r="AG21" s="947">
        <f t="shared" ref="AG21:AG35" si="13">(V21-AA21)/AA21</f>
        <v>1.5630140852772574</v>
      </c>
      <c r="AH21" s="148"/>
    </row>
    <row r="22" spans="1:34" x14ac:dyDescent="0.25">
      <c r="A22" s="112"/>
      <c r="B22" s="32" t="s">
        <v>37</v>
      </c>
      <c r="C22" s="349" t="s">
        <v>38</v>
      </c>
      <c r="D22" s="175">
        <v>77994</v>
      </c>
      <c r="E22" s="176" t="s">
        <v>131</v>
      </c>
      <c r="F22" s="176" t="s">
        <v>131</v>
      </c>
      <c r="G22" s="176" t="s">
        <v>131</v>
      </c>
      <c r="H22" s="199"/>
      <c r="I22" s="1061">
        <f t="shared" si="9"/>
        <v>83414.41</v>
      </c>
      <c r="J22" s="176">
        <v>83414.41</v>
      </c>
      <c r="K22" s="176">
        <v>0</v>
      </c>
      <c r="L22" s="615">
        <v>0</v>
      </c>
      <c r="M22" s="452"/>
      <c r="N22" s="36"/>
      <c r="O22" s="1672">
        <f t="shared" ref="O22:O34" si="14">(D22-I22)/I22</f>
        <v>-6.4981698006375682E-2</v>
      </c>
      <c r="P22" s="112"/>
      <c r="Q22" s="1015">
        <f>VLOOKUP(B22,'FX rates'!$B$9:$K$116,4,FALSE)</f>
        <v>146.97999999999999</v>
      </c>
      <c r="R22" s="1053">
        <f>VLOOKUP(B22,'FX rates'!$B$9:$K$116,5,FALSE)</f>
        <v>141.22200000000001</v>
      </c>
      <c r="S22" s="112"/>
      <c r="T22" s="112"/>
      <c r="U22" s="40" t="s">
        <v>37</v>
      </c>
      <c r="V22" s="175">
        <f t="shared" si="5"/>
        <v>530.6436249829909</v>
      </c>
      <c r="W22" s="176" t="s">
        <v>131</v>
      </c>
      <c r="X22" s="176" t="s">
        <v>131</v>
      </c>
      <c r="Y22" s="176" t="s">
        <v>131</v>
      </c>
      <c r="Z22" s="199"/>
      <c r="AA22" s="194">
        <f t="shared" si="10"/>
        <v>590.66158247298574</v>
      </c>
      <c r="AB22" s="195">
        <f t="shared" si="11"/>
        <v>590.66158247298574</v>
      </c>
      <c r="AC22" s="195">
        <f t="shared" si="11"/>
        <v>0</v>
      </c>
      <c r="AD22" s="195">
        <f t="shared" si="11"/>
        <v>0</v>
      </c>
      <c r="AE22" s="121"/>
      <c r="AF22" s="36"/>
      <c r="AG22" s="947">
        <f t="shared" si="13"/>
        <v>-0.10161141213672856</v>
      </c>
      <c r="AH22" s="148"/>
    </row>
    <row r="23" spans="1:34" x14ac:dyDescent="0.25">
      <c r="A23" s="2"/>
      <c r="B23" s="32" t="s">
        <v>41</v>
      </c>
      <c r="C23" s="349" t="s">
        <v>42</v>
      </c>
      <c r="D23" s="175">
        <f t="shared" si="12"/>
        <v>774608.03076999984</v>
      </c>
      <c r="E23" s="176">
        <v>583501.88206999993</v>
      </c>
      <c r="F23" s="176">
        <v>178236.14869999996</v>
      </c>
      <c r="G23" s="176">
        <v>12870</v>
      </c>
      <c r="H23" s="199"/>
      <c r="I23" s="1061">
        <f t="shared" si="9"/>
        <v>750757.43555000005</v>
      </c>
      <c r="J23" s="176">
        <v>543565.81855000008</v>
      </c>
      <c r="K23" s="176">
        <v>156773.932</v>
      </c>
      <c r="L23" s="615">
        <v>50417.684999999998</v>
      </c>
      <c r="M23" s="452"/>
      <c r="N23" s="36"/>
      <c r="O23" s="1672">
        <f t="shared" si="14"/>
        <v>3.1768709959598324E-2</v>
      </c>
      <c r="P23" s="2"/>
      <c r="Q23" s="1015">
        <f>VLOOKUP(B23,'FX rates'!$B$9:$K$116,4,FALSE)</f>
        <v>7.7542999999999997</v>
      </c>
      <c r="R23" s="1053">
        <f>VLOOKUP(B23,'FX rates'!$B$9:$K$116,5,FALSE)</f>
        <v>7.7503000000000002</v>
      </c>
      <c r="S23" s="2"/>
      <c r="T23" s="2"/>
      <c r="U23" s="40" t="s">
        <v>41</v>
      </c>
      <c r="V23" s="175">
        <f t="shared" si="5"/>
        <v>99893.998268057709</v>
      </c>
      <c r="W23" s="176">
        <f t="shared" si="6"/>
        <v>75248.81447325999</v>
      </c>
      <c r="X23" s="176">
        <f t="shared" si="7"/>
        <v>22985.459512786449</v>
      </c>
      <c r="Y23" s="176">
        <f t="shared" si="8"/>
        <v>1659.7242820112713</v>
      </c>
      <c r="Z23" s="224"/>
      <c r="AA23" s="194">
        <f t="shared" si="10"/>
        <v>96868.177431841352</v>
      </c>
      <c r="AB23" s="195">
        <f t="shared" si="11"/>
        <v>70134.810078319555</v>
      </c>
      <c r="AC23" s="195">
        <f t="shared" si="11"/>
        <v>20228.111427944725</v>
      </c>
      <c r="AD23" s="195">
        <f t="shared" si="11"/>
        <v>6505.2559255770739</v>
      </c>
      <c r="AE23" s="121"/>
      <c r="AF23" s="36"/>
      <c r="AG23" s="947">
        <f t="shared" si="13"/>
        <v>3.1236479475887664E-2</v>
      </c>
      <c r="AH23" s="148"/>
    </row>
    <row r="24" spans="1:34" x14ac:dyDescent="0.25">
      <c r="A24" s="112"/>
      <c r="B24" s="32" t="s">
        <v>43</v>
      </c>
      <c r="C24" s="349" t="s">
        <v>44</v>
      </c>
      <c r="D24" s="175">
        <f>SUM(E24:G24)</f>
        <v>602615410</v>
      </c>
      <c r="E24" s="176">
        <v>115298210</v>
      </c>
      <c r="F24" s="176">
        <v>487317200</v>
      </c>
      <c r="G24" s="176" t="s">
        <v>131</v>
      </c>
      <c r="H24" s="199"/>
      <c r="I24" s="1061">
        <f>SUM(J24:L24)</f>
        <v>427477000</v>
      </c>
      <c r="J24" s="176">
        <v>62750000</v>
      </c>
      <c r="K24" s="176">
        <v>364727000</v>
      </c>
      <c r="L24" s="615" t="s">
        <v>131</v>
      </c>
      <c r="M24" s="452"/>
      <c r="N24" s="36"/>
      <c r="O24" s="1672">
        <f t="shared" si="14"/>
        <v>0.40970253370356768</v>
      </c>
      <c r="P24" s="112"/>
      <c r="Q24" s="1015">
        <f>VLOOKUP(B24,'FX rates'!$B$9:$K$116,4,FALSE)</f>
        <v>13513.5</v>
      </c>
      <c r="R24" s="1053">
        <f>VLOOKUP(B24,'FX rates'!$B$9:$K$116,5,FALSE)</f>
        <v>13793.1</v>
      </c>
      <c r="S24" s="112"/>
      <c r="T24" s="112"/>
      <c r="U24" s="40" t="s">
        <v>43</v>
      </c>
      <c r="V24" s="175">
        <f t="shared" si="5"/>
        <v>44593.584933584934</v>
      </c>
      <c r="W24" s="176">
        <f t="shared" si="6"/>
        <v>8532.0760720760718</v>
      </c>
      <c r="X24" s="176">
        <f t="shared" si="7"/>
        <v>36061.508861508861</v>
      </c>
      <c r="Y24" s="176">
        <v>0</v>
      </c>
      <c r="Z24" s="199"/>
      <c r="AA24" s="194">
        <f>SUM(AB24:AD24)</f>
        <v>30992.090248022563</v>
      </c>
      <c r="AB24" s="195">
        <f t="shared" si="11"/>
        <v>4549.3761373440339</v>
      </c>
      <c r="AC24" s="195">
        <f t="shared" si="11"/>
        <v>26442.714110678528</v>
      </c>
      <c r="AD24" s="176" t="s">
        <v>131</v>
      </c>
      <c r="AE24" s="121"/>
      <c r="AF24" s="36"/>
      <c r="AG24" s="947">
        <f t="shared" si="13"/>
        <v>0.43886987217424639</v>
      </c>
      <c r="AH24" s="148"/>
    </row>
    <row r="25" spans="1:34" x14ac:dyDescent="0.25">
      <c r="A25" s="112"/>
      <c r="B25" s="32" t="s">
        <v>45</v>
      </c>
      <c r="C25" s="349" t="s">
        <v>46</v>
      </c>
      <c r="D25" s="175">
        <f t="shared" si="12"/>
        <v>9327356.4100000001</v>
      </c>
      <c r="E25" s="176">
        <v>9327356.4100000001</v>
      </c>
      <c r="F25" s="176" t="s">
        <v>131</v>
      </c>
      <c r="G25" s="176" t="s">
        <v>131</v>
      </c>
      <c r="H25" s="199"/>
      <c r="I25" s="1061">
        <f t="shared" ref="I25:I34" si="15">SUM(J25:L25)</f>
        <v>6760372</v>
      </c>
      <c r="J25" s="176">
        <v>6760372</v>
      </c>
      <c r="K25" s="176">
        <v>0</v>
      </c>
      <c r="L25" s="176">
        <v>0</v>
      </c>
      <c r="M25" s="452"/>
      <c r="N25" s="36"/>
      <c r="O25" s="1672">
        <f t="shared" si="14"/>
        <v>0.37971052628464824</v>
      </c>
      <c r="P25" s="112"/>
      <c r="Q25" s="1015">
        <f>VLOOKUP(B25,'FX rates'!$B$9:$K$116,4,FALSE)</f>
        <v>116.965</v>
      </c>
      <c r="R25" s="1053">
        <f>VLOOKUP(B25,'FX rates'!$B$9:$K$116,5,FALSE)</f>
        <v>120.49</v>
      </c>
      <c r="S25" s="112"/>
      <c r="T25" s="112"/>
      <c r="U25" s="40" t="s">
        <v>45</v>
      </c>
      <c r="V25" s="175">
        <f t="shared" si="5"/>
        <v>79744.850254349585</v>
      </c>
      <c r="W25" s="176">
        <f t="shared" si="6"/>
        <v>79744.850254349585</v>
      </c>
      <c r="X25" s="176" t="s">
        <v>131</v>
      </c>
      <c r="Y25" s="176" t="s">
        <v>131</v>
      </c>
      <c r="Z25" s="199"/>
      <c r="AA25" s="194">
        <f t="shared" si="10"/>
        <v>56107.328408996596</v>
      </c>
      <c r="AB25" s="195">
        <f t="shared" si="11"/>
        <v>56107.328408996596</v>
      </c>
      <c r="AC25" s="195">
        <f t="shared" si="11"/>
        <v>0</v>
      </c>
      <c r="AD25" s="195">
        <f t="shared" si="11"/>
        <v>0</v>
      </c>
      <c r="AE25" s="121"/>
      <c r="AF25" s="36"/>
      <c r="AG25" s="947">
        <f t="shared" si="13"/>
        <v>0.42129116669120897</v>
      </c>
      <c r="AH25" s="148"/>
    </row>
    <row r="26" spans="1:34" x14ac:dyDescent="0.25">
      <c r="A26" s="112"/>
      <c r="B26" s="32" t="s">
        <v>47</v>
      </c>
      <c r="C26" s="349" t="s">
        <v>48</v>
      </c>
      <c r="D26" s="175">
        <f t="shared" si="12"/>
        <v>540837259</v>
      </c>
      <c r="E26" s="176">
        <v>99929097</v>
      </c>
      <c r="F26" s="176">
        <v>440788162</v>
      </c>
      <c r="G26" s="176">
        <v>120000</v>
      </c>
      <c r="H26" s="199"/>
      <c r="I26" s="1061">
        <f t="shared" si="15"/>
        <v>634631538</v>
      </c>
      <c r="J26" s="176">
        <v>111288941</v>
      </c>
      <c r="K26" s="176">
        <v>523192597</v>
      </c>
      <c r="L26" s="176">
        <v>150000</v>
      </c>
      <c r="M26" s="452"/>
      <c r="N26" s="36"/>
      <c r="O26" s="1672">
        <f t="shared" si="14"/>
        <v>-0.14779328379359552</v>
      </c>
      <c r="P26" s="112"/>
      <c r="Q26" s="1015">
        <f>VLOOKUP(B26,'FX rates'!$B$9:$K$116,4,FALSE)</f>
        <v>1203.51</v>
      </c>
      <c r="R26" s="1053">
        <f>VLOOKUP(B26,'FX rates'!$B$9:$K$116,5,FALSE)</f>
        <v>1173.02</v>
      </c>
      <c r="S26" s="112"/>
      <c r="T26" s="112"/>
      <c r="U26" s="40" t="s">
        <v>47</v>
      </c>
      <c r="V26" s="175">
        <f t="shared" si="5"/>
        <v>449383.26976925827</v>
      </c>
      <c r="W26" s="176">
        <f t="shared" si="6"/>
        <v>83031.3807114191</v>
      </c>
      <c r="X26" s="176">
        <f t="shared" si="7"/>
        <v>366252.18070477189</v>
      </c>
      <c r="Y26" s="176">
        <f t="shared" si="8"/>
        <v>99.70835306727821</v>
      </c>
      <c r="Z26" s="199"/>
      <c r="AA26" s="194">
        <f t="shared" si="10"/>
        <v>541023.62960563332</v>
      </c>
      <c r="AB26" s="195">
        <f t="shared" si="11"/>
        <v>94873.8648957392</v>
      </c>
      <c r="AC26" s="195">
        <f t="shared" si="11"/>
        <v>446021.88965235034</v>
      </c>
      <c r="AD26" s="195">
        <f t="shared" si="11"/>
        <v>127.8750575437759</v>
      </c>
      <c r="AE26" s="121"/>
      <c r="AF26" s="36"/>
      <c r="AG26" s="947">
        <f t="shared" si="13"/>
        <v>-0.16938328535331104</v>
      </c>
      <c r="AH26" s="148"/>
    </row>
    <row r="27" spans="1:34" x14ac:dyDescent="0.25">
      <c r="A27" s="112"/>
      <c r="B27" s="32" t="s">
        <v>49</v>
      </c>
      <c r="C27" s="349" t="s">
        <v>34</v>
      </c>
      <c r="D27" s="175">
        <f t="shared" si="12"/>
        <v>21774209</v>
      </c>
      <c r="E27" s="176">
        <v>2158728</v>
      </c>
      <c r="F27" s="176">
        <v>19615481</v>
      </c>
      <c r="G27" s="176">
        <v>0</v>
      </c>
      <c r="H27" s="199"/>
      <c r="I27" s="1061">
        <f t="shared" si="15"/>
        <v>15971903.1856</v>
      </c>
      <c r="J27" s="176">
        <v>1594381.5856000001</v>
      </c>
      <c r="K27" s="176">
        <v>14377521.6</v>
      </c>
      <c r="L27" s="176">
        <v>0</v>
      </c>
      <c r="M27" s="452"/>
      <c r="N27" s="36"/>
      <c r="O27" s="1672">
        <f t="shared" si="14"/>
        <v>0.36328205517995266</v>
      </c>
      <c r="P27" s="112"/>
      <c r="Q27" s="1015">
        <f>VLOOKUP(B27,'FX rates'!$B$9:$K$116,4,FALSE)</f>
        <v>67.808000000000007</v>
      </c>
      <c r="R27" s="1053">
        <f>VLOOKUP(B27,'FX rates'!$B$9:$K$116,5,FALSE)</f>
        <v>66.202500000000001</v>
      </c>
      <c r="S27" s="112"/>
      <c r="T27" s="112"/>
      <c r="U27" s="40" t="s">
        <v>49</v>
      </c>
      <c r="V27" s="175">
        <f t="shared" si="5"/>
        <v>321115.63532326568</v>
      </c>
      <c r="W27" s="176">
        <f t="shared" si="6"/>
        <v>31835.889570552143</v>
      </c>
      <c r="X27" s="176">
        <f t="shared" si="7"/>
        <v>289279.74575271353</v>
      </c>
      <c r="Y27" s="176">
        <f t="shared" si="8"/>
        <v>0</v>
      </c>
      <c r="Z27" s="199"/>
      <c r="AA27" s="194">
        <f t="shared" si="10"/>
        <v>241258.30875873266</v>
      </c>
      <c r="AB27" s="195">
        <f t="shared" si="11"/>
        <v>24083.404487745931</v>
      </c>
      <c r="AC27" s="195">
        <f t="shared" si="11"/>
        <v>217174.90427098674</v>
      </c>
      <c r="AD27" s="195">
        <f t="shared" si="11"/>
        <v>0</v>
      </c>
      <c r="AE27" s="121"/>
      <c r="AF27" s="36"/>
      <c r="AG27" s="947">
        <f t="shared" si="13"/>
        <v>0.33100342523081078</v>
      </c>
      <c r="AH27" s="148"/>
    </row>
    <row r="28" spans="1:34" x14ac:dyDescent="0.25">
      <c r="A28" s="112"/>
      <c r="B28" s="32" t="s">
        <v>50</v>
      </c>
      <c r="C28" s="349" t="s">
        <v>51</v>
      </c>
      <c r="D28" s="175">
        <f t="shared" si="12"/>
        <v>5347.9658472250003</v>
      </c>
      <c r="E28" s="176">
        <v>3392.5978249999998</v>
      </c>
      <c r="F28" s="176">
        <v>1955.3680222250005</v>
      </c>
      <c r="G28" s="176">
        <v>0</v>
      </c>
      <c r="H28" s="199"/>
      <c r="I28" s="1061">
        <f t="shared" si="15"/>
        <v>2679.644194</v>
      </c>
      <c r="J28" s="176">
        <v>2324.644194</v>
      </c>
      <c r="K28" s="176">
        <v>355</v>
      </c>
      <c r="L28" s="176">
        <v>0</v>
      </c>
      <c r="M28" s="452"/>
      <c r="N28" s="29"/>
      <c r="O28" s="1672">
        <f t="shared" si="14"/>
        <v>0.9957746103753804</v>
      </c>
      <c r="P28" s="112"/>
      <c r="Q28" s="1015">
        <f>VLOOKUP(B28,'FX rates'!$B$9:$K$116,4,FALSE)</f>
        <v>1.4371</v>
      </c>
      <c r="R28" s="1053">
        <f>VLOOKUP(B28,'FX rates'!$B$9:$K$116,5,FALSE)</f>
        <v>1.4592000000000001</v>
      </c>
      <c r="S28" s="112"/>
      <c r="T28" s="112"/>
      <c r="U28" s="40" t="s">
        <v>50</v>
      </c>
      <c r="V28" s="175">
        <f t="shared" si="5"/>
        <v>3721.3595763864728</v>
      </c>
      <c r="W28" s="176">
        <f t="shared" si="6"/>
        <v>2360.7249495511792</v>
      </c>
      <c r="X28" s="176">
        <f t="shared" si="7"/>
        <v>1360.6346268352936</v>
      </c>
      <c r="Y28" s="176">
        <f t="shared" si="8"/>
        <v>0</v>
      </c>
      <c r="Z28" s="199"/>
      <c r="AA28" s="194">
        <f t="shared" si="10"/>
        <v>1836.3789706688594</v>
      </c>
      <c r="AB28" s="195">
        <f t="shared" si="11"/>
        <v>1593.0949794407893</v>
      </c>
      <c r="AC28" s="195">
        <f t="shared" si="11"/>
        <v>243.28399122807016</v>
      </c>
      <c r="AD28" s="195">
        <f t="shared" si="11"/>
        <v>0</v>
      </c>
      <c r="AE28" s="121"/>
      <c r="AF28" s="29"/>
      <c r="AG28" s="947">
        <f t="shared" si="13"/>
        <v>1.0264660159068648</v>
      </c>
      <c r="AH28" s="148"/>
    </row>
    <row r="29" spans="1:34" x14ac:dyDescent="0.25">
      <c r="A29" s="112"/>
      <c r="B29" s="32" t="s">
        <v>53</v>
      </c>
      <c r="C29" s="349" t="s">
        <v>54</v>
      </c>
      <c r="D29" s="175">
        <f t="shared" si="12"/>
        <v>10625674.038999999</v>
      </c>
      <c r="E29" s="176">
        <v>3400867.9789999998</v>
      </c>
      <c r="F29" s="176">
        <v>7224806.0599999996</v>
      </c>
      <c r="G29" s="176" t="s">
        <v>131</v>
      </c>
      <c r="H29" s="199"/>
      <c r="I29" s="1061">
        <f t="shared" si="15"/>
        <v>6611848.3399999999</v>
      </c>
      <c r="J29" s="176">
        <v>1767344.41</v>
      </c>
      <c r="K29" s="176">
        <v>4844503.93</v>
      </c>
      <c r="L29" s="176">
        <v>0</v>
      </c>
      <c r="M29" s="452"/>
      <c r="N29" s="36"/>
      <c r="O29" s="1672">
        <f t="shared" si="14"/>
        <v>0.60706560292942213</v>
      </c>
      <c r="P29" s="112"/>
      <c r="Q29" s="1015">
        <f>VLOOKUP(B29,'FX rates'!$B$9:$K$116,4,FALSE)</f>
        <v>6.9436999999999998</v>
      </c>
      <c r="R29" s="1053">
        <f>VLOOKUP(B29,'FX rates'!$B$9:$K$116,5,FALSE)</f>
        <v>6.4888000000000003</v>
      </c>
      <c r="S29" s="112"/>
      <c r="T29" s="112"/>
      <c r="U29" s="40" t="s">
        <v>53</v>
      </c>
      <c r="V29" s="175">
        <f t="shared" si="5"/>
        <v>1530261.105606521</v>
      </c>
      <c r="W29" s="176">
        <f t="shared" si="6"/>
        <v>489777.49312326283</v>
      </c>
      <c r="X29" s="176">
        <f t="shared" si="7"/>
        <v>1040483.6124832581</v>
      </c>
      <c r="Y29" s="176" t="s">
        <v>131</v>
      </c>
      <c r="Z29" s="199"/>
      <c r="AA29" s="194">
        <f t="shared" si="10"/>
        <v>1018963.1888792997</v>
      </c>
      <c r="AB29" s="195">
        <f t="shared" si="11"/>
        <v>272368.45179386018</v>
      </c>
      <c r="AC29" s="195">
        <f t="shared" si="11"/>
        <v>746594.7370854395</v>
      </c>
      <c r="AD29" s="195">
        <f t="shared" si="11"/>
        <v>0</v>
      </c>
      <c r="AE29" s="121"/>
      <c r="AF29" s="36"/>
      <c r="AG29" s="947">
        <f t="shared" si="13"/>
        <v>0.50178252002368129</v>
      </c>
      <c r="AH29" s="148"/>
    </row>
    <row r="30" spans="1:34" x14ac:dyDescent="0.25">
      <c r="A30" s="112"/>
      <c r="B30" s="32" t="s">
        <v>55</v>
      </c>
      <c r="C30" s="349" t="s">
        <v>54</v>
      </c>
      <c r="D30" s="175">
        <f t="shared" si="12"/>
        <v>263471</v>
      </c>
      <c r="E30" s="176">
        <v>263471</v>
      </c>
      <c r="F30" s="176">
        <v>0</v>
      </c>
      <c r="G30" s="176">
        <v>0</v>
      </c>
      <c r="H30" s="199"/>
      <c r="I30" s="1061">
        <f t="shared" si="15"/>
        <v>72263.56</v>
      </c>
      <c r="J30" s="176">
        <v>70598.5</v>
      </c>
      <c r="K30" s="176">
        <v>1665.06</v>
      </c>
      <c r="L30" s="176">
        <v>0</v>
      </c>
      <c r="M30" s="452"/>
      <c r="N30" s="36"/>
      <c r="O30" s="1672" t="s">
        <v>131</v>
      </c>
      <c r="P30" s="112"/>
      <c r="Q30" s="1015">
        <f>VLOOKUP(B30,'FX rates'!$B$9:$K$116,4,FALSE)</f>
        <v>6.9436999999999998</v>
      </c>
      <c r="R30" s="1053">
        <f>VLOOKUP(B30,'FX rates'!$B$9:$K$116,5,FALSE)</f>
        <v>6.4888000000000003</v>
      </c>
      <c r="S30" s="112"/>
      <c r="T30" s="112"/>
      <c r="U30" s="40" t="s">
        <v>55</v>
      </c>
      <c r="V30" s="175">
        <f t="shared" si="5"/>
        <v>37943.891585177931</v>
      </c>
      <c r="W30" s="176">
        <f t="shared" si="6"/>
        <v>37943.891585177931</v>
      </c>
      <c r="X30" s="176">
        <f t="shared" si="7"/>
        <v>0</v>
      </c>
      <c r="Y30" s="176">
        <f t="shared" si="8"/>
        <v>0</v>
      </c>
      <c r="Z30" s="199"/>
      <c r="AA30" s="194">
        <f t="shared" si="10"/>
        <v>11136.660091234127</v>
      </c>
      <c r="AB30" s="195">
        <f t="shared" si="11"/>
        <v>10880.054863765257</v>
      </c>
      <c r="AC30" s="195">
        <f t="shared" si="11"/>
        <v>256.60522746886943</v>
      </c>
      <c r="AD30" s="195">
        <f t="shared" si="11"/>
        <v>0</v>
      </c>
      <c r="AE30" s="121"/>
      <c r="AF30" s="36"/>
      <c r="AG30" s="947">
        <f t="shared" si="13"/>
        <v>2.4071158924069413</v>
      </c>
      <c r="AH30" s="148"/>
    </row>
    <row r="31" spans="1:34" x14ac:dyDescent="0.25">
      <c r="A31" s="112"/>
      <c r="B31" s="32" t="s">
        <v>56</v>
      </c>
      <c r="C31" s="349" t="s">
        <v>57</v>
      </c>
      <c r="D31" s="175">
        <v>242157</v>
      </c>
      <c r="E31" s="176" t="s">
        <v>131</v>
      </c>
      <c r="F31" s="176" t="s">
        <v>131</v>
      </c>
      <c r="G31" s="176" t="s">
        <v>131</v>
      </c>
      <c r="H31" s="199"/>
      <c r="I31" s="1505">
        <v>162499.75</v>
      </c>
      <c r="J31" s="176" t="s">
        <v>131</v>
      </c>
      <c r="K31" s="176" t="s">
        <v>131</v>
      </c>
      <c r="L31" s="176" t="s">
        <v>131</v>
      </c>
      <c r="M31" s="452"/>
      <c r="N31" s="36"/>
      <c r="O31" s="1672" t="s">
        <v>131</v>
      </c>
      <c r="P31" s="112"/>
      <c r="Q31" s="1015">
        <f>VLOOKUP(B31,'FX rates'!$B$9:$K$116,4,FALSE)</f>
        <v>1.4459</v>
      </c>
      <c r="R31" s="1053">
        <f>VLOOKUP(B31,'FX rates'!$B$9:$K$116,5,FALSE)</f>
        <v>1.4137999999999999</v>
      </c>
      <c r="S31" s="112"/>
      <c r="T31" s="112"/>
      <c r="U31" s="40" t="s">
        <v>56</v>
      </c>
      <c r="V31" s="175">
        <f t="shared" si="5"/>
        <v>167478.38716370426</v>
      </c>
      <c r="W31" s="176" t="s">
        <v>131</v>
      </c>
      <c r="X31" s="176" t="s">
        <v>131</v>
      </c>
      <c r="Y31" s="176" t="s">
        <v>131</v>
      </c>
      <c r="Z31" s="199"/>
      <c r="AA31" s="175">
        <f>I31/R31</f>
        <v>114938.28688640543</v>
      </c>
      <c r="AB31" s="176" t="s">
        <v>131</v>
      </c>
      <c r="AC31" s="176" t="s">
        <v>131</v>
      </c>
      <c r="AD31" s="176" t="s">
        <v>131</v>
      </c>
      <c r="AE31" s="121"/>
      <c r="AF31" s="36"/>
      <c r="AG31" s="947">
        <f t="shared" si="13"/>
        <v>0.45711574185218801</v>
      </c>
      <c r="AH31" s="148"/>
    </row>
    <row r="32" spans="1:34" x14ac:dyDescent="0.25">
      <c r="A32" s="112"/>
      <c r="B32" s="142" t="s">
        <v>632</v>
      </c>
      <c r="C32" s="349" t="s">
        <v>59</v>
      </c>
      <c r="D32" s="175">
        <f t="shared" si="12"/>
        <v>331270</v>
      </c>
      <c r="E32" s="176">
        <v>50000</v>
      </c>
      <c r="F32" s="176">
        <v>281270</v>
      </c>
      <c r="G32" s="176">
        <v>0</v>
      </c>
      <c r="H32" s="199"/>
      <c r="I32" s="1061">
        <f t="shared" si="15"/>
        <v>289060</v>
      </c>
      <c r="J32" s="176">
        <v>54200</v>
      </c>
      <c r="K32" s="176">
        <v>234860</v>
      </c>
      <c r="L32" s="176">
        <v>0</v>
      </c>
      <c r="M32" s="452"/>
      <c r="N32" s="36"/>
      <c r="O32" s="1672">
        <f t="shared" si="14"/>
        <v>0.14602504670310662</v>
      </c>
      <c r="P32" s="112"/>
      <c r="Q32" s="1015">
        <f>VLOOKUP(B32,'FX rates'!$B$9:$K$116,4,FALSE)</f>
        <v>35.666600000000003</v>
      </c>
      <c r="R32" s="1053">
        <f>VLOOKUP(B32,'FX rates'!$B$9:$K$116,5,FALSE)</f>
        <v>36.000599999999999</v>
      </c>
      <c r="S32" s="112"/>
      <c r="T32" s="112"/>
      <c r="U32" s="40" t="s">
        <v>58</v>
      </c>
      <c r="V32" s="175">
        <f t="shared" si="5"/>
        <v>9287.9612859089448</v>
      </c>
      <c r="W32" s="176">
        <f t="shared" si="6"/>
        <v>1401.8717791995871</v>
      </c>
      <c r="X32" s="176">
        <f t="shared" si="7"/>
        <v>7886.0895067093579</v>
      </c>
      <c r="Y32" s="176">
        <f t="shared" si="8"/>
        <v>0</v>
      </c>
      <c r="Z32" s="199"/>
      <c r="AA32" s="194">
        <f t="shared" si="10"/>
        <v>8029.3106226007349</v>
      </c>
      <c r="AB32" s="195">
        <f t="shared" ref="AB32:AD34" si="16">J32/$R32</f>
        <v>1505.5304633811659</v>
      </c>
      <c r="AC32" s="195">
        <f t="shared" si="16"/>
        <v>6523.7801592195692</v>
      </c>
      <c r="AD32" s="195">
        <f t="shared" si="16"/>
        <v>0</v>
      </c>
      <c r="AE32" s="121"/>
      <c r="AF32" s="36"/>
      <c r="AG32" s="947">
        <f t="shared" si="13"/>
        <v>0.15675700224691599</v>
      </c>
      <c r="AH32" s="148"/>
    </row>
    <row r="33" spans="1:34" x14ac:dyDescent="0.25">
      <c r="A33" s="2"/>
      <c r="B33" s="32" t="s">
        <v>60</v>
      </c>
      <c r="C33" s="349" t="s">
        <v>61</v>
      </c>
      <c r="D33" s="175">
        <f t="shared" si="12"/>
        <v>2517610.5499999998</v>
      </c>
      <c r="E33" s="176">
        <v>396604.7</v>
      </c>
      <c r="F33" s="176">
        <v>593503.30000000005</v>
      </c>
      <c r="G33" s="176">
        <v>1527502.55</v>
      </c>
      <c r="H33" s="199"/>
      <c r="I33" s="1061">
        <f t="shared" si="15"/>
        <v>2079227.71</v>
      </c>
      <c r="J33" s="176">
        <v>438748.12</v>
      </c>
      <c r="K33" s="176">
        <v>613502.6</v>
      </c>
      <c r="L33" s="615">
        <v>1026976.99</v>
      </c>
      <c r="M33" s="452"/>
      <c r="N33" s="36"/>
      <c r="O33" s="1672">
        <f t="shared" si="14"/>
        <v>0.2108392639688319</v>
      </c>
      <c r="P33" s="2"/>
      <c r="Q33" s="1015">
        <f>VLOOKUP(B33,'FX rates'!$B$9:$K$116,4,FALSE)</f>
        <v>32.283099999999997</v>
      </c>
      <c r="R33" s="1053">
        <f>VLOOKUP(B33,'FX rates'!$B$9:$K$116,5,FALSE)</f>
        <v>32.890799999999999</v>
      </c>
      <c r="S33" s="2"/>
      <c r="T33" s="2"/>
      <c r="U33" s="40" t="s">
        <v>60</v>
      </c>
      <c r="V33" s="175">
        <f t="shared" si="5"/>
        <v>77985.402579058398</v>
      </c>
      <c r="W33" s="176">
        <f t="shared" si="6"/>
        <v>12285.211147628326</v>
      </c>
      <c r="X33" s="176">
        <f t="shared" si="7"/>
        <v>18384.334218213247</v>
      </c>
      <c r="Y33" s="176">
        <f t="shared" si="8"/>
        <v>47315.857213216826</v>
      </c>
      <c r="Z33" s="224"/>
      <c r="AA33" s="194">
        <f t="shared" si="10"/>
        <v>63216.088085422067</v>
      </c>
      <c r="AB33" s="195">
        <f t="shared" si="16"/>
        <v>13339.539324066305</v>
      </c>
      <c r="AC33" s="195">
        <f t="shared" si="16"/>
        <v>18652.711396499933</v>
      </c>
      <c r="AD33" s="195">
        <f t="shared" si="16"/>
        <v>31223.837364855826</v>
      </c>
      <c r="AE33" s="121"/>
      <c r="AF33" s="36"/>
      <c r="AG33" s="947">
        <f t="shared" si="13"/>
        <v>0.23363221200399154</v>
      </c>
      <c r="AH33" s="148"/>
    </row>
    <row r="34" spans="1:34" x14ac:dyDescent="0.25">
      <c r="A34" s="112"/>
      <c r="B34" s="42" t="s">
        <v>62</v>
      </c>
      <c r="C34" s="908" t="s">
        <v>61</v>
      </c>
      <c r="D34" s="810">
        <f t="shared" si="12"/>
        <v>570000</v>
      </c>
      <c r="E34" s="811">
        <v>0</v>
      </c>
      <c r="F34" s="811">
        <v>570000</v>
      </c>
      <c r="G34" s="811">
        <v>0</v>
      </c>
      <c r="H34" s="199"/>
      <c r="I34" s="1062">
        <f t="shared" si="15"/>
        <v>638200</v>
      </c>
      <c r="J34" s="616">
        <v>0</v>
      </c>
      <c r="K34" s="616">
        <v>638200</v>
      </c>
      <c r="L34" s="617">
        <v>0</v>
      </c>
      <c r="M34" s="453"/>
      <c r="N34" s="36"/>
      <c r="O34" s="1672">
        <f t="shared" si="14"/>
        <v>-0.10686305233469132</v>
      </c>
      <c r="P34" s="112"/>
      <c r="Q34" s="1016">
        <f>VLOOKUP(B34,'FX rates'!$B$9:$K$116,4,FALSE)</f>
        <v>32.283099999999997</v>
      </c>
      <c r="R34" s="1054">
        <f>VLOOKUP(B34,'FX rates'!$B$9:$K$116,5,FALSE)</f>
        <v>32.890799999999999</v>
      </c>
      <c r="S34" s="112"/>
      <c r="T34" s="112"/>
      <c r="U34" s="46" t="s">
        <v>62</v>
      </c>
      <c r="V34" s="810">
        <f t="shared" si="5"/>
        <v>17656.296947938707</v>
      </c>
      <c r="W34" s="811">
        <f t="shared" si="6"/>
        <v>0</v>
      </c>
      <c r="X34" s="811">
        <f t="shared" si="7"/>
        <v>17656.296947938707</v>
      </c>
      <c r="Y34" s="811">
        <f t="shared" si="8"/>
        <v>0</v>
      </c>
      <c r="Z34" s="199"/>
      <c r="AA34" s="894">
        <f t="shared" si="10"/>
        <v>19403.602223114063</v>
      </c>
      <c r="AB34" s="895">
        <f t="shared" si="16"/>
        <v>0</v>
      </c>
      <c r="AC34" s="895">
        <f t="shared" si="16"/>
        <v>19403.602223114063</v>
      </c>
      <c r="AD34" s="895">
        <f t="shared" si="16"/>
        <v>0</v>
      </c>
      <c r="AE34" s="123"/>
      <c r="AF34" s="36"/>
      <c r="AG34" s="948">
        <f t="shared" si="13"/>
        <v>-9.0050561492851178E-2</v>
      </c>
      <c r="AH34" s="148"/>
    </row>
    <row r="35" spans="1:34" x14ac:dyDescent="0.25">
      <c r="A35" s="112"/>
      <c r="B35" s="72"/>
      <c r="C35" s="183"/>
      <c r="D35" s="199"/>
      <c r="E35" s="199"/>
      <c r="F35" s="199"/>
      <c r="G35" s="199"/>
      <c r="H35" s="199"/>
      <c r="I35" s="896"/>
      <c r="J35" s="812"/>
      <c r="K35" s="812"/>
      <c r="L35" s="91"/>
      <c r="M35" s="3"/>
      <c r="O35" s="3"/>
      <c r="S35" s="112"/>
      <c r="T35" s="112"/>
      <c r="U35" s="157" t="s">
        <v>30</v>
      </c>
      <c r="V35" s="211">
        <f>SUM(V20:V34)</f>
        <v>2892789.1454485995</v>
      </c>
      <c r="W35" s="29"/>
      <c r="X35" s="29"/>
      <c r="Y35" s="29"/>
      <c r="Z35" s="199"/>
      <c r="AA35" s="186">
        <f>SUM(AA20:AA34)</f>
        <v>2243215.1816177913</v>
      </c>
      <c r="AB35" s="896"/>
      <c r="AC35" s="896"/>
      <c r="AD35" s="896"/>
      <c r="AE35" s="5"/>
      <c r="AF35" s="112"/>
      <c r="AG35" s="898">
        <f t="shared" si="13"/>
        <v>0.2895727387875201</v>
      </c>
      <c r="AH35" s="148"/>
    </row>
    <row r="36" spans="1:34" x14ac:dyDescent="0.25">
      <c r="A36" s="187"/>
      <c r="B36" s="48"/>
      <c r="C36" s="183"/>
      <c r="D36" s="199"/>
      <c r="E36" s="199"/>
      <c r="F36" s="199"/>
      <c r="G36" s="199"/>
      <c r="H36" s="91"/>
      <c r="I36" s="91"/>
      <c r="J36" s="91"/>
      <c r="K36" s="91"/>
      <c r="L36" s="91"/>
      <c r="M36" s="3"/>
      <c r="O36" s="3"/>
      <c r="S36" s="187"/>
      <c r="T36" s="187"/>
      <c r="U36" s="48"/>
      <c r="V36" s="211"/>
      <c r="W36" s="29"/>
      <c r="X36" s="29"/>
      <c r="Y36" s="29"/>
      <c r="Z36" s="807"/>
      <c r="AA36" s="893"/>
      <c r="AB36" s="893"/>
      <c r="AC36" s="893"/>
      <c r="AD36" s="893"/>
      <c r="AE36" s="8"/>
      <c r="AF36" s="187"/>
      <c r="AG36" s="354"/>
      <c r="AH36" s="148"/>
    </row>
    <row r="37" spans="1:34" x14ac:dyDescent="0.25">
      <c r="A37" s="187"/>
      <c r="B37" s="395" t="s">
        <v>64</v>
      </c>
      <c r="C37" s="118"/>
      <c r="D37" s="199"/>
      <c r="E37" s="199"/>
      <c r="F37" s="199"/>
      <c r="G37" s="199"/>
      <c r="H37" s="91"/>
      <c r="I37" s="91"/>
      <c r="J37" s="91"/>
      <c r="K37" s="91"/>
      <c r="L37" s="91"/>
      <c r="M37" s="3"/>
      <c r="O37" s="3"/>
      <c r="S37" s="187"/>
      <c r="T37" s="187"/>
      <c r="U37" s="395" t="s">
        <v>64</v>
      </c>
      <c r="V37" s="211"/>
      <c r="W37" s="29"/>
      <c r="X37" s="29"/>
      <c r="Y37" s="29"/>
      <c r="Z37" s="807"/>
      <c r="AA37" s="49"/>
      <c r="AB37" s="36"/>
      <c r="AC37" s="36"/>
      <c r="AD37" s="36"/>
      <c r="AE37" s="8"/>
      <c r="AF37" s="187"/>
      <c r="AG37" s="250"/>
      <c r="AH37" s="148"/>
    </row>
    <row r="38" spans="1:34" x14ac:dyDescent="0.25">
      <c r="A38" s="113"/>
      <c r="B38" s="142" t="s">
        <v>165</v>
      </c>
      <c r="C38" s="349" t="s">
        <v>68</v>
      </c>
      <c r="D38" s="612">
        <f t="shared" si="12"/>
        <v>5405</v>
      </c>
      <c r="E38" s="1676">
        <v>0</v>
      </c>
      <c r="F38" s="1676">
        <v>5405</v>
      </c>
      <c r="G38" s="614" t="s">
        <v>131</v>
      </c>
      <c r="H38" s="317"/>
      <c r="I38" s="1504">
        <f>SUM(J38:L38)</f>
        <v>3488.23</v>
      </c>
      <c r="J38" s="1676">
        <v>17.73</v>
      </c>
      <c r="K38" s="1676">
        <v>3470.5</v>
      </c>
      <c r="L38" s="614">
        <v>0</v>
      </c>
      <c r="M38" s="744"/>
      <c r="N38" s="29"/>
      <c r="O38" s="1671" t="s">
        <v>131</v>
      </c>
      <c r="P38" s="113"/>
      <c r="Q38" s="1014">
        <f>VLOOKUP(B38,'FX rates'!$B$9:$K$116,4,FALSE)</f>
        <v>0.7056</v>
      </c>
      <c r="R38" s="1052">
        <f>VLOOKUP(B38,'FX rates'!$B$9:$K$116,5,FALSE)</f>
        <v>0.70660000000000001</v>
      </c>
      <c r="S38" s="113"/>
      <c r="T38" s="113"/>
      <c r="U38" s="31" t="s">
        <v>67</v>
      </c>
      <c r="V38" s="168">
        <f t="shared" si="5"/>
        <v>7660.1473922902496</v>
      </c>
      <c r="W38" s="169" t="s">
        <v>131</v>
      </c>
      <c r="X38" s="169" t="s">
        <v>131</v>
      </c>
      <c r="Y38" s="169" t="s">
        <v>131</v>
      </c>
      <c r="Z38" s="317"/>
      <c r="AA38" s="171">
        <f t="shared" ref="AA38:AA56" si="17">SUM(AB38:AD38)</f>
        <v>4936.640249080102</v>
      </c>
      <c r="AB38" s="193">
        <f t="shared" ref="AB38:AD53" si="18">J38/$R38</f>
        <v>25.091989810359468</v>
      </c>
      <c r="AC38" s="193">
        <f t="shared" si="18"/>
        <v>4911.5482592697426</v>
      </c>
      <c r="AD38" s="193">
        <f t="shared" si="18"/>
        <v>0</v>
      </c>
      <c r="AE38" s="119"/>
      <c r="AF38" s="29"/>
      <c r="AG38" s="946" t="s">
        <v>131</v>
      </c>
      <c r="AH38" s="148"/>
    </row>
    <row r="39" spans="1:34" s="112" customFormat="1" x14ac:dyDescent="0.25">
      <c r="B39" s="32" t="s">
        <v>166</v>
      </c>
      <c r="C39" s="349" t="s">
        <v>70</v>
      </c>
      <c r="D39" s="1505">
        <f t="shared" si="12"/>
        <v>44</v>
      </c>
      <c r="E39" s="176">
        <v>44</v>
      </c>
      <c r="F39" s="176">
        <v>0</v>
      </c>
      <c r="G39" s="615">
        <v>0</v>
      </c>
      <c r="H39" s="199"/>
      <c r="I39" s="1061">
        <f t="shared" ref="I39:I57" si="19">SUM(J39:L39)</f>
        <v>0</v>
      </c>
      <c r="J39" s="176">
        <v>0</v>
      </c>
      <c r="K39" s="176">
        <v>0</v>
      </c>
      <c r="L39" s="615">
        <v>0</v>
      </c>
      <c r="M39" s="452"/>
      <c r="N39" s="36"/>
      <c r="O39" s="1672" t="s">
        <v>131</v>
      </c>
      <c r="Q39" s="1015">
        <f>VLOOKUP(B39,'FX rates'!$B$9:$K$116,4,FALSE)</f>
        <v>0.95010099999999997</v>
      </c>
      <c r="R39" s="1053">
        <f>VLOOKUP(B39,'FX rates'!$B$9:$K$116,5,FALSE)</f>
        <v>0.91520000000000001</v>
      </c>
      <c r="U39" s="40" t="s">
        <v>166</v>
      </c>
      <c r="V39" s="175">
        <v>44</v>
      </c>
      <c r="W39" s="176">
        <v>44</v>
      </c>
      <c r="X39" s="176">
        <f t="shared" si="7"/>
        <v>0</v>
      </c>
      <c r="Y39" s="176">
        <f t="shared" si="8"/>
        <v>0</v>
      </c>
      <c r="Z39" s="199"/>
      <c r="AA39" s="194">
        <f t="shared" si="17"/>
        <v>0</v>
      </c>
      <c r="AB39" s="195">
        <f t="shared" si="18"/>
        <v>0</v>
      </c>
      <c r="AC39" s="195">
        <f t="shared" si="18"/>
        <v>0</v>
      </c>
      <c r="AD39" s="195">
        <f t="shared" si="18"/>
        <v>0</v>
      </c>
      <c r="AE39" s="121"/>
      <c r="AF39" s="36"/>
      <c r="AG39" s="947" t="s">
        <v>131</v>
      </c>
      <c r="AH39" s="149"/>
    </row>
    <row r="40" spans="1:34" x14ac:dyDescent="0.25">
      <c r="A40" s="112"/>
      <c r="B40" s="32" t="s">
        <v>71</v>
      </c>
      <c r="C40" s="349" t="s">
        <v>72</v>
      </c>
      <c r="D40" s="1505">
        <f t="shared" si="12"/>
        <v>0</v>
      </c>
      <c r="E40" s="176">
        <v>0</v>
      </c>
      <c r="F40" s="176">
        <v>0</v>
      </c>
      <c r="G40" s="615">
        <v>0</v>
      </c>
      <c r="H40" s="199"/>
      <c r="I40" s="1061">
        <f t="shared" si="19"/>
        <v>900</v>
      </c>
      <c r="J40" s="176">
        <v>0</v>
      </c>
      <c r="K40" s="176">
        <v>900</v>
      </c>
      <c r="L40" s="615">
        <v>0</v>
      </c>
      <c r="M40" s="452"/>
      <c r="N40" s="36"/>
      <c r="O40" s="1672" t="s">
        <v>131</v>
      </c>
      <c r="P40" s="112"/>
      <c r="Q40" s="1015">
        <f>VLOOKUP(B40,'FX rates'!$B$9:$K$116,4,FALSE)</f>
        <v>0.37369999999999998</v>
      </c>
      <c r="R40" s="1053">
        <f>VLOOKUP(B40,'FX rates'!$B$9:$K$116,5,FALSE)</f>
        <v>0.374</v>
      </c>
      <c r="S40" s="112"/>
      <c r="T40" s="112"/>
      <c r="U40" s="40" t="s">
        <v>71</v>
      </c>
      <c r="V40" s="175">
        <f t="shared" si="5"/>
        <v>0</v>
      </c>
      <c r="W40" s="176">
        <f t="shared" si="6"/>
        <v>0</v>
      </c>
      <c r="X40" s="176">
        <f t="shared" si="7"/>
        <v>0</v>
      </c>
      <c r="Y40" s="176">
        <f t="shared" si="8"/>
        <v>0</v>
      </c>
      <c r="Z40" s="199"/>
      <c r="AA40" s="194">
        <f t="shared" si="17"/>
        <v>2406.4171122994653</v>
      </c>
      <c r="AB40" s="195">
        <f t="shared" si="18"/>
        <v>0</v>
      </c>
      <c r="AC40" s="195">
        <f t="shared" si="18"/>
        <v>2406.4171122994653</v>
      </c>
      <c r="AD40" s="195">
        <f t="shared" si="18"/>
        <v>0</v>
      </c>
      <c r="AE40" s="121"/>
      <c r="AF40" s="36"/>
      <c r="AG40" s="947" t="s">
        <v>131</v>
      </c>
      <c r="AH40" s="148"/>
    </row>
    <row r="41" spans="1:34" s="112" customFormat="1" x14ac:dyDescent="0.25">
      <c r="A41" s="199"/>
      <c r="B41" s="32" t="s">
        <v>74</v>
      </c>
      <c r="C41" s="349" t="s">
        <v>75</v>
      </c>
      <c r="D41" s="1505">
        <f t="shared" si="12"/>
        <v>183695.19342807139</v>
      </c>
      <c r="E41" s="176">
        <v>87251.1</v>
      </c>
      <c r="F41" s="176">
        <v>82605.543428071382</v>
      </c>
      <c r="G41" s="615">
        <v>13838.55</v>
      </c>
      <c r="H41" s="199"/>
      <c r="I41" s="1061">
        <f t="shared" si="19"/>
        <v>171692.04412954449</v>
      </c>
      <c r="J41" s="176">
        <v>76904.185617390292</v>
      </c>
      <c r="K41" s="176">
        <v>87427.95851215419</v>
      </c>
      <c r="L41" s="615">
        <v>7359.9</v>
      </c>
      <c r="M41" s="452"/>
      <c r="N41" s="36"/>
      <c r="O41" s="1672">
        <f t="shared" ref="O41:O57" si="20">(D41-I41)/I41</f>
        <v>6.991092312623598E-2</v>
      </c>
      <c r="P41" s="199"/>
      <c r="Q41" s="1015">
        <f>VLOOKUP(B41,'FX rates'!$B$9:$K$116,4,FALSE)</f>
        <v>3.5133999999999999</v>
      </c>
      <c r="R41" s="1053">
        <f>VLOOKUP(B41,'FX rates'!$B$9:$K$116,5,FALSE)</f>
        <v>2.9123000000000001</v>
      </c>
      <c r="S41" s="199"/>
      <c r="T41" s="199"/>
      <c r="U41" s="40" t="s">
        <v>74</v>
      </c>
      <c r="V41" s="175">
        <f t="shared" si="5"/>
        <v>52284.167310318036</v>
      </c>
      <c r="W41" s="176">
        <f t="shared" si="6"/>
        <v>24833.807707633634</v>
      </c>
      <c r="X41" s="176">
        <f t="shared" si="7"/>
        <v>23511.568118651841</v>
      </c>
      <c r="Y41" s="176">
        <f t="shared" si="8"/>
        <v>3938.7914840325611</v>
      </c>
      <c r="Z41" s="199"/>
      <c r="AA41" s="194">
        <f t="shared" si="17"/>
        <v>58954.106420885371</v>
      </c>
      <c r="AB41" s="195">
        <f t="shared" si="18"/>
        <v>26406.683932764579</v>
      </c>
      <c r="AC41" s="195">
        <f t="shared" si="18"/>
        <v>30020.244656166669</v>
      </c>
      <c r="AD41" s="195">
        <f t="shared" si="18"/>
        <v>2527.1778319541254</v>
      </c>
      <c r="AE41" s="121"/>
      <c r="AF41" s="36"/>
      <c r="AG41" s="947">
        <f t="shared" ref="AG41:AG57" si="21">(V41-AA41)/AA41</f>
        <v>-0.11313782050989428</v>
      </c>
      <c r="AH41" s="149"/>
    </row>
    <row r="42" spans="1:34" s="112" customFormat="1" x14ac:dyDescent="0.25">
      <c r="B42" s="32" t="s">
        <v>76</v>
      </c>
      <c r="C42" s="349" t="s">
        <v>77</v>
      </c>
      <c r="D42" s="1505">
        <f t="shared" si="12"/>
        <v>938.1</v>
      </c>
      <c r="E42" s="176">
        <v>283.89999999999998</v>
      </c>
      <c r="F42" s="176">
        <v>654.20000000000005</v>
      </c>
      <c r="G42" s="615">
        <v>0</v>
      </c>
      <c r="H42" s="199"/>
      <c r="I42" s="1061">
        <f t="shared" si="19"/>
        <v>809.7</v>
      </c>
      <c r="J42" s="176">
        <v>484.7</v>
      </c>
      <c r="K42" s="176">
        <v>325</v>
      </c>
      <c r="L42" s="615">
        <v>0</v>
      </c>
      <c r="M42" s="452"/>
      <c r="N42" s="36"/>
      <c r="O42" s="1672">
        <f t="shared" si="20"/>
        <v>0.15857725083364205</v>
      </c>
      <c r="Q42" s="1015">
        <f>VLOOKUP(B42,'FX rates'!$B$9:$K$116,4,FALSE)</f>
        <v>10.102</v>
      </c>
      <c r="R42" s="1053">
        <f>VLOOKUP(B42,'FX rates'!$B$9:$K$116,5,FALSE)</f>
        <v>9.8446999999999996</v>
      </c>
      <c r="U42" s="40" t="s">
        <v>76</v>
      </c>
      <c r="V42" s="175">
        <f t="shared" si="5"/>
        <v>92.862799445654332</v>
      </c>
      <c r="W42" s="176">
        <f t="shared" si="6"/>
        <v>28.10334587210453</v>
      </c>
      <c r="X42" s="176">
        <f t="shared" si="7"/>
        <v>64.759453573549791</v>
      </c>
      <c r="Y42" s="176">
        <f t="shared" si="8"/>
        <v>0</v>
      </c>
      <c r="Z42" s="199"/>
      <c r="AA42" s="194">
        <f t="shared" si="17"/>
        <v>82.247300577975977</v>
      </c>
      <c r="AB42" s="195">
        <f t="shared" si="18"/>
        <v>49.234613548406756</v>
      </c>
      <c r="AC42" s="195">
        <f t="shared" si="18"/>
        <v>33.012687029569214</v>
      </c>
      <c r="AD42" s="195">
        <f t="shared" si="18"/>
        <v>0</v>
      </c>
      <c r="AE42" s="121"/>
      <c r="AF42" s="36"/>
      <c r="AG42" s="947">
        <f t="shared" si="21"/>
        <v>0.12906805199781782</v>
      </c>
      <c r="AH42" s="149"/>
    </row>
    <row r="43" spans="1:34" x14ac:dyDescent="0.25">
      <c r="A43" s="112"/>
      <c r="B43" s="32" t="s">
        <v>78</v>
      </c>
      <c r="C43" s="349" t="s">
        <v>70</v>
      </c>
      <c r="D43" s="1505">
        <f t="shared" si="12"/>
        <v>1714</v>
      </c>
      <c r="E43" s="176">
        <v>0</v>
      </c>
      <c r="F43" s="176">
        <v>1714</v>
      </c>
      <c r="G43" s="615">
        <v>0</v>
      </c>
      <c r="H43" s="199"/>
      <c r="I43" s="1061">
        <f t="shared" si="19"/>
        <v>2510</v>
      </c>
      <c r="J43" s="176">
        <v>0</v>
      </c>
      <c r="K43" s="176">
        <v>2510</v>
      </c>
      <c r="L43" s="615">
        <v>0</v>
      </c>
      <c r="M43" s="452"/>
      <c r="N43" s="36"/>
      <c r="O43" s="1672">
        <f t="shared" si="20"/>
        <v>-0.31713147410358566</v>
      </c>
      <c r="P43" s="112"/>
      <c r="Q43" s="1015">
        <f>VLOOKUP(B43,'FX rates'!$B$9:$K$116,4,FALSE)</f>
        <v>0.95010099999999997</v>
      </c>
      <c r="R43" s="1053">
        <f>VLOOKUP(B43,'FX rates'!$B$9:$K$116,5,FALSE)</f>
        <v>0.91520000000000001</v>
      </c>
      <c r="S43" s="112"/>
      <c r="T43" s="112"/>
      <c r="U43" s="40" t="s">
        <v>78</v>
      </c>
      <c r="V43" s="175">
        <f t="shared" si="5"/>
        <v>1804.0187306402163</v>
      </c>
      <c r="W43" s="176">
        <f t="shared" si="6"/>
        <v>0</v>
      </c>
      <c r="X43" s="176">
        <f t="shared" si="7"/>
        <v>1804.0187306402163</v>
      </c>
      <c r="Y43" s="176">
        <f t="shared" si="8"/>
        <v>0</v>
      </c>
      <c r="Z43" s="199"/>
      <c r="AA43" s="194">
        <f t="shared" si="17"/>
        <v>2742.5699300699303</v>
      </c>
      <c r="AB43" s="195">
        <f t="shared" si="18"/>
        <v>0</v>
      </c>
      <c r="AC43" s="195">
        <f t="shared" si="18"/>
        <v>2742.5699300699303</v>
      </c>
      <c r="AD43" s="195">
        <f t="shared" si="18"/>
        <v>0</v>
      </c>
      <c r="AE43" s="121"/>
      <c r="AF43" s="36"/>
      <c r="AG43" s="947">
        <f t="shared" si="21"/>
        <v>-0.34221595925022874</v>
      </c>
      <c r="AH43" s="148"/>
    </row>
    <row r="44" spans="1:34" x14ac:dyDescent="0.25">
      <c r="A44" s="112"/>
      <c r="B44" s="32" t="s">
        <v>603</v>
      </c>
      <c r="C44" s="349" t="s">
        <v>81</v>
      </c>
      <c r="D44" s="1505">
        <f t="shared" si="12"/>
        <v>189211.39193390001</v>
      </c>
      <c r="E44" s="176">
        <v>2675.8408239</v>
      </c>
      <c r="F44" s="176">
        <v>186535.55111</v>
      </c>
      <c r="G44" s="615">
        <v>0</v>
      </c>
      <c r="H44" s="199"/>
      <c r="I44" s="1061">
        <f t="shared" si="19"/>
        <v>294988.43798599998</v>
      </c>
      <c r="J44" s="176">
        <v>4234.2559860000001</v>
      </c>
      <c r="K44" s="176">
        <v>290754.18199999997</v>
      </c>
      <c r="L44" s="615">
        <v>0</v>
      </c>
      <c r="M44" s="452"/>
      <c r="N44" s="36"/>
      <c r="O44" s="1672">
        <f t="shared" si="20"/>
        <v>-0.35858031173791327</v>
      </c>
      <c r="P44" s="112"/>
      <c r="Q44" s="1015">
        <f>VLOOKUP(B44,'FX rates'!$B$9:$K$116,4,FALSE)</f>
        <v>18.096299999999999</v>
      </c>
      <c r="R44" s="1053">
        <f>VLOOKUP(B44,'FX rates'!$B$9:$K$116,5,FALSE)</f>
        <v>7.8059000000000003</v>
      </c>
      <c r="S44" s="112"/>
      <c r="T44" s="112"/>
      <c r="U44" s="40" t="s">
        <v>603</v>
      </c>
      <c r="V44" s="175">
        <f t="shared" si="5"/>
        <v>10455.805437238552</v>
      </c>
      <c r="W44" s="176">
        <f t="shared" si="6"/>
        <v>147.86673650967325</v>
      </c>
      <c r="X44" s="176">
        <f t="shared" si="7"/>
        <v>10307.938700728879</v>
      </c>
      <c r="Y44" s="176">
        <f t="shared" si="8"/>
        <v>0</v>
      </c>
      <c r="Z44" s="199"/>
      <c r="AA44" s="194">
        <f t="shared" si="17"/>
        <v>37790.445430507694</v>
      </c>
      <c r="AB44" s="195">
        <f t="shared" si="18"/>
        <v>542.44302207304736</v>
      </c>
      <c r="AC44" s="195">
        <f t="shared" si="18"/>
        <v>37248.002408434644</v>
      </c>
      <c r="AD44" s="195">
        <f t="shared" si="18"/>
        <v>0</v>
      </c>
      <c r="AE44" s="121"/>
      <c r="AF44" s="36"/>
      <c r="AG44" s="947">
        <f t="shared" si="21"/>
        <v>-0.72332145551272786</v>
      </c>
      <c r="AH44" s="148"/>
    </row>
    <row r="45" spans="1:34" s="112" customFormat="1" x14ac:dyDescent="0.25">
      <c r="B45" s="32" t="s">
        <v>83</v>
      </c>
      <c r="C45" s="349" t="s">
        <v>70</v>
      </c>
      <c r="D45" s="1505">
        <f t="shared" si="12"/>
        <v>10350</v>
      </c>
      <c r="E45" s="176">
        <v>0</v>
      </c>
      <c r="F45" s="176">
        <v>10350</v>
      </c>
      <c r="G45" s="615">
        <v>0</v>
      </c>
      <c r="H45" s="199"/>
      <c r="I45" s="1061">
        <f t="shared" si="19"/>
        <v>14500</v>
      </c>
      <c r="J45" s="176">
        <v>0</v>
      </c>
      <c r="K45" s="176">
        <v>14500</v>
      </c>
      <c r="L45" s="615">
        <v>0</v>
      </c>
      <c r="M45" s="452" t="s">
        <v>130</v>
      </c>
      <c r="N45" s="36"/>
      <c r="O45" s="1672">
        <f t="shared" si="20"/>
        <v>-0.28620689655172415</v>
      </c>
      <c r="Q45" s="1015">
        <f>VLOOKUP(B45,'FX rates'!$B$9:$K$116,4,FALSE)</f>
        <v>0.95010099999999997</v>
      </c>
      <c r="R45" s="1053">
        <f>VLOOKUP(B45,'FX rates'!$B$9:$K$116,5,FALSE)</f>
        <v>0.91520000000000001</v>
      </c>
      <c r="U45" s="40" t="s">
        <v>83</v>
      </c>
      <c r="V45" s="175">
        <f t="shared" si="5"/>
        <v>10893.578682687419</v>
      </c>
      <c r="W45" s="176">
        <f t="shared" si="6"/>
        <v>0</v>
      </c>
      <c r="X45" s="176">
        <f t="shared" si="7"/>
        <v>10893.578682687419</v>
      </c>
      <c r="Y45" s="176">
        <f t="shared" si="8"/>
        <v>0</v>
      </c>
      <c r="Z45" s="199"/>
      <c r="AA45" s="194">
        <f t="shared" si="17"/>
        <v>15843.531468531468</v>
      </c>
      <c r="AB45" s="195">
        <f t="shared" si="18"/>
        <v>0</v>
      </c>
      <c r="AC45" s="195">
        <f t="shared" si="18"/>
        <v>15843.531468531468</v>
      </c>
      <c r="AD45" s="195">
        <f t="shared" si="18"/>
        <v>0</v>
      </c>
      <c r="AE45" s="121" t="s">
        <v>130</v>
      </c>
      <c r="AF45" s="36"/>
      <c r="AG45" s="947">
        <f t="shared" si="21"/>
        <v>-0.31242736480030853</v>
      </c>
      <c r="AH45" s="149"/>
    </row>
    <row r="46" spans="1:34" s="112" customFormat="1" x14ac:dyDescent="0.25">
      <c r="B46" s="32" t="s">
        <v>84</v>
      </c>
      <c r="C46" s="349" t="s">
        <v>85</v>
      </c>
      <c r="D46" s="1505">
        <f t="shared" si="12"/>
        <v>549882.05251998</v>
      </c>
      <c r="E46" s="176">
        <v>187669.75129397999</v>
      </c>
      <c r="F46" s="176">
        <v>355670.23573900003</v>
      </c>
      <c r="G46" s="615">
        <v>6542.0654869999998</v>
      </c>
      <c r="H46" s="199"/>
      <c r="I46" s="1061">
        <f t="shared" si="19"/>
        <v>929651.26</v>
      </c>
      <c r="J46" s="176">
        <v>206111.6</v>
      </c>
      <c r="K46" s="176">
        <v>716459.63</v>
      </c>
      <c r="L46" s="615">
        <v>7080.03</v>
      </c>
      <c r="M46" s="452"/>
      <c r="N46" s="36"/>
      <c r="O46" s="1672">
        <f t="shared" si="20"/>
        <v>-0.40850717233473122</v>
      </c>
      <c r="Q46" s="1015">
        <f>VLOOKUP(B46,'FX rates'!$B$9:$K$116,4,FALSE)</f>
        <v>13.7004</v>
      </c>
      <c r="R46" s="1053">
        <f>VLOOKUP(B46,'FX rates'!$B$9:$K$116,5,FALSE)</f>
        <v>15.3979</v>
      </c>
      <c r="U46" s="40" t="s">
        <v>84</v>
      </c>
      <c r="V46" s="175">
        <f t="shared" si="5"/>
        <v>40136.204236371203</v>
      </c>
      <c r="W46" s="176">
        <f t="shared" si="6"/>
        <v>13698.122047092054</v>
      </c>
      <c r="X46" s="176">
        <f t="shared" si="7"/>
        <v>25960.573102902108</v>
      </c>
      <c r="Y46" s="176">
        <f t="shared" si="8"/>
        <v>477.50908637704009</v>
      </c>
      <c r="Z46" s="199"/>
      <c r="AA46" s="194">
        <f t="shared" si="17"/>
        <v>60375.19791659902</v>
      </c>
      <c r="AB46" s="195">
        <f t="shared" si="18"/>
        <v>13385.695451977219</v>
      </c>
      <c r="AC46" s="195">
        <f t="shared" si="18"/>
        <v>46529.697556160259</v>
      </c>
      <c r="AD46" s="195">
        <f t="shared" si="18"/>
        <v>459.80490846154345</v>
      </c>
      <c r="AE46" s="121"/>
      <c r="AF46" s="36"/>
      <c r="AG46" s="947">
        <f t="shared" si="21"/>
        <v>-0.33522032852274075</v>
      </c>
      <c r="AH46" s="149"/>
    </row>
    <row r="47" spans="1:34" x14ac:dyDescent="0.25">
      <c r="A47" s="112"/>
      <c r="B47" s="32" t="s">
        <v>86</v>
      </c>
      <c r="C47" s="349" t="s">
        <v>87</v>
      </c>
      <c r="D47" s="1505">
        <f t="shared" si="12"/>
        <v>642656.10791084997</v>
      </c>
      <c r="E47" s="176">
        <v>424442.63291084999</v>
      </c>
      <c r="F47" s="176">
        <v>218213.47500000001</v>
      </c>
      <c r="G47" s="615">
        <v>0</v>
      </c>
      <c r="H47" s="199"/>
      <c r="I47" s="1061">
        <f t="shared" si="19"/>
        <v>1431503.5834614402</v>
      </c>
      <c r="J47" s="176">
        <v>1011939.7412977001</v>
      </c>
      <c r="K47" s="176">
        <v>419563.84216374002</v>
      </c>
      <c r="L47" s="615">
        <v>0</v>
      </c>
      <c r="M47" s="452"/>
      <c r="N47" s="36"/>
      <c r="O47" s="1672">
        <f t="shared" si="20"/>
        <v>-0.55106217313345551</v>
      </c>
      <c r="P47" s="112"/>
      <c r="Q47" s="1015">
        <f>VLOOKUP(B47,'FX rates'!$B$9:$K$116,4,FALSE)</f>
        <v>330.57100000000003</v>
      </c>
      <c r="R47" s="1053">
        <f>VLOOKUP(B47,'FX rates'!$B$9:$K$116,5,FALSE)</f>
        <v>337.31799999999998</v>
      </c>
      <c r="S47" s="112"/>
      <c r="T47" s="112"/>
      <c r="U47" s="40" t="s">
        <v>86</v>
      </c>
      <c r="V47" s="175">
        <f t="shared" si="5"/>
        <v>1944.0789056234512</v>
      </c>
      <c r="W47" s="176">
        <f t="shared" si="6"/>
        <v>1283.9681427313647</v>
      </c>
      <c r="X47" s="176">
        <f t="shared" si="7"/>
        <v>660.11076289208665</v>
      </c>
      <c r="Y47" s="176">
        <f t="shared" si="8"/>
        <v>0</v>
      </c>
      <c r="Z47" s="199"/>
      <c r="AA47" s="194">
        <f t="shared" si="17"/>
        <v>4243.7805971262733</v>
      </c>
      <c r="AB47" s="195">
        <f t="shared" si="18"/>
        <v>2999.9577291982646</v>
      </c>
      <c r="AC47" s="195">
        <f t="shared" si="18"/>
        <v>1243.8228679280087</v>
      </c>
      <c r="AD47" s="195">
        <f t="shared" si="18"/>
        <v>0</v>
      </c>
      <c r="AE47" s="121"/>
      <c r="AF47" s="36"/>
      <c r="AG47" s="947">
        <f t="shared" si="21"/>
        <v>-0.54189928976537871</v>
      </c>
      <c r="AH47" s="148"/>
    </row>
    <row r="48" spans="1:34" x14ac:dyDescent="0.25">
      <c r="A48" s="112"/>
      <c r="B48" s="32" t="s">
        <v>88</v>
      </c>
      <c r="C48" s="349" t="s">
        <v>70</v>
      </c>
      <c r="D48" s="1505">
        <v>1069373</v>
      </c>
      <c r="E48" s="176" t="s">
        <v>131</v>
      </c>
      <c r="F48" s="176" t="s">
        <v>131</v>
      </c>
      <c r="G48" s="615" t="s">
        <v>131</v>
      </c>
      <c r="H48" s="199"/>
      <c r="I48" s="1061">
        <f t="shared" si="19"/>
        <v>960217.15</v>
      </c>
      <c r="J48" s="176">
        <v>0</v>
      </c>
      <c r="K48" s="176">
        <v>0</v>
      </c>
      <c r="L48" s="176">
        <v>960217.15</v>
      </c>
      <c r="M48" s="452"/>
      <c r="N48" s="36"/>
      <c r="O48" s="1672">
        <f t="shared" si="20"/>
        <v>0.11367829662280035</v>
      </c>
      <c r="P48" s="112"/>
      <c r="Q48" s="1015">
        <f>VLOOKUP(B48,'FX rates'!$B$9:$K$116,4,FALSE)</f>
        <v>0.95010099999999997</v>
      </c>
      <c r="R48" s="1053">
        <f>VLOOKUP(B48,'FX rates'!$B$9:$K$116,5,FALSE)</f>
        <v>0.91520000000000001</v>
      </c>
      <c r="S48" s="112"/>
      <c r="T48" s="112"/>
      <c r="U48" s="40" t="s">
        <v>88</v>
      </c>
      <c r="V48" s="175">
        <f t="shared" si="5"/>
        <v>1125536.1272117386</v>
      </c>
      <c r="W48" s="176" t="s">
        <v>131</v>
      </c>
      <c r="X48" s="176" t="s">
        <v>131</v>
      </c>
      <c r="Y48" s="176" t="s">
        <v>131</v>
      </c>
      <c r="Z48" s="199"/>
      <c r="AA48" s="194">
        <f t="shared" si="17"/>
        <v>1049188.3194930069</v>
      </c>
      <c r="AB48" s="195">
        <f t="shared" si="18"/>
        <v>0</v>
      </c>
      <c r="AC48" s="195">
        <f t="shared" si="18"/>
        <v>0</v>
      </c>
      <c r="AD48" s="195">
        <f t="shared" si="18"/>
        <v>1049188.3194930069</v>
      </c>
      <c r="AE48" s="121"/>
      <c r="AF48" s="36"/>
      <c r="AG48" s="947">
        <f t="shared" si="21"/>
        <v>7.2768449953412362E-2</v>
      </c>
      <c r="AH48" s="148"/>
    </row>
    <row r="49" spans="1:34" x14ac:dyDescent="0.25">
      <c r="A49" s="112"/>
      <c r="B49" s="32" t="s">
        <v>89</v>
      </c>
      <c r="C49" s="349" t="s">
        <v>70</v>
      </c>
      <c r="D49" s="1505">
        <f t="shared" si="12"/>
        <v>1984.84</v>
      </c>
      <c r="E49" s="176">
        <v>399.22</v>
      </c>
      <c r="F49" s="176">
        <v>1585.62</v>
      </c>
      <c r="G49" s="615" t="s">
        <v>131</v>
      </c>
      <c r="H49" s="199"/>
      <c r="I49" s="1061">
        <f t="shared" si="19"/>
        <v>1478.33</v>
      </c>
      <c r="J49" s="176">
        <v>205</v>
      </c>
      <c r="K49" s="176">
        <v>1273.33</v>
      </c>
      <c r="L49" s="176">
        <v>0</v>
      </c>
      <c r="M49" s="452"/>
      <c r="N49" s="36"/>
      <c r="O49" s="1672">
        <f t="shared" si="20"/>
        <v>0.34262309497879367</v>
      </c>
      <c r="P49" s="112"/>
      <c r="Q49" s="1015">
        <f>VLOOKUP(B49,'FX rates'!$B$9:$K$116,4,FALSE)</f>
        <v>0.95010099999999997</v>
      </c>
      <c r="R49" s="1053">
        <f>VLOOKUP(B49,'FX rates'!$B$9:$K$116,5,FALSE)</f>
        <v>0.91520000000000001</v>
      </c>
      <c r="S49" s="112"/>
      <c r="T49" s="112"/>
      <c r="U49" s="40" t="s">
        <v>89</v>
      </c>
      <c r="V49" s="175">
        <f t="shared" si="5"/>
        <v>2089.0831606323959</v>
      </c>
      <c r="W49" s="176">
        <f t="shared" si="6"/>
        <v>420.1869064446833</v>
      </c>
      <c r="X49" s="176">
        <f t="shared" si="7"/>
        <v>1668.8962541877127</v>
      </c>
      <c r="Y49" s="176" t="s">
        <v>131</v>
      </c>
      <c r="Z49" s="199"/>
      <c r="AA49" s="194">
        <f t="shared" si="17"/>
        <v>1615.3081293706293</v>
      </c>
      <c r="AB49" s="195">
        <f t="shared" si="18"/>
        <v>223.99475524475525</v>
      </c>
      <c r="AC49" s="195">
        <f t="shared" si="18"/>
        <v>1391.3133741258741</v>
      </c>
      <c r="AD49" s="195">
        <f t="shared" si="18"/>
        <v>0</v>
      </c>
      <c r="AE49" s="121"/>
      <c r="AF49" s="36"/>
      <c r="AG49" s="947">
        <f t="shared" si="21"/>
        <v>0.29330319252857534</v>
      </c>
      <c r="AH49" s="148"/>
    </row>
    <row r="50" spans="1:34" x14ac:dyDescent="0.25">
      <c r="A50" s="112"/>
      <c r="B50" s="32" t="s">
        <v>90</v>
      </c>
      <c r="C50" s="349" t="s">
        <v>91</v>
      </c>
      <c r="D50" s="1505">
        <f>SUM(E50:G50)</f>
        <v>4961855.78</v>
      </c>
      <c r="E50" s="176">
        <v>3733655.81</v>
      </c>
      <c r="F50" s="176">
        <v>1226199.97</v>
      </c>
      <c r="G50" s="615">
        <v>2000</v>
      </c>
      <c r="H50" s="199"/>
      <c r="I50" s="1061">
        <f t="shared" si="19"/>
        <v>2691394.7673534225</v>
      </c>
      <c r="J50" s="176">
        <v>1899484.0694339427</v>
      </c>
      <c r="K50" s="176">
        <v>783910.69791947969</v>
      </c>
      <c r="L50" s="176">
        <v>8000</v>
      </c>
      <c r="M50" s="452"/>
      <c r="N50" s="36"/>
      <c r="O50" s="1672">
        <f t="shared" si="20"/>
        <v>0.84360014375714598</v>
      </c>
      <c r="P50" s="112"/>
      <c r="Q50" s="1015">
        <f>VLOOKUP(B50,'FX rates'!$B$9:$K$116,4,FALSE)</f>
        <v>60.803400000000003</v>
      </c>
      <c r="R50" s="1053">
        <f>VLOOKUP(B50,'FX rates'!$B$9:$K$116,5,FALSE)</f>
        <v>73.159499999999994</v>
      </c>
      <c r="S50" s="112"/>
      <c r="T50" s="112"/>
      <c r="U50" s="40" t="s">
        <v>90</v>
      </c>
      <c r="V50" s="175">
        <f t="shared" si="5"/>
        <v>81604.906633510633</v>
      </c>
      <c r="W50" s="176">
        <f t="shared" si="6"/>
        <v>61405.378811053328</v>
      </c>
      <c r="X50" s="176">
        <f t="shared" si="7"/>
        <v>20166.63492502064</v>
      </c>
      <c r="Y50" s="176">
        <f t="shared" si="8"/>
        <v>32.892897436656504</v>
      </c>
      <c r="Z50" s="199"/>
      <c r="AA50" s="194">
        <f t="shared" si="17"/>
        <v>36788.04211829527</v>
      </c>
      <c r="AB50" s="195">
        <f t="shared" si="18"/>
        <v>25963.601028355071</v>
      </c>
      <c r="AC50" s="195">
        <f t="shared" si="18"/>
        <v>10715.090971363661</v>
      </c>
      <c r="AD50" s="195">
        <f t="shared" si="18"/>
        <v>109.35011857653484</v>
      </c>
      <c r="AE50" s="121"/>
      <c r="AF50" s="36"/>
      <c r="AG50" s="947">
        <f t="shared" si="21"/>
        <v>1.2182454388603419</v>
      </c>
      <c r="AH50" s="148"/>
    </row>
    <row r="51" spans="1:34" x14ac:dyDescent="0.25">
      <c r="A51" s="112"/>
      <c r="B51" s="32" t="s">
        <v>92</v>
      </c>
      <c r="C51" s="349" t="s">
        <v>93</v>
      </c>
      <c r="D51" s="1505">
        <f t="shared" si="12"/>
        <v>306.23</v>
      </c>
      <c r="E51" s="176">
        <v>6.23</v>
      </c>
      <c r="F51" s="176">
        <v>300</v>
      </c>
      <c r="G51" s="615" t="s">
        <v>131</v>
      </c>
      <c r="H51" s="199"/>
      <c r="I51" s="1061">
        <f t="shared" si="19"/>
        <v>784.25</v>
      </c>
      <c r="J51" s="176">
        <v>34.25</v>
      </c>
      <c r="K51" s="176">
        <v>750</v>
      </c>
      <c r="L51" s="176">
        <v>0</v>
      </c>
      <c r="M51" s="452"/>
      <c r="N51" s="36"/>
      <c r="O51" s="1672">
        <f t="shared" si="20"/>
        <v>-0.60952502390819252</v>
      </c>
      <c r="P51" s="112"/>
      <c r="Q51" s="1015">
        <f>VLOOKUP(B51,'FX rates'!$B$9:$K$116,4,FALSE)</f>
        <v>0.3841</v>
      </c>
      <c r="R51" s="1053">
        <f>VLOOKUP(B51,'FX rates'!$B$9:$K$116,5,FALSE)</f>
        <v>0.38369999999999999</v>
      </c>
      <c r="S51" s="112"/>
      <c r="T51" s="112"/>
      <c r="U51" s="40" t="s">
        <v>92</v>
      </c>
      <c r="V51" s="175">
        <f t="shared" si="5"/>
        <v>797.26633689143455</v>
      </c>
      <c r="W51" s="176">
        <f t="shared" si="6"/>
        <v>16.219734444155169</v>
      </c>
      <c r="X51" s="176">
        <f t="shared" si="7"/>
        <v>781.04660244727938</v>
      </c>
      <c r="Y51" s="176" t="s">
        <v>131</v>
      </c>
      <c r="Z51" s="199"/>
      <c r="AA51" s="194">
        <f t="shared" si="17"/>
        <v>2043.9145165493876</v>
      </c>
      <c r="AB51" s="195">
        <f t="shared" si="18"/>
        <v>89.262444618191296</v>
      </c>
      <c r="AC51" s="195">
        <f t="shared" si="18"/>
        <v>1954.6520719311964</v>
      </c>
      <c r="AD51" s="195">
        <f t="shared" si="18"/>
        <v>0</v>
      </c>
      <c r="AE51" s="121"/>
      <c r="AF51" s="36"/>
      <c r="AG51" s="947">
        <f t="shared" si="21"/>
        <v>-0.60993166277941546</v>
      </c>
      <c r="AH51" s="148"/>
    </row>
    <row r="52" spans="1:34" x14ac:dyDescent="0.25">
      <c r="A52" s="112"/>
      <c r="B52" s="32" t="s">
        <v>95</v>
      </c>
      <c r="C52" s="349" t="s">
        <v>96</v>
      </c>
      <c r="D52" s="1505">
        <f>SUM(E52:G52)</f>
        <v>1406306.3330000001</v>
      </c>
      <c r="E52" s="176">
        <v>86053</v>
      </c>
      <c r="F52" s="176">
        <v>1320253.3330000001</v>
      </c>
      <c r="G52" s="615">
        <v>0</v>
      </c>
      <c r="H52" s="199"/>
      <c r="I52" s="1061">
        <f t="shared" si="19"/>
        <v>1827000.115</v>
      </c>
      <c r="J52" s="176">
        <v>112040</v>
      </c>
      <c r="K52" s="176">
        <v>1714960.115</v>
      </c>
      <c r="L52" s="176">
        <v>0</v>
      </c>
      <c r="M52" s="452" t="s">
        <v>130</v>
      </c>
      <c r="N52" s="36"/>
      <c r="O52" s="1672">
        <f t="shared" si="20"/>
        <v>-0.23026478134622333</v>
      </c>
      <c r="P52" s="112"/>
      <c r="Q52" s="1015">
        <f>VLOOKUP(B52,'FX rates'!$B$9:$K$116,4,FALSE)</f>
        <v>302.88</v>
      </c>
      <c r="R52" s="1053">
        <f>VLOOKUP(B52,'FX rates'!$B$9:$K$116,5,FALSE)</f>
        <v>197.28800000000001</v>
      </c>
      <c r="S52" s="112"/>
      <c r="T52" s="112"/>
      <c r="U52" s="40" t="s">
        <v>95</v>
      </c>
      <c r="V52" s="175">
        <f t="shared" si="5"/>
        <v>4643.1138833861596</v>
      </c>
      <c r="W52" s="176">
        <f t="shared" si="6"/>
        <v>284.11582144743795</v>
      </c>
      <c r="X52" s="176">
        <f t="shared" si="7"/>
        <v>4358.9980619387225</v>
      </c>
      <c r="Y52" s="176">
        <f t="shared" si="8"/>
        <v>0</v>
      </c>
      <c r="Z52" s="199"/>
      <c r="AA52" s="194">
        <f t="shared" si="17"/>
        <v>9260.5739578686989</v>
      </c>
      <c r="AB52" s="195">
        <f t="shared" si="18"/>
        <v>567.90073395239449</v>
      </c>
      <c r="AC52" s="195">
        <f t="shared" si="18"/>
        <v>8692.6732239163048</v>
      </c>
      <c r="AD52" s="195">
        <f t="shared" si="18"/>
        <v>0</v>
      </c>
      <c r="AE52" s="121"/>
      <c r="AF52" s="36"/>
      <c r="AG52" s="947">
        <f t="shared" si="21"/>
        <v>-0.49861489098730094</v>
      </c>
      <c r="AH52" s="148"/>
    </row>
    <row r="53" spans="1:34" x14ac:dyDescent="0.25">
      <c r="A53" s="112"/>
      <c r="B53" s="32" t="s">
        <v>97</v>
      </c>
      <c r="C53" s="349" t="s">
        <v>98</v>
      </c>
      <c r="D53" s="1505">
        <f t="shared" si="12"/>
        <v>384260</v>
      </c>
      <c r="E53" s="176">
        <v>347558</v>
      </c>
      <c r="F53" s="176">
        <v>36702</v>
      </c>
      <c r="G53" s="615">
        <v>0</v>
      </c>
      <c r="H53" s="199"/>
      <c r="I53" s="1061">
        <f t="shared" si="19"/>
        <v>340197</v>
      </c>
      <c r="J53" s="176">
        <v>187154</v>
      </c>
      <c r="K53" s="176">
        <v>153043</v>
      </c>
      <c r="L53" s="176">
        <v>0</v>
      </c>
      <c r="M53" s="452"/>
      <c r="N53" s="36"/>
      <c r="O53" s="1672">
        <f t="shared" si="20"/>
        <v>0.12952201224584578</v>
      </c>
      <c r="P53" s="112"/>
      <c r="Q53" s="1015">
        <f>VLOOKUP(B53,'FX rates'!$B$9:$K$116,4,FALSE)</f>
        <v>8.6234999999999999</v>
      </c>
      <c r="R53" s="1053">
        <f>VLOOKUP(B53,'FX rates'!$B$9:$K$116,5,FALSE)</f>
        <v>8.7474000000000007</v>
      </c>
      <c r="S53" s="112"/>
      <c r="T53" s="112"/>
      <c r="U53" s="40" t="s">
        <v>97</v>
      </c>
      <c r="V53" s="175">
        <f t="shared" si="5"/>
        <v>44559.633559459617</v>
      </c>
      <c r="W53" s="176">
        <f t="shared" si="6"/>
        <v>40303.589029976225</v>
      </c>
      <c r="X53" s="176">
        <f t="shared" si="7"/>
        <v>4256.044529483388</v>
      </c>
      <c r="Y53" s="176">
        <f t="shared" si="8"/>
        <v>0</v>
      </c>
      <c r="Z53" s="199"/>
      <c r="AA53" s="194">
        <f t="shared" si="17"/>
        <v>38891.213389121338</v>
      </c>
      <c r="AB53" s="195">
        <f t="shared" si="18"/>
        <v>21395.386057571392</v>
      </c>
      <c r="AC53" s="195">
        <f t="shared" si="18"/>
        <v>17495.827331549946</v>
      </c>
      <c r="AD53" s="195">
        <f t="shared" si="18"/>
        <v>0</v>
      </c>
      <c r="AE53" s="121" t="s">
        <v>130</v>
      </c>
      <c r="AF53" s="36"/>
      <c r="AG53" s="947">
        <f t="shared" si="21"/>
        <v>0.14575066387421717</v>
      </c>
      <c r="AH53" s="148"/>
    </row>
    <row r="54" spans="1:34" x14ac:dyDescent="0.25">
      <c r="A54" s="112"/>
      <c r="B54" s="32" t="s">
        <v>189</v>
      </c>
      <c r="C54" s="349" t="s">
        <v>102</v>
      </c>
      <c r="D54" s="1505">
        <f t="shared" si="12"/>
        <v>0</v>
      </c>
      <c r="E54" s="176">
        <v>0</v>
      </c>
      <c r="F54" s="176">
        <v>0</v>
      </c>
      <c r="G54" s="615">
        <v>0</v>
      </c>
      <c r="H54" s="199"/>
      <c r="I54" s="1061">
        <f t="shared" si="19"/>
        <v>0</v>
      </c>
      <c r="J54" s="176">
        <v>0</v>
      </c>
      <c r="K54" s="176">
        <v>0</v>
      </c>
      <c r="L54" s="176">
        <v>0</v>
      </c>
      <c r="M54" s="452"/>
      <c r="N54" s="36"/>
      <c r="O54" s="1672" t="s">
        <v>131</v>
      </c>
      <c r="P54" s="112"/>
      <c r="Q54" s="1015">
        <f>VLOOKUP(B54,'FX rates'!$B$9:$K$116,4,FALSE)</f>
        <v>3.7473999999999998</v>
      </c>
      <c r="R54" s="1053">
        <f>VLOOKUP(B54,'FX rates'!$B$9:$K$116,5,FALSE)</f>
        <v>3.7502</v>
      </c>
      <c r="S54" s="112"/>
      <c r="T54" s="112"/>
      <c r="U54" s="40" t="s">
        <v>103</v>
      </c>
      <c r="V54" s="175">
        <f>D55/Q55</f>
        <v>38374.069710358359</v>
      </c>
      <c r="W54" s="176">
        <f>E55/Q55</f>
        <v>16409.356897398135</v>
      </c>
      <c r="X54" s="176">
        <f>F55/Q55</f>
        <v>7275.2970054000925</v>
      </c>
      <c r="Y54" s="176">
        <f>G55/Q55</f>
        <v>14689.415807560139</v>
      </c>
      <c r="Z54" s="199"/>
      <c r="AA54" s="194">
        <f t="shared" si="17"/>
        <v>57957.393538554701</v>
      </c>
      <c r="AB54" s="195">
        <f t="shared" ref="AB54:AD56" si="22">J55/$R55</f>
        <v>37667.2060456197</v>
      </c>
      <c r="AC54" s="195">
        <f t="shared" si="22"/>
        <v>1618.7685890189746</v>
      </c>
      <c r="AD54" s="195">
        <f t="shared" si="22"/>
        <v>18671.418903916026</v>
      </c>
      <c r="AE54" s="121"/>
      <c r="AF54" s="36"/>
      <c r="AG54" s="947">
        <f t="shared" si="21"/>
        <v>-0.33789172756999547</v>
      </c>
      <c r="AH54" s="148"/>
    </row>
    <row r="55" spans="1:34" x14ac:dyDescent="0.25">
      <c r="A55" s="112"/>
      <c r="B55" s="32" t="s">
        <v>103</v>
      </c>
      <c r="C55" s="349" t="s">
        <v>104</v>
      </c>
      <c r="D55" s="1505">
        <f t="shared" si="12"/>
        <v>39083.989999999991</v>
      </c>
      <c r="E55" s="176">
        <v>16712.93</v>
      </c>
      <c r="F55" s="176">
        <v>7409.889999999994</v>
      </c>
      <c r="G55" s="615">
        <v>14961.17</v>
      </c>
      <c r="H55" s="199"/>
      <c r="I55" s="1061">
        <f t="shared" si="19"/>
        <v>57424.185517999998</v>
      </c>
      <c r="J55" s="176">
        <v>37320.667750000001</v>
      </c>
      <c r="K55" s="176">
        <v>1603.875918</v>
      </c>
      <c r="L55" s="615">
        <v>18499.64185</v>
      </c>
      <c r="M55" s="452"/>
      <c r="N55" s="36"/>
      <c r="O55" s="1672">
        <f t="shared" si="20"/>
        <v>-0.31938103000609647</v>
      </c>
      <c r="P55" s="112"/>
      <c r="Q55" s="1015">
        <f>VLOOKUP(B55,'FX rates'!$B$9:$K$116,4,FALSE)</f>
        <v>1.0185</v>
      </c>
      <c r="R55" s="1053">
        <f>VLOOKUP(B55,'FX rates'!$B$9:$K$116,5,FALSE)</f>
        <v>0.99080000000000001</v>
      </c>
      <c r="S55" s="112"/>
      <c r="T55" s="112"/>
      <c r="U55" s="40" t="s">
        <v>105</v>
      </c>
      <c r="V55" s="175">
        <f>D56/Q56</f>
        <v>104.41962872355735</v>
      </c>
      <c r="W55" s="176">
        <f>E56/Q56</f>
        <v>104.41962872355735</v>
      </c>
      <c r="X55" s="176">
        <f>F56/Q56</f>
        <v>0</v>
      </c>
      <c r="Y55" s="176">
        <f>G56/Q56</f>
        <v>0</v>
      </c>
      <c r="Z55" s="199"/>
      <c r="AA55" s="194">
        <f t="shared" si="17"/>
        <v>29.594527986994457</v>
      </c>
      <c r="AB55" s="195">
        <f t="shared" si="22"/>
        <v>29.594527986994457</v>
      </c>
      <c r="AC55" s="195">
        <f t="shared" si="22"/>
        <v>0</v>
      </c>
      <c r="AD55" s="195">
        <f t="shared" si="22"/>
        <v>0</v>
      </c>
      <c r="AE55" s="121"/>
      <c r="AF55" s="36"/>
      <c r="AG55" s="947">
        <f t="shared" si="21"/>
        <v>2.5283424276759998</v>
      </c>
      <c r="AH55" s="148"/>
    </row>
    <row r="56" spans="1:34" x14ac:dyDescent="0.25">
      <c r="A56" s="112"/>
      <c r="B56" s="32" t="s">
        <v>105</v>
      </c>
      <c r="C56" s="349" t="s">
        <v>106</v>
      </c>
      <c r="D56" s="1505">
        <f t="shared" si="12"/>
        <v>3628.06</v>
      </c>
      <c r="E56" s="176">
        <v>3628.06</v>
      </c>
      <c r="F56" s="176">
        <v>0</v>
      </c>
      <c r="G56" s="615">
        <v>0</v>
      </c>
      <c r="H56" s="199"/>
      <c r="I56" s="1061">
        <f t="shared" si="19"/>
        <v>1026.72</v>
      </c>
      <c r="J56" s="176">
        <v>1026.72</v>
      </c>
      <c r="K56" s="176">
        <v>0</v>
      </c>
      <c r="L56" s="615">
        <v>0</v>
      </c>
      <c r="M56" s="452"/>
      <c r="N56" s="36"/>
      <c r="O56" s="1672">
        <f t="shared" si="20"/>
        <v>2.5336411095527507</v>
      </c>
      <c r="P56" s="112"/>
      <c r="Q56" s="1015">
        <f>VLOOKUP(B56,'FX rates'!$B$9:$K$116,4,FALSE)</f>
        <v>34.744999999999997</v>
      </c>
      <c r="R56" s="1053">
        <f>VLOOKUP(B56,'FX rates'!$B$9:$K$116,5,FALSE)</f>
        <v>34.692900000000002</v>
      </c>
      <c r="S56" s="112"/>
      <c r="T56" s="112"/>
      <c r="U56" s="46" t="s">
        <v>107</v>
      </c>
      <c r="V56" s="810">
        <f>D57/Q57</f>
        <v>28330.688174840638</v>
      </c>
      <c r="W56" s="811">
        <f>E57/Q57</f>
        <v>14986.860934044491</v>
      </c>
      <c r="X56" s="811">
        <f>F57/Q57</f>
        <v>12361.389358657474</v>
      </c>
      <c r="Y56" s="811">
        <f>G57/Q57</f>
        <v>982.4378821386756</v>
      </c>
      <c r="Z56" s="199"/>
      <c r="AA56" s="894">
        <f t="shared" si="17"/>
        <v>22987.992610837435</v>
      </c>
      <c r="AB56" s="895">
        <f t="shared" si="22"/>
        <v>11727.473316912972</v>
      </c>
      <c r="AC56" s="895">
        <f t="shared" si="22"/>
        <v>9933.2922824302132</v>
      </c>
      <c r="AD56" s="895">
        <f t="shared" si="22"/>
        <v>1327.2270114942528</v>
      </c>
      <c r="AE56" s="123"/>
      <c r="AF56" s="36"/>
      <c r="AG56" s="948">
        <f t="shared" si="21"/>
        <v>0.23241244481192536</v>
      </c>
      <c r="AH56" s="148"/>
    </row>
    <row r="57" spans="1:34" x14ac:dyDescent="0.25">
      <c r="A57" s="112"/>
      <c r="B57" s="42" t="s">
        <v>107</v>
      </c>
      <c r="C57" s="352" t="s">
        <v>108</v>
      </c>
      <c r="D57" s="613">
        <f t="shared" si="12"/>
        <v>108889</v>
      </c>
      <c r="E57" s="616">
        <v>57602</v>
      </c>
      <c r="F57" s="616">
        <v>47511</v>
      </c>
      <c r="G57" s="617">
        <v>3776</v>
      </c>
      <c r="H57" s="199"/>
      <c r="I57" s="1062">
        <f t="shared" si="19"/>
        <v>89598</v>
      </c>
      <c r="J57" s="616">
        <v>45709</v>
      </c>
      <c r="K57" s="616">
        <v>38716</v>
      </c>
      <c r="L57" s="617">
        <v>5173</v>
      </c>
      <c r="M57" s="453"/>
      <c r="N57" s="36"/>
      <c r="O57" s="1673">
        <f t="shared" si="20"/>
        <v>0.21530614522645594</v>
      </c>
      <c r="P57" s="112"/>
      <c r="Q57" s="1016">
        <f>VLOOKUP(B57,'FX rates'!$B$9:$K$116,4,FALSE)</f>
        <v>3.8435000000000001</v>
      </c>
      <c r="R57" s="1054">
        <f>VLOOKUP(B57,'FX rates'!$B$9:$K$116,5,FALSE)</f>
        <v>3.8976000000000002</v>
      </c>
      <c r="S57" s="112"/>
      <c r="T57" s="112"/>
      <c r="U57" s="157" t="s">
        <v>30</v>
      </c>
      <c r="V57" s="49">
        <f>SUM(V38:V56)</f>
        <v>1451354.1717941558</v>
      </c>
      <c r="W57" s="36"/>
      <c r="X57" s="36"/>
      <c r="Y57" s="36"/>
      <c r="Z57" s="199"/>
      <c r="AA57" s="317">
        <f>SUM(AA38:AA56)</f>
        <v>1406137.2887072684</v>
      </c>
      <c r="AB57" s="199"/>
      <c r="AC57" s="199"/>
      <c r="AD57" s="199"/>
      <c r="AE57" s="5"/>
      <c r="AF57" s="112"/>
      <c r="AG57" s="898">
        <f t="shared" si="21"/>
        <v>3.2156805348969544E-2</v>
      </c>
      <c r="AH57" s="148"/>
    </row>
    <row r="58" spans="1:34" x14ac:dyDescent="0.25">
      <c r="A58" s="112"/>
      <c r="B58" s="112"/>
      <c r="C58" s="112"/>
      <c r="D58" s="112"/>
      <c r="E58" s="112"/>
      <c r="F58" s="112"/>
      <c r="G58" s="112"/>
      <c r="H58" s="112"/>
      <c r="I58" s="112"/>
      <c r="J58" s="112"/>
      <c r="K58" s="112"/>
      <c r="L58" s="112"/>
      <c r="M58" s="5"/>
      <c r="N58" s="112"/>
      <c r="O58" s="1668"/>
      <c r="P58" s="112"/>
      <c r="Q58" s="112"/>
      <c r="R58" s="112"/>
      <c r="S58" s="112"/>
      <c r="T58" s="112"/>
      <c r="U58" s="203"/>
      <c r="V58" s="36"/>
      <c r="W58" s="36"/>
      <c r="X58" s="36"/>
      <c r="Y58" s="36"/>
      <c r="Z58" s="199"/>
      <c r="AA58" s="199"/>
      <c r="AB58" s="199"/>
      <c r="AC58" s="199"/>
      <c r="AD58" s="199"/>
      <c r="AE58" s="5"/>
      <c r="AF58" s="112"/>
      <c r="AG58" s="149"/>
      <c r="AH58" s="148"/>
    </row>
    <row r="59" spans="1:34" x14ac:dyDescent="0.25">
      <c r="A59" s="112"/>
      <c r="B59" s="203"/>
      <c r="C59" s="112"/>
      <c r="D59" s="112"/>
      <c r="E59" s="112"/>
      <c r="F59" s="112"/>
      <c r="G59" s="112"/>
      <c r="H59" s="112"/>
      <c r="I59" s="112"/>
      <c r="J59" s="112"/>
      <c r="K59" s="112"/>
      <c r="L59" s="112"/>
      <c r="M59" s="5"/>
      <c r="N59" s="112"/>
      <c r="O59" s="1668"/>
      <c r="P59" s="112"/>
      <c r="Q59" s="112"/>
      <c r="R59" s="112"/>
      <c r="S59" s="112"/>
      <c r="T59" s="112"/>
      <c r="U59" s="390" t="s">
        <v>315</v>
      </c>
      <c r="V59" s="911">
        <f>SUM(V17,V35,V57)</f>
        <v>4476948.4637076305</v>
      </c>
      <c r="W59" s="911"/>
      <c r="X59" s="911"/>
      <c r="Y59" s="911"/>
      <c r="Z59" s="911"/>
      <c r="AA59" s="721">
        <f>SUM(AA17,AA35,AA57)</f>
        <v>3749030.4405044774</v>
      </c>
      <c r="AB59" s="1078"/>
      <c r="AC59" s="1078"/>
      <c r="AD59" s="1078"/>
      <c r="AE59" s="392"/>
      <c r="AF59" s="391"/>
      <c r="AG59" s="393">
        <f>V59/AA59-1</f>
        <v>0.19416167319921862</v>
      </c>
      <c r="AH59" s="148"/>
    </row>
    <row r="60" spans="1:34" x14ac:dyDescent="0.25">
      <c r="A60" s="112"/>
      <c r="B60" s="80"/>
      <c r="C60" s="112"/>
      <c r="D60" s="112"/>
      <c r="E60" s="112"/>
      <c r="F60" s="112"/>
      <c r="G60" s="112"/>
      <c r="H60" s="112"/>
      <c r="I60" s="112"/>
      <c r="J60" s="112"/>
      <c r="K60" s="112"/>
      <c r="L60" s="112"/>
      <c r="M60" s="5"/>
      <c r="N60" s="112"/>
      <c r="O60" s="1668"/>
      <c r="P60" s="112"/>
      <c r="Q60" s="112"/>
      <c r="R60" s="112"/>
      <c r="S60" s="112"/>
      <c r="T60" s="112"/>
      <c r="V60" s="254"/>
      <c r="W60" s="254"/>
      <c r="X60" s="254"/>
      <c r="Y60" s="254"/>
    </row>
    <row r="61" spans="1:34" x14ac:dyDescent="0.25">
      <c r="V61" s="254"/>
      <c r="W61" s="254"/>
      <c r="X61" s="254"/>
      <c r="Y61" s="254"/>
    </row>
    <row r="62" spans="1:34" x14ac:dyDescent="0.25">
      <c r="B62" s="3" t="s">
        <v>301</v>
      </c>
    </row>
    <row r="63" spans="1:34" x14ac:dyDescent="0.25">
      <c r="B63" s="3" t="s">
        <v>302</v>
      </c>
      <c r="J63" s="447"/>
    </row>
    <row r="64" spans="1:34" x14ac:dyDescent="0.25">
      <c r="B64" s="3" t="s">
        <v>304</v>
      </c>
      <c r="U64" s="254"/>
      <c r="V64" s="254"/>
      <c r="W64" s="254"/>
      <c r="X64" s="254"/>
      <c r="Y64" s="254"/>
      <c r="Z64" s="254"/>
      <c r="AA64" s="254"/>
      <c r="AB64" s="254"/>
      <c r="AC64" s="254"/>
      <c r="AD64" s="254"/>
      <c r="AE64" s="389"/>
      <c r="AF64" s="254"/>
      <c r="AG64" s="254"/>
    </row>
    <row r="65" spans="1:33" s="148" customFormat="1" x14ac:dyDescent="0.25">
      <c r="A65" s="254"/>
      <c r="B65" s="254" t="s">
        <v>285</v>
      </c>
      <c r="C65" s="254"/>
      <c r="D65" s="254"/>
      <c r="E65" s="254"/>
      <c r="F65" s="254"/>
      <c r="G65" s="254"/>
      <c r="H65" s="254"/>
      <c r="I65" s="351"/>
      <c r="J65" s="254"/>
      <c r="K65" s="254"/>
      <c r="L65" s="254"/>
      <c r="M65" s="389"/>
      <c r="N65" s="254"/>
      <c r="O65" s="1675"/>
      <c r="P65" s="254"/>
      <c r="Q65" s="254"/>
      <c r="R65" s="254"/>
      <c r="S65" s="254"/>
      <c r="T65" s="254"/>
      <c r="U65" s="254"/>
      <c r="V65" s="254"/>
      <c r="W65" s="254"/>
      <c r="X65" s="254"/>
      <c r="Y65" s="254"/>
      <c r="Z65" s="254"/>
      <c r="AA65" s="254"/>
      <c r="AB65" s="254"/>
      <c r="AC65" s="254"/>
      <c r="AD65" s="254"/>
      <c r="AE65" s="389"/>
      <c r="AF65" s="254"/>
      <c r="AG65" s="254"/>
    </row>
    <row r="66" spans="1:33" s="148" customFormat="1" x14ac:dyDescent="0.25">
      <c r="A66" s="254"/>
      <c r="B66" s="254" t="s">
        <v>286</v>
      </c>
      <c r="C66" s="254"/>
      <c r="D66" s="254"/>
      <c r="E66" s="254"/>
      <c r="F66" s="254"/>
      <c r="G66" s="254"/>
      <c r="H66" s="254"/>
      <c r="I66" s="254"/>
      <c r="J66" s="254"/>
      <c r="K66" s="254"/>
      <c r="L66" s="254"/>
      <c r="M66" s="389"/>
      <c r="N66" s="254"/>
      <c r="O66" s="1675"/>
      <c r="P66" s="254"/>
      <c r="Q66" s="254"/>
      <c r="R66" s="254"/>
      <c r="S66" s="254"/>
      <c r="T66" s="254"/>
      <c r="U66" s="3"/>
      <c r="V66" s="3"/>
      <c r="W66" s="3"/>
      <c r="X66" s="3"/>
      <c r="Y66" s="3"/>
      <c r="Z66" s="3"/>
      <c r="AA66" s="3"/>
      <c r="AB66" s="3"/>
      <c r="AC66" s="3"/>
      <c r="AD66" s="3"/>
      <c r="AE66" s="111"/>
      <c r="AF66" s="3"/>
      <c r="AG66" s="3"/>
    </row>
    <row r="67" spans="1:33" x14ac:dyDescent="0.25">
      <c r="B67" s="3" t="s">
        <v>287</v>
      </c>
    </row>
  </sheetData>
  <mergeCells count="15">
    <mergeCell ref="J5:L5"/>
    <mergeCell ref="B5:B7"/>
    <mergeCell ref="C5:C7"/>
    <mergeCell ref="D5:D7"/>
    <mergeCell ref="E5:G5"/>
    <mergeCell ref="I5:I7"/>
    <mergeCell ref="AA5:AA7"/>
    <mergeCell ref="AB5:AD5"/>
    <mergeCell ref="AG5:AG7"/>
    <mergeCell ref="O5:O7"/>
    <mergeCell ref="Q5:Q7"/>
    <mergeCell ref="R5:R7"/>
    <mergeCell ref="U5:U7"/>
    <mergeCell ref="V5:V7"/>
    <mergeCell ref="W5:Y5"/>
  </mergeCells>
  <pageMargins left="0.7" right="0.7" top="0.75" bottom="0.75" header="0.3" footer="0.3"/>
  <pageSetup paperSize="9" orientation="portrait" horizontalDpi="4294967295" verticalDpi="4294967295" r:id="rId1"/>
  <ignoredErrors>
    <ignoredError sqref="V11:V12 AA15 AA3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U102"/>
  <sheetViews>
    <sheetView showGridLines="0" zoomScale="85" zoomScaleNormal="85" workbookViewId="0">
      <selection activeCell="J12" sqref="J12"/>
    </sheetView>
  </sheetViews>
  <sheetFormatPr defaultColWidth="11.42578125" defaultRowHeight="15" x14ac:dyDescent="0.25"/>
  <cols>
    <col min="1" max="1" width="2.85546875" style="112" customWidth="1"/>
    <col min="2" max="2" width="37.5703125" style="112" customWidth="1"/>
    <col min="3" max="3" width="5.28515625" style="112" customWidth="1"/>
    <col min="4" max="4" width="15.7109375" style="112" customWidth="1"/>
    <col min="5" max="5" width="16" style="112" customWidth="1"/>
    <col min="6" max="6" width="2.85546875" style="5" customWidth="1"/>
    <col min="7" max="7" width="2.85546875" style="112" customWidth="1"/>
    <col min="8" max="9" width="15.7109375" style="112" customWidth="1"/>
    <col min="10" max="10" width="2.85546875" style="5" customWidth="1"/>
    <col min="11" max="11" width="2.85546875" style="112" customWidth="1"/>
    <col min="12" max="13" width="12.28515625" style="112" customWidth="1"/>
    <col min="14" max="14" width="2.85546875" style="112" customWidth="1"/>
    <col min="15" max="15" width="37.5703125" style="112" customWidth="1"/>
    <col min="16" max="17" width="15.7109375" style="112" customWidth="1"/>
    <col min="18" max="18" width="2.85546875" style="5" customWidth="1"/>
    <col min="19" max="19" width="2.85546875" style="112" customWidth="1"/>
    <col min="20" max="21" width="15.7109375" style="112" customWidth="1"/>
    <col min="22" max="22" width="2.85546875" style="5" customWidth="1"/>
    <col min="23" max="25" width="9.140625" style="112" customWidth="1"/>
    <col min="26" max="27" width="11.42578125" style="2"/>
    <col min="28" max="256" width="11.42578125" style="112"/>
    <col min="257" max="257" width="2.85546875" style="112" customWidth="1"/>
    <col min="258" max="258" width="37.5703125" style="112" customWidth="1"/>
    <col min="259" max="259" width="5.28515625" style="112" customWidth="1"/>
    <col min="260" max="261" width="15.7109375" style="112" customWidth="1"/>
    <col min="262" max="263" width="2.85546875" style="112" customWidth="1"/>
    <col min="264" max="265" width="15.7109375" style="112" customWidth="1"/>
    <col min="266" max="267" width="2.85546875" style="112" customWidth="1"/>
    <col min="268" max="269" width="12.28515625" style="112" customWidth="1"/>
    <col min="270" max="270" width="2.85546875" style="112" customWidth="1"/>
    <col min="271" max="271" width="37.5703125" style="112" customWidth="1"/>
    <col min="272" max="273" width="15.7109375" style="112" customWidth="1"/>
    <col min="274" max="275" width="2.85546875" style="112" customWidth="1"/>
    <col min="276" max="277" width="15.7109375" style="112" customWidth="1"/>
    <col min="278" max="278" width="2.85546875" style="112" customWidth="1"/>
    <col min="279" max="281" width="9.140625" style="112" customWidth="1"/>
    <col min="282" max="512" width="11.42578125" style="112"/>
    <col min="513" max="513" width="2.85546875" style="112" customWidth="1"/>
    <col min="514" max="514" width="37.5703125" style="112" customWidth="1"/>
    <col min="515" max="515" width="5.28515625" style="112" customWidth="1"/>
    <col min="516" max="517" width="15.7109375" style="112" customWidth="1"/>
    <col min="518" max="519" width="2.85546875" style="112" customWidth="1"/>
    <col min="520" max="521" width="15.7109375" style="112" customWidth="1"/>
    <col min="522" max="523" width="2.85546875" style="112" customWidth="1"/>
    <col min="524" max="525" width="12.28515625" style="112" customWidth="1"/>
    <col min="526" max="526" width="2.85546875" style="112" customWidth="1"/>
    <col min="527" max="527" width="37.5703125" style="112" customWidth="1"/>
    <col min="528" max="529" width="15.7109375" style="112" customWidth="1"/>
    <col min="530" max="531" width="2.85546875" style="112" customWidth="1"/>
    <col min="532" max="533" width="15.7109375" style="112" customWidth="1"/>
    <col min="534" max="534" width="2.85546875" style="112" customWidth="1"/>
    <col min="535" max="537" width="9.140625" style="112" customWidth="1"/>
    <col min="538" max="768" width="11.42578125" style="112"/>
    <col min="769" max="769" width="2.85546875" style="112" customWidth="1"/>
    <col min="770" max="770" width="37.5703125" style="112" customWidth="1"/>
    <col min="771" max="771" width="5.28515625" style="112" customWidth="1"/>
    <col min="772" max="773" width="15.7109375" style="112" customWidth="1"/>
    <col min="774" max="775" width="2.85546875" style="112" customWidth="1"/>
    <col min="776" max="777" width="15.7109375" style="112" customWidth="1"/>
    <col min="778" max="779" width="2.85546875" style="112" customWidth="1"/>
    <col min="780" max="781" width="12.28515625" style="112" customWidth="1"/>
    <col min="782" max="782" width="2.85546875" style="112" customWidth="1"/>
    <col min="783" max="783" width="37.5703125" style="112" customWidth="1"/>
    <col min="784" max="785" width="15.7109375" style="112" customWidth="1"/>
    <col min="786" max="787" width="2.85546875" style="112" customWidth="1"/>
    <col min="788" max="789" width="15.7109375" style="112" customWidth="1"/>
    <col min="790" max="790" width="2.85546875" style="112" customWidth="1"/>
    <col min="791" max="793" width="9.140625" style="112" customWidth="1"/>
    <col min="794" max="1024" width="11.42578125" style="112"/>
    <col min="1025" max="1025" width="2.85546875" style="112" customWidth="1"/>
    <col min="1026" max="1026" width="37.5703125" style="112" customWidth="1"/>
    <col min="1027" max="1027" width="5.28515625" style="112" customWidth="1"/>
    <col min="1028" max="1029" width="15.7109375" style="112" customWidth="1"/>
    <col min="1030" max="1031" width="2.85546875" style="112" customWidth="1"/>
    <col min="1032" max="1033" width="15.7109375" style="112" customWidth="1"/>
    <col min="1034" max="1035" width="2.85546875" style="112" customWidth="1"/>
    <col min="1036" max="1037" width="12.28515625" style="112" customWidth="1"/>
    <col min="1038" max="1038" width="2.85546875" style="112" customWidth="1"/>
    <col min="1039" max="1039" width="37.5703125" style="112" customWidth="1"/>
    <col min="1040" max="1041" width="15.7109375" style="112" customWidth="1"/>
    <col min="1042" max="1043" width="2.85546875" style="112" customWidth="1"/>
    <col min="1044" max="1045" width="15.7109375" style="112" customWidth="1"/>
    <col min="1046" max="1046" width="2.85546875" style="112" customWidth="1"/>
    <col min="1047" max="1049" width="9.140625" style="112" customWidth="1"/>
    <col min="1050" max="1280" width="11.42578125" style="112"/>
    <col min="1281" max="1281" width="2.85546875" style="112" customWidth="1"/>
    <col min="1282" max="1282" width="37.5703125" style="112" customWidth="1"/>
    <col min="1283" max="1283" width="5.28515625" style="112" customWidth="1"/>
    <col min="1284" max="1285" width="15.7109375" style="112" customWidth="1"/>
    <col min="1286" max="1287" width="2.85546875" style="112" customWidth="1"/>
    <col min="1288" max="1289" width="15.7109375" style="112" customWidth="1"/>
    <col min="1290" max="1291" width="2.85546875" style="112" customWidth="1"/>
    <col min="1292" max="1293" width="12.28515625" style="112" customWidth="1"/>
    <col min="1294" max="1294" width="2.85546875" style="112" customWidth="1"/>
    <col min="1295" max="1295" width="37.5703125" style="112" customWidth="1"/>
    <col min="1296" max="1297" width="15.7109375" style="112" customWidth="1"/>
    <col min="1298" max="1299" width="2.85546875" style="112" customWidth="1"/>
    <col min="1300" max="1301" width="15.7109375" style="112" customWidth="1"/>
    <col min="1302" max="1302" width="2.85546875" style="112" customWidth="1"/>
    <col min="1303" max="1305" width="9.140625" style="112" customWidth="1"/>
    <col min="1306" max="1536" width="11.42578125" style="112"/>
    <col min="1537" max="1537" width="2.85546875" style="112" customWidth="1"/>
    <col min="1538" max="1538" width="37.5703125" style="112" customWidth="1"/>
    <col min="1539" max="1539" width="5.28515625" style="112" customWidth="1"/>
    <col min="1540" max="1541" width="15.7109375" style="112" customWidth="1"/>
    <col min="1542" max="1543" width="2.85546875" style="112" customWidth="1"/>
    <col min="1544" max="1545" width="15.7109375" style="112" customWidth="1"/>
    <col min="1546" max="1547" width="2.85546875" style="112" customWidth="1"/>
    <col min="1548" max="1549" width="12.28515625" style="112" customWidth="1"/>
    <col min="1550" max="1550" width="2.85546875" style="112" customWidth="1"/>
    <col min="1551" max="1551" width="37.5703125" style="112" customWidth="1"/>
    <col min="1552" max="1553" width="15.7109375" style="112" customWidth="1"/>
    <col min="1554" max="1555" width="2.85546875" style="112" customWidth="1"/>
    <col min="1556" max="1557" width="15.7109375" style="112" customWidth="1"/>
    <col min="1558" max="1558" width="2.85546875" style="112" customWidth="1"/>
    <col min="1559" max="1561" width="9.140625" style="112" customWidth="1"/>
    <col min="1562" max="1792" width="11.42578125" style="112"/>
    <col min="1793" max="1793" width="2.85546875" style="112" customWidth="1"/>
    <col min="1794" max="1794" width="37.5703125" style="112" customWidth="1"/>
    <col min="1795" max="1795" width="5.28515625" style="112" customWidth="1"/>
    <col min="1796" max="1797" width="15.7109375" style="112" customWidth="1"/>
    <col min="1798" max="1799" width="2.85546875" style="112" customWidth="1"/>
    <col min="1800" max="1801" width="15.7109375" style="112" customWidth="1"/>
    <col min="1802" max="1803" width="2.85546875" style="112" customWidth="1"/>
    <col min="1804" max="1805" width="12.28515625" style="112" customWidth="1"/>
    <col min="1806" max="1806" width="2.85546875" style="112" customWidth="1"/>
    <col min="1807" max="1807" width="37.5703125" style="112" customWidth="1"/>
    <col min="1808" max="1809" width="15.7109375" style="112" customWidth="1"/>
    <col min="1810" max="1811" width="2.85546875" style="112" customWidth="1"/>
    <col min="1812" max="1813" width="15.7109375" style="112" customWidth="1"/>
    <col min="1814" max="1814" width="2.85546875" style="112" customWidth="1"/>
    <col min="1815" max="1817" width="9.140625" style="112" customWidth="1"/>
    <col min="1818" max="2048" width="11.42578125" style="112"/>
    <col min="2049" max="2049" width="2.85546875" style="112" customWidth="1"/>
    <col min="2050" max="2050" width="37.5703125" style="112" customWidth="1"/>
    <col min="2051" max="2051" width="5.28515625" style="112" customWidth="1"/>
    <col min="2052" max="2053" width="15.7109375" style="112" customWidth="1"/>
    <col min="2054" max="2055" width="2.85546875" style="112" customWidth="1"/>
    <col min="2056" max="2057" width="15.7109375" style="112" customWidth="1"/>
    <col min="2058" max="2059" width="2.85546875" style="112" customWidth="1"/>
    <col min="2060" max="2061" width="12.28515625" style="112" customWidth="1"/>
    <col min="2062" max="2062" width="2.85546875" style="112" customWidth="1"/>
    <col min="2063" max="2063" width="37.5703125" style="112" customWidth="1"/>
    <col min="2064" max="2065" width="15.7109375" style="112" customWidth="1"/>
    <col min="2066" max="2067" width="2.85546875" style="112" customWidth="1"/>
    <col min="2068" max="2069" width="15.7109375" style="112" customWidth="1"/>
    <col min="2070" max="2070" width="2.85546875" style="112" customWidth="1"/>
    <col min="2071" max="2073" width="9.140625" style="112" customWidth="1"/>
    <col min="2074" max="2304" width="11.42578125" style="112"/>
    <col min="2305" max="2305" width="2.85546875" style="112" customWidth="1"/>
    <col min="2306" max="2306" width="37.5703125" style="112" customWidth="1"/>
    <col min="2307" max="2307" width="5.28515625" style="112" customWidth="1"/>
    <col min="2308" max="2309" width="15.7109375" style="112" customWidth="1"/>
    <col min="2310" max="2311" width="2.85546875" style="112" customWidth="1"/>
    <col min="2312" max="2313" width="15.7109375" style="112" customWidth="1"/>
    <col min="2314" max="2315" width="2.85546875" style="112" customWidth="1"/>
    <col min="2316" max="2317" width="12.28515625" style="112" customWidth="1"/>
    <col min="2318" max="2318" width="2.85546875" style="112" customWidth="1"/>
    <col min="2319" max="2319" width="37.5703125" style="112" customWidth="1"/>
    <col min="2320" max="2321" width="15.7109375" style="112" customWidth="1"/>
    <col min="2322" max="2323" width="2.85546875" style="112" customWidth="1"/>
    <col min="2324" max="2325" width="15.7109375" style="112" customWidth="1"/>
    <col min="2326" max="2326" width="2.85546875" style="112" customWidth="1"/>
    <col min="2327" max="2329" width="9.140625" style="112" customWidth="1"/>
    <col min="2330" max="2560" width="11.42578125" style="112"/>
    <col min="2561" max="2561" width="2.85546875" style="112" customWidth="1"/>
    <col min="2562" max="2562" width="37.5703125" style="112" customWidth="1"/>
    <col min="2563" max="2563" width="5.28515625" style="112" customWidth="1"/>
    <col min="2564" max="2565" width="15.7109375" style="112" customWidth="1"/>
    <col min="2566" max="2567" width="2.85546875" style="112" customWidth="1"/>
    <col min="2568" max="2569" width="15.7109375" style="112" customWidth="1"/>
    <col min="2570" max="2571" width="2.85546875" style="112" customWidth="1"/>
    <col min="2572" max="2573" width="12.28515625" style="112" customWidth="1"/>
    <col min="2574" max="2574" width="2.85546875" style="112" customWidth="1"/>
    <col min="2575" max="2575" width="37.5703125" style="112" customWidth="1"/>
    <col min="2576" max="2577" width="15.7109375" style="112" customWidth="1"/>
    <col min="2578" max="2579" width="2.85546875" style="112" customWidth="1"/>
    <col min="2580" max="2581" width="15.7109375" style="112" customWidth="1"/>
    <col min="2582" max="2582" width="2.85546875" style="112" customWidth="1"/>
    <col min="2583" max="2585" width="9.140625" style="112" customWidth="1"/>
    <col min="2586" max="2816" width="11.42578125" style="112"/>
    <col min="2817" max="2817" width="2.85546875" style="112" customWidth="1"/>
    <col min="2818" max="2818" width="37.5703125" style="112" customWidth="1"/>
    <col min="2819" max="2819" width="5.28515625" style="112" customWidth="1"/>
    <col min="2820" max="2821" width="15.7109375" style="112" customWidth="1"/>
    <col min="2822" max="2823" width="2.85546875" style="112" customWidth="1"/>
    <col min="2824" max="2825" width="15.7109375" style="112" customWidth="1"/>
    <col min="2826" max="2827" width="2.85546875" style="112" customWidth="1"/>
    <col min="2828" max="2829" width="12.28515625" style="112" customWidth="1"/>
    <col min="2830" max="2830" width="2.85546875" style="112" customWidth="1"/>
    <col min="2831" max="2831" width="37.5703125" style="112" customWidth="1"/>
    <col min="2832" max="2833" width="15.7109375" style="112" customWidth="1"/>
    <col min="2834" max="2835" width="2.85546875" style="112" customWidth="1"/>
    <col min="2836" max="2837" width="15.7109375" style="112" customWidth="1"/>
    <col min="2838" max="2838" width="2.85546875" style="112" customWidth="1"/>
    <col min="2839" max="2841" width="9.140625" style="112" customWidth="1"/>
    <col min="2842" max="3072" width="11.42578125" style="112"/>
    <col min="3073" max="3073" width="2.85546875" style="112" customWidth="1"/>
    <col min="3074" max="3074" width="37.5703125" style="112" customWidth="1"/>
    <col min="3075" max="3075" width="5.28515625" style="112" customWidth="1"/>
    <col min="3076" max="3077" width="15.7109375" style="112" customWidth="1"/>
    <col min="3078" max="3079" width="2.85546875" style="112" customWidth="1"/>
    <col min="3080" max="3081" width="15.7109375" style="112" customWidth="1"/>
    <col min="3082" max="3083" width="2.85546875" style="112" customWidth="1"/>
    <col min="3084" max="3085" width="12.28515625" style="112" customWidth="1"/>
    <col min="3086" max="3086" width="2.85546875" style="112" customWidth="1"/>
    <col min="3087" max="3087" width="37.5703125" style="112" customWidth="1"/>
    <col min="3088" max="3089" width="15.7109375" style="112" customWidth="1"/>
    <col min="3090" max="3091" width="2.85546875" style="112" customWidth="1"/>
    <col min="3092" max="3093" width="15.7109375" style="112" customWidth="1"/>
    <col min="3094" max="3094" width="2.85546875" style="112" customWidth="1"/>
    <col min="3095" max="3097" width="9.140625" style="112" customWidth="1"/>
    <col min="3098" max="3328" width="11.42578125" style="112"/>
    <col min="3329" max="3329" width="2.85546875" style="112" customWidth="1"/>
    <col min="3330" max="3330" width="37.5703125" style="112" customWidth="1"/>
    <col min="3331" max="3331" width="5.28515625" style="112" customWidth="1"/>
    <col min="3332" max="3333" width="15.7109375" style="112" customWidth="1"/>
    <col min="3334" max="3335" width="2.85546875" style="112" customWidth="1"/>
    <col min="3336" max="3337" width="15.7109375" style="112" customWidth="1"/>
    <col min="3338" max="3339" width="2.85546875" style="112" customWidth="1"/>
    <col min="3340" max="3341" width="12.28515625" style="112" customWidth="1"/>
    <col min="3342" max="3342" width="2.85546875" style="112" customWidth="1"/>
    <col min="3343" max="3343" width="37.5703125" style="112" customWidth="1"/>
    <col min="3344" max="3345" width="15.7109375" style="112" customWidth="1"/>
    <col min="3346" max="3347" width="2.85546875" style="112" customWidth="1"/>
    <col min="3348" max="3349" width="15.7109375" style="112" customWidth="1"/>
    <col min="3350" max="3350" width="2.85546875" style="112" customWidth="1"/>
    <col min="3351" max="3353" width="9.140625" style="112" customWidth="1"/>
    <col min="3354" max="3584" width="11.42578125" style="112"/>
    <col min="3585" max="3585" width="2.85546875" style="112" customWidth="1"/>
    <col min="3586" max="3586" width="37.5703125" style="112" customWidth="1"/>
    <col min="3587" max="3587" width="5.28515625" style="112" customWidth="1"/>
    <col min="3588" max="3589" width="15.7109375" style="112" customWidth="1"/>
    <col min="3590" max="3591" width="2.85546875" style="112" customWidth="1"/>
    <col min="3592" max="3593" width="15.7109375" style="112" customWidth="1"/>
    <col min="3594" max="3595" width="2.85546875" style="112" customWidth="1"/>
    <col min="3596" max="3597" width="12.28515625" style="112" customWidth="1"/>
    <col min="3598" max="3598" width="2.85546875" style="112" customWidth="1"/>
    <col min="3599" max="3599" width="37.5703125" style="112" customWidth="1"/>
    <col min="3600" max="3601" width="15.7109375" style="112" customWidth="1"/>
    <col min="3602" max="3603" width="2.85546875" style="112" customWidth="1"/>
    <col min="3604" max="3605" width="15.7109375" style="112" customWidth="1"/>
    <col min="3606" max="3606" width="2.85546875" style="112" customWidth="1"/>
    <col min="3607" max="3609" width="9.140625" style="112" customWidth="1"/>
    <col min="3610" max="3840" width="11.42578125" style="112"/>
    <col min="3841" max="3841" width="2.85546875" style="112" customWidth="1"/>
    <col min="3842" max="3842" width="37.5703125" style="112" customWidth="1"/>
    <col min="3843" max="3843" width="5.28515625" style="112" customWidth="1"/>
    <col min="3844" max="3845" width="15.7109375" style="112" customWidth="1"/>
    <col min="3846" max="3847" width="2.85546875" style="112" customWidth="1"/>
    <col min="3848" max="3849" width="15.7109375" style="112" customWidth="1"/>
    <col min="3850" max="3851" width="2.85546875" style="112" customWidth="1"/>
    <col min="3852" max="3853" width="12.28515625" style="112" customWidth="1"/>
    <col min="3854" max="3854" width="2.85546875" style="112" customWidth="1"/>
    <col min="3855" max="3855" width="37.5703125" style="112" customWidth="1"/>
    <col min="3856" max="3857" width="15.7109375" style="112" customWidth="1"/>
    <col min="3858" max="3859" width="2.85546875" style="112" customWidth="1"/>
    <col min="3860" max="3861" width="15.7109375" style="112" customWidth="1"/>
    <col min="3862" max="3862" width="2.85546875" style="112" customWidth="1"/>
    <col min="3863" max="3865" width="9.140625" style="112" customWidth="1"/>
    <col min="3866" max="4096" width="11.42578125" style="112"/>
    <col min="4097" max="4097" width="2.85546875" style="112" customWidth="1"/>
    <col min="4098" max="4098" width="37.5703125" style="112" customWidth="1"/>
    <col min="4099" max="4099" width="5.28515625" style="112" customWidth="1"/>
    <col min="4100" max="4101" width="15.7109375" style="112" customWidth="1"/>
    <col min="4102" max="4103" width="2.85546875" style="112" customWidth="1"/>
    <col min="4104" max="4105" width="15.7109375" style="112" customWidth="1"/>
    <col min="4106" max="4107" width="2.85546875" style="112" customWidth="1"/>
    <col min="4108" max="4109" width="12.28515625" style="112" customWidth="1"/>
    <col min="4110" max="4110" width="2.85546875" style="112" customWidth="1"/>
    <col min="4111" max="4111" width="37.5703125" style="112" customWidth="1"/>
    <col min="4112" max="4113" width="15.7109375" style="112" customWidth="1"/>
    <col min="4114" max="4115" width="2.85546875" style="112" customWidth="1"/>
    <col min="4116" max="4117" width="15.7109375" style="112" customWidth="1"/>
    <col min="4118" max="4118" width="2.85546875" style="112" customWidth="1"/>
    <col min="4119" max="4121" width="9.140625" style="112" customWidth="1"/>
    <col min="4122" max="4352" width="11.42578125" style="112"/>
    <col min="4353" max="4353" width="2.85546875" style="112" customWidth="1"/>
    <col min="4354" max="4354" width="37.5703125" style="112" customWidth="1"/>
    <col min="4355" max="4355" width="5.28515625" style="112" customWidth="1"/>
    <col min="4356" max="4357" width="15.7109375" style="112" customWidth="1"/>
    <col min="4358" max="4359" width="2.85546875" style="112" customWidth="1"/>
    <col min="4360" max="4361" width="15.7109375" style="112" customWidth="1"/>
    <col min="4362" max="4363" width="2.85546875" style="112" customWidth="1"/>
    <col min="4364" max="4365" width="12.28515625" style="112" customWidth="1"/>
    <col min="4366" max="4366" width="2.85546875" style="112" customWidth="1"/>
    <col min="4367" max="4367" width="37.5703125" style="112" customWidth="1"/>
    <col min="4368" max="4369" width="15.7109375" style="112" customWidth="1"/>
    <col min="4370" max="4371" width="2.85546875" style="112" customWidth="1"/>
    <col min="4372" max="4373" width="15.7109375" style="112" customWidth="1"/>
    <col min="4374" max="4374" width="2.85546875" style="112" customWidth="1"/>
    <col min="4375" max="4377" width="9.140625" style="112" customWidth="1"/>
    <col min="4378" max="4608" width="11.42578125" style="112"/>
    <col min="4609" max="4609" width="2.85546875" style="112" customWidth="1"/>
    <col min="4610" max="4610" width="37.5703125" style="112" customWidth="1"/>
    <col min="4611" max="4611" width="5.28515625" style="112" customWidth="1"/>
    <col min="4612" max="4613" width="15.7109375" style="112" customWidth="1"/>
    <col min="4614" max="4615" width="2.85546875" style="112" customWidth="1"/>
    <col min="4616" max="4617" width="15.7109375" style="112" customWidth="1"/>
    <col min="4618" max="4619" width="2.85546875" style="112" customWidth="1"/>
    <col min="4620" max="4621" width="12.28515625" style="112" customWidth="1"/>
    <col min="4622" max="4622" width="2.85546875" style="112" customWidth="1"/>
    <col min="4623" max="4623" width="37.5703125" style="112" customWidth="1"/>
    <col min="4624" max="4625" width="15.7109375" style="112" customWidth="1"/>
    <col min="4626" max="4627" width="2.85546875" style="112" customWidth="1"/>
    <col min="4628" max="4629" width="15.7109375" style="112" customWidth="1"/>
    <col min="4630" max="4630" width="2.85546875" style="112" customWidth="1"/>
    <col min="4631" max="4633" width="9.140625" style="112" customWidth="1"/>
    <col min="4634" max="4864" width="11.42578125" style="112"/>
    <col min="4865" max="4865" width="2.85546875" style="112" customWidth="1"/>
    <col min="4866" max="4866" width="37.5703125" style="112" customWidth="1"/>
    <col min="4867" max="4867" width="5.28515625" style="112" customWidth="1"/>
    <col min="4868" max="4869" width="15.7109375" style="112" customWidth="1"/>
    <col min="4870" max="4871" width="2.85546875" style="112" customWidth="1"/>
    <col min="4872" max="4873" width="15.7109375" style="112" customWidth="1"/>
    <col min="4874" max="4875" width="2.85546875" style="112" customWidth="1"/>
    <col min="4876" max="4877" width="12.28515625" style="112" customWidth="1"/>
    <col min="4878" max="4878" width="2.85546875" style="112" customWidth="1"/>
    <col min="4879" max="4879" width="37.5703125" style="112" customWidth="1"/>
    <col min="4880" max="4881" width="15.7109375" style="112" customWidth="1"/>
    <col min="4882" max="4883" width="2.85546875" style="112" customWidth="1"/>
    <col min="4884" max="4885" width="15.7109375" style="112" customWidth="1"/>
    <col min="4886" max="4886" width="2.85546875" style="112" customWidth="1"/>
    <col min="4887" max="4889" width="9.140625" style="112" customWidth="1"/>
    <col min="4890" max="5120" width="11.42578125" style="112"/>
    <col min="5121" max="5121" width="2.85546875" style="112" customWidth="1"/>
    <col min="5122" max="5122" width="37.5703125" style="112" customWidth="1"/>
    <col min="5123" max="5123" width="5.28515625" style="112" customWidth="1"/>
    <col min="5124" max="5125" width="15.7109375" style="112" customWidth="1"/>
    <col min="5126" max="5127" width="2.85546875" style="112" customWidth="1"/>
    <col min="5128" max="5129" width="15.7109375" style="112" customWidth="1"/>
    <col min="5130" max="5131" width="2.85546875" style="112" customWidth="1"/>
    <col min="5132" max="5133" width="12.28515625" style="112" customWidth="1"/>
    <col min="5134" max="5134" width="2.85546875" style="112" customWidth="1"/>
    <col min="5135" max="5135" width="37.5703125" style="112" customWidth="1"/>
    <col min="5136" max="5137" width="15.7109375" style="112" customWidth="1"/>
    <col min="5138" max="5139" width="2.85546875" style="112" customWidth="1"/>
    <col min="5140" max="5141" width="15.7109375" style="112" customWidth="1"/>
    <col min="5142" max="5142" width="2.85546875" style="112" customWidth="1"/>
    <col min="5143" max="5145" width="9.140625" style="112" customWidth="1"/>
    <col min="5146" max="5376" width="11.42578125" style="112"/>
    <col min="5377" max="5377" width="2.85546875" style="112" customWidth="1"/>
    <col min="5378" max="5378" width="37.5703125" style="112" customWidth="1"/>
    <col min="5379" max="5379" width="5.28515625" style="112" customWidth="1"/>
    <col min="5380" max="5381" width="15.7109375" style="112" customWidth="1"/>
    <col min="5382" max="5383" width="2.85546875" style="112" customWidth="1"/>
    <col min="5384" max="5385" width="15.7109375" style="112" customWidth="1"/>
    <col min="5386" max="5387" width="2.85546875" style="112" customWidth="1"/>
    <col min="5388" max="5389" width="12.28515625" style="112" customWidth="1"/>
    <col min="5390" max="5390" width="2.85546875" style="112" customWidth="1"/>
    <col min="5391" max="5391" width="37.5703125" style="112" customWidth="1"/>
    <col min="5392" max="5393" width="15.7109375" style="112" customWidth="1"/>
    <col min="5394" max="5395" width="2.85546875" style="112" customWidth="1"/>
    <col min="5396" max="5397" width="15.7109375" style="112" customWidth="1"/>
    <col min="5398" max="5398" width="2.85546875" style="112" customWidth="1"/>
    <col min="5399" max="5401" width="9.140625" style="112" customWidth="1"/>
    <col min="5402" max="5632" width="11.42578125" style="112"/>
    <col min="5633" max="5633" width="2.85546875" style="112" customWidth="1"/>
    <col min="5634" max="5634" width="37.5703125" style="112" customWidth="1"/>
    <col min="5635" max="5635" width="5.28515625" style="112" customWidth="1"/>
    <col min="5636" max="5637" width="15.7109375" style="112" customWidth="1"/>
    <col min="5638" max="5639" width="2.85546875" style="112" customWidth="1"/>
    <col min="5640" max="5641" width="15.7109375" style="112" customWidth="1"/>
    <col min="5642" max="5643" width="2.85546875" style="112" customWidth="1"/>
    <col min="5644" max="5645" width="12.28515625" style="112" customWidth="1"/>
    <col min="5646" max="5646" width="2.85546875" style="112" customWidth="1"/>
    <col min="5647" max="5647" width="37.5703125" style="112" customWidth="1"/>
    <col min="5648" max="5649" width="15.7109375" style="112" customWidth="1"/>
    <col min="5650" max="5651" width="2.85546875" style="112" customWidth="1"/>
    <col min="5652" max="5653" width="15.7109375" style="112" customWidth="1"/>
    <col min="5654" max="5654" width="2.85546875" style="112" customWidth="1"/>
    <col min="5655" max="5657" width="9.140625" style="112" customWidth="1"/>
    <col min="5658" max="5888" width="11.42578125" style="112"/>
    <col min="5889" max="5889" width="2.85546875" style="112" customWidth="1"/>
    <col min="5890" max="5890" width="37.5703125" style="112" customWidth="1"/>
    <col min="5891" max="5891" width="5.28515625" style="112" customWidth="1"/>
    <col min="5892" max="5893" width="15.7109375" style="112" customWidth="1"/>
    <col min="5894" max="5895" width="2.85546875" style="112" customWidth="1"/>
    <col min="5896" max="5897" width="15.7109375" style="112" customWidth="1"/>
    <col min="5898" max="5899" width="2.85546875" style="112" customWidth="1"/>
    <col min="5900" max="5901" width="12.28515625" style="112" customWidth="1"/>
    <col min="5902" max="5902" width="2.85546875" style="112" customWidth="1"/>
    <col min="5903" max="5903" width="37.5703125" style="112" customWidth="1"/>
    <col min="5904" max="5905" width="15.7109375" style="112" customWidth="1"/>
    <col min="5906" max="5907" width="2.85546875" style="112" customWidth="1"/>
    <col min="5908" max="5909" width="15.7109375" style="112" customWidth="1"/>
    <col min="5910" max="5910" width="2.85546875" style="112" customWidth="1"/>
    <col min="5911" max="5913" width="9.140625" style="112" customWidth="1"/>
    <col min="5914" max="6144" width="11.42578125" style="112"/>
    <col min="6145" max="6145" width="2.85546875" style="112" customWidth="1"/>
    <col min="6146" max="6146" width="37.5703125" style="112" customWidth="1"/>
    <col min="6147" max="6147" width="5.28515625" style="112" customWidth="1"/>
    <col min="6148" max="6149" width="15.7109375" style="112" customWidth="1"/>
    <col min="6150" max="6151" width="2.85546875" style="112" customWidth="1"/>
    <col min="6152" max="6153" width="15.7109375" style="112" customWidth="1"/>
    <col min="6154" max="6155" width="2.85546875" style="112" customWidth="1"/>
    <col min="6156" max="6157" width="12.28515625" style="112" customWidth="1"/>
    <col min="6158" max="6158" width="2.85546875" style="112" customWidth="1"/>
    <col min="6159" max="6159" width="37.5703125" style="112" customWidth="1"/>
    <col min="6160" max="6161" width="15.7109375" style="112" customWidth="1"/>
    <col min="6162" max="6163" width="2.85546875" style="112" customWidth="1"/>
    <col min="6164" max="6165" width="15.7109375" style="112" customWidth="1"/>
    <col min="6166" max="6166" width="2.85546875" style="112" customWidth="1"/>
    <col min="6167" max="6169" width="9.140625" style="112" customWidth="1"/>
    <col min="6170" max="6400" width="11.42578125" style="112"/>
    <col min="6401" max="6401" width="2.85546875" style="112" customWidth="1"/>
    <col min="6402" max="6402" width="37.5703125" style="112" customWidth="1"/>
    <col min="6403" max="6403" width="5.28515625" style="112" customWidth="1"/>
    <col min="6404" max="6405" width="15.7109375" style="112" customWidth="1"/>
    <col min="6406" max="6407" width="2.85546875" style="112" customWidth="1"/>
    <col min="6408" max="6409" width="15.7109375" style="112" customWidth="1"/>
    <col min="6410" max="6411" width="2.85546875" style="112" customWidth="1"/>
    <col min="6412" max="6413" width="12.28515625" style="112" customWidth="1"/>
    <col min="6414" max="6414" width="2.85546875" style="112" customWidth="1"/>
    <col min="6415" max="6415" width="37.5703125" style="112" customWidth="1"/>
    <col min="6416" max="6417" width="15.7109375" style="112" customWidth="1"/>
    <col min="6418" max="6419" width="2.85546875" style="112" customWidth="1"/>
    <col min="6420" max="6421" width="15.7109375" style="112" customWidth="1"/>
    <col min="6422" max="6422" width="2.85546875" style="112" customWidth="1"/>
    <col min="6423" max="6425" width="9.140625" style="112" customWidth="1"/>
    <col min="6426" max="6656" width="11.42578125" style="112"/>
    <col min="6657" max="6657" width="2.85546875" style="112" customWidth="1"/>
    <col min="6658" max="6658" width="37.5703125" style="112" customWidth="1"/>
    <col min="6659" max="6659" width="5.28515625" style="112" customWidth="1"/>
    <col min="6660" max="6661" width="15.7109375" style="112" customWidth="1"/>
    <col min="6662" max="6663" width="2.85546875" style="112" customWidth="1"/>
    <col min="6664" max="6665" width="15.7109375" style="112" customWidth="1"/>
    <col min="6666" max="6667" width="2.85546875" style="112" customWidth="1"/>
    <col min="6668" max="6669" width="12.28515625" style="112" customWidth="1"/>
    <col min="6670" max="6670" width="2.85546875" style="112" customWidth="1"/>
    <col min="6671" max="6671" width="37.5703125" style="112" customWidth="1"/>
    <col min="6672" max="6673" width="15.7109375" style="112" customWidth="1"/>
    <col min="6674" max="6675" width="2.85546875" style="112" customWidth="1"/>
    <col min="6676" max="6677" width="15.7109375" style="112" customWidth="1"/>
    <col min="6678" max="6678" width="2.85546875" style="112" customWidth="1"/>
    <col min="6679" max="6681" width="9.140625" style="112" customWidth="1"/>
    <col min="6682" max="6912" width="11.42578125" style="112"/>
    <col min="6913" max="6913" width="2.85546875" style="112" customWidth="1"/>
    <col min="6914" max="6914" width="37.5703125" style="112" customWidth="1"/>
    <col min="6915" max="6915" width="5.28515625" style="112" customWidth="1"/>
    <col min="6916" max="6917" width="15.7109375" style="112" customWidth="1"/>
    <col min="6918" max="6919" width="2.85546875" style="112" customWidth="1"/>
    <col min="6920" max="6921" width="15.7109375" style="112" customWidth="1"/>
    <col min="6922" max="6923" width="2.85546875" style="112" customWidth="1"/>
    <col min="6924" max="6925" width="12.28515625" style="112" customWidth="1"/>
    <col min="6926" max="6926" width="2.85546875" style="112" customWidth="1"/>
    <col min="6927" max="6927" width="37.5703125" style="112" customWidth="1"/>
    <col min="6928" max="6929" width="15.7109375" style="112" customWidth="1"/>
    <col min="6930" max="6931" width="2.85546875" style="112" customWidth="1"/>
    <col min="6932" max="6933" width="15.7109375" style="112" customWidth="1"/>
    <col min="6934" max="6934" width="2.85546875" style="112" customWidth="1"/>
    <col min="6935" max="6937" width="9.140625" style="112" customWidth="1"/>
    <col min="6938" max="7168" width="11.42578125" style="112"/>
    <col min="7169" max="7169" width="2.85546875" style="112" customWidth="1"/>
    <col min="7170" max="7170" width="37.5703125" style="112" customWidth="1"/>
    <col min="7171" max="7171" width="5.28515625" style="112" customWidth="1"/>
    <col min="7172" max="7173" width="15.7109375" style="112" customWidth="1"/>
    <col min="7174" max="7175" width="2.85546875" style="112" customWidth="1"/>
    <col min="7176" max="7177" width="15.7109375" style="112" customWidth="1"/>
    <col min="7178" max="7179" width="2.85546875" style="112" customWidth="1"/>
    <col min="7180" max="7181" width="12.28515625" style="112" customWidth="1"/>
    <col min="7182" max="7182" width="2.85546875" style="112" customWidth="1"/>
    <col min="7183" max="7183" width="37.5703125" style="112" customWidth="1"/>
    <col min="7184" max="7185" width="15.7109375" style="112" customWidth="1"/>
    <col min="7186" max="7187" width="2.85546875" style="112" customWidth="1"/>
    <col min="7188" max="7189" width="15.7109375" style="112" customWidth="1"/>
    <col min="7190" max="7190" width="2.85546875" style="112" customWidth="1"/>
    <col min="7191" max="7193" width="9.140625" style="112" customWidth="1"/>
    <col min="7194" max="7424" width="11.42578125" style="112"/>
    <col min="7425" max="7425" width="2.85546875" style="112" customWidth="1"/>
    <col min="7426" max="7426" width="37.5703125" style="112" customWidth="1"/>
    <col min="7427" max="7427" width="5.28515625" style="112" customWidth="1"/>
    <col min="7428" max="7429" width="15.7109375" style="112" customWidth="1"/>
    <col min="7430" max="7431" width="2.85546875" style="112" customWidth="1"/>
    <col min="7432" max="7433" width="15.7109375" style="112" customWidth="1"/>
    <col min="7434" max="7435" width="2.85546875" style="112" customWidth="1"/>
    <col min="7436" max="7437" width="12.28515625" style="112" customWidth="1"/>
    <col min="7438" max="7438" width="2.85546875" style="112" customWidth="1"/>
    <col min="7439" max="7439" width="37.5703125" style="112" customWidth="1"/>
    <col min="7440" max="7441" width="15.7109375" style="112" customWidth="1"/>
    <col min="7442" max="7443" width="2.85546875" style="112" customWidth="1"/>
    <col min="7444" max="7445" width="15.7109375" style="112" customWidth="1"/>
    <col min="7446" max="7446" width="2.85546875" style="112" customWidth="1"/>
    <col min="7447" max="7449" width="9.140625" style="112" customWidth="1"/>
    <col min="7450" max="7680" width="11.42578125" style="112"/>
    <col min="7681" max="7681" width="2.85546875" style="112" customWidth="1"/>
    <col min="7682" max="7682" width="37.5703125" style="112" customWidth="1"/>
    <col min="7683" max="7683" width="5.28515625" style="112" customWidth="1"/>
    <col min="7684" max="7685" width="15.7109375" style="112" customWidth="1"/>
    <col min="7686" max="7687" width="2.85546875" style="112" customWidth="1"/>
    <col min="7688" max="7689" width="15.7109375" style="112" customWidth="1"/>
    <col min="7690" max="7691" width="2.85546875" style="112" customWidth="1"/>
    <col min="7692" max="7693" width="12.28515625" style="112" customWidth="1"/>
    <col min="7694" max="7694" width="2.85546875" style="112" customWidth="1"/>
    <col min="7695" max="7695" width="37.5703125" style="112" customWidth="1"/>
    <col min="7696" max="7697" width="15.7109375" style="112" customWidth="1"/>
    <col min="7698" max="7699" width="2.85546875" style="112" customWidth="1"/>
    <col min="7700" max="7701" width="15.7109375" style="112" customWidth="1"/>
    <col min="7702" max="7702" width="2.85546875" style="112" customWidth="1"/>
    <col min="7703" max="7705" width="9.140625" style="112" customWidth="1"/>
    <col min="7706" max="7936" width="11.42578125" style="112"/>
    <col min="7937" max="7937" width="2.85546875" style="112" customWidth="1"/>
    <col min="7938" max="7938" width="37.5703125" style="112" customWidth="1"/>
    <col min="7939" max="7939" width="5.28515625" style="112" customWidth="1"/>
    <col min="7940" max="7941" width="15.7109375" style="112" customWidth="1"/>
    <col min="7942" max="7943" width="2.85546875" style="112" customWidth="1"/>
    <col min="7944" max="7945" width="15.7109375" style="112" customWidth="1"/>
    <col min="7946" max="7947" width="2.85546875" style="112" customWidth="1"/>
    <col min="7948" max="7949" width="12.28515625" style="112" customWidth="1"/>
    <col min="7950" max="7950" width="2.85546875" style="112" customWidth="1"/>
    <col min="7951" max="7951" width="37.5703125" style="112" customWidth="1"/>
    <col min="7952" max="7953" width="15.7109375" style="112" customWidth="1"/>
    <col min="7954" max="7955" width="2.85546875" style="112" customWidth="1"/>
    <col min="7956" max="7957" width="15.7109375" style="112" customWidth="1"/>
    <col min="7958" max="7958" width="2.85546875" style="112" customWidth="1"/>
    <col min="7959" max="7961" width="9.140625" style="112" customWidth="1"/>
    <col min="7962" max="8192" width="11.42578125" style="112"/>
    <col min="8193" max="8193" width="2.85546875" style="112" customWidth="1"/>
    <col min="8194" max="8194" width="37.5703125" style="112" customWidth="1"/>
    <col min="8195" max="8195" width="5.28515625" style="112" customWidth="1"/>
    <col min="8196" max="8197" width="15.7109375" style="112" customWidth="1"/>
    <col min="8198" max="8199" width="2.85546875" style="112" customWidth="1"/>
    <col min="8200" max="8201" width="15.7109375" style="112" customWidth="1"/>
    <col min="8202" max="8203" width="2.85546875" style="112" customWidth="1"/>
    <col min="8204" max="8205" width="12.28515625" style="112" customWidth="1"/>
    <col min="8206" max="8206" width="2.85546875" style="112" customWidth="1"/>
    <col min="8207" max="8207" width="37.5703125" style="112" customWidth="1"/>
    <col min="8208" max="8209" width="15.7109375" style="112" customWidth="1"/>
    <col min="8210" max="8211" width="2.85546875" style="112" customWidth="1"/>
    <col min="8212" max="8213" width="15.7109375" style="112" customWidth="1"/>
    <col min="8214" max="8214" width="2.85546875" style="112" customWidth="1"/>
    <col min="8215" max="8217" width="9.140625" style="112" customWidth="1"/>
    <col min="8218" max="8448" width="11.42578125" style="112"/>
    <col min="8449" max="8449" width="2.85546875" style="112" customWidth="1"/>
    <col min="8450" max="8450" width="37.5703125" style="112" customWidth="1"/>
    <col min="8451" max="8451" width="5.28515625" style="112" customWidth="1"/>
    <col min="8452" max="8453" width="15.7109375" style="112" customWidth="1"/>
    <col min="8454" max="8455" width="2.85546875" style="112" customWidth="1"/>
    <col min="8456" max="8457" width="15.7109375" style="112" customWidth="1"/>
    <col min="8458" max="8459" width="2.85546875" style="112" customWidth="1"/>
    <col min="8460" max="8461" width="12.28515625" style="112" customWidth="1"/>
    <col min="8462" max="8462" width="2.85546875" style="112" customWidth="1"/>
    <col min="8463" max="8463" width="37.5703125" style="112" customWidth="1"/>
    <col min="8464" max="8465" width="15.7109375" style="112" customWidth="1"/>
    <col min="8466" max="8467" width="2.85546875" style="112" customWidth="1"/>
    <col min="8468" max="8469" width="15.7109375" style="112" customWidth="1"/>
    <col min="8470" max="8470" width="2.85546875" style="112" customWidth="1"/>
    <col min="8471" max="8473" width="9.140625" style="112" customWidth="1"/>
    <col min="8474" max="8704" width="11.42578125" style="112"/>
    <col min="8705" max="8705" width="2.85546875" style="112" customWidth="1"/>
    <col min="8706" max="8706" width="37.5703125" style="112" customWidth="1"/>
    <col min="8707" max="8707" width="5.28515625" style="112" customWidth="1"/>
    <col min="8708" max="8709" width="15.7109375" style="112" customWidth="1"/>
    <col min="8710" max="8711" width="2.85546875" style="112" customWidth="1"/>
    <col min="8712" max="8713" width="15.7109375" style="112" customWidth="1"/>
    <col min="8714" max="8715" width="2.85546875" style="112" customWidth="1"/>
    <col min="8716" max="8717" width="12.28515625" style="112" customWidth="1"/>
    <col min="8718" max="8718" width="2.85546875" style="112" customWidth="1"/>
    <col min="8719" max="8719" width="37.5703125" style="112" customWidth="1"/>
    <col min="8720" max="8721" width="15.7109375" style="112" customWidth="1"/>
    <col min="8722" max="8723" width="2.85546875" style="112" customWidth="1"/>
    <col min="8724" max="8725" width="15.7109375" style="112" customWidth="1"/>
    <col min="8726" max="8726" width="2.85546875" style="112" customWidth="1"/>
    <col min="8727" max="8729" width="9.140625" style="112" customWidth="1"/>
    <col min="8730" max="8960" width="11.42578125" style="112"/>
    <col min="8961" max="8961" width="2.85546875" style="112" customWidth="1"/>
    <col min="8962" max="8962" width="37.5703125" style="112" customWidth="1"/>
    <col min="8963" max="8963" width="5.28515625" style="112" customWidth="1"/>
    <col min="8964" max="8965" width="15.7109375" style="112" customWidth="1"/>
    <col min="8966" max="8967" width="2.85546875" style="112" customWidth="1"/>
    <col min="8968" max="8969" width="15.7109375" style="112" customWidth="1"/>
    <col min="8970" max="8971" width="2.85546875" style="112" customWidth="1"/>
    <col min="8972" max="8973" width="12.28515625" style="112" customWidth="1"/>
    <col min="8974" max="8974" width="2.85546875" style="112" customWidth="1"/>
    <col min="8975" max="8975" width="37.5703125" style="112" customWidth="1"/>
    <col min="8976" max="8977" width="15.7109375" style="112" customWidth="1"/>
    <col min="8978" max="8979" width="2.85546875" style="112" customWidth="1"/>
    <col min="8980" max="8981" width="15.7109375" style="112" customWidth="1"/>
    <col min="8982" max="8982" width="2.85546875" style="112" customWidth="1"/>
    <col min="8983" max="8985" width="9.140625" style="112" customWidth="1"/>
    <col min="8986" max="9216" width="11.42578125" style="112"/>
    <col min="9217" max="9217" width="2.85546875" style="112" customWidth="1"/>
    <col min="9218" max="9218" width="37.5703125" style="112" customWidth="1"/>
    <col min="9219" max="9219" width="5.28515625" style="112" customWidth="1"/>
    <col min="9220" max="9221" width="15.7109375" style="112" customWidth="1"/>
    <col min="9222" max="9223" width="2.85546875" style="112" customWidth="1"/>
    <col min="9224" max="9225" width="15.7109375" style="112" customWidth="1"/>
    <col min="9226" max="9227" width="2.85546875" style="112" customWidth="1"/>
    <col min="9228" max="9229" width="12.28515625" style="112" customWidth="1"/>
    <col min="9230" max="9230" width="2.85546875" style="112" customWidth="1"/>
    <col min="9231" max="9231" width="37.5703125" style="112" customWidth="1"/>
    <col min="9232" max="9233" width="15.7109375" style="112" customWidth="1"/>
    <col min="9234" max="9235" width="2.85546875" style="112" customWidth="1"/>
    <col min="9236" max="9237" width="15.7109375" style="112" customWidth="1"/>
    <col min="9238" max="9238" width="2.85546875" style="112" customWidth="1"/>
    <col min="9239" max="9241" width="9.140625" style="112" customWidth="1"/>
    <col min="9242" max="9472" width="11.42578125" style="112"/>
    <col min="9473" max="9473" width="2.85546875" style="112" customWidth="1"/>
    <col min="9474" max="9474" width="37.5703125" style="112" customWidth="1"/>
    <col min="9475" max="9475" width="5.28515625" style="112" customWidth="1"/>
    <col min="9476" max="9477" width="15.7109375" style="112" customWidth="1"/>
    <col min="9478" max="9479" width="2.85546875" style="112" customWidth="1"/>
    <col min="9480" max="9481" width="15.7109375" style="112" customWidth="1"/>
    <col min="9482" max="9483" width="2.85546875" style="112" customWidth="1"/>
    <col min="9484" max="9485" width="12.28515625" style="112" customWidth="1"/>
    <col min="9486" max="9486" width="2.85546875" style="112" customWidth="1"/>
    <col min="9487" max="9487" width="37.5703125" style="112" customWidth="1"/>
    <col min="9488" max="9489" width="15.7109375" style="112" customWidth="1"/>
    <col min="9490" max="9491" width="2.85546875" style="112" customWidth="1"/>
    <col min="9492" max="9493" width="15.7109375" style="112" customWidth="1"/>
    <col min="9494" max="9494" width="2.85546875" style="112" customWidth="1"/>
    <col min="9495" max="9497" width="9.140625" style="112" customWidth="1"/>
    <col min="9498" max="9728" width="11.42578125" style="112"/>
    <col min="9729" max="9729" width="2.85546875" style="112" customWidth="1"/>
    <col min="9730" max="9730" width="37.5703125" style="112" customWidth="1"/>
    <col min="9731" max="9731" width="5.28515625" style="112" customWidth="1"/>
    <col min="9732" max="9733" width="15.7109375" style="112" customWidth="1"/>
    <col min="9734" max="9735" width="2.85546875" style="112" customWidth="1"/>
    <col min="9736" max="9737" width="15.7109375" style="112" customWidth="1"/>
    <col min="9738" max="9739" width="2.85546875" style="112" customWidth="1"/>
    <col min="9740" max="9741" width="12.28515625" style="112" customWidth="1"/>
    <col min="9742" max="9742" width="2.85546875" style="112" customWidth="1"/>
    <col min="9743" max="9743" width="37.5703125" style="112" customWidth="1"/>
    <col min="9744" max="9745" width="15.7109375" style="112" customWidth="1"/>
    <col min="9746" max="9747" width="2.85546875" style="112" customWidth="1"/>
    <col min="9748" max="9749" width="15.7109375" style="112" customWidth="1"/>
    <col min="9750" max="9750" width="2.85546875" style="112" customWidth="1"/>
    <col min="9751" max="9753" width="9.140625" style="112" customWidth="1"/>
    <col min="9754" max="9984" width="11.42578125" style="112"/>
    <col min="9985" max="9985" width="2.85546875" style="112" customWidth="1"/>
    <col min="9986" max="9986" width="37.5703125" style="112" customWidth="1"/>
    <col min="9987" max="9987" width="5.28515625" style="112" customWidth="1"/>
    <col min="9988" max="9989" width="15.7109375" style="112" customWidth="1"/>
    <col min="9990" max="9991" width="2.85546875" style="112" customWidth="1"/>
    <col min="9992" max="9993" width="15.7109375" style="112" customWidth="1"/>
    <col min="9994" max="9995" width="2.85546875" style="112" customWidth="1"/>
    <col min="9996" max="9997" width="12.28515625" style="112" customWidth="1"/>
    <col min="9998" max="9998" width="2.85546875" style="112" customWidth="1"/>
    <col min="9999" max="9999" width="37.5703125" style="112" customWidth="1"/>
    <col min="10000" max="10001" width="15.7109375" style="112" customWidth="1"/>
    <col min="10002" max="10003" width="2.85546875" style="112" customWidth="1"/>
    <col min="10004" max="10005" width="15.7109375" style="112" customWidth="1"/>
    <col min="10006" max="10006" width="2.85546875" style="112" customWidth="1"/>
    <col min="10007" max="10009" width="9.140625" style="112" customWidth="1"/>
    <col min="10010" max="10240" width="11.42578125" style="112"/>
    <col min="10241" max="10241" width="2.85546875" style="112" customWidth="1"/>
    <col min="10242" max="10242" width="37.5703125" style="112" customWidth="1"/>
    <col min="10243" max="10243" width="5.28515625" style="112" customWidth="1"/>
    <col min="10244" max="10245" width="15.7109375" style="112" customWidth="1"/>
    <col min="10246" max="10247" width="2.85546875" style="112" customWidth="1"/>
    <col min="10248" max="10249" width="15.7109375" style="112" customWidth="1"/>
    <col min="10250" max="10251" width="2.85546875" style="112" customWidth="1"/>
    <col min="10252" max="10253" width="12.28515625" style="112" customWidth="1"/>
    <col min="10254" max="10254" width="2.85546875" style="112" customWidth="1"/>
    <col min="10255" max="10255" width="37.5703125" style="112" customWidth="1"/>
    <col min="10256" max="10257" width="15.7109375" style="112" customWidth="1"/>
    <col min="10258" max="10259" width="2.85546875" style="112" customWidth="1"/>
    <col min="10260" max="10261" width="15.7109375" style="112" customWidth="1"/>
    <col min="10262" max="10262" width="2.85546875" style="112" customWidth="1"/>
    <col min="10263" max="10265" width="9.140625" style="112" customWidth="1"/>
    <col min="10266" max="10496" width="11.42578125" style="112"/>
    <col min="10497" max="10497" width="2.85546875" style="112" customWidth="1"/>
    <col min="10498" max="10498" width="37.5703125" style="112" customWidth="1"/>
    <col min="10499" max="10499" width="5.28515625" style="112" customWidth="1"/>
    <col min="10500" max="10501" width="15.7109375" style="112" customWidth="1"/>
    <col min="10502" max="10503" width="2.85546875" style="112" customWidth="1"/>
    <col min="10504" max="10505" width="15.7109375" style="112" customWidth="1"/>
    <col min="10506" max="10507" width="2.85546875" style="112" customWidth="1"/>
    <col min="10508" max="10509" width="12.28515625" style="112" customWidth="1"/>
    <col min="10510" max="10510" width="2.85546875" style="112" customWidth="1"/>
    <col min="10511" max="10511" width="37.5703125" style="112" customWidth="1"/>
    <col min="10512" max="10513" width="15.7109375" style="112" customWidth="1"/>
    <col min="10514" max="10515" width="2.85546875" style="112" customWidth="1"/>
    <col min="10516" max="10517" width="15.7109375" style="112" customWidth="1"/>
    <col min="10518" max="10518" width="2.85546875" style="112" customWidth="1"/>
    <col min="10519" max="10521" width="9.140625" style="112" customWidth="1"/>
    <col min="10522" max="10752" width="11.42578125" style="112"/>
    <col min="10753" max="10753" width="2.85546875" style="112" customWidth="1"/>
    <col min="10754" max="10754" width="37.5703125" style="112" customWidth="1"/>
    <col min="10755" max="10755" width="5.28515625" style="112" customWidth="1"/>
    <col min="10756" max="10757" width="15.7109375" style="112" customWidth="1"/>
    <col min="10758" max="10759" width="2.85546875" style="112" customWidth="1"/>
    <col min="10760" max="10761" width="15.7109375" style="112" customWidth="1"/>
    <col min="10762" max="10763" width="2.85546875" style="112" customWidth="1"/>
    <col min="10764" max="10765" width="12.28515625" style="112" customWidth="1"/>
    <col min="10766" max="10766" width="2.85546875" style="112" customWidth="1"/>
    <col min="10767" max="10767" width="37.5703125" style="112" customWidth="1"/>
    <col min="10768" max="10769" width="15.7109375" style="112" customWidth="1"/>
    <col min="10770" max="10771" width="2.85546875" style="112" customWidth="1"/>
    <col min="10772" max="10773" width="15.7109375" style="112" customWidth="1"/>
    <col min="10774" max="10774" width="2.85546875" style="112" customWidth="1"/>
    <col min="10775" max="10777" width="9.140625" style="112" customWidth="1"/>
    <col min="10778" max="11008" width="11.42578125" style="112"/>
    <col min="11009" max="11009" width="2.85546875" style="112" customWidth="1"/>
    <col min="11010" max="11010" width="37.5703125" style="112" customWidth="1"/>
    <col min="11011" max="11011" width="5.28515625" style="112" customWidth="1"/>
    <col min="11012" max="11013" width="15.7109375" style="112" customWidth="1"/>
    <col min="11014" max="11015" width="2.85546875" style="112" customWidth="1"/>
    <col min="11016" max="11017" width="15.7109375" style="112" customWidth="1"/>
    <col min="11018" max="11019" width="2.85546875" style="112" customWidth="1"/>
    <col min="11020" max="11021" width="12.28515625" style="112" customWidth="1"/>
    <col min="11022" max="11022" width="2.85546875" style="112" customWidth="1"/>
    <col min="11023" max="11023" width="37.5703125" style="112" customWidth="1"/>
    <col min="11024" max="11025" width="15.7109375" style="112" customWidth="1"/>
    <col min="11026" max="11027" width="2.85546875" style="112" customWidth="1"/>
    <col min="11028" max="11029" width="15.7109375" style="112" customWidth="1"/>
    <col min="11030" max="11030" width="2.85546875" style="112" customWidth="1"/>
    <col min="11031" max="11033" width="9.140625" style="112" customWidth="1"/>
    <col min="11034" max="11264" width="11.42578125" style="112"/>
    <col min="11265" max="11265" width="2.85546875" style="112" customWidth="1"/>
    <col min="11266" max="11266" width="37.5703125" style="112" customWidth="1"/>
    <col min="11267" max="11267" width="5.28515625" style="112" customWidth="1"/>
    <col min="11268" max="11269" width="15.7109375" style="112" customWidth="1"/>
    <col min="11270" max="11271" width="2.85546875" style="112" customWidth="1"/>
    <col min="11272" max="11273" width="15.7109375" style="112" customWidth="1"/>
    <col min="11274" max="11275" width="2.85546875" style="112" customWidth="1"/>
    <col min="11276" max="11277" width="12.28515625" style="112" customWidth="1"/>
    <col min="11278" max="11278" width="2.85546875" style="112" customWidth="1"/>
    <col min="11279" max="11279" width="37.5703125" style="112" customWidth="1"/>
    <col min="11280" max="11281" width="15.7109375" style="112" customWidth="1"/>
    <col min="11282" max="11283" width="2.85546875" style="112" customWidth="1"/>
    <col min="11284" max="11285" width="15.7109375" style="112" customWidth="1"/>
    <col min="11286" max="11286" width="2.85546875" style="112" customWidth="1"/>
    <col min="11287" max="11289" width="9.140625" style="112" customWidth="1"/>
    <col min="11290" max="11520" width="11.42578125" style="112"/>
    <col min="11521" max="11521" width="2.85546875" style="112" customWidth="1"/>
    <col min="11522" max="11522" width="37.5703125" style="112" customWidth="1"/>
    <col min="11523" max="11523" width="5.28515625" style="112" customWidth="1"/>
    <col min="11524" max="11525" width="15.7109375" style="112" customWidth="1"/>
    <col min="11526" max="11527" width="2.85546875" style="112" customWidth="1"/>
    <col min="11528" max="11529" width="15.7109375" style="112" customWidth="1"/>
    <col min="11530" max="11531" width="2.85546875" style="112" customWidth="1"/>
    <col min="11532" max="11533" width="12.28515625" style="112" customWidth="1"/>
    <col min="11534" max="11534" width="2.85546875" style="112" customWidth="1"/>
    <col min="11535" max="11535" width="37.5703125" style="112" customWidth="1"/>
    <col min="11536" max="11537" width="15.7109375" style="112" customWidth="1"/>
    <col min="11538" max="11539" width="2.85546875" style="112" customWidth="1"/>
    <col min="11540" max="11541" width="15.7109375" style="112" customWidth="1"/>
    <col min="11542" max="11542" width="2.85546875" style="112" customWidth="1"/>
    <col min="11543" max="11545" width="9.140625" style="112" customWidth="1"/>
    <col min="11546" max="11776" width="11.42578125" style="112"/>
    <col min="11777" max="11777" width="2.85546875" style="112" customWidth="1"/>
    <col min="11778" max="11778" width="37.5703125" style="112" customWidth="1"/>
    <col min="11779" max="11779" width="5.28515625" style="112" customWidth="1"/>
    <col min="11780" max="11781" width="15.7109375" style="112" customWidth="1"/>
    <col min="11782" max="11783" width="2.85546875" style="112" customWidth="1"/>
    <col min="11784" max="11785" width="15.7109375" style="112" customWidth="1"/>
    <col min="11786" max="11787" width="2.85546875" style="112" customWidth="1"/>
    <col min="11788" max="11789" width="12.28515625" style="112" customWidth="1"/>
    <col min="11790" max="11790" width="2.85546875" style="112" customWidth="1"/>
    <col min="11791" max="11791" width="37.5703125" style="112" customWidth="1"/>
    <col min="11792" max="11793" width="15.7109375" style="112" customWidth="1"/>
    <col min="11794" max="11795" width="2.85546875" style="112" customWidth="1"/>
    <col min="11796" max="11797" width="15.7109375" style="112" customWidth="1"/>
    <col min="11798" max="11798" width="2.85546875" style="112" customWidth="1"/>
    <col min="11799" max="11801" width="9.140625" style="112" customWidth="1"/>
    <col min="11802" max="12032" width="11.42578125" style="112"/>
    <col min="12033" max="12033" width="2.85546875" style="112" customWidth="1"/>
    <col min="12034" max="12034" width="37.5703125" style="112" customWidth="1"/>
    <col min="12035" max="12035" width="5.28515625" style="112" customWidth="1"/>
    <col min="12036" max="12037" width="15.7109375" style="112" customWidth="1"/>
    <col min="12038" max="12039" width="2.85546875" style="112" customWidth="1"/>
    <col min="12040" max="12041" width="15.7109375" style="112" customWidth="1"/>
    <col min="12042" max="12043" width="2.85546875" style="112" customWidth="1"/>
    <col min="12044" max="12045" width="12.28515625" style="112" customWidth="1"/>
    <col min="12046" max="12046" width="2.85546875" style="112" customWidth="1"/>
    <col min="12047" max="12047" width="37.5703125" style="112" customWidth="1"/>
    <col min="12048" max="12049" width="15.7109375" style="112" customWidth="1"/>
    <col min="12050" max="12051" width="2.85546875" style="112" customWidth="1"/>
    <col min="12052" max="12053" width="15.7109375" style="112" customWidth="1"/>
    <col min="12054" max="12054" width="2.85546875" style="112" customWidth="1"/>
    <col min="12055" max="12057" width="9.140625" style="112" customWidth="1"/>
    <col min="12058" max="12288" width="11.42578125" style="112"/>
    <col min="12289" max="12289" width="2.85546875" style="112" customWidth="1"/>
    <col min="12290" max="12290" width="37.5703125" style="112" customWidth="1"/>
    <col min="12291" max="12291" width="5.28515625" style="112" customWidth="1"/>
    <col min="12292" max="12293" width="15.7109375" style="112" customWidth="1"/>
    <col min="12294" max="12295" width="2.85546875" style="112" customWidth="1"/>
    <col min="12296" max="12297" width="15.7109375" style="112" customWidth="1"/>
    <col min="12298" max="12299" width="2.85546875" style="112" customWidth="1"/>
    <col min="12300" max="12301" width="12.28515625" style="112" customWidth="1"/>
    <col min="12302" max="12302" width="2.85546875" style="112" customWidth="1"/>
    <col min="12303" max="12303" width="37.5703125" style="112" customWidth="1"/>
    <col min="12304" max="12305" width="15.7109375" style="112" customWidth="1"/>
    <col min="12306" max="12307" width="2.85546875" style="112" customWidth="1"/>
    <col min="12308" max="12309" width="15.7109375" style="112" customWidth="1"/>
    <col min="12310" max="12310" width="2.85546875" style="112" customWidth="1"/>
    <col min="12311" max="12313" width="9.140625" style="112" customWidth="1"/>
    <col min="12314" max="12544" width="11.42578125" style="112"/>
    <col min="12545" max="12545" width="2.85546875" style="112" customWidth="1"/>
    <col min="12546" max="12546" width="37.5703125" style="112" customWidth="1"/>
    <col min="12547" max="12547" width="5.28515625" style="112" customWidth="1"/>
    <col min="12548" max="12549" width="15.7109375" style="112" customWidth="1"/>
    <col min="12550" max="12551" width="2.85546875" style="112" customWidth="1"/>
    <col min="12552" max="12553" width="15.7109375" style="112" customWidth="1"/>
    <col min="12554" max="12555" width="2.85546875" style="112" customWidth="1"/>
    <col min="12556" max="12557" width="12.28515625" style="112" customWidth="1"/>
    <col min="12558" max="12558" width="2.85546875" style="112" customWidth="1"/>
    <col min="12559" max="12559" width="37.5703125" style="112" customWidth="1"/>
    <col min="12560" max="12561" width="15.7109375" style="112" customWidth="1"/>
    <col min="12562" max="12563" width="2.85546875" style="112" customWidth="1"/>
    <col min="12564" max="12565" width="15.7109375" style="112" customWidth="1"/>
    <col min="12566" max="12566" width="2.85546875" style="112" customWidth="1"/>
    <col min="12567" max="12569" width="9.140625" style="112" customWidth="1"/>
    <col min="12570" max="12800" width="11.42578125" style="112"/>
    <col min="12801" max="12801" width="2.85546875" style="112" customWidth="1"/>
    <col min="12802" max="12802" width="37.5703125" style="112" customWidth="1"/>
    <col min="12803" max="12803" width="5.28515625" style="112" customWidth="1"/>
    <col min="12804" max="12805" width="15.7109375" style="112" customWidth="1"/>
    <col min="12806" max="12807" width="2.85546875" style="112" customWidth="1"/>
    <col min="12808" max="12809" width="15.7109375" style="112" customWidth="1"/>
    <col min="12810" max="12811" width="2.85546875" style="112" customWidth="1"/>
    <col min="12812" max="12813" width="12.28515625" style="112" customWidth="1"/>
    <col min="12814" max="12814" width="2.85546875" style="112" customWidth="1"/>
    <col min="12815" max="12815" width="37.5703125" style="112" customWidth="1"/>
    <col min="12816" max="12817" width="15.7109375" style="112" customWidth="1"/>
    <col min="12818" max="12819" width="2.85546875" style="112" customWidth="1"/>
    <col min="12820" max="12821" width="15.7109375" style="112" customWidth="1"/>
    <col min="12822" max="12822" width="2.85546875" style="112" customWidth="1"/>
    <col min="12823" max="12825" width="9.140625" style="112" customWidth="1"/>
    <col min="12826" max="13056" width="11.42578125" style="112"/>
    <col min="13057" max="13057" width="2.85546875" style="112" customWidth="1"/>
    <col min="13058" max="13058" width="37.5703125" style="112" customWidth="1"/>
    <col min="13059" max="13059" width="5.28515625" style="112" customWidth="1"/>
    <col min="13060" max="13061" width="15.7109375" style="112" customWidth="1"/>
    <col min="13062" max="13063" width="2.85546875" style="112" customWidth="1"/>
    <col min="13064" max="13065" width="15.7109375" style="112" customWidth="1"/>
    <col min="13066" max="13067" width="2.85546875" style="112" customWidth="1"/>
    <col min="13068" max="13069" width="12.28515625" style="112" customWidth="1"/>
    <col min="13070" max="13070" width="2.85546875" style="112" customWidth="1"/>
    <col min="13071" max="13071" width="37.5703125" style="112" customWidth="1"/>
    <col min="13072" max="13073" width="15.7109375" style="112" customWidth="1"/>
    <col min="13074" max="13075" width="2.85546875" style="112" customWidth="1"/>
    <col min="13076" max="13077" width="15.7109375" style="112" customWidth="1"/>
    <col min="13078" max="13078" width="2.85546875" style="112" customWidth="1"/>
    <col min="13079" max="13081" width="9.140625" style="112" customWidth="1"/>
    <col min="13082" max="13312" width="11.42578125" style="112"/>
    <col min="13313" max="13313" width="2.85546875" style="112" customWidth="1"/>
    <col min="13314" max="13314" width="37.5703125" style="112" customWidth="1"/>
    <col min="13315" max="13315" width="5.28515625" style="112" customWidth="1"/>
    <col min="13316" max="13317" width="15.7109375" style="112" customWidth="1"/>
    <col min="13318" max="13319" width="2.85546875" style="112" customWidth="1"/>
    <col min="13320" max="13321" width="15.7109375" style="112" customWidth="1"/>
    <col min="13322" max="13323" width="2.85546875" style="112" customWidth="1"/>
    <col min="13324" max="13325" width="12.28515625" style="112" customWidth="1"/>
    <col min="13326" max="13326" width="2.85546875" style="112" customWidth="1"/>
    <col min="13327" max="13327" width="37.5703125" style="112" customWidth="1"/>
    <col min="13328" max="13329" width="15.7109375" style="112" customWidth="1"/>
    <col min="13330" max="13331" width="2.85546875" style="112" customWidth="1"/>
    <col min="13332" max="13333" width="15.7109375" style="112" customWidth="1"/>
    <col min="13334" max="13334" width="2.85546875" style="112" customWidth="1"/>
    <col min="13335" max="13337" width="9.140625" style="112" customWidth="1"/>
    <col min="13338" max="13568" width="11.42578125" style="112"/>
    <col min="13569" max="13569" width="2.85546875" style="112" customWidth="1"/>
    <col min="13570" max="13570" width="37.5703125" style="112" customWidth="1"/>
    <col min="13571" max="13571" width="5.28515625" style="112" customWidth="1"/>
    <col min="13572" max="13573" width="15.7109375" style="112" customWidth="1"/>
    <col min="13574" max="13575" width="2.85546875" style="112" customWidth="1"/>
    <col min="13576" max="13577" width="15.7109375" style="112" customWidth="1"/>
    <col min="13578" max="13579" width="2.85546875" style="112" customWidth="1"/>
    <col min="13580" max="13581" width="12.28515625" style="112" customWidth="1"/>
    <col min="13582" max="13582" width="2.85546875" style="112" customWidth="1"/>
    <col min="13583" max="13583" width="37.5703125" style="112" customWidth="1"/>
    <col min="13584" max="13585" width="15.7109375" style="112" customWidth="1"/>
    <col min="13586" max="13587" width="2.85546875" style="112" customWidth="1"/>
    <col min="13588" max="13589" width="15.7109375" style="112" customWidth="1"/>
    <col min="13590" max="13590" width="2.85546875" style="112" customWidth="1"/>
    <col min="13591" max="13593" width="9.140625" style="112" customWidth="1"/>
    <col min="13594" max="13824" width="11.42578125" style="112"/>
    <col min="13825" max="13825" width="2.85546875" style="112" customWidth="1"/>
    <col min="13826" max="13826" width="37.5703125" style="112" customWidth="1"/>
    <col min="13827" max="13827" width="5.28515625" style="112" customWidth="1"/>
    <col min="13828" max="13829" width="15.7109375" style="112" customWidth="1"/>
    <col min="13830" max="13831" width="2.85546875" style="112" customWidth="1"/>
    <col min="13832" max="13833" width="15.7109375" style="112" customWidth="1"/>
    <col min="13834" max="13835" width="2.85546875" style="112" customWidth="1"/>
    <col min="13836" max="13837" width="12.28515625" style="112" customWidth="1"/>
    <col min="13838" max="13838" width="2.85546875" style="112" customWidth="1"/>
    <col min="13839" max="13839" width="37.5703125" style="112" customWidth="1"/>
    <col min="13840" max="13841" width="15.7109375" style="112" customWidth="1"/>
    <col min="13842" max="13843" width="2.85546875" style="112" customWidth="1"/>
    <col min="13844" max="13845" width="15.7109375" style="112" customWidth="1"/>
    <col min="13846" max="13846" width="2.85546875" style="112" customWidth="1"/>
    <col min="13847" max="13849" width="9.140625" style="112" customWidth="1"/>
    <col min="13850" max="14080" width="11.42578125" style="112"/>
    <col min="14081" max="14081" width="2.85546875" style="112" customWidth="1"/>
    <col min="14082" max="14082" width="37.5703125" style="112" customWidth="1"/>
    <col min="14083" max="14083" width="5.28515625" style="112" customWidth="1"/>
    <col min="14084" max="14085" width="15.7109375" style="112" customWidth="1"/>
    <col min="14086" max="14087" width="2.85546875" style="112" customWidth="1"/>
    <col min="14088" max="14089" width="15.7109375" style="112" customWidth="1"/>
    <col min="14090" max="14091" width="2.85546875" style="112" customWidth="1"/>
    <col min="14092" max="14093" width="12.28515625" style="112" customWidth="1"/>
    <col min="14094" max="14094" width="2.85546875" style="112" customWidth="1"/>
    <col min="14095" max="14095" width="37.5703125" style="112" customWidth="1"/>
    <col min="14096" max="14097" width="15.7109375" style="112" customWidth="1"/>
    <col min="14098" max="14099" width="2.85546875" style="112" customWidth="1"/>
    <col min="14100" max="14101" width="15.7109375" style="112" customWidth="1"/>
    <col min="14102" max="14102" width="2.85546875" style="112" customWidth="1"/>
    <col min="14103" max="14105" width="9.140625" style="112" customWidth="1"/>
    <col min="14106" max="14336" width="11.42578125" style="112"/>
    <col min="14337" max="14337" width="2.85546875" style="112" customWidth="1"/>
    <col min="14338" max="14338" width="37.5703125" style="112" customWidth="1"/>
    <col min="14339" max="14339" width="5.28515625" style="112" customWidth="1"/>
    <col min="14340" max="14341" width="15.7109375" style="112" customWidth="1"/>
    <col min="14342" max="14343" width="2.85546875" style="112" customWidth="1"/>
    <col min="14344" max="14345" width="15.7109375" style="112" customWidth="1"/>
    <col min="14346" max="14347" width="2.85546875" style="112" customWidth="1"/>
    <col min="14348" max="14349" width="12.28515625" style="112" customWidth="1"/>
    <col min="14350" max="14350" width="2.85546875" style="112" customWidth="1"/>
    <col min="14351" max="14351" width="37.5703125" style="112" customWidth="1"/>
    <col min="14352" max="14353" width="15.7109375" style="112" customWidth="1"/>
    <col min="14354" max="14355" width="2.85546875" style="112" customWidth="1"/>
    <col min="14356" max="14357" width="15.7109375" style="112" customWidth="1"/>
    <col min="14358" max="14358" width="2.85546875" style="112" customWidth="1"/>
    <col min="14359" max="14361" width="9.140625" style="112" customWidth="1"/>
    <col min="14362" max="14592" width="11.42578125" style="112"/>
    <col min="14593" max="14593" width="2.85546875" style="112" customWidth="1"/>
    <col min="14594" max="14594" width="37.5703125" style="112" customWidth="1"/>
    <col min="14595" max="14595" width="5.28515625" style="112" customWidth="1"/>
    <col min="14596" max="14597" width="15.7109375" style="112" customWidth="1"/>
    <col min="14598" max="14599" width="2.85546875" style="112" customWidth="1"/>
    <col min="14600" max="14601" width="15.7109375" style="112" customWidth="1"/>
    <col min="14602" max="14603" width="2.85546875" style="112" customWidth="1"/>
    <col min="14604" max="14605" width="12.28515625" style="112" customWidth="1"/>
    <col min="14606" max="14606" width="2.85546875" style="112" customWidth="1"/>
    <col min="14607" max="14607" width="37.5703125" style="112" customWidth="1"/>
    <col min="14608" max="14609" width="15.7109375" style="112" customWidth="1"/>
    <col min="14610" max="14611" width="2.85546875" style="112" customWidth="1"/>
    <col min="14612" max="14613" width="15.7109375" style="112" customWidth="1"/>
    <col min="14614" max="14614" width="2.85546875" style="112" customWidth="1"/>
    <col min="14615" max="14617" width="9.140625" style="112" customWidth="1"/>
    <col min="14618" max="14848" width="11.42578125" style="112"/>
    <col min="14849" max="14849" width="2.85546875" style="112" customWidth="1"/>
    <col min="14850" max="14850" width="37.5703125" style="112" customWidth="1"/>
    <col min="14851" max="14851" width="5.28515625" style="112" customWidth="1"/>
    <col min="14852" max="14853" width="15.7109375" style="112" customWidth="1"/>
    <col min="14854" max="14855" width="2.85546875" style="112" customWidth="1"/>
    <col min="14856" max="14857" width="15.7109375" style="112" customWidth="1"/>
    <col min="14858" max="14859" width="2.85546875" style="112" customWidth="1"/>
    <col min="14860" max="14861" width="12.28515625" style="112" customWidth="1"/>
    <col min="14862" max="14862" width="2.85546875" style="112" customWidth="1"/>
    <col min="14863" max="14863" width="37.5703125" style="112" customWidth="1"/>
    <col min="14864" max="14865" width="15.7109375" style="112" customWidth="1"/>
    <col min="14866" max="14867" width="2.85546875" style="112" customWidth="1"/>
    <col min="14868" max="14869" width="15.7109375" style="112" customWidth="1"/>
    <col min="14870" max="14870" width="2.85546875" style="112" customWidth="1"/>
    <col min="14871" max="14873" width="9.140625" style="112" customWidth="1"/>
    <col min="14874" max="15104" width="11.42578125" style="112"/>
    <col min="15105" max="15105" width="2.85546875" style="112" customWidth="1"/>
    <col min="15106" max="15106" width="37.5703125" style="112" customWidth="1"/>
    <col min="15107" max="15107" width="5.28515625" style="112" customWidth="1"/>
    <col min="15108" max="15109" width="15.7109375" style="112" customWidth="1"/>
    <col min="15110" max="15111" width="2.85546875" style="112" customWidth="1"/>
    <col min="15112" max="15113" width="15.7109375" style="112" customWidth="1"/>
    <col min="15114" max="15115" width="2.85546875" style="112" customWidth="1"/>
    <col min="15116" max="15117" width="12.28515625" style="112" customWidth="1"/>
    <col min="15118" max="15118" width="2.85546875" style="112" customWidth="1"/>
    <col min="15119" max="15119" width="37.5703125" style="112" customWidth="1"/>
    <col min="15120" max="15121" width="15.7109375" style="112" customWidth="1"/>
    <col min="15122" max="15123" width="2.85546875" style="112" customWidth="1"/>
    <col min="15124" max="15125" width="15.7109375" style="112" customWidth="1"/>
    <col min="15126" max="15126" width="2.85546875" style="112" customWidth="1"/>
    <col min="15127" max="15129" width="9.140625" style="112" customWidth="1"/>
    <col min="15130" max="15360" width="11.42578125" style="112"/>
    <col min="15361" max="15361" width="2.85546875" style="112" customWidth="1"/>
    <col min="15362" max="15362" width="37.5703125" style="112" customWidth="1"/>
    <col min="15363" max="15363" width="5.28515625" style="112" customWidth="1"/>
    <col min="15364" max="15365" width="15.7109375" style="112" customWidth="1"/>
    <col min="15366" max="15367" width="2.85546875" style="112" customWidth="1"/>
    <col min="15368" max="15369" width="15.7109375" style="112" customWidth="1"/>
    <col min="15370" max="15371" width="2.85546875" style="112" customWidth="1"/>
    <col min="15372" max="15373" width="12.28515625" style="112" customWidth="1"/>
    <col min="15374" max="15374" width="2.85546875" style="112" customWidth="1"/>
    <col min="15375" max="15375" width="37.5703125" style="112" customWidth="1"/>
    <col min="15376" max="15377" width="15.7109375" style="112" customWidth="1"/>
    <col min="15378" max="15379" width="2.85546875" style="112" customWidth="1"/>
    <col min="15380" max="15381" width="15.7109375" style="112" customWidth="1"/>
    <col min="15382" max="15382" width="2.85546875" style="112" customWidth="1"/>
    <col min="15383" max="15385" width="9.140625" style="112" customWidth="1"/>
    <col min="15386" max="15616" width="11.42578125" style="112"/>
    <col min="15617" max="15617" width="2.85546875" style="112" customWidth="1"/>
    <col min="15618" max="15618" width="37.5703125" style="112" customWidth="1"/>
    <col min="15619" max="15619" width="5.28515625" style="112" customWidth="1"/>
    <col min="15620" max="15621" width="15.7109375" style="112" customWidth="1"/>
    <col min="15622" max="15623" width="2.85546875" style="112" customWidth="1"/>
    <col min="15624" max="15625" width="15.7109375" style="112" customWidth="1"/>
    <col min="15626" max="15627" width="2.85546875" style="112" customWidth="1"/>
    <col min="15628" max="15629" width="12.28515625" style="112" customWidth="1"/>
    <col min="15630" max="15630" width="2.85546875" style="112" customWidth="1"/>
    <col min="15631" max="15631" width="37.5703125" style="112" customWidth="1"/>
    <col min="15632" max="15633" width="15.7109375" style="112" customWidth="1"/>
    <col min="15634" max="15635" width="2.85546875" style="112" customWidth="1"/>
    <col min="15636" max="15637" width="15.7109375" style="112" customWidth="1"/>
    <col min="15638" max="15638" width="2.85546875" style="112" customWidth="1"/>
    <col min="15639" max="15641" width="9.140625" style="112" customWidth="1"/>
    <col min="15642" max="15872" width="11.42578125" style="112"/>
    <col min="15873" max="15873" width="2.85546875" style="112" customWidth="1"/>
    <col min="15874" max="15874" width="37.5703125" style="112" customWidth="1"/>
    <col min="15875" max="15875" width="5.28515625" style="112" customWidth="1"/>
    <col min="15876" max="15877" width="15.7109375" style="112" customWidth="1"/>
    <col min="15878" max="15879" width="2.85546875" style="112" customWidth="1"/>
    <col min="15880" max="15881" width="15.7109375" style="112" customWidth="1"/>
    <col min="15882" max="15883" width="2.85546875" style="112" customWidth="1"/>
    <col min="15884" max="15885" width="12.28515625" style="112" customWidth="1"/>
    <col min="15886" max="15886" width="2.85546875" style="112" customWidth="1"/>
    <col min="15887" max="15887" width="37.5703125" style="112" customWidth="1"/>
    <col min="15888" max="15889" width="15.7109375" style="112" customWidth="1"/>
    <col min="15890" max="15891" width="2.85546875" style="112" customWidth="1"/>
    <col min="15892" max="15893" width="15.7109375" style="112" customWidth="1"/>
    <col min="15894" max="15894" width="2.85546875" style="112" customWidth="1"/>
    <col min="15895" max="15897" width="9.140625" style="112" customWidth="1"/>
    <col min="15898" max="16128" width="11.42578125" style="112"/>
    <col min="16129" max="16129" width="2.85546875" style="112" customWidth="1"/>
    <col min="16130" max="16130" width="37.5703125" style="112" customWidth="1"/>
    <col min="16131" max="16131" width="5.28515625" style="112" customWidth="1"/>
    <col min="16132" max="16133" width="15.7109375" style="112" customWidth="1"/>
    <col min="16134" max="16135" width="2.85546875" style="112" customWidth="1"/>
    <col min="16136" max="16137" width="15.7109375" style="112" customWidth="1"/>
    <col min="16138" max="16139" width="2.85546875" style="112" customWidth="1"/>
    <col min="16140" max="16141" width="12.28515625" style="112" customWidth="1"/>
    <col min="16142" max="16142" width="2.85546875" style="112" customWidth="1"/>
    <col min="16143" max="16143" width="37.5703125" style="112" customWidth="1"/>
    <col min="16144" max="16145" width="15.7109375" style="112" customWidth="1"/>
    <col min="16146" max="16147" width="2.85546875" style="112" customWidth="1"/>
    <col min="16148" max="16149" width="15.7109375" style="112" customWidth="1"/>
    <col min="16150" max="16150" width="2.85546875" style="112" customWidth="1"/>
    <col min="16151" max="16153" width="9.140625" style="112" customWidth="1"/>
    <col min="16154" max="16384" width="11.42578125" style="112"/>
  </cols>
  <sheetData>
    <row r="1" spans="1:27" ht="12" customHeight="1" x14ac:dyDescent="0.25">
      <c r="A1" s="1"/>
      <c r="B1" s="1"/>
      <c r="C1" s="1"/>
      <c r="D1" s="1"/>
      <c r="E1" s="1"/>
      <c r="G1" s="1"/>
      <c r="H1" s="1"/>
      <c r="I1" s="1"/>
      <c r="K1" s="2"/>
      <c r="L1" s="2"/>
      <c r="M1" s="2"/>
      <c r="N1" s="1"/>
      <c r="O1" s="3"/>
      <c r="P1" s="3"/>
      <c r="Q1" s="3"/>
      <c r="R1" s="111"/>
      <c r="T1" s="1"/>
      <c r="U1" s="1"/>
    </row>
    <row r="2" spans="1:27" ht="12" customHeight="1" x14ac:dyDescent="0.25">
      <c r="A2" s="1"/>
      <c r="B2" s="113" t="s">
        <v>127</v>
      </c>
      <c r="C2" s="113"/>
      <c r="D2" s="5"/>
      <c r="E2" s="5"/>
      <c r="G2" s="5"/>
      <c r="H2" s="113"/>
      <c r="I2" s="5"/>
      <c r="K2" s="2"/>
      <c r="L2" s="2"/>
      <c r="M2" s="2"/>
      <c r="N2" s="1"/>
      <c r="O2" s="113"/>
      <c r="P2" s="5"/>
      <c r="Q2" s="5"/>
      <c r="T2" s="113"/>
      <c r="U2" s="5"/>
    </row>
    <row r="3" spans="1:27" ht="12" customHeight="1" x14ac:dyDescent="0.25">
      <c r="A3" s="1"/>
      <c r="B3" s="114" t="s">
        <v>128</v>
      </c>
      <c r="C3" s="114"/>
      <c r="D3" s="1"/>
      <c r="E3" s="1"/>
      <c r="G3" s="1"/>
      <c r="H3" s="2002" t="s">
        <v>129</v>
      </c>
      <c r="I3" s="2002"/>
      <c r="J3" s="115"/>
      <c r="K3" s="2"/>
      <c r="L3" s="2"/>
      <c r="M3" s="2"/>
      <c r="N3" s="1"/>
      <c r="O3" s="114" t="s">
        <v>128</v>
      </c>
      <c r="P3" s="3"/>
      <c r="Q3" s="3"/>
      <c r="R3" s="111"/>
      <c r="T3" s="2002" t="s">
        <v>129</v>
      </c>
      <c r="U3" s="2002"/>
      <c r="V3" s="115"/>
    </row>
    <row r="4" spans="1:27" ht="12" customHeight="1" x14ac:dyDescent="0.25">
      <c r="A4" s="1"/>
      <c r="B4" s="116" t="s">
        <v>2</v>
      </c>
      <c r="C4" s="116"/>
      <c r="E4" s="8"/>
      <c r="F4" s="8"/>
      <c r="G4" s="8"/>
      <c r="H4" s="116" t="s">
        <v>2</v>
      </c>
      <c r="I4" s="8"/>
      <c r="J4" s="8"/>
      <c r="K4" s="2"/>
      <c r="L4" s="2"/>
      <c r="M4" s="2"/>
      <c r="N4" s="1"/>
      <c r="O4" s="117" t="s">
        <v>3</v>
      </c>
      <c r="P4" s="3"/>
      <c r="R4" s="111"/>
      <c r="T4" s="117" t="s">
        <v>3</v>
      </c>
      <c r="U4" s="8"/>
      <c r="V4" s="8"/>
    </row>
    <row r="5" spans="1:27" ht="12" customHeight="1" x14ac:dyDescent="0.25">
      <c r="A5" s="12"/>
      <c r="B5" s="1999" t="s">
        <v>4</v>
      </c>
      <c r="C5" s="1999" t="s">
        <v>5</v>
      </c>
      <c r="D5" s="1999" t="s">
        <v>6</v>
      </c>
      <c r="E5" s="1999" t="s">
        <v>7</v>
      </c>
      <c r="G5" s="36"/>
      <c r="H5" s="1999" t="s">
        <v>6</v>
      </c>
      <c r="I5" s="1999" t="s">
        <v>7</v>
      </c>
      <c r="K5" s="14"/>
      <c r="L5" s="1996" t="s">
        <v>9</v>
      </c>
      <c r="M5" s="1996" t="s">
        <v>10</v>
      </c>
      <c r="N5" s="15"/>
      <c r="O5" s="1999" t="s">
        <v>4</v>
      </c>
      <c r="P5" s="1999" t="s">
        <v>6</v>
      </c>
      <c r="Q5" s="1999" t="s">
        <v>7</v>
      </c>
      <c r="T5" s="1999" t="s">
        <v>6</v>
      </c>
      <c r="U5" s="1999" t="s">
        <v>7</v>
      </c>
      <c r="V5" s="111"/>
    </row>
    <row r="6" spans="1:27" ht="12" customHeight="1" x14ac:dyDescent="0.25">
      <c r="A6" s="12"/>
      <c r="B6" s="2000"/>
      <c r="C6" s="2000"/>
      <c r="D6" s="2000"/>
      <c r="E6" s="2000"/>
      <c r="G6" s="36"/>
      <c r="H6" s="2000"/>
      <c r="I6" s="2000"/>
      <c r="K6" s="14"/>
      <c r="L6" s="1997"/>
      <c r="M6" s="1997"/>
      <c r="N6" s="15"/>
      <c r="O6" s="2000"/>
      <c r="P6" s="2000"/>
      <c r="Q6" s="2000"/>
      <c r="R6" s="111"/>
      <c r="S6" s="12"/>
      <c r="T6" s="2000"/>
      <c r="U6" s="2000"/>
      <c r="W6" s="12"/>
      <c r="X6" s="12"/>
      <c r="Y6" s="12"/>
      <c r="Z6" s="17"/>
    </row>
    <row r="7" spans="1:27" ht="12" customHeight="1" x14ac:dyDescent="0.25">
      <c r="A7" s="12"/>
      <c r="B7" s="2001"/>
      <c r="C7" s="2001"/>
      <c r="D7" s="2001"/>
      <c r="E7" s="2001"/>
      <c r="G7" s="36"/>
      <c r="H7" s="2001"/>
      <c r="I7" s="2001"/>
      <c r="K7" s="14"/>
      <c r="L7" s="1998"/>
      <c r="M7" s="1998"/>
      <c r="N7" s="15"/>
      <c r="O7" s="2001"/>
      <c r="P7" s="2001"/>
      <c r="Q7" s="2001"/>
      <c r="S7" s="12"/>
      <c r="T7" s="2001"/>
      <c r="U7" s="2001"/>
      <c r="V7" s="111"/>
      <c r="W7" s="12"/>
      <c r="X7" s="12"/>
      <c r="Y7" s="12"/>
      <c r="Z7" s="17"/>
    </row>
    <row r="8" spans="1:27" ht="12" customHeight="1" x14ac:dyDescent="0.25">
      <c r="A8" s="16"/>
      <c r="B8" s="16"/>
      <c r="C8" s="16"/>
      <c r="D8" s="16"/>
      <c r="E8" s="16"/>
      <c r="F8" s="16"/>
      <c r="G8" s="36"/>
      <c r="H8" s="16"/>
      <c r="I8" s="16"/>
      <c r="J8" s="16"/>
      <c r="K8" s="16"/>
      <c r="L8" s="19"/>
      <c r="M8" s="16"/>
      <c r="N8" s="18"/>
      <c r="O8" s="16"/>
      <c r="P8" s="24"/>
      <c r="Q8" s="16"/>
      <c r="R8" s="111"/>
      <c r="S8" s="12"/>
      <c r="T8" s="16"/>
      <c r="U8" s="16"/>
      <c r="V8" s="16"/>
      <c r="W8" s="12"/>
      <c r="X8" s="12"/>
      <c r="Y8" s="12"/>
      <c r="Z8" s="17"/>
    </row>
    <row r="9" spans="1:27" ht="12" customHeight="1" x14ac:dyDescent="0.25">
      <c r="A9" s="1"/>
      <c r="B9" s="20" t="s">
        <v>11</v>
      </c>
      <c r="C9" s="21"/>
      <c r="D9" s="21"/>
      <c r="E9" s="21"/>
      <c r="F9" s="118"/>
      <c r="G9" s="21"/>
      <c r="H9" s="21"/>
      <c r="I9" s="21"/>
      <c r="J9" s="118"/>
      <c r="K9" s="2"/>
      <c r="L9" s="23"/>
      <c r="M9" s="23"/>
      <c r="N9" s="22"/>
      <c r="O9" s="20" t="s">
        <v>11</v>
      </c>
      <c r="Q9" s="22"/>
      <c r="R9" s="22"/>
      <c r="S9" s="16"/>
      <c r="T9" s="36"/>
      <c r="U9" s="36"/>
      <c r="V9" s="118"/>
      <c r="W9" s="16"/>
      <c r="X9" s="16"/>
      <c r="Y9" s="16"/>
      <c r="Z9" s="16"/>
    </row>
    <row r="10" spans="1:27" ht="12" customHeight="1" x14ac:dyDescent="0.25">
      <c r="A10" s="25"/>
      <c r="B10" s="26" t="s">
        <v>14</v>
      </c>
      <c r="C10" s="62" t="s">
        <v>15</v>
      </c>
      <c r="D10" s="1256" t="s">
        <v>131</v>
      </c>
      <c r="E10" s="1256">
        <v>2222.7112198</v>
      </c>
      <c r="F10" s="28"/>
      <c r="G10" s="29"/>
      <c r="H10" s="1256" t="s">
        <v>131</v>
      </c>
      <c r="I10" s="998">
        <v>85046.93</v>
      </c>
      <c r="J10" s="1096"/>
      <c r="K10" s="224"/>
      <c r="L10" s="1014">
        <f>VLOOKUP(B10,'FX rates'!$B$9:$K$116,4,FALSE)</f>
        <v>3.2522000000000002</v>
      </c>
      <c r="M10" s="1014">
        <f>VLOOKUP(B10,'FX rates'!$B$9:$K$116,5,FALSE)</f>
        <v>3.8978999999999999</v>
      </c>
      <c r="N10" s="30"/>
      <c r="O10" s="31" t="s">
        <v>14</v>
      </c>
      <c r="P10" s="1277" t="s">
        <v>131</v>
      </c>
      <c r="Q10" s="1278">
        <f t="shared" ref="Q10:Q17" si="0">E10/$M10</f>
        <v>570.23300233459042</v>
      </c>
      <c r="R10" s="805"/>
      <c r="S10" s="166"/>
      <c r="T10" s="1275" t="s">
        <v>131</v>
      </c>
      <c r="U10" s="1275">
        <f>I10/$M10</f>
        <v>21818.653634008053</v>
      </c>
      <c r="V10" s="805"/>
      <c r="W10" s="149"/>
      <c r="Z10" s="120"/>
      <c r="AA10" s="120"/>
    </row>
    <row r="11" spans="1:27" ht="12" customHeight="1" x14ac:dyDescent="0.25">
      <c r="A11" s="25"/>
      <c r="B11" s="32" t="s">
        <v>16</v>
      </c>
      <c r="C11" s="33" t="s">
        <v>17</v>
      </c>
      <c r="D11" s="921">
        <v>13434.17</v>
      </c>
      <c r="E11" s="921">
        <v>0</v>
      </c>
      <c r="F11" s="69"/>
      <c r="G11" s="29"/>
      <c r="H11" s="921">
        <v>38.119999999999997</v>
      </c>
      <c r="I11" s="989">
        <v>11.27</v>
      </c>
      <c r="J11" s="1097"/>
      <c r="K11" s="224"/>
      <c r="L11" s="1015">
        <f>VLOOKUP(B11,'FX rates'!$B$9:$K$116,4,FALSE)</f>
        <v>15.890700000000001</v>
      </c>
      <c r="M11" s="1015">
        <f>VLOOKUP(B11,'FX rates'!$B$9:$K$116,5,FALSE)</f>
        <v>12.987500000000001</v>
      </c>
      <c r="N11" s="30"/>
      <c r="O11" s="40" t="s">
        <v>16</v>
      </c>
      <c r="P11" s="1279">
        <f>D11/$L11</f>
        <v>845.41083778562302</v>
      </c>
      <c r="Q11" s="1280">
        <f t="shared" si="0"/>
        <v>0</v>
      </c>
      <c r="R11" s="1164"/>
      <c r="S11" s="166"/>
      <c r="T11" s="1276">
        <f>H11/$L11</f>
        <v>2.3988873995481632</v>
      </c>
      <c r="U11" s="1276">
        <f>I11/$M11</f>
        <v>0.8677574590952839</v>
      </c>
      <c r="V11" s="1164"/>
      <c r="W11" s="149"/>
      <c r="Z11" s="120"/>
      <c r="AA11" s="120"/>
    </row>
    <row r="12" spans="1:27" ht="12" customHeight="1" x14ac:dyDescent="0.25">
      <c r="A12" s="25"/>
      <c r="B12" s="32" t="s">
        <v>18</v>
      </c>
      <c r="C12" s="33" t="s">
        <v>19</v>
      </c>
      <c r="D12" s="921">
        <v>6432704</v>
      </c>
      <c r="E12" s="921">
        <v>237012</v>
      </c>
      <c r="F12" s="69"/>
      <c r="G12" s="29"/>
      <c r="H12" s="921">
        <v>5022717</v>
      </c>
      <c r="I12" s="989">
        <v>3157431</v>
      </c>
      <c r="J12" s="1097"/>
      <c r="K12" s="224"/>
      <c r="L12" s="1015">
        <f>VLOOKUP(B12,'FX rates'!$B$9:$K$116,4,FALSE)</f>
        <v>659.05399999999997</v>
      </c>
      <c r="M12" s="1015">
        <f>VLOOKUP(B12,'FX rates'!$B$9:$K$116,5,FALSE)</f>
        <v>708.35599999999999</v>
      </c>
      <c r="N12" s="30"/>
      <c r="O12" s="40" t="s">
        <v>18</v>
      </c>
      <c r="P12" s="1279">
        <f t="shared" ref="P12:P17" si="1">D12/$L12</f>
        <v>9760.5112782867564</v>
      </c>
      <c r="Q12" s="1280">
        <f t="shared" si="0"/>
        <v>334.59446944756593</v>
      </c>
      <c r="R12" s="1164"/>
      <c r="S12" s="166"/>
      <c r="T12" s="1276">
        <f t="shared" ref="T12:T17" si="2">H12/$L12</f>
        <v>7621.100850613152</v>
      </c>
      <c r="U12" s="1276">
        <f t="shared" ref="U12:U18" si="3">I12/$M12</f>
        <v>4457.4070100345025</v>
      </c>
      <c r="V12" s="1164"/>
      <c r="W12" s="149"/>
      <c r="Z12" s="120"/>
      <c r="AA12" s="120"/>
    </row>
    <row r="13" spans="1:27" ht="12" customHeight="1" x14ac:dyDescent="0.25">
      <c r="A13" s="25"/>
      <c r="B13" s="32" t="s">
        <v>20</v>
      </c>
      <c r="C13" s="33" t="s">
        <v>21</v>
      </c>
      <c r="D13" s="921">
        <v>0</v>
      </c>
      <c r="E13" s="921">
        <v>0</v>
      </c>
      <c r="F13" s="69"/>
      <c r="G13" s="29"/>
      <c r="H13" s="921">
        <v>621867.85091565002</v>
      </c>
      <c r="I13" s="1169">
        <v>11127.462199150001</v>
      </c>
      <c r="J13" s="1097"/>
      <c r="K13" s="224"/>
      <c r="L13" s="1015">
        <f>VLOOKUP(B13,'FX rates'!$B$9:$K$116,4,FALSE)</f>
        <v>2974.03</v>
      </c>
      <c r="M13" s="1015">
        <f>VLOOKUP(B13,'FX rates'!$B$9:$K$116,5,FALSE)</f>
        <v>3145.64</v>
      </c>
      <c r="N13" s="39"/>
      <c r="O13" s="40" t="s">
        <v>20</v>
      </c>
      <c r="P13" s="1279">
        <f t="shared" si="1"/>
        <v>0</v>
      </c>
      <c r="Q13" s="1280">
        <f t="shared" si="0"/>
        <v>0</v>
      </c>
      <c r="R13" s="1164"/>
      <c r="S13" s="166"/>
      <c r="T13" s="1276">
        <f t="shared" si="2"/>
        <v>209.09938733491256</v>
      </c>
      <c r="U13" s="1276">
        <f t="shared" si="3"/>
        <v>3.5374239261803644</v>
      </c>
      <c r="V13" s="1164"/>
      <c r="W13" s="149"/>
      <c r="Z13" s="120"/>
      <c r="AA13" s="120"/>
    </row>
    <row r="14" spans="1:27" ht="12" customHeight="1" x14ac:dyDescent="0.25">
      <c r="A14" s="25"/>
      <c r="B14" s="32" t="s">
        <v>22</v>
      </c>
      <c r="C14" s="33" t="s">
        <v>23</v>
      </c>
      <c r="D14" s="921">
        <v>1128.28</v>
      </c>
      <c r="E14" s="921">
        <v>518.21</v>
      </c>
      <c r="F14" s="69"/>
      <c r="G14" s="29"/>
      <c r="H14" s="921">
        <v>928.14</v>
      </c>
      <c r="I14" s="1169">
        <v>60.04</v>
      </c>
      <c r="J14" s="1097"/>
      <c r="K14" s="224"/>
      <c r="L14" s="1015">
        <f>VLOOKUP(B14,'FX rates'!$B$9:$K$116,4,FALSE)</f>
        <v>3.2938999999999998</v>
      </c>
      <c r="M14" s="1015">
        <f>VLOOKUP(B14,'FX rates'!$B$9:$K$116,5,FALSE)</f>
        <v>3.3523999999999998</v>
      </c>
      <c r="N14" s="30"/>
      <c r="O14" s="40" t="s">
        <v>22</v>
      </c>
      <c r="P14" s="1279">
        <f t="shared" si="1"/>
        <v>342.53620328485988</v>
      </c>
      <c r="Q14" s="1280">
        <f t="shared" si="0"/>
        <v>154.57880921131132</v>
      </c>
      <c r="R14" s="1164"/>
      <c r="S14" s="166"/>
      <c r="T14" s="1276">
        <f t="shared" si="2"/>
        <v>281.77540301769938</v>
      </c>
      <c r="U14" s="1276">
        <f t="shared" si="3"/>
        <v>17.909557332060615</v>
      </c>
      <c r="V14" s="1164"/>
      <c r="W14" s="149"/>
      <c r="Z14" s="120"/>
      <c r="AA14" s="120"/>
    </row>
    <row r="15" spans="1:27" ht="12" customHeight="1" x14ac:dyDescent="0.25">
      <c r="A15" s="25"/>
      <c r="B15" s="32" t="s">
        <v>24</v>
      </c>
      <c r="C15" s="33" t="s">
        <v>25</v>
      </c>
      <c r="D15" s="921">
        <v>23333.279999999999</v>
      </c>
      <c r="E15" s="921">
        <v>171555.38</v>
      </c>
      <c r="F15" s="69"/>
      <c r="G15" s="29"/>
      <c r="H15" s="921">
        <v>42641.82</v>
      </c>
      <c r="I15" s="1170">
        <v>365688.58</v>
      </c>
      <c r="J15" s="1097"/>
      <c r="K15" s="224"/>
      <c r="L15" s="1015">
        <f>VLOOKUP(B15,'FX rates'!$B$9:$K$116,4,FALSE)</f>
        <v>20.715699999999998</v>
      </c>
      <c r="M15" s="1015">
        <f>VLOOKUP(B15,'FX rates'!$B$9:$K$116,5,FALSE)</f>
        <v>17.287199999999999</v>
      </c>
      <c r="N15" s="30"/>
      <c r="O15" s="40" t="s">
        <v>24</v>
      </c>
      <c r="P15" s="1279">
        <f t="shared" si="1"/>
        <v>1126.3573038806317</v>
      </c>
      <c r="Q15" s="1280">
        <f t="shared" si="0"/>
        <v>9923.8384469434041</v>
      </c>
      <c r="R15" s="1164"/>
      <c r="S15" s="166"/>
      <c r="T15" s="1276">
        <f t="shared" si="2"/>
        <v>2058.4300796014618</v>
      </c>
      <c r="U15" s="1276">
        <f t="shared" si="3"/>
        <v>21153.719515016895</v>
      </c>
      <c r="V15" s="1164"/>
      <c r="W15" s="149"/>
      <c r="Z15" s="120"/>
      <c r="AA15" s="120"/>
    </row>
    <row r="16" spans="1:27" ht="12" customHeight="1" x14ac:dyDescent="0.25">
      <c r="A16" s="25"/>
      <c r="B16" s="32" t="s">
        <v>630</v>
      </c>
      <c r="C16" s="33" t="s">
        <v>26</v>
      </c>
      <c r="D16" s="921">
        <v>189144.26266982834</v>
      </c>
      <c r="E16" s="921">
        <v>259645.0949376385</v>
      </c>
      <c r="F16" s="69"/>
      <c r="G16" s="29"/>
      <c r="H16" s="921">
        <v>650660.36553205224</v>
      </c>
      <c r="I16" s="1169">
        <v>547165.32764566015</v>
      </c>
      <c r="J16" s="1097"/>
      <c r="K16" s="224"/>
      <c r="L16" s="1015">
        <f>VLOOKUP(B16,'FX rates'!$B$9:$K$116,4,FALSE)</f>
        <v>1</v>
      </c>
      <c r="M16" s="1015">
        <f>VLOOKUP(B16,'FX rates'!$B$9:$K$116,5,FALSE)</f>
        <v>1</v>
      </c>
      <c r="N16" s="30"/>
      <c r="O16" s="40" t="s">
        <v>630</v>
      </c>
      <c r="P16" s="1279">
        <f t="shared" si="1"/>
        <v>189144.26266982834</v>
      </c>
      <c r="Q16" s="1280">
        <f t="shared" si="0"/>
        <v>259645.0949376385</v>
      </c>
      <c r="R16" s="1164"/>
      <c r="S16" s="166"/>
      <c r="T16" s="1276">
        <f t="shared" si="2"/>
        <v>650660.36553205224</v>
      </c>
      <c r="U16" s="1276">
        <f t="shared" si="3"/>
        <v>547165.32764566015</v>
      </c>
      <c r="V16" s="1164"/>
      <c r="W16" s="149"/>
      <c r="Z16" s="120"/>
      <c r="AA16" s="120"/>
    </row>
    <row r="17" spans="1:27" ht="12" customHeight="1" x14ac:dyDescent="0.25">
      <c r="A17" s="25"/>
      <c r="B17" s="32" t="s">
        <v>27</v>
      </c>
      <c r="C17" s="33" t="s">
        <v>26</v>
      </c>
      <c r="D17" s="921">
        <v>127892.51243197257</v>
      </c>
      <c r="E17" s="921">
        <v>276432.63887690083</v>
      </c>
      <c r="F17" s="69"/>
      <c r="G17" s="29"/>
      <c r="H17" s="921">
        <v>220434.87167706279</v>
      </c>
      <c r="I17" s="1169">
        <v>331240.19707648404</v>
      </c>
      <c r="J17" s="1097"/>
      <c r="K17" s="224"/>
      <c r="L17" s="1015">
        <f>VLOOKUP(B17,'FX rates'!$B$9:$K$116,4,FALSE)</f>
        <v>1</v>
      </c>
      <c r="M17" s="1015">
        <f>VLOOKUP(B17,'FX rates'!$B$9:$K$116,5,FALSE)</f>
        <v>1</v>
      </c>
      <c r="N17" s="30"/>
      <c r="O17" s="40" t="s">
        <v>27</v>
      </c>
      <c r="P17" s="1279">
        <f t="shared" si="1"/>
        <v>127892.51243197257</v>
      </c>
      <c r="Q17" s="1280">
        <f t="shared" si="0"/>
        <v>276432.63887690083</v>
      </c>
      <c r="R17" s="1164"/>
      <c r="S17" s="166"/>
      <c r="T17" s="1276">
        <f t="shared" si="2"/>
        <v>220434.87167706279</v>
      </c>
      <c r="U17" s="1276">
        <f t="shared" si="3"/>
        <v>331240.19707648404</v>
      </c>
      <c r="V17" s="1164"/>
      <c r="W17" s="149"/>
      <c r="Z17" s="120"/>
      <c r="AA17" s="120"/>
    </row>
    <row r="18" spans="1:27" ht="12" customHeight="1" x14ac:dyDescent="0.25">
      <c r="A18" s="25"/>
      <c r="B18" s="42" t="s">
        <v>28</v>
      </c>
      <c r="C18" s="43" t="s">
        <v>29</v>
      </c>
      <c r="D18" s="999">
        <v>28214.5</v>
      </c>
      <c r="E18" s="1168">
        <v>19452.3</v>
      </c>
      <c r="F18" s="1172"/>
      <c r="G18" s="29"/>
      <c r="H18" s="1168">
        <v>55405.3</v>
      </c>
      <c r="I18" s="1171">
        <v>57178.400000000001</v>
      </c>
      <c r="J18" s="1098"/>
      <c r="K18" s="224"/>
      <c r="L18" s="1016">
        <f>VLOOKUP(B18,'FX rates'!$B$9:$K$116,4,FALSE)</f>
        <v>1.3436999999999999</v>
      </c>
      <c r="M18" s="1016">
        <f>VLOOKUP(B18,'FX rates'!$B$9:$K$116,5,FALSE)</f>
        <v>1.3864000000000001</v>
      </c>
      <c r="N18" s="30"/>
      <c r="O18" s="46" t="s">
        <v>28</v>
      </c>
      <c r="P18" s="1281" t="s">
        <v>131</v>
      </c>
      <c r="Q18" s="1282">
        <f>E18/M$18</f>
        <v>14030.799192152335</v>
      </c>
      <c r="R18" s="1166"/>
      <c r="S18" s="166"/>
      <c r="T18" s="1283" t="s">
        <v>131</v>
      </c>
      <c r="U18" s="1283">
        <f t="shared" si="3"/>
        <v>41242.354298903636</v>
      </c>
      <c r="V18" s="1166"/>
      <c r="W18" s="149"/>
      <c r="Z18" s="120"/>
      <c r="AA18" s="120"/>
    </row>
    <row r="19" spans="1:27" ht="12" customHeight="1" x14ac:dyDescent="0.25">
      <c r="A19" s="25"/>
      <c r="B19" s="48"/>
      <c r="C19" s="48"/>
      <c r="D19" s="211"/>
      <c r="E19" s="211"/>
      <c r="F19" s="211"/>
      <c r="G19" s="211"/>
      <c r="H19" s="211"/>
      <c r="I19" s="211"/>
      <c r="J19" s="125"/>
      <c r="K19" s="313"/>
      <c r="L19" s="1161"/>
      <c r="M19" s="1162"/>
      <c r="N19" s="1"/>
      <c r="O19" s="53" t="s">
        <v>30</v>
      </c>
      <c r="P19" s="211">
        <f>SUM(P10:P18)</f>
        <v>329111.59072503878</v>
      </c>
      <c r="Q19" s="211">
        <f>SUM(Q10:Q18)</f>
        <v>561091.77773462853</v>
      </c>
      <c r="R19" s="211"/>
      <c r="S19" s="166"/>
      <c r="T19" s="211">
        <f>SUM(T10:T18)</f>
        <v>881268.04181708186</v>
      </c>
      <c r="U19" s="211">
        <f>SUM(U10:U18)</f>
        <v>967099.97391882469</v>
      </c>
      <c r="V19" s="127"/>
      <c r="W19" s="149"/>
      <c r="Z19" s="120"/>
      <c r="AA19" s="120"/>
    </row>
    <row r="20" spans="1:27" ht="12" customHeight="1" x14ac:dyDescent="0.25">
      <c r="A20" s="1"/>
      <c r="B20" s="57"/>
      <c r="C20" s="48"/>
      <c r="D20" s="29"/>
      <c r="E20" s="29"/>
      <c r="F20" s="29"/>
      <c r="G20" s="29"/>
      <c r="H20" s="29"/>
      <c r="I20" s="29"/>
      <c r="J20" s="128"/>
      <c r="K20" s="313"/>
      <c r="L20" s="1161"/>
      <c r="M20" s="1162"/>
      <c r="N20" s="1"/>
      <c r="O20" s="58"/>
      <c r="P20" s="29"/>
      <c r="Q20" s="1167"/>
      <c r="R20" s="1167"/>
      <c r="S20" s="166"/>
      <c r="T20" s="29"/>
      <c r="U20" s="100"/>
      <c r="V20" s="128"/>
      <c r="W20" s="149"/>
      <c r="Z20" s="120"/>
      <c r="AA20" s="120"/>
    </row>
    <row r="21" spans="1:27" ht="12" customHeight="1" x14ac:dyDescent="0.25">
      <c r="A21" s="1"/>
      <c r="B21" s="20" t="s">
        <v>31</v>
      </c>
      <c r="C21" s="21"/>
      <c r="D21" s="29"/>
      <c r="E21" s="29"/>
      <c r="F21" s="29"/>
      <c r="G21" s="29"/>
      <c r="H21" s="29"/>
      <c r="I21" s="29"/>
      <c r="J21" s="128"/>
      <c r="K21" s="313"/>
      <c r="L21" s="1161"/>
      <c r="M21" s="1162"/>
      <c r="N21" s="30"/>
      <c r="O21" s="395" t="s">
        <v>31</v>
      </c>
      <c r="P21" s="538"/>
      <c r="Q21" s="125"/>
      <c r="R21" s="22"/>
      <c r="T21" s="36"/>
      <c r="U21" s="59"/>
      <c r="V21" s="128"/>
      <c r="W21" s="149"/>
      <c r="Z21" s="120"/>
      <c r="AA21" s="120"/>
    </row>
    <row r="22" spans="1:27" ht="12" customHeight="1" x14ac:dyDescent="0.25">
      <c r="A22" s="25"/>
      <c r="B22" s="1260" t="s">
        <v>32</v>
      </c>
      <c r="C22" s="1257" t="s">
        <v>33</v>
      </c>
      <c r="D22" s="646">
        <v>14408.073170560996</v>
      </c>
      <c r="E22" s="998">
        <v>17541.18</v>
      </c>
      <c r="F22" s="28"/>
      <c r="G22" s="29"/>
      <c r="H22" s="1256">
        <v>17541.18</v>
      </c>
      <c r="I22" s="998">
        <v>26113.303790000002</v>
      </c>
      <c r="J22" s="1096"/>
      <c r="K22" s="224"/>
      <c r="L22" s="1014">
        <f>VLOOKUP(B22,'FX rates'!$B$9:$K$116,4,FALSE)</f>
        <v>1.3875999999999999</v>
      </c>
      <c r="M22" s="1014">
        <f>VLOOKUP(B22,'FX rates'!$B$9:$K$116,5,FALSE)</f>
        <v>1.3718999999999999</v>
      </c>
      <c r="N22" s="30"/>
      <c r="O22" s="1153" t="s">
        <v>32</v>
      </c>
      <c r="P22" s="1275">
        <f>D22/$L22</f>
        <v>10383.448523033292</v>
      </c>
      <c r="Q22" s="1714">
        <f t="shared" ref="Q22:Q39" si="4">E22/$M22</f>
        <v>12786.048545812379</v>
      </c>
      <c r="R22" s="744"/>
      <c r="T22" s="1066">
        <f>H22/L22</f>
        <v>12641.380801383684</v>
      </c>
      <c r="U22" s="998">
        <f t="shared" ref="U22:U69" si="5">I22/M22</f>
        <v>19034.407602594943</v>
      </c>
      <c r="V22" s="119"/>
      <c r="W22" s="149"/>
      <c r="Z22" s="120"/>
      <c r="AA22" s="120"/>
    </row>
    <row r="23" spans="1:27" ht="12" customHeight="1" x14ac:dyDescent="0.25">
      <c r="A23" s="25"/>
      <c r="B23" s="1261" t="s">
        <v>700</v>
      </c>
      <c r="C23" s="1258" t="s">
        <v>34</v>
      </c>
      <c r="D23" s="638">
        <v>1670138.6429999999</v>
      </c>
      <c r="E23" s="989">
        <v>998634.4</v>
      </c>
      <c r="F23" s="69"/>
      <c r="G23" s="29"/>
      <c r="H23" s="921" t="s">
        <v>131</v>
      </c>
      <c r="I23" s="989" t="s">
        <v>131</v>
      </c>
      <c r="J23" s="1097"/>
      <c r="K23" s="224"/>
      <c r="L23" s="1015">
        <f>VLOOKUP(B23,'FX rates'!$B$9:$K$116,4,FALSE)</f>
        <v>67.808000000000007</v>
      </c>
      <c r="M23" s="1015">
        <f>VLOOKUP(B23,'FX rates'!$B$9:$K$116,5,FALSE)</f>
        <v>66.202500000000001</v>
      </c>
      <c r="N23" s="30"/>
      <c r="O23" s="40" t="s">
        <v>700</v>
      </c>
      <c r="P23" s="1276">
        <f>D23/$L23</f>
        <v>24630.407075861251</v>
      </c>
      <c r="Q23" s="1715">
        <f t="shared" si="4"/>
        <v>15084.542124542124</v>
      </c>
      <c r="R23" s="452"/>
      <c r="T23" s="996" t="s">
        <v>131</v>
      </c>
      <c r="U23" s="989" t="s">
        <v>131</v>
      </c>
      <c r="V23" s="121"/>
      <c r="W23" s="149"/>
      <c r="Z23" s="120"/>
      <c r="AA23" s="120"/>
    </row>
    <row r="24" spans="1:27" ht="12" customHeight="1" x14ac:dyDescent="0.25">
      <c r="A24" s="25"/>
      <c r="B24" s="1261" t="s">
        <v>35</v>
      </c>
      <c r="C24" s="1258" t="s">
        <v>36</v>
      </c>
      <c r="D24" s="638">
        <v>759.18775400000004</v>
      </c>
      <c r="E24" s="989">
        <v>12820.49</v>
      </c>
      <c r="F24" s="69"/>
      <c r="G24" s="29"/>
      <c r="H24" s="921">
        <v>10610.844030714999</v>
      </c>
      <c r="I24" s="989">
        <v>8216.1</v>
      </c>
      <c r="J24" s="1097"/>
      <c r="K24" s="224"/>
      <c r="L24" s="1015">
        <f>VLOOKUP(B24,'FX rates'!$B$9:$K$116,4,FALSE)</f>
        <v>4.4835000000000003</v>
      </c>
      <c r="M24" s="1015">
        <f>VLOOKUP(B24,'FX rates'!$B$9:$K$116,5,FALSE)</f>
        <v>4.2942</v>
      </c>
      <c r="N24" s="30"/>
      <c r="O24" s="40" t="s">
        <v>35</v>
      </c>
      <c r="P24" s="1276">
        <f t="shared" ref="P24:P25" si="6">D24/$L24</f>
        <v>169.32926374484219</v>
      </c>
      <c r="Q24" s="1715">
        <f t="shared" si="4"/>
        <v>2985.5363047831961</v>
      </c>
      <c r="R24" s="452"/>
      <c r="T24" s="996">
        <f t="shared" ref="T24:T25" si="7">H24/L24</f>
        <v>2366.6430312735583</v>
      </c>
      <c r="U24" s="989">
        <f t="shared" si="5"/>
        <v>1913.3016627078387</v>
      </c>
      <c r="V24" s="121"/>
      <c r="W24" s="149"/>
      <c r="Z24" s="120"/>
      <c r="AA24" s="120"/>
    </row>
    <row r="25" spans="1:27" ht="12" customHeight="1" x14ac:dyDescent="0.25">
      <c r="A25" s="25"/>
      <c r="B25" s="1261" t="s">
        <v>37</v>
      </c>
      <c r="C25" s="1258" t="s">
        <v>38</v>
      </c>
      <c r="D25" s="638">
        <v>75252.727430600004</v>
      </c>
      <c r="E25" s="989">
        <v>1929.4134762000001</v>
      </c>
      <c r="F25" s="69"/>
      <c r="G25" s="29"/>
      <c r="H25" s="921">
        <v>11063.668250999999</v>
      </c>
      <c r="I25" s="989">
        <v>17999.008741000001</v>
      </c>
      <c r="J25" s="1097"/>
      <c r="K25" s="224"/>
      <c r="L25" s="1015">
        <f>VLOOKUP(B25,'FX rates'!$B$9:$K$116,4,FALSE)</f>
        <v>146.97999999999999</v>
      </c>
      <c r="M25" s="1015">
        <f>VLOOKUP(B25,'FX rates'!$B$9:$K$116,5,FALSE)</f>
        <v>141.22200000000001</v>
      </c>
      <c r="N25" s="30"/>
      <c r="O25" s="40" t="s">
        <v>37</v>
      </c>
      <c r="P25" s="1276">
        <f t="shared" si="6"/>
        <v>511.99297476255276</v>
      </c>
      <c r="Q25" s="1715">
        <f t="shared" si="4"/>
        <v>13.662272706802057</v>
      </c>
      <c r="R25" s="452"/>
      <c r="T25" s="996">
        <f t="shared" si="7"/>
        <v>75.273290590556542</v>
      </c>
      <c r="U25" s="989">
        <f t="shared" si="5"/>
        <v>127.45187535228223</v>
      </c>
      <c r="V25" s="121"/>
      <c r="W25" s="149"/>
      <c r="Z25" s="120"/>
      <c r="AA25" s="120"/>
    </row>
    <row r="26" spans="1:27" ht="12" customHeight="1" x14ac:dyDescent="0.25">
      <c r="A26" s="25"/>
      <c r="B26" s="1261" t="s">
        <v>39</v>
      </c>
      <c r="C26" s="1258" t="s">
        <v>40</v>
      </c>
      <c r="D26" s="638" t="s">
        <v>131</v>
      </c>
      <c r="E26" s="1169">
        <v>48999890.126999997</v>
      </c>
      <c r="F26" s="69"/>
      <c r="G26" s="29"/>
      <c r="H26" s="921" t="s">
        <v>131</v>
      </c>
      <c r="I26" s="1169">
        <v>13389103.025800001</v>
      </c>
      <c r="J26" s="1097"/>
      <c r="K26" s="224"/>
      <c r="L26" s="1015">
        <f>VLOOKUP(B26,'FX rates'!$B$9:$K$116,4,FALSE)</f>
        <v>22468</v>
      </c>
      <c r="M26" s="1015">
        <f>VLOOKUP(B26,'FX rates'!$B$9:$K$116,5,FALSE)</f>
        <v>22108.7</v>
      </c>
      <c r="N26" s="30"/>
      <c r="O26" s="40" t="s">
        <v>39</v>
      </c>
      <c r="P26" s="1276" t="s">
        <v>131</v>
      </c>
      <c r="Q26" s="1715">
        <f t="shared" si="4"/>
        <v>2216.3171116800172</v>
      </c>
      <c r="R26" s="452"/>
      <c r="T26" s="996" t="s">
        <v>131</v>
      </c>
      <c r="U26" s="989">
        <f t="shared" si="5"/>
        <v>605.60336093031253</v>
      </c>
      <c r="V26" s="121"/>
      <c r="W26" s="149"/>
      <c r="Z26" s="120"/>
      <c r="AA26" s="120"/>
    </row>
    <row r="27" spans="1:27" ht="12" customHeight="1" x14ac:dyDescent="0.25">
      <c r="A27" s="25"/>
      <c r="B27" s="1261" t="s">
        <v>41</v>
      </c>
      <c r="C27" s="1258" t="s">
        <v>42</v>
      </c>
      <c r="D27" s="638">
        <v>518895.57</v>
      </c>
      <c r="E27" s="1169">
        <v>900492.37</v>
      </c>
      <c r="F27" s="69"/>
      <c r="G27" s="29"/>
      <c r="H27" s="921">
        <v>156289.34</v>
      </c>
      <c r="I27" s="1169">
        <v>639145.18999999994</v>
      </c>
      <c r="J27" s="1097"/>
      <c r="K27" s="224"/>
      <c r="L27" s="1015">
        <f>VLOOKUP(B27,'FX rates'!$B$9:$K$116,4,FALSE)</f>
        <v>7.7542999999999997</v>
      </c>
      <c r="M27" s="1015">
        <f>VLOOKUP(B27,'FX rates'!$B$9:$K$116,5,FALSE)</f>
        <v>7.7503000000000002</v>
      </c>
      <c r="N27" s="67"/>
      <c r="O27" s="40" t="s">
        <v>41</v>
      </c>
      <c r="P27" s="1276">
        <f>D27/$L27</f>
        <v>66917.138877783946</v>
      </c>
      <c r="Q27" s="1715">
        <f t="shared" si="4"/>
        <v>116188.06626840252</v>
      </c>
      <c r="R27" s="452"/>
      <c r="T27" s="996">
        <f t="shared" ref="T27:T69" si="8">H27/L27</f>
        <v>20155.183575564526</v>
      </c>
      <c r="U27" s="989">
        <f t="shared" si="5"/>
        <v>82467.154819813411</v>
      </c>
      <c r="V27" s="121"/>
      <c r="W27" s="149"/>
      <c r="Z27" s="120"/>
      <c r="AA27" s="120"/>
    </row>
    <row r="28" spans="1:27" ht="12" customHeight="1" x14ac:dyDescent="0.25">
      <c r="A28" s="25"/>
      <c r="B28" s="1261" t="s">
        <v>43</v>
      </c>
      <c r="C28" s="1258" t="s">
        <v>44</v>
      </c>
      <c r="D28" s="638">
        <v>60710882.332385004</v>
      </c>
      <c r="E28" s="1169">
        <v>76651950.521730006</v>
      </c>
      <c r="F28" s="69"/>
      <c r="G28" s="29"/>
      <c r="H28" s="921" t="s">
        <v>131</v>
      </c>
      <c r="I28" s="1169">
        <v>6200969.0159999998</v>
      </c>
      <c r="J28" s="1097"/>
      <c r="K28" s="224"/>
      <c r="L28" s="1015">
        <f>VLOOKUP(B28,'FX rates'!$B$9:$K$116,4,FALSE)</f>
        <v>13513.5</v>
      </c>
      <c r="M28" s="1015">
        <f>VLOOKUP(B28,'FX rates'!$B$9:$K$116,5,FALSE)</f>
        <v>13793.1</v>
      </c>
      <c r="N28" s="30"/>
      <c r="O28" s="40" t="s">
        <v>43</v>
      </c>
      <c r="P28" s="1276">
        <f>D28/$L28</f>
        <v>4492.6097852062758</v>
      </c>
      <c r="Q28" s="1715">
        <f t="shared" si="4"/>
        <v>5557.2678021423762</v>
      </c>
      <c r="R28" s="452"/>
      <c r="T28" s="996" t="s">
        <v>131</v>
      </c>
      <c r="U28" s="989">
        <f t="shared" si="5"/>
        <v>449.57036605259151</v>
      </c>
      <c r="V28" s="121"/>
      <c r="W28" s="149"/>
      <c r="Z28" s="120"/>
      <c r="AA28" s="120"/>
    </row>
    <row r="29" spans="1:27" ht="12" customHeight="1" x14ac:dyDescent="0.25">
      <c r="A29" s="25"/>
      <c r="B29" s="1261" t="s">
        <v>45</v>
      </c>
      <c r="C29" s="1258" t="s">
        <v>46</v>
      </c>
      <c r="D29" s="638">
        <v>3759017</v>
      </c>
      <c r="E29" s="1169">
        <v>12895442.369999999</v>
      </c>
      <c r="F29" s="69"/>
      <c r="G29" s="29"/>
      <c r="H29" s="921">
        <v>3231500.98</v>
      </c>
      <c r="I29" s="1169">
        <v>1842064.74</v>
      </c>
      <c r="J29" s="1097"/>
      <c r="K29" s="224"/>
      <c r="L29" s="1015">
        <f>VLOOKUP(B29,'FX rates'!$B$9:$K$116,4,FALSE)</f>
        <v>116.965</v>
      </c>
      <c r="M29" s="1015">
        <f>VLOOKUP(B29,'FX rates'!$B$9:$K$116,5,FALSE)</f>
        <v>120.49</v>
      </c>
      <c r="N29" s="30"/>
      <c r="O29" s="40" t="s">
        <v>45</v>
      </c>
      <c r="P29" s="1276">
        <f>D29/$L29</f>
        <v>32137.964348309324</v>
      </c>
      <c r="Q29" s="1715">
        <f t="shared" si="4"/>
        <v>107025.00099593327</v>
      </c>
      <c r="R29" s="452"/>
      <c r="T29" s="996">
        <f t="shared" si="8"/>
        <v>27627.93126148848</v>
      </c>
      <c r="U29" s="989">
        <f t="shared" si="5"/>
        <v>15288.113038426425</v>
      </c>
      <c r="V29" s="121"/>
      <c r="W29" s="149"/>
      <c r="Z29" s="120"/>
      <c r="AA29" s="120"/>
    </row>
    <row r="30" spans="1:27" ht="12" customHeight="1" x14ac:dyDescent="0.25">
      <c r="A30" s="25"/>
      <c r="B30" s="1261" t="s">
        <v>47</v>
      </c>
      <c r="C30" s="1258" t="s">
        <v>48</v>
      </c>
      <c r="D30" s="638">
        <v>35834820.689999998</v>
      </c>
      <c r="E30" s="1169">
        <v>23195186</v>
      </c>
      <c r="F30" s="69"/>
      <c r="G30" s="29"/>
      <c r="H30" s="921">
        <v>32528821.16</v>
      </c>
      <c r="I30" s="1169">
        <v>23391547</v>
      </c>
      <c r="J30" s="1097"/>
      <c r="K30" s="224"/>
      <c r="L30" s="1015">
        <f>VLOOKUP(B30,'FX rates'!$B$9:$K$116,4,FALSE)</f>
        <v>1203.51</v>
      </c>
      <c r="M30" s="1015">
        <f>VLOOKUP(B30,'FX rates'!$B$9:$K$116,5,FALSE)</f>
        <v>1173.02</v>
      </c>
      <c r="N30" s="30"/>
      <c r="O30" s="40" t="s">
        <v>47</v>
      </c>
      <c r="P30" s="1276">
        <f t="shared" ref="P30:P39" si="9">D30/$L30</f>
        <v>29775.257945509384</v>
      </c>
      <c r="Q30" s="1715">
        <f t="shared" si="4"/>
        <v>19773.904963257235</v>
      </c>
      <c r="R30" s="452"/>
      <c r="T30" s="996">
        <f t="shared" si="8"/>
        <v>27028.293209030253</v>
      </c>
      <c r="U30" s="989">
        <f t="shared" si="5"/>
        <v>19941.302791086255</v>
      </c>
      <c r="V30" s="121"/>
      <c r="W30" s="149"/>
      <c r="Z30" s="120"/>
      <c r="AA30" s="120"/>
    </row>
    <row r="31" spans="1:27" ht="12" customHeight="1" x14ac:dyDescent="0.25">
      <c r="A31" s="25"/>
      <c r="B31" s="1261" t="s">
        <v>49</v>
      </c>
      <c r="C31" s="1258" t="s">
        <v>34</v>
      </c>
      <c r="D31" s="638">
        <v>178452.57</v>
      </c>
      <c r="E31" s="1169">
        <v>1838370.3313379502</v>
      </c>
      <c r="F31" s="69"/>
      <c r="G31" s="29"/>
      <c r="H31" s="921">
        <v>388887.3</v>
      </c>
      <c r="I31" s="1169">
        <v>6128.7995126000005</v>
      </c>
      <c r="J31" s="1097"/>
      <c r="K31" s="224"/>
      <c r="L31" s="1015">
        <f>VLOOKUP(B31,'FX rates'!$B$9:$K$116,4,FALSE)</f>
        <v>67.808000000000007</v>
      </c>
      <c r="M31" s="1015">
        <f>VLOOKUP(B31,'FX rates'!$B$9:$K$116,5,FALSE)</f>
        <v>66.202500000000001</v>
      </c>
      <c r="N31" s="30"/>
      <c r="O31" s="40" t="s">
        <v>49</v>
      </c>
      <c r="P31" s="1276">
        <f t="shared" si="9"/>
        <v>2631.7332763095797</v>
      </c>
      <c r="Q31" s="1715">
        <f t="shared" si="4"/>
        <v>27768.8959078275</v>
      </c>
      <c r="R31" s="452"/>
      <c r="T31" s="996">
        <f t="shared" si="8"/>
        <v>5735.1241741387439</v>
      </c>
      <c r="U31" s="989">
        <f t="shared" si="5"/>
        <v>92.576556966881924</v>
      </c>
      <c r="V31" s="121"/>
      <c r="W31" s="149"/>
      <c r="Z31" s="120"/>
      <c r="AA31" s="120"/>
    </row>
    <row r="32" spans="1:27" ht="12" customHeight="1" x14ac:dyDescent="0.25">
      <c r="A32" s="25"/>
      <c r="B32" s="1261" t="s">
        <v>50</v>
      </c>
      <c r="C32" s="1258" t="s">
        <v>51</v>
      </c>
      <c r="D32" s="638">
        <v>2145.59</v>
      </c>
      <c r="E32" s="989">
        <v>830.82</v>
      </c>
      <c r="F32" s="69"/>
      <c r="G32" s="29"/>
      <c r="H32" s="921">
        <v>4297.7299999999996</v>
      </c>
      <c r="I32" s="989">
        <v>1593.18</v>
      </c>
      <c r="J32" s="1097"/>
      <c r="K32" s="224"/>
      <c r="L32" s="1015">
        <f>VLOOKUP(B32,'FX rates'!$B$9:$K$116,4,FALSE)</f>
        <v>1.4371</v>
      </c>
      <c r="M32" s="1015">
        <f>VLOOKUP(B32,'FX rates'!$B$9:$K$116,5,FALSE)</f>
        <v>1.4592000000000001</v>
      </c>
      <c r="N32" s="30"/>
      <c r="O32" s="40" t="s">
        <v>50</v>
      </c>
      <c r="P32" s="1276">
        <f t="shared" si="9"/>
        <v>1492.99979124626</v>
      </c>
      <c r="Q32" s="1715">
        <f t="shared" si="4"/>
        <v>569.36677631578948</v>
      </c>
      <c r="R32" s="452"/>
      <c r="T32" s="996">
        <f t="shared" si="8"/>
        <v>2990.5573724862566</v>
      </c>
      <c r="U32" s="989">
        <f t="shared" si="5"/>
        <v>1091.8174342105262</v>
      </c>
      <c r="V32" s="121"/>
      <c r="W32" s="149"/>
      <c r="Z32" s="120"/>
      <c r="AA32" s="120"/>
    </row>
    <row r="33" spans="1:27" ht="12" customHeight="1" x14ac:dyDescent="0.25">
      <c r="A33" s="25"/>
      <c r="B33" s="1261" t="s">
        <v>719</v>
      </c>
      <c r="C33" s="1258" t="s">
        <v>52</v>
      </c>
      <c r="D33" s="638">
        <v>192398.74</v>
      </c>
      <c r="E33" s="989">
        <v>20927.72</v>
      </c>
      <c r="F33" s="69"/>
      <c r="G33" s="29"/>
      <c r="H33" s="921">
        <v>56378.93</v>
      </c>
      <c r="I33" s="989">
        <v>6975.73</v>
      </c>
      <c r="J33" s="1097"/>
      <c r="K33" s="224"/>
      <c r="L33" s="1015">
        <f>VLOOKUP(B33,'FX rates'!$B$9:$K$116,4,FALSE)</f>
        <v>49.525799999999997</v>
      </c>
      <c r="M33" s="1015">
        <f>VLOOKUP(B33,'FX rates'!$B$9:$K$116,5,FALSE)</f>
        <v>46.846200000000003</v>
      </c>
      <c r="N33" s="30"/>
      <c r="O33" s="40" t="s">
        <v>719</v>
      </c>
      <c r="P33" s="1276">
        <f t="shared" si="9"/>
        <v>3884.8184178751276</v>
      </c>
      <c r="Q33" s="1715">
        <f t="shared" si="4"/>
        <v>446.73249911412239</v>
      </c>
      <c r="R33" s="452"/>
      <c r="T33" s="996">
        <f t="shared" si="8"/>
        <v>1138.3749480068975</v>
      </c>
      <c r="U33" s="989">
        <f t="shared" si="5"/>
        <v>148.90706183212296</v>
      </c>
      <c r="V33" s="121"/>
      <c r="W33" s="149"/>
      <c r="Z33" s="120"/>
      <c r="AA33" s="120"/>
    </row>
    <row r="34" spans="1:27" ht="12" customHeight="1" x14ac:dyDescent="0.25">
      <c r="A34" s="25"/>
      <c r="B34" s="1261" t="s">
        <v>53</v>
      </c>
      <c r="C34" s="1258" t="s">
        <v>54</v>
      </c>
      <c r="D34" s="638">
        <v>929454.24</v>
      </c>
      <c r="E34" s="989">
        <v>816256.92</v>
      </c>
      <c r="F34" s="69"/>
      <c r="G34" s="29"/>
      <c r="H34" s="921">
        <v>2982.87</v>
      </c>
      <c r="I34" s="989">
        <v>377439.24</v>
      </c>
      <c r="J34" s="1097"/>
      <c r="K34" s="224"/>
      <c r="L34" s="1015">
        <f>VLOOKUP(B34,'FX rates'!$B$9:$K$116,4,FALSE)</f>
        <v>6.9436999999999998</v>
      </c>
      <c r="M34" s="1015">
        <f>VLOOKUP(B34,'FX rates'!$B$9:$K$116,5,FALSE)</f>
        <v>6.4888000000000003</v>
      </c>
      <c r="N34" s="30"/>
      <c r="O34" s="40" t="s">
        <v>53</v>
      </c>
      <c r="P34" s="1276">
        <f t="shared" si="9"/>
        <v>133855.75989746102</v>
      </c>
      <c r="Q34" s="1715">
        <f t="shared" si="4"/>
        <v>125794.74170879053</v>
      </c>
      <c r="R34" s="452"/>
      <c r="T34" s="996">
        <f t="shared" si="8"/>
        <v>429.57933090427292</v>
      </c>
      <c r="U34" s="989">
        <f t="shared" si="5"/>
        <v>58167.802983602509</v>
      </c>
      <c r="V34" s="121"/>
      <c r="W34" s="149"/>
      <c r="Z34" s="120"/>
      <c r="AA34" s="120"/>
    </row>
    <row r="35" spans="1:27" ht="12" customHeight="1" x14ac:dyDescent="0.25">
      <c r="A35" s="25"/>
      <c r="B35" s="1261" t="s">
        <v>55</v>
      </c>
      <c r="C35" s="1258" t="s">
        <v>54</v>
      </c>
      <c r="D35" s="638">
        <v>341786.23387</v>
      </c>
      <c r="E35" s="989">
        <v>327180.10600000003</v>
      </c>
      <c r="F35" s="69"/>
      <c r="G35" s="29"/>
      <c r="H35" s="921">
        <v>0</v>
      </c>
      <c r="I35" s="989">
        <v>246461.14799999999</v>
      </c>
      <c r="J35" s="1097"/>
      <c r="K35" s="224"/>
      <c r="L35" s="1015">
        <f>VLOOKUP(B35,'FX rates'!$B$9:$K$116,4,FALSE)</f>
        <v>6.9436999999999998</v>
      </c>
      <c r="M35" s="1015">
        <f>VLOOKUP(B35,'FX rates'!$B$9:$K$116,5,FALSE)</f>
        <v>6.4888000000000003</v>
      </c>
      <c r="N35" s="30"/>
      <c r="O35" s="40" t="s">
        <v>55</v>
      </c>
      <c r="P35" s="1276">
        <f t="shared" si="9"/>
        <v>49222.494328672037</v>
      </c>
      <c r="Q35" s="1715">
        <f t="shared" si="4"/>
        <v>50422.282394279377</v>
      </c>
      <c r="R35" s="452"/>
      <c r="T35" s="996">
        <f t="shared" si="8"/>
        <v>0</v>
      </c>
      <c r="U35" s="989">
        <f t="shared" si="5"/>
        <v>37982.546541733442</v>
      </c>
      <c r="V35" s="121"/>
      <c r="W35" s="149"/>
      <c r="Z35" s="120"/>
      <c r="AA35" s="120"/>
    </row>
    <row r="36" spans="1:27" ht="12" customHeight="1" x14ac:dyDescent="0.25">
      <c r="A36" s="25"/>
      <c r="B36" s="1261" t="s">
        <v>56</v>
      </c>
      <c r="C36" s="1258" t="s">
        <v>57</v>
      </c>
      <c r="D36" s="638">
        <v>6412.37</v>
      </c>
      <c r="E36" s="1169">
        <v>1021.78</v>
      </c>
      <c r="F36" s="69"/>
      <c r="G36" s="29"/>
      <c r="H36" s="921">
        <v>15913</v>
      </c>
      <c r="I36" s="1169">
        <v>8929</v>
      </c>
      <c r="J36" s="1097"/>
      <c r="K36" s="224"/>
      <c r="L36" s="1015">
        <f>VLOOKUP(B36,'FX rates'!$B$9:$K$116,4,FALSE)</f>
        <v>1.4459</v>
      </c>
      <c r="M36" s="1015">
        <f>VLOOKUP(B36,'FX rates'!$B$9:$K$116,5,FALSE)</f>
        <v>1.4137999999999999</v>
      </c>
      <c r="N36" s="30"/>
      <c r="O36" s="40" t="s">
        <v>56</v>
      </c>
      <c r="P36" s="1276">
        <f t="shared" si="9"/>
        <v>4434.8640984853728</v>
      </c>
      <c r="Q36" s="1715">
        <f t="shared" si="4"/>
        <v>722.71891356627532</v>
      </c>
      <c r="R36" s="452"/>
      <c r="T36" s="996">
        <f t="shared" si="8"/>
        <v>11005.602047167855</v>
      </c>
      <c r="U36" s="989">
        <f t="shared" si="5"/>
        <v>6315.6033385203</v>
      </c>
      <c r="V36" s="121"/>
      <c r="W36" s="149"/>
      <c r="Z36" s="120"/>
      <c r="AA36" s="120"/>
    </row>
    <row r="37" spans="1:27" ht="12" customHeight="1" x14ac:dyDescent="0.25">
      <c r="A37" s="25"/>
      <c r="B37" s="1262" t="s">
        <v>632</v>
      </c>
      <c r="C37" s="1258" t="s">
        <v>59</v>
      </c>
      <c r="D37" s="638">
        <v>186118.70699999999</v>
      </c>
      <c r="E37" s="1169">
        <v>336719.41736075003</v>
      </c>
      <c r="F37" s="69"/>
      <c r="G37" s="29"/>
      <c r="H37" s="921">
        <v>37245.506884670001</v>
      </c>
      <c r="I37" s="1169">
        <v>90555.517072360002</v>
      </c>
      <c r="J37" s="1097"/>
      <c r="K37" s="224"/>
      <c r="L37" s="1015">
        <f>VLOOKUP(B37,'FX rates'!$B$9:$K$116,4,FALSE)</f>
        <v>35.666600000000003</v>
      </c>
      <c r="M37" s="1015">
        <f>VLOOKUP(B37,'FX rates'!$B$9:$K$116,5,FALSE)</f>
        <v>36.000599999999999</v>
      </c>
      <c r="N37" s="30"/>
      <c r="O37" s="40" t="s">
        <v>631</v>
      </c>
      <c r="P37" s="1276">
        <f t="shared" si="9"/>
        <v>5218.2912584883334</v>
      </c>
      <c r="Q37" s="1715">
        <f t="shared" si="4"/>
        <v>9353.161262888676</v>
      </c>
      <c r="R37" s="452"/>
      <c r="T37" s="996">
        <f t="shared" si="8"/>
        <v>1044.2685000720562</v>
      </c>
      <c r="U37" s="989">
        <f t="shared" si="5"/>
        <v>2515.3891066360006</v>
      </c>
      <c r="V37" s="121"/>
      <c r="W37" s="149"/>
      <c r="Z37" s="120"/>
      <c r="AA37" s="120"/>
    </row>
    <row r="38" spans="1:27" ht="12" customHeight="1" x14ac:dyDescent="0.25">
      <c r="A38" s="25"/>
      <c r="B38" s="1261" t="s">
        <v>60</v>
      </c>
      <c r="C38" s="1258" t="s">
        <v>61</v>
      </c>
      <c r="D38" s="638">
        <v>133176</v>
      </c>
      <c r="E38" s="1169">
        <v>189636</v>
      </c>
      <c r="F38" s="69"/>
      <c r="G38" s="29"/>
      <c r="H38" s="921">
        <v>117618</v>
      </c>
      <c r="I38" s="1169">
        <v>20249</v>
      </c>
      <c r="J38" s="1097"/>
      <c r="K38" s="224"/>
      <c r="L38" s="1015">
        <f>VLOOKUP(B38,'FX rates'!$B$9:$K$116,4,FALSE)</f>
        <v>32.283099999999997</v>
      </c>
      <c r="M38" s="1015">
        <f>VLOOKUP(B38,'FX rates'!$B$9:$K$116,5,FALSE)</f>
        <v>32.890799999999999</v>
      </c>
      <c r="N38" s="30"/>
      <c r="O38" s="40" t="s">
        <v>60</v>
      </c>
      <c r="P38" s="1276">
        <f t="shared" si="9"/>
        <v>4125.2543900678684</v>
      </c>
      <c r="Q38" s="1715">
        <f t="shared" si="4"/>
        <v>5765.6244299317741</v>
      </c>
      <c r="R38" s="452"/>
      <c r="T38" s="996">
        <f t="shared" si="8"/>
        <v>3643.3304112678152</v>
      </c>
      <c r="U38" s="989">
        <f t="shared" si="5"/>
        <v>615.64328018777292</v>
      </c>
      <c r="V38" s="121"/>
      <c r="W38" s="149"/>
      <c r="Z38" s="120"/>
      <c r="AA38" s="120"/>
    </row>
    <row r="39" spans="1:27" ht="12" customHeight="1" x14ac:dyDescent="0.25">
      <c r="A39" s="1"/>
      <c r="B39" s="1263" t="s">
        <v>62</v>
      </c>
      <c r="C39" s="1259" t="s">
        <v>61</v>
      </c>
      <c r="D39" s="639">
        <v>208177.86</v>
      </c>
      <c r="E39" s="1000">
        <v>230141.31</v>
      </c>
      <c r="F39" s="1172"/>
      <c r="G39" s="29"/>
      <c r="H39" s="1168">
        <v>239113.06</v>
      </c>
      <c r="I39" s="1000">
        <v>38650.99</v>
      </c>
      <c r="J39" s="1098"/>
      <c r="K39" s="224"/>
      <c r="L39" s="1016">
        <f>VLOOKUP(B39,'FX rates'!$B$9:$K$116,4,FALSE)</f>
        <v>32.283099999999997</v>
      </c>
      <c r="M39" s="1016">
        <f>VLOOKUP(B39,'FX rates'!$B$9:$K$116,5,FALSE)</f>
        <v>32.890799999999999</v>
      </c>
      <c r="N39" s="71"/>
      <c r="O39" s="46" t="s">
        <v>62</v>
      </c>
      <c r="P39" s="1283">
        <f t="shared" si="9"/>
        <v>6448.5089721866862</v>
      </c>
      <c r="Q39" s="1716">
        <f t="shared" si="4"/>
        <v>6997.1332409062716</v>
      </c>
      <c r="R39" s="453"/>
      <c r="T39" s="1284">
        <f t="shared" si="8"/>
        <v>7406.7564762987449</v>
      </c>
      <c r="U39" s="1285">
        <f t="shared" si="5"/>
        <v>1175.1307356464422</v>
      </c>
      <c r="V39" s="123"/>
      <c r="W39" s="149"/>
      <c r="Z39" s="120"/>
      <c r="AA39" s="120"/>
    </row>
    <row r="40" spans="1:27" ht="12" customHeight="1" x14ac:dyDescent="0.25">
      <c r="A40" s="1"/>
      <c r="B40" s="72"/>
      <c r="C40" s="72"/>
      <c r="D40" s="211"/>
      <c r="E40" s="211"/>
      <c r="F40" s="211"/>
      <c r="G40" s="211"/>
      <c r="H40" s="211"/>
      <c r="I40" s="211"/>
      <c r="J40" s="125"/>
      <c r="K40" s="313"/>
      <c r="L40" s="1161"/>
      <c r="M40" s="1162"/>
      <c r="N40" s="30"/>
      <c r="O40" s="53" t="s">
        <v>30</v>
      </c>
      <c r="P40" s="772">
        <f>SUM(P22:P39)</f>
        <v>380332.87322500319</v>
      </c>
      <c r="Q40" s="772">
        <f>SUM(Q22:Q39)</f>
        <v>509471.0035228802</v>
      </c>
      <c r="R40" s="125"/>
      <c r="T40" s="772">
        <f>SUM(T22:T39)</f>
        <v>123288.2984296737</v>
      </c>
      <c r="U40" s="772">
        <f>SUM(U22:U39)</f>
        <v>247932.32255630003</v>
      </c>
      <c r="V40" s="127"/>
      <c r="W40" s="149"/>
      <c r="Z40" s="120"/>
      <c r="AA40" s="120"/>
    </row>
    <row r="41" spans="1:27" ht="12" customHeight="1" x14ac:dyDescent="0.25">
      <c r="A41" s="1"/>
      <c r="B41" s="48"/>
      <c r="C41" s="48"/>
      <c r="D41" s="29"/>
      <c r="E41" s="29"/>
      <c r="F41" s="29"/>
      <c r="G41" s="29"/>
      <c r="H41" s="29"/>
      <c r="I41" s="29"/>
      <c r="J41" s="128"/>
      <c r="K41" s="313"/>
      <c r="L41" s="1161"/>
      <c r="M41" s="1162"/>
      <c r="N41" s="30"/>
      <c r="O41" s="58"/>
      <c r="P41" s="538"/>
      <c r="Q41" s="60"/>
      <c r="R41" s="129"/>
      <c r="T41" s="538"/>
      <c r="U41" s="59"/>
      <c r="V41" s="128"/>
      <c r="W41" s="149"/>
      <c r="Z41" s="131"/>
      <c r="AA41" s="131"/>
    </row>
    <row r="42" spans="1:27" ht="12" customHeight="1" x14ac:dyDescent="0.25">
      <c r="A42" s="25"/>
      <c r="B42" s="20" t="s">
        <v>64</v>
      </c>
      <c r="C42" s="21"/>
      <c r="D42" s="29"/>
      <c r="E42" s="29"/>
      <c r="F42" s="29"/>
      <c r="G42" s="29"/>
      <c r="H42" s="29"/>
      <c r="I42" s="29"/>
      <c r="J42" s="128"/>
      <c r="K42" s="313"/>
      <c r="L42" s="1161"/>
      <c r="M42" s="1162"/>
      <c r="N42" s="1"/>
      <c r="O42" s="395" t="s">
        <v>64</v>
      </c>
      <c r="P42" s="538"/>
      <c r="Q42" s="125"/>
      <c r="R42" s="22"/>
      <c r="T42" s="538"/>
      <c r="U42" s="59"/>
      <c r="V42" s="128"/>
      <c r="W42" s="149"/>
      <c r="Z42" s="120"/>
      <c r="AA42" s="120"/>
    </row>
    <row r="43" spans="1:27" ht="12" customHeight="1" x14ac:dyDescent="0.25">
      <c r="A43" s="25"/>
      <c r="B43" s="1264" t="s">
        <v>165</v>
      </c>
      <c r="C43" s="1257" t="s">
        <v>68</v>
      </c>
      <c r="D43" s="1256">
        <v>0</v>
      </c>
      <c r="E43" s="998">
        <v>0</v>
      </c>
      <c r="F43" s="28"/>
      <c r="G43" s="29"/>
      <c r="H43" s="1256">
        <v>13.845000000000001</v>
      </c>
      <c r="I43" s="998">
        <v>14.255786000000001</v>
      </c>
      <c r="J43" s="1096"/>
      <c r="K43" s="224"/>
      <c r="L43" s="1014">
        <f>VLOOKUP(B43,'FX rates'!$B$9:$K$116,4,FALSE)</f>
        <v>0.7056</v>
      </c>
      <c r="M43" s="1014">
        <f>VLOOKUP(B43,'FX rates'!$B$9:$K$116,5,FALSE)</f>
        <v>0.70660000000000001</v>
      </c>
      <c r="N43" s="30"/>
      <c r="O43" s="1153" t="s">
        <v>67</v>
      </c>
      <c r="P43" s="1276">
        <f t="shared" ref="P43:P69" si="10">D43/L43</f>
        <v>0</v>
      </c>
      <c r="Q43" s="1163">
        <f t="shared" ref="Q43:Q69" si="11">E43/$M43</f>
        <v>0</v>
      </c>
      <c r="R43" s="172"/>
      <c r="S43" s="166"/>
      <c r="T43" s="996">
        <f t="shared" si="8"/>
        <v>19.621598639455783</v>
      </c>
      <c r="U43" s="1066">
        <f t="shared" si="5"/>
        <v>20.175185394848572</v>
      </c>
      <c r="V43" s="172"/>
      <c r="W43" s="149"/>
      <c r="Z43" s="120"/>
      <c r="AA43" s="120"/>
    </row>
    <row r="44" spans="1:27" ht="12" customHeight="1" x14ac:dyDescent="0.25">
      <c r="A44" s="25"/>
      <c r="B44" s="1262" t="s">
        <v>166</v>
      </c>
      <c r="C44" s="1258" t="s">
        <v>70</v>
      </c>
      <c r="D44" s="921">
        <v>14.49</v>
      </c>
      <c r="E44" s="1169">
        <v>0</v>
      </c>
      <c r="F44" s="69"/>
      <c r="G44" s="29"/>
      <c r="H44" s="921">
        <v>670.84</v>
      </c>
      <c r="I44" s="1169">
        <v>214.73</v>
      </c>
      <c r="J44" s="1097"/>
      <c r="K44" s="224"/>
      <c r="L44" s="1015">
        <f>VLOOKUP(B44,'FX rates'!$B$9:$K$116,4,FALSE)</f>
        <v>0.95010099999999997</v>
      </c>
      <c r="M44" s="1015">
        <f>VLOOKUP(B44,'FX rates'!$B$9:$K$116,5,FALSE)</f>
        <v>0.91520000000000001</v>
      </c>
      <c r="N44" s="76"/>
      <c r="O44" s="763" t="s">
        <v>166</v>
      </c>
      <c r="P44" s="1276">
        <f t="shared" si="10"/>
        <v>15.251010155762389</v>
      </c>
      <c r="Q44" s="1164">
        <f t="shared" si="11"/>
        <v>0</v>
      </c>
      <c r="R44" s="210"/>
      <c r="S44" s="166"/>
      <c r="T44" s="996">
        <f t="shared" si="8"/>
        <v>706.07230178686268</v>
      </c>
      <c r="U44" s="996">
        <f t="shared" si="5"/>
        <v>234.62631118881117</v>
      </c>
      <c r="V44" s="210"/>
      <c r="W44" s="149"/>
      <c r="Z44" s="120"/>
      <c r="AA44" s="120"/>
    </row>
    <row r="45" spans="1:27" ht="12" customHeight="1" x14ac:dyDescent="0.25">
      <c r="A45" s="25"/>
      <c r="B45" s="1261" t="s">
        <v>71</v>
      </c>
      <c r="C45" s="1258" t="s">
        <v>72</v>
      </c>
      <c r="D45" s="921" t="s">
        <v>131</v>
      </c>
      <c r="E45" s="1169">
        <v>73.599999999999994</v>
      </c>
      <c r="F45" s="69"/>
      <c r="G45" s="29"/>
      <c r="H45" s="921" t="s">
        <v>131</v>
      </c>
      <c r="I45" s="1169">
        <v>0</v>
      </c>
      <c r="J45" s="1097"/>
      <c r="K45" s="224"/>
      <c r="L45" s="1015">
        <f>VLOOKUP(B45,'FX rates'!$B$9:$K$116,4,FALSE)</f>
        <v>0.37369999999999998</v>
      </c>
      <c r="M45" s="1015">
        <f>VLOOKUP(B45,'FX rates'!$B$9:$K$116,5,FALSE)</f>
        <v>0.374</v>
      </c>
      <c r="N45" s="76"/>
      <c r="O45" s="40" t="s">
        <v>71</v>
      </c>
      <c r="P45" s="1276" t="s">
        <v>131</v>
      </c>
      <c r="Q45" s="1164">
        <f t="shared" si="11"/>
        <v>196.79144385026737</v>
      </c>
      <c r="R45" s="210"/>
      <c r="S45" s="166"/>
      <c r="T45" s="996">
        <v>0</v>
      </c>
      <c r="U45" s="996">
        <f t="shared" si="5"/>
        <v>0</v>
      </c>
      <c r="V45" s="210"/>
      <c r="W45" s="149"/>
      <c r="Z45" s="120"/>
      <c r="AA45" s="120"/>
    </row>
    <row r="46" spans="1:27" ht="12" customHeight="1" x14ac:dyDescent="0.25">
      <c r="A46" s="25"/>
      <c r="B46" s="1262" t="s">
        <v>170</v>
      </c>
      <c r="C46" s="1258" t="s">
        <v>70</v>
      </c>
      <c r="D46" s="921">
        <v>21624.37</v>
      </c>
      <c r="E46" s="1169">
        <v>20643.759999999998</v>
      </c>
      <c r="F46" s="69"/>
      <c r="G46" s="29"/>
      <c r="H46" s="921">
        <v>12457.84</v>
      </c>
      <c r="I46" s="1169">
        <v>5546.07</v>
      </c>
      <c r="J46" s="1097"/>
      <c r="K46" s="224"/>
      <c r="L46" s="1015">
        <f>VLOOKUP(B46,'FX rates'!$B$9:$K$116,4,FALSE)</f>
        <v>0.95010099999999997</v>
      </c>
      <c r="M46" s="1015">
        <f>VLOOKUP(B46,'FX rates'!$B$9:$K$116,5,FALSE)</f>
        <v>0.91520000000000001</v>
      </c>
      <c r="N46" s="76"/>
      <c r="O46" s="40" t="s">
        <v>73</v>
      </c>
      <c r="P46" s="1276">
        <f t="shared" si="10"/>
        <v>22760.074981501966</v>
      </c>
      <c r="Q46" s="1164">
        <f t="shared" si="11"/>
        <v>22556.555944055941</v>
      </c>
      <c r="R46" s="1165"/>
      <c r="S46" s="166"/>
      <c r="T46" s="996">
        <f t="shared" si="8"/>
        <v>13112.121763896681</v>
      </c>
      <c r="U46" s="996">
        <f t="shared" si="5"/>
        <v>6059.9541083916083</v>
      </c>
      <c r="V46" s="1165"/>
      <c r="W46" s="149"/>
      <c r="Z46" s="120"/>
      <c r="AA46" s="120"/>
    </row>
    <row r="47" spans="1:27" ht="12" customHeight="1" x14ac:dyDescent="0.25">
      <c r="A47" s="25"/>
      <c r="B47" s="1261" t="s">
        <v>74</v>
      </c>
      <c r="C47" s="1258" t="s">
        <v>75</v>
      </c>
      <c r="D47" s="921">
        <v>1357.95</v>
      </c>
      <c r="E47" s="1169">
        <v>165.16</v>
      </c>
      <c r="F47" s="69"/>
      <c r="G47" s="29"/>
      <c r="H47" s="921">
        <v>5418.5</v>
      </c>
      <c r="I47" s="1169">
        <v>17303.61</v>
      </c>
      <c r="J47" s="1097"/>
      <c r="K47" s="224"/>
      <c r="L47" s="1015">
        <f>VLOOKUP(B47,'FX rates'!$B$9:$K$116,4,FALSE)</f>
        <v>3.5133999999999999</v>
      </c>
      <c r="M47" s="1015">
        <f>VLOOKUP(B47,'FX rates'!$B$9:$K$116,5,FALSE)</f>
        <v>2.9123000000000001</v>
      </c>
      <c r="N47" s="30"/>
      <c r="O47" s="40" t="s">
        <v>74</v>
      </c>
      <c r="P47" s="1276">
        <f t="shared" si="10"/>
        <v>386.50594865372574</v>
      </c>
      <c r="Q47" s="1164">
        <f t="shared" si="11"/>
        <v>56.711190468014969</v>
      </c>
      <c r="R47" s="1165"/>
      <c r="S47" s="166"/>
      <c r="T47" s="996">
        <f t="shared" si="8"/>
        <v>1542.2382876985257</v>
      </c>
      <c r="U47" s="996">
        <f t="shared" si="5"/>
        <v>5941.5616523023036</v>
      </c>
      <c r="V47" s="1165"/>
      <c r="W47" s="149"/>
      <c r="Z47" s="120"/>
      <c r="AA47" s="120"/>
    </row>
    <row r="48" spans="1:27" ht="12" customHeight="1" x14ac:dyDescent="0.25">
      <c r="A48" s="25"/>
      <c r="B48" s="1261" t="s">
        <v>76</v>
      </c>
      <c r="C48" s="1258" t="s">
        <v>77</v>
      </c>
      <c r="D48" s="921">
        <v>4770.71</v>
      </c>
      <c r="E48" s="1169">
        <v>5513.6</v>
      </c>
      <c r="F48" s="69"/>
      <c r="G48" s="29"/>
      <c r="H48" s="921">
        <v>12093.61</v>
      </c>
      <c r="I48" s="1169">
        <v>7796.6853000000001</v>
      </c>
      <c r="J48" s="1097"/>
      <c r="K48" s="224"/>
      <c r="L48" s="1015">
        <f>VLOOKUP(B48,'FX rates'!$B$9:$K$116,4,FALSE)</f>
        <v>10.102</v>
      </c>
      <c r="M48" s="1015">
        <f>VLOOKUP(B48,'FX rates'!$B$9:$K$116,5,FALSE)</f>
        <v>9.8446999999999996</v>
      </c>
      <c r="N48" s="30"/>
      <c r="O48" s="40" t="s">
        <v>76</v>
      </c>
      <c r="P48" s="1276">
        <f t="shared" si="10"/>
        <v>472.25400910710749</v>
      </c>
      <c r="Q48" s="41">
        <f t="shared" si="11"/>
        <v>560.05769601917791</v>
      </c>
      <c r="R48" s="122"/>
      <c r="T48" s="996">
        <f t="shared" si="8"/>
        <v>1197.1500692932093</v>
      </c>
      <c r="U48" s="996">
        <f t="shared" si="5"/>
        <v>791.96778977520898</v>
      </c>
      <c r="V48" s="122"/>
      <c r="W48" s="149"/>
      <c r="Z48" s="120"/>
      <c r="AA48" s="120"/>
    </row>
    <row r="49" spans="1:27" ht="12" customHeight="1" x14ac:dyDescent="0.25">
      <c r="A49" s="25"/>
      <c r="B49" s="1261" t="s">
        <v>78</v>
      </c>
      <c r="C49" s="1258" t="s">
        <v>70</v>
      </c>
      <c r="D49" s="921">
        <v>279.05703196799999</v>
      </c>
      <c r="E49" s="1169">
        <v>96.7</v>
      </c>
      <c r="F49" s="69"/>
      <c r="G49" s="29"/>
      <c r="H49" s="921">
        <v>17.741393240000001</v>
      </c>
      <c r="I49" s="1169">
        <v>156.94</v>
      </c>
      <c r="J49" s="1097"/>
      <c r="K49" s="224"/>
      <c r="L49" s="1015">
        <f>VLOOKUP(B49,'FX rates'!$B$9:$K$116,4,FALSE)</f>
        <v>0.95010099999999997</v>
      </c>
      <c r="M49" s="1015">
        <f>VLOOKUP(B49,'FX rates'!$B$9:$K$116,5,FALSE)</f>
        <v>0.91520000000000001</v>
      </c>
      <c r="N49" s="30"/>
      <c r="O49" s="40" t="s">
        <v>78</v>
      </c>
      <c r="P49" s="1276">
        <f t="shared" si="10"/>
        <v>293.71301784547114</v>
      </c>
      <c r="Q49" s="41">
        <f t="shared" si="11"/>
        <v>105.65996503496504</v>
      </c>
      <c r="R49" s="122"/>
      <c r="T49" s="996">
        <f t="shared" si="8"/>
        <v>18.673165526612436</v>
      </c>
      <c r="U49" s="996">
        <f t="shared" si="5"/>
        <v>171.48164335664336</v>
      </c>
      <c r="V49" s="122"/>
      <c r="W49" s="149"/>
      <c r="Z49" s="131"/>
      <c r="AA49" s="131"/>
    </row>
    <row r="50" spans="1:27" ht="12" customHeight="1" x14ac:dyDescent="0.25">
      <c r="A50" s="25"/>
      <c r="B50" s="1261" t="s">
        <v>79</v>
      </c>
      <c r="C50" s="1258" t="s">
        <v>70</v>
      </c>
      <c r="D50" s="921">
        <v>78856.537637538306</v>
      </c>
      <c r="E50" s="1169">
        <v>42727.343625273403</v>
      </c>
      <c r="F50" s="69" t="s">
        <v>130</v>
      </c>
      <c r="G50" s="29"/>
      <c r="H50" s="921">
        <v>13532.552218391</v>
      </c>
      <c r="I50" s="1169">
        <v>24534.696945230498</v>
      </c>
      <c r="J50" s="1097" t="s">
        <v>130</v>
      </c>
      <c r="K50" s="224"/>
      <c r="L50" s="1015">
        <f>VLOOKUP(B50,'FX rates'!$B$9:$K$116,4,FALSE)</f>
        <v>0.95010099999999997</v>
      </c>
      <c r="M50" s="1015">
        <f>VLOOKUP(B50,'FX rates'!$B$9:$K$116,5,FALSE)</f>
        <v>0.91520000000000001</v>
      </c>
      <c r="N50" s="76"/>
      <c r="O50" s="40" t="s">
        <v>79</v>
      </c>
      <c r="P50" s="1276" t="s">
        <v>131</v>
      </c>
      <c r="Q50" s="41">
        <f t="shared" si="11"/>
        <v>46686.345744398386</v>
      </c>
      <c r="R50" s="122"/>
      <c r="T50" s="996" t="s">
        <v>131</v>
      </c>
      <c r="U50" s="996">
        <f t="shared" si="5"/>
        <v>26808.016767078778</v>
      </c>
      <c r="V50" s="122"/>
      <c r="W50" s="149"/>
      <c r="Z50" s="120"/>
      <c r="AA50" s="120"/>
    </row>
    <row r="51" spans="1:27" ht="12" customHeight="1" x14ac:dyDescent="0.25">
      <c r="A51" s="25"/>
      <c r="B51" s="1261" t="s">
        <v>80</v>
      </c>
      <c r="C51" s="1258" t="s">
        <v>66</v>
      </c>
      <c r="D51" s="921">
        <v>0</v>
      </c>
      <c r="E51" s="1169">
        <v>14111.34</v>
      </c>
      <c r="F51" s="69"/>
      <c r="G51" s="29"/>
      <c r="H51" s="921">
        <v>0</v>
      </c>
      <c r="I51" s="1169">
        <v>15.85</v>
      </c>
      <c r="J51" s="1097"/>
      <c r="K51" s="224"/>
      <c r="L51" s="1015">
        <f>VLOOKUP(B51,'FX rates'!$B$9:$K$116,4,FALSE)</f>
        <v>3.6718999999999999</v>
      </c>
      <c r="M51" s="1015">
        <f>VLOOKUP(B51,'FX rates'!$B$9:$K$116,5,FALSE)</f>
        <v>3.6718999999999999</v>
      </c>
      <c r="N51" s="76"/>
      <c r="O51" s="40" t="s">
        <v>80</v>
      </c>
      <c r="P51" s="1276">
        <v>0</v>
      </c>
      <c r="Q51" s="41">
        <f t="shared" si="11"/>
        <v>3843.0621748958306</v>
      </c>
      <c r="R51" s="122"/>
      <c r="T51" s="996">
        <v>0</v>
      </c>
      <c r="U51" s="996">
        <f t="shared" si="5"/>
        <v>4.3165663552928999</v>
      </c>
      <c r="V51" s="122"/>
      <c r="W51" s="149"/>
      <c r="Z51" s="120"/>
      <c r="AA51" s="120"/>
    </row>
    <row r="52" spans="1:27" ht="12" customHeight="1" x14ac:dyDescent="0.25">
      <c r="A52" s="25"/>
      <c r="B52" s="1262" t="s">
        <v>603</v>
      </c>
      <c r="C52" s="1258" t="s">
        <v>81</v>
      </c>
      <c r="D52" s="921">
        <v>4294.7299999999996</v>
      </c>
      <c r="E52" s="1169">
        <v>32692.66</v>
      </c>
      <c r="F52" s="69"/>
      <c r="G52" s="29"/>
      <c r="H52" s="921">
        <v>45437.84</v>
      </c>
      <c r="I52" s="1169">
        <v>2595.7372536035996</v>
      </c>
      <c r="J52" s="1097"/>
      <c r="K52" s="224"/>
      <c r="L52" s="1015">
        <f>VLOOKUP(B52,'FX rates'!$B$9:$K$116,4,FALSE)</f>
        <v>18.096299999999999</v>
      </c>
      <c r="M52" s="1015">
        <f>VLOOKUP(B52,'FX rates'!$B$9:$K$116,5,FALSE)</f>
        <v>7.8059000000000003</v>
      </c>
      <c r="N52" s="30"/>
      <c r="O52" s="763" t="s">
        <v>603</v>
      </c>
      <c r="P52" s="1276">
        <f>D52/L52</f>
        <v>237.32641479197403</v>
      </c>
      <c r="Q52" s="41">
        <f t="shared" si="11"/>
        <v>4188.1986702366157</v>
      </c>
      <c r="R52" s="122"/>
      <c r="T52" s="996">
        <f t="shared" si="8"/>
        <v>2510.8911766493702</v>
      </c>
      <c r="U52" s="996">
        <f t="shared" si="5"/>
        <v>332.53529427786668</v>
      </c>
      <c r="V52" s="122"/>
      <c r="W52" s="149"/>
      <c r="Z52" s="120"/>
      <c r="AA52" s="120"/>
    </row>
    <row r="53" spans="1:27" ht="12" customHeight="1" x14ac:dyDescent="0.25">
      <c r="A53" s="25"/>
      <c r="B53" s="1261" t="s">
        <v>82</v>
      </c>
      <c r="C53" s="1258" t="s">
        <v>70</v>
      </c>
      <c r="D53" s="921">
        <v>10311.15</v>
      </c>
      <c r="E53" s="1169">
        <v>65782.36</v>
      </c>
      <c r="F53" s="69"/>
      <c r="G53" s="29"/>
      <c r="H53" s="921">
        <v>101116.00731978301</v>
      </c>
      <c r="I53" s="1169">
        <v>33931.315238397998</v>
      </c>
      <c r="J53" s="1097"/>
      <c r="K53" s="224"/>
      <c r="L53" s="1015">
        <f>VLOOKUP(B53,'FX rates'!$B$9:$K$116,4,FALSE)</f>
        <v>0.95010099999999997</v>
      </c>
      <c r="M53" s="1015">
        <f>VLOOKUP(B53,'FX rates'!$B$9:$K$116,5,FALSE)</f>
        <v>0.91520000000000001</v>
      </c>
      <c r="N53" s="76"/>
      <c r="O53" s="40" t="s">
        <v>82</v>
      </c>
      <c r="P53" s="1276">
        <f t="shared" si="10"/>
        <v>10852.688293139361</v>
      </c>
      <c r="Q53" s="41">
        <f t="shared" si="11"/>
        <v>71877.578671328665</v>
      </c>
      <c r="R53" s="122"/>
      <c r="T53" s="996">
        <f t="shared" si="8"/>
        <v>106426.58761519355</v>
      </c>
      <c r="U53" s="996">
        <f t="shared" si="5"/>
        <v>37075.300741256549</v>
      </c>
      <c r="V53" s="122"/>
      <c r="W53" s="149"/>
      <c r="Z53" s="120"/>
      <c r="AA53" s="120"/>
    </row>
    <row r="54" spans="1:27" ht="12" customHeight="1" x14ac:dyDescent="0.25">
      <c r="A54" s="25"/>
      <c r="B54" s="1261" t="s">
        <v>83</v>
      </c>
      <c r="C54" s="1258" t="s">
        <v>70</v>
      </c>
      <c r="D54" s="921">
        <v>181.75</v>
      </c>
      <c r="E54" s="1169">
        <v>678.49</v>
      </c>
      <c r="F54" s="69"/>
      <c r="G54" s="29"/>
      <c r="H54" s="921">
        <v>280.39</v>
      </c>
      <c r="I54" s="1169">
        <v>6719.27</v>
      </c>
      <c r="J54" s="1097"/>
      <c r="K54" s="224"/>
      <c r="L54" s="1015">
        <f>VLOOKUP(B54,'FX rates'!$B$9:$K$116,4,FALSE)</f>
        <v>0.95010099999999997</v>
      </c>
      <c r="M54" s="1015">
        <f>VLOOKUP(B54,'FX rates'!$B$9:$K$116,5,FALSE)</f>
        <v>0.91520000000000001</v>
      </c>
      <c r="N54" s="76"/>
      <c r="O54" s="40" t="s">
        <v>83</v>
      </c>
      <c r="P54" s="1276" t="s">
        <v>131</v>
      </c>
      <c r="Q54" s="41">
        <f t="shared" si="11"/>
        <v>741.35708041958037</v>
      </c>
      <c r="R54" s="122"/>
      <c r="T54" s="996" t="s">
        <v>131</v>
      </c>
      <c r="U54" s="996">
        <f t="shared" si="5"/>
        <v>7341.8597027972028</v>
      </c>
      <c r="V54" s="122"/>
      <c r="W54" s="149"/>
      <c r="Z54" s="120"/>
      <c r="AA54" s="120"/>
    </row>
    <row r="55" spans="1:27" ht="12" customHeight="1" x14ac:dyDescent="0.25">
      <c r="A55" s="25"/>
      <c r="B55" s="1261" t="s">
        <v>84</v>
      </c>
      <c r="C55" s="1258" t="s">
        <v>85</v>
      </c>
      <c r="D55" s="921">
        <v>124312.62618841001</v>
      </c>
      <c r="E55" s="1170">
        <v>151586.46</v>
      </c>
      <c r="F55" s="69"/>
      <c r="G55" s="29"/>
      <c r="H55" s="921">
        <v>124541.084753697</v>
      </c>
      <c r="I55" s="1169">
        <v>17321.009999999998</v>
      </c>
      <c r="J55" s="1097"/>
      <c r="K55" s="224"/>
      <c r="L55" s="1015">
        <f>VLOOKUP(B55,'FX rates'!$B$9:$K$116,4,FALSE)</f>
        <v>13.7004</v>
      </c>
      <c r="M55" s="1015">
        <f>VLOOKUP(B55,'FX rates'!$B$9:$K$116,5,FALSE)</f>
        <v>15.3979</v>
      </c>
      <c r="N55" s="30"/>
      <c r="O55" s="40" t="s">
        <v>84</v>
      </c>
      <c r="P55" s="1276">
        <f t="shared" si="10"/>
        <v>9073.6493962519344</v>
      </c>
      <c r="Q55" s="41">
        <f t="shared" si="11"/>
        <v>9844.6190714318182</v>
      </c>
      <c r="R55" s="122"/>
      <c r="T55" s="996">
        <f t="shared" si="8"/>
        <v>9090.3247170664363</v>
      </c>
      <c r="U55" s="996">
        <f t="shared" si="5"/>
        <v>1124.8943037686956</v>
      </c>
      <c r="V55" s="122"/>
      <c r="W55" s="149"/>
      <c r="Z55" s="120"/>
      <c r="AA55" s="120"/>
    </row>
    <row r="56" spans="1:27" ht="12" customHeight="1" x14ac:dyDescent="0.25">
      <c r="A56" s="25"/>
      <c r="B56" s="1261" t="s">
        <v>86</v>
      </c>
      <c r="C56" s="1258" t="s">
        <v>87</v>
      </c>
      <c r="D56" s="921">
        <v>45468.626858420001</v>
      </c>
      <c r="E56" s="1169">
        <v>10183315.327240281</v>
      </c>
      <c r="F56" s="69"/>
      <c r="G56" s="29"/>
      <c r="H56" s="921">
        <v>65837.927583629993</v>
      </c>
      <c r="I56" s="1169">
        <v>9168.4828042600002</v>
      </c>
      <c r="J56" s="1097"/>
      <c r="K56" s="224"/>
      <c r="L56" s="1015">
        <f>VLOOKUP(B56,'FX rates'!$B$9:$K$116,4,FALSE)</f>
        <v>330.57100000000003</v>
      </c>
      <c r="M56" s="1015">
        <f>VLOOKUP(B56,'FX rates'!$B$9:$K$116,5,FALSE)</f>
        <v>337.31799999999998</v>
      </c>
      <c r="N56" s="30"/>
      <c r="O56" s="40" t="s">
        <v>86</v>
      </c>
      <c r="P56" s="1276">
        <f t="shared" si="10"/>
        <v>137.54572197325234</v>
      </c>
      <c r="Q56" s="41">
        <f t="shared" si="11"/>
        <v>30189.065888094563</v>
      </c>
      <c r="R56" s="122"/>
      <c r="T56" s="996">
        <f t="shared" si="8"/>
        <v>199.16425694821987</v>
      </c>
      <c r="U56" s="996">
        <f t="shared" si="5"/>
        <v>27.180532329315366</v>
      </c>
      <c r="V56" s="122"/>
      <c r="W56" s="149"/>
      <c r="Z56" s="120"/>
      <c r="AA56" s="120"/>
    </row>
    <row r="57" spans="1:27" ht="12" customHeight="1" x14ac:dyDescent="0.25">
      <c r="A57" s="25"/>
      <c r="B57" s="1261" t="s">
        <v>88</v>
      </c>
      <c r="C57" s="1258" t="s">
        <v>70</v>
      </c>
      <c r="D57" s="921">
        <v>1836.31</v>
      </c>
      <c r="E57" s="1169">
        <v>378.66</v>
      </c>
      <c r="F57" s="69"/>
      <c r="G57" s="29"/>
      <c r="H57" s="921">
        <v>1150.53</v>
      </c>
      <c r="I57" s="1169">
        <v>0</v>
      </c>
      <c r="J57" s="1097"/>
      <c r="K57" s="224"/>
      <c r="L57" s="1015">
        <f>VLOOKUP(B57,'FX rates'!$B$9:$K$116,4,FALSE)</f>
        <v>0.95010099999999997</v>
      </c>
      <c r="M57" s="1015">
        <f>VLOOKUP(B57,'FX rates'!$B$9:$K$116,5,FALSE)</f>
        <v>0.91520000000000001</v>
      </c>
      <c r="N57" s="76"/>
      <c r="O57" s="40" t="s">
        <v>88</v>
      </c>
      <c r="P57" s="1276">
        <f t="shared" si="10"/>
        <v>1932.7524126382352</v>
      </c>
      <c r="Q57" s="41">
        <f t="shared" si="11"/>
        <v>413.74562937062939</v>
      </c>
      <c r="R57" s="122"/>
      <c r="T57" s="996">
        <f t="shared" si="8"/>
        <v>1210.9554668398412</v>
      </c>
      <c r="U57" s="996">
        <f t="shared" si="5"/>
        <v>0</v>
      </c>
      <c r="V57" s="122"/>
      <c r="W57" s="149"/>
      <c r="Z57" s="120"/>
      <c r="AA57" s="120"/>
    </row>
    <row r="58" spans="1:27" ht="12" customHeight="1" x14ac:dyDescent="0.25">
      <c r="A58" s="25"/>
      <c r="B58" s="1261" t="s">
        <v>89</v>
      </c>
      <c r="C58" s="1258" t="s">
        <v>70</v>
      </c>
      <c r="D58" s="921">
        <v>132.86000000000001</v>
      </c>
      <c r="E58" s="1169">
        <v>273.70999999999998</v>
      </c>
      <c r="F58" s="69"/>
      <c r="G58" s="29"/>
      <c r="H58" s="921">
        <v>0</v>
      </c>
      <c r="I58" s="1169">
        <v>68.3</v>
      </c>
      <c r="J58" s="1097"/>
      <c r="K58" s="224"/>
      <c r="L58" s="1015">
        <f>VLOOKUP(B58,'FX rates'!$B$9:$K$116,4,FALSE)</f>
        <v>0.95010099999999997</v>
      </c>
      <c r="M58" s="1015">
        <f>VLOOKUP(B58,'FX rates'!$B$9:$K$116,5,FALSE)</f>
        <v>0.91520000000000001</v>
      </c>
      <c r="N58" s="30"/>
      <c r="O58" s="40" t="s">
        <v>89</v>
      </c>
      <c r="P58" s="1276">
        <f t="shared" si="10"/>
        <v>139.83776461660395</v>
      </c>
      <c r="Q58" s="41">
        <f t="shared" si="11"/>
        <v>299.07124125874122</v>
      </c>
      <c r="R58" s="122"/>
      <c r="T58" s="996">
        <f t="shared" si="8"/>
        <v>0</v>
      </c>
      <c r="U58" s="996">
        <f t="shared" si="5"/>
        <v>74.628496503496493</v>
      </c>
      <c r="V58" s="122"/>
      <c r="W58" s="149"/>
      <c r="Z58" s="120"/>
      <c r="AA58" s="120"/>
    </row>
    <row r="59" spans="1:27" ht="12.75" customHeight="1" x14ac:dyDescent="0.25">
      <c r="A59" s="25"/>
      <c r="B59" s="1261" t="s">
        <v>90</v>
      </c>
      <c r="C59" s="1258" t="s">
        <v>91</v>
      </c>
      <c r="D59" s="921">
        <v>223008.94241250001</v>
      </c>
      <c r="E59" s="1169">
        <v>51675</v>
      </c>
      <c r="F59" s="69"/>
      <c r="G59" s="29"/>
      <c r="H59" s="921">
        <v>106233.6309</v>
      </c>
      <c r="I59" s="1169">
        <v>640105</v>
      </c>
      <c r="J59" s="1097"/>
      <c r="K59" s="224"/>
      <c r="L59" s="1015">
        <f>VLOOKUP(B59,'FX rates'!$B$9:$K$116,4,FALSE)</f>
        <v>60.803400000000003</v>
      </c>
      <c r="M59" s="1015">
        <f>VLOOKUP(B59,'FX rates'!$B$9:$K$116,5,FALSE)</f>
        <v>73.159499999999994</v>
      </c>
      <c r="N59" s="30"/>
      <c r="O59" s="40" t="s">
        <v>90</v>
      </c>
      <c r="P59" s="1276">
        <f t="shared" si="10"/>
        <v>3667.7051351157993</v>
      </c>
      <c r="Q59" s="41">
        <f t="shared" si="11"/>
        <v>706.33342218030475</v>
      </c>
      <c r="R59" s="122"/>
      <c r="T59" s="996">
        <f t="shared" si="8"/>
        <v>1747.1659627586614</v>
      </c>
      <c r="U59" s="996">
        <f t="shared" si="5"/>
        <v>8749.4447064291035</v>
      </c>
      <c r="V59" s="122"/>
      <c r="W59" s="149"/>
      <c r="Z59" s="120"/>
      <c r="AA59" s="120"/>
    </row>
    <row r="60" spans="1:27" ht="12" customHeight="1" x14ac:dyDescent="0.25">
      <c r="A60" s="25"/>
      <c r="B60" s="1261" t="s">
        <v>92</v>
      </c>
      <c r="C60" s="1258" t="s">
        <v>93</v>
      </c>
      <c r="D60" s="921">
        <v>0</v>
      </c>
      <c r="E60" s="1169">
        <v>219.39</v>
      </c>
      <c r="F60" s="69"/>
      <c r="G60" s="29"/>
      <c r="H60" s="921">
        <v>2.85</v>
      </c>
      <c r="I60" s="1169">
        <v>84.2</v>
      </c>
      <c r="J60" s="1097"/>
      <c r="K60" s="224"/>
      <c r="L60" s="1015">
        <f>VLOOKUP(B60,'FX rates'!$B$9:$K$116,4,FALSE)</f>
        <v>0.3841</v>
      </c>
      <c r="M60" s="1015">
        <f>VLOOKUP(B60,'FX rates'!$B$9:$K$116,5,FALSE)</f>
        <v>0.38369999999999999</v>
      </c>
      <c r="N60" s="30"/>
      <c r="O60" s="40" t="s">
        <v>92</v>
      </c>
      <c r="P60" s="1276">
        <f>D60/L60</f>
        <v>0</v>
      </c>
      <c r="Q60" s="41">
        <f t="shared" si="11"/>
        <v>571.77482408131357</v>
      </c>
      <c r="R60" s="122"/>
      <c r="T60" s="996">
        <f t="shared" si="8"/>
        <v>7.4199427232491537</v>
      </c>
      <c r="U60" s="996">
        <f t="shared" si="5"/>
        <v>219.44227260880899</v>
      </c>
      <c r="V60" s="122"/>
      <c r="W60" s="149"/>
      <c r="Z60" s="131"/>
      <c r="AA60" s="131"/>
    </row>
    <row r="61" spans="1:27" ht="12" customHeight="1" x14ac:dyDescent="0.25">
      <c r="A61" s="25"/>
      <c r="B61" s="1261" t="s">
        <v>94</v>
      </c>
      <c r="C61" s="1258" t="s">
        <v>70</v>
      </c>
      <c r="D61" s="921">
        <v>33289</v>
      </c>
      <c r="E61" s="1169">
        <v>13871</v>
      </c>
      <c r="F61" s="69"/>
      <c r="G61" s="29"/>
      <c r="H61" s="921">
        <v>11293</v>
      </c>
      <c r="I61" s="1169">
        <v>3337</v>
      </c>
      <c r="J61" s="1097"/>
      <c r="K61" s="224"/>
      <c r="L61" s="1015">
        <f>VLOOKUP(B61,'FX rates'!$B$9:$K$116,4,FALSE)</f>
        <v>0.95010099999999997</v>
      </c>
      <c r="M61" s="1015">
        <f>VLOOKUP(B61,'FX rates'!$B$9:$K$116,5,FALSE)</f>
        <v>0.91520000000000001</v>
      </c>
      <c r="N61" s="30"/>
      <c r="O61" s="40" t="s">
        <v>94</v>
      </c>
      <c r="P61" s="1276">
        <f t="shared" si="10"/>
        <v>35037.327610433</v>
      </c>
      <c r="Q61" s="41">
        <f t="shared" si="11"/>
        <v>15156.25</v>
      </c>
      <c r="R61" s="122"/>
      <c r="T61" s="996">
        <f t="shared" si="8"/>
        <v>11886.104740443385</v>
      </c>
      <c r="U61" s="996">
        <f t="shared" si="5"/>
        <v>3646.1975524475524</v>
      </c>
      <c r="V61" s="122"/>
      <c r="W61" s="149"/>
      <c r="Z61" s="120"/>
      <c r="AA61" s="120"/>
    </row>
    <row r="62" spans="1:27" ht="12" customHeight="1" x14ac:dyDescent="0.25">
      <c r="A62" s="25"/>
      <c r="B62" s="1261" t="s">
        <v>95</v>
      </c>
      <c r="C62" s="1258" t="s">
        <v>96</v>
      </c>
      <c r="D62" s="921">
        <v>15878.21</v>
      </c>
      <c r="E62" s="1169">
        <v>61254.79</v>
      </c>
      <c r="F62" s="69" t="s">
        <v>130</v>
      </c>
      <c r="G62" s="29"/>
      <c r="H62" s="921">
        <v>25541.388083869999</v>
      </c>
      <c r="I62" s="1176">
        <v>116446.76654234</v>
      </c>
      <c r="J62" s="921" t="s">
        <v>130</v>
      </c>
      <c r="K62" s="224"/>
      <c r="L62" s="1015">
        <f>VLOOKUP(B62,'FX rates'!$B$9:$K$116,4,FALSE)</f>
        <v>302.88</v>
      </c>
      <c r="M62" s="1015">
        <f>VLOOKUP(B62,'FX rates'!$B$9:$K$116,5,FALSE)</f>
        <v>197.28800000000001</v>
      </c>
      <c r="N62" s="30"/>
      <c r="O62" s="40" t="s">
        <v>95</v>
      </c>
      <c r="P62" s="1276">
        <f t="shared" si="10"/>
        <v>52.424095351294241</v>
      </c>
      <c r="Q62" s="41">
        <f t="shared" si="11"/>
        <v>310.4841145938932</v>
      </c>
      <c r="R62" s="122" t="s">
        <v>130</v>
      </c>
      <c r="T62" s="996">
        <f t="shared" si="8"/>
        <v>84.328407566924199</v>
      </c>
      <c r="U62" s="996">
        <f t="shared" si="5"/>
        <v>590.23745256852919</v>
      </c>
      <c r="V62" s="122" t="s">
        <v>130</v>
      </c>
      <c r="W62" s="149"/>
      <c r="Z62" s="120"/>
      <c r="AA62" s="120"/>
    </row>
    <row r="63" spans="1:27" ht="12" customHeight="1" x14ac:dyDescent="0.25">
      <c r="A63" s="25"/>
      <c r="B63" s="1261" t="s">
        <v>97</v>
      </c>
      <c r="C63" s="1258" t="s">
        <v>98</v>
      </c>
      <c r="D63" s="921">
        <v>23.6</v>
      </c>
      <c r="E63" s="1169">
        <v>17600.95</v>
      </c>
      <c r="F63" s="69"/>
      <c r="G63" s="29"/>
      <c r="H63" s="921">
        <v>156</v>
      </c>
      <c r="I63" s="1169">
        <v>16979.900000000001</v>
      </c>
      <c r="J63" s="1097"/>
      <c r="K63" s="224"/>
      <c r="L63" s="1015">
        <f>VLOOKUP(B63,'FX rates'!$B$9:$K$116,4,FALSE)</f>
        <v>8.6234999999999999</v>
      </c>
      <c r="M63" s="1015">
        <f>VLOOKUP(B63,'FX rates'!$B$9:$K$116,5,FALSE)</f>
        <v>8.7474000000000007</v>
      </c>
      <c r="N63" s="30"/>
      <c r="O63" s="40" t="s">
        <v>97</v>
      </c>
      <c r="P63" s="1276">
        <f t="shared" si="10"/>
        <v>2.7367078332463617</v>
      </c>
      <c r="Q63" s="41">
        <f t="shared" si="11"/>
        <v>2012.1350344102248</v>
      </c>
      <c r="R63" s="122"/>
      <c r="T63" s="996">
        <f t="shared" si="8"/>
        <v>18.090102626543747</v>
      </c>
      <c r="U63" s="996">
        <f t="shared" si="5"/>
        <v>1941.1367949333517</v>
      </c>
      <c r="V63" s="122"/>
      <c r="W63" s="149"/>
      <c r="Z63" s="120"/>
      <c r="AA63" s="120"/>
    </row>
    <row r="64" spans="1:27" ht="12" customHeight="1" x14ac:dyDescent="0.25">
      <c r="A64" s="25"/>
      <c r="B64" s="1261" t="s">
        <v>188</v>
      </c>
      <c r="C64" s="1258" t="s">
        <v>26</v>
      </c>
      <c r="D64" s="921">
        <v>0</v>
      </c>
      <c r="E64" s="1169">
        <v>16.09</v>
      </c>
      <c r="F64" s="69"/>
      <c r="G64" s="29"/>
      <c r="H64" s="921">
        <v>24.62</v>
      </c>
      <c r="I64" s="1169">
        <v>0</v>
      </c>
      <c r="J64" s="1097"/>
      <c r="K64" s="224"/>
      <c r="L64" s="1015">
        <f>VLOOKUP(B64,'FX rates'!$B$9:$K$116,4,FALSE)</f>
        <v>1</v>
      </c>
      <c r="M64" s="1015">
        <f>VLOOKUP(B64,'FX rates'!$B$9:$K$116,5,FALSE)</f>
        <v>1</v>
      </c>
      <c r="N64" s="30"/>
      <c r="O64" s="40" t="s">
        <v>188</v>
      </c>
      <c r="P64" s="1276">
        <f t="shared" si="10"/>
        <v>0</v>
      </c>
      <c r="Q64" s="41">
        <f t="shared" si="11"/>
        <v>16.09</v>
      </c>
      <c r="R64" s="122"/>
      <c r="T64" s="996">
        <f t="shared" si="8"/>
        <v>24.62</v>
      </c>
      <c r="U64" s="996">
        <f t="shared" si="5"/>
        <v>0</v>
      </c>
      <c r="V64" s="122"/>
      <c r="W64" s="149"/>
      <c r="Z64" s="120"/>
      <c r="AA64" s="120"/>
    </row>
    <row r="65" spans="1:255" ht="12" customHeight="1" x14ac:dyDescent="0.25">
      <c r="A65" s="25"/>
      <c r="B65" s="1261" t="s">
        <v>99</v>
      </c>
      <c r="C65" s="1258" t="s">
        <v>100</v>
      </c>
      <c r="D65" s="921">
        <v>2000</v>
      </c>
      <c r="E65" s="1169">
        <v>0</v>
      </c>
      <c r="F65" s="69"/>
      <c r="G65" s="29"/>
      <c r="H65" s="921" t="s">
        <v>131</v>
      </c>
      <c r="I65" s="1169">
        <v>0</v>
      </c>
      <c r="J65" s="1097"/>
      <c r="K65" s="224"/>
      <c r="L65" s="1015">
        <f>VLOOKUP(B65,'FX rates'!$B$9:$K$116,4,FALSE)</f>
        <v>3.6394000000000002</v>
      </c>
      <c r="M65" s="1015">
        <f>VLOOKUP(B65,'FX rates'!$B$9:$K$116,5,FALSE)</f>
        <v>3.8803999999999998</v>
      </c>
      <c r="N65" s="30"/>
      <c r="O65" s="40" t="s">
        <v>99</v>
      </c>
      <c r="P65" s="1276">
        <f t="shared" si="10"/>
        <v>549.54113315381653</v>
      </c>
      <c r="Q65" s="41">
        <f t="shared" si="11"/>
        <v>0</v>
      </c>
      <c r="R65" s="122"/>
      <c r="T65" s="996" t="s">
        <v>131</v>
      </c>
      <c r="U65" s="996">
        <f t="shared" si="5"/>
        <v>0</v>
      </c>
      <c r="V65" s="122"/>
      <c r="W65" s="149"/>
      <c r="Z65" s="120"/>
      <c r="AA65" s="120"/>
    </row>
    <row r="66" spans="1:255" ht="12" customHeight="1" x14ac:dyDescent="0.25">
      <c r="A66" s="25"/>
      <c r="B66" s="1262" t="s">
        <v>189</v>
      </c>
      <c r="C66" s="1258" t="s">
        <v>102</v>
      </c>
      <c r="D66" s="921">
        <v>8186.24</v>
      </c>
      <c r="E66" s="1169">
        <v>13838</v>
      </c>
      <c r="F66" s="69"/>
      <c r="G66" s="29"/>
      <c r="H66" s="921" t="s">
        <v>131</v>
      </c>
      <c r="I66" s="1169">
        <v>2430</v>
      </c>
      <c r="J66" s="1097"/>
      <c r="K66" s="224"/>
      <c r="L66" s="1015">
        <f>VLOOKUP(B66,'FX rates'!$B$9:$K$116,4,FALSE)</f>
        <v>3.7473999999999998</v>
      </c>
      <c r="M66" s="1015">
        <f>VLOOKUP(B66,'FX rates'!$B$9:$K$116,5,FALSE)</f>
        <v>3.7502</v>
      </c>
      <c r="N66" s="30"/>
      <c r="O66" s="763" t="s">
        <v>189</v>
      </c>
      <c r="P66" s="1276">
        <f t="shared" si="10"/>
        <v>2184.5119282702676</v>
      </c>
      <c r="Q66" s="41">
        <f t="shared" si="11"/>
        <v>3689.9365367180417</v>
      </c>
      <c r="R66" s="122"/>
      <c r="T66" s="996" t="s">
        <v>131</v>
      </c>
      <c r="U66" s="996">
        <f t="shared" si="5"/>
        <v>647.96544184310176</v>
      </c>
      <c r="V66" s="122"/>
      <c r="W66" s="149"/>
      <c r="Z66" s="120"/>
      <c r="AA66" s="120"/>
    </row>
    <row r="67" spans="1:255" ht="12" customHeight="1" x14ac:dyDescent="0.25">
      <c r="A67" s="25"/>
      <c r="B67" s="1261" t="s">
        <v>103</v>
      </c>
      <c r="C67" s="1258" t="s">
        <v>104</v>
      </c>
      <c r="D67" s="921">
        <v>2509.1</v>
      </c>
      <c r="E67" s="1169">
        <v>4177.6000000000004</v>
      </c>
      <c r="F67" s="69"/>
      <c r="G67" s="29"/>
      <c r="H67" s="921">
        <v>1757.09</v>
      </c>
      <c r="I67" s="1169">
        <v>2418.2195019999999</v>
      </c>
      <c r="J67" s="1097"/>
      <c r="K67" s="224"/>
      <c r="L67" s="1015">
        <f>VLOOKUP(B67,'FX rates'!$B$9:$K$116,4,FALSE)</f>
        <v>1.0185</v>
      </c>
      <c r="M67" s="1015">
        <f>VLOOKUP(B67,'FX rates'!$B$9:$K$116,5,FALSE)</f>
        <v>0.99080000000000001</v>
      </c>
      <c r="N67" s="30"/>
      <c r="O67" s="40" t="s">
        <v>103</v>
      </c>
      <c r="P67" s="1276">
        <f t="shared" si="10"/>
        <v>2463.5247913598428</v>
      </c>
      <c r="Q67" s="41">
        <f t="shared" si="11"/>
        <v>4216.3907953169155</v>
      </c>
      <c r="R67" s="122"/>
      <c r="T67" s="996">
        <f t="shared" si="8"/>
        <v>1725.1742758959253</v>
      </c>
      <c r="U67" s="996">
        <f t="shared" si="5"/>
        <v>2440.6737000403714</v>
      </c>
      <c r="V67" s="122"/>
      <c r="W67" s="149"/>
      <c r="Z67" s="120"/>
      <c r="AA67" s="120"/>
    </row>
    <row r="68" spans="1:255" ht="12" customHeight="1" x14ac:dyDescent="0.25">
      <c r="A68" s="25"/>
      <c r="B68" s="1261" t="s">
        <v>105</v>
      </c>
      <c r="C68" s="1258" t="s">
        <v>106</v>
      </c>
      <c r="D68" s="921">
        <v>18919.43</v>
      </c>
      <c r="E68" s="1169">
        <v>4872.71</v>
      </c>
      <c r="F68" s="69"/>
      <c r="G68" s="29"/>
      <c r="H68" s="921">
        <v>10437.379999999999</v>
      </c>
      <c r="I68" s="1169">
        <v>130.19999999999999</v>
      </c>
      <c r="J68" s="1097"/>
      <c r="K68" s="224"/>
      <c r="L68" s="1015">
        <f>VLOOKUP(B68,'FX rates'!$B$9:$K$116,4,FALSE)</f>
        <v>34.744999999999997</v>
      </c>
      <c r="M68" s="1015">
        <f>VLOOKUP(B68,'FX rates'!$B$9:$K$116,5,FALSE)</f>
        <v>34.692900000000002</v>
      </c>
      <c r="N68" s="30"/>
      <c r="O68" s="40" t="s">
        <v>105</v>
      </c>
      <c r="P68" s="1276">
        <f t="shared" si="10"/>
        <v>544.52237732047786</v>
      </c>
      <c r="Q68" s="41">
        <f t="shared" si="11"/>
        <v>140.45265746017196</v>
      </c>
      <c r="R68" s="122"/>
      <c r="T68" s="996">
        <f t="shared" si="8"/>
        <v>300.39948193984748</v>
      </c>
      <c r="U68" s="996">
        <f t="shared" si="5"/>
        <v>3.7529292737130646</v>
      </c>
      <c r="V68" s="122"/>
      <c r="W68" s="149"/>
      <c r="Z68" s="120"/>
      <c r="AA68" s="120"/>
    </row>
    <row r="69" spans="1:255" ht="12" customHeight="1" x14ac:dyDescent="0.25">
      <c r="A69" s="25"/>
      <c r="B69" s="1263" t="s">
        <v>107</v>
      </c>
      <c r="C69" s="1259" t="s">
        <v>108</v>
      </c>
      <c r="D69" s="1168">
        <v>1884</v>
      </c>
      <c r="E69" s="1171">
        <v>120274</v>
      </c>
      <c r="F69" s="1172"/>
      <c r="G69" s="29"/>
      <c r="H69" s="1168">
        <v>15254</v>
      </c>
      <c r="I69" s="1171">
        <v>9750</v>
      </c>
      <c r="J69" s="1098"/>
      <c r="K69" s="224"/>
      <c r="L69" s="1016">
        <f>VLOOKUP(B69,'FX rates'!$B$9:$K$116,4,FALSE)</f>
        <v>3.8435000000000001</v>
      </c>
      <c r="M69" s="1016">
        <f>VLOOKUP(B69,'FX rates'!$B$9:$K$116,5,FALSE)</f>
        <v>3.8976000000000002</v>
      </c>
      <c r="N69" s="30"/>
      <c r="O69" s="46" t="s">
        <v>107</v>
      </c>
      <c r="P69" s="1001">
        <f t="shared" si="10"/>
        <v>490.17822297385192</v>
      </c>
      <c r="Q69" s="47">
        <f t="shared" si="11"/>
        <v>30858.477011494251</v>
      </c>
      <c r="R69" s="124"/>
      <c r="T69" s="1284">
        <f t="shared" si="8"/>
        <v>3968.7784571354232</v>
      </c>
      <c r="U69" s="1284">
        <f t="shared" si="5"/>
        <v>2501.539408866995</v>
      </c>
      <c r="V69" s="124"/>
      <c r="W69" s="149"/>
      <c r="Z69" s="120"/>
      <c r="AA69" s="120"/>
    </row>
    <row r="70" spans="1:255" ht="12" customHeight="1" x14ac:dyDescent="0.25">
      <c r="A70" s="1"/>
      <c r="B70" s="6"/>
      <c r="C70" s="6"/>
      <c r="D70" s="49"/>
      <c r="E70" s="49"/>
      <c r="F70" s="125"/>
      <c r="G70" s="49"/>
      <c r="H70" s="49"/>
      <c r="I70" s="49"/>
      <c r="J70" s="125"/>
      <c r="K70" s="2"/>
      <c r="L70" s="148"/>
      <c r="M70" s="2"/>
      <c r="N70" s="30"/>
      <c r="O70" s="53" t="s">
        <v>30</v>
      </c>
      <c r="P70" s="317">
        <f>SUM(P43:P69)</f>
        <v>91294.070972486981</v>
      </c>
      <c r="Q70" s="49">
        <f>SUM(Q43:Q69)</f>
        <v>249237.14480711828</v>
      </c>
      <c r="R70" s="125"/>
      <c r="T70" s="772">
        <f>SUM(T43:T69)</f>
        <v>155795.88179062869</v>
      </c>
      <c r="U70" s="772">
        <f>SUM(U43:U69)</f>
        <v>106748.88935378815</v>
      </c>
      <c r="V70" s="125"/>
      <c r="W70" s="149"/>
      <c r="Z70" s="120"/>
      <c r="AA70" s="120"/>
    </row>
    <row r="71" spans="1:255" ht="12" customHeight="1" x14ac:dyDescent="0.25">
      <c r="A71" s="1"/>
      <c r="B71" s="1"/>
      <c r="C71" s="1"/>
      <c r="D71" s="1"/>
      <c r="E71" s="1"/>
      <c r="G71" s="1"/>
      <c r="H71" s="1"/>
      <c r="I71" s="1"/>
      <c r="K71" s="2"/>
      <c r="L71" s="148"/>
      <c r="M71" s="2"/>
      <c r="N71" s="3"/>
      <c r="O71" s="79"/>
      <c r="P71" s="91"/>
      <c r="Q71" s="91"/>
      <c r="R71" s="111"/>
      <c r="T71" s="199"/>
      <c r="U71" s="59"/>
      <c r="Z71" s="120"/>
      <c r="AA71" s="120"/>
    </row>
    <row r="72" spans="1:255" ht="12" customHeight="1" x14ac:dyDescent="0.25">
      <c r="A72" s="1"/>
      <c r="B72" s="80"/>
      <c r="C72" s="80"/>
      <c r="D72" s="1"/>
      <c r="E72" s="1"/>
      <c r="G72" s="1"/>
      <c r="H72" s="1"/>
      <c r="K72" s="2"/>
      <c r="L72" s="2"/>
      <c r="M72" s="2"/>
      <c r="N72" s="1"/>
      <c r="O72" s="82" t="s">
        <v>132</v>
      </c>
      <c r="P72" s="83">
        <f>SUM(P70,P40,P19)</f>
        <v>800738.53492252901</v>
      </c>
      <c r="Q72" s="83">
        <f>SUM(Q70,Q40,Q19)</f>
        <v>1319799.926064627</v>
      </c>
      <c r="R72" s="83"/>
      <c r="S72" s="83"/>
      <c r="T72" s="83">
        <f t="shared" ref="T72:U72" si="12">SUM(T70,T40,T19)</f>
        <v>1160352.2220373843</v>
      </c>
      <c r="U72" s="83">
        <f t="shared" si="12"/>
        <v>1321781.185828913</v>
      </c>
      <c r="V72" s="132"/>
    </row>
    <row r="73" spans="1:255" ht="12" customHeight="1" x14ac:dyDescent="0.25">
      <c r="A73" s="1"/>
      <c r="B73" s="1"/>
      <c r="C73" s="1"/>
      <c r="D73" s="1"/>
      <c r="E73" s="1"/>
      <c r="G73" s="1"/>
      <c r="H73" s="1"/>
      <c r="I73" s="1"/>
      <c r="K73" s="2"/>
      <c r="L73" s="2"/>
      <c r="M73" s="2"/>
      <c r="N73" s="1"/>
      <c r="O73" s="134"/>
      <c r="P73" s="134"/>
      <c r="Q73" s="86"/>
      <c r="R73" s="135"/>
      <c r="T73" s="1"/>
      <c r="U73" s="1"/>
    </row>
    <row r="74" spans="1:255" s="3" customFormat="1" ht="12" customHeight="1" x14ac:dyDescent="0.25">
      <c r="A74" s="1"/>
      <c r="B74" s="87" t="s">
        <v>110</v>
      </c>
      <c r="C74" s="79"/>
      <c r="D74" s="79"/>
      <c r="E74" s="79"/>
      <c r="F74" s="136"/>
      <c r="G74" s="79"/>
      <c r="H74" s="79"/>
      <c r="I74" s="81"/>
      <c r="J74" s="137"/>
      <c r="K74" s="81"/>
      <c r="L74" s="87"/>
      <c r="N74" s="89"/>
      <c r="O74" s="87"/>
      <c r="P74" s="91"/>
      <c r="R74" s="111"/>
      <c r="V74" s="111"/>
    </row>
    <row r="75" spans="1:255" s="3" customFormat="1" ht="12" customHeight="1" x14ac:dyDescent="0.25">
      <c r="A75" s="92"/>
      <c r="B75" s="87" t="s">
        <v>111</v>
      </c>
      <c r="C75" s="88"/>
      <c r="D75" s="88"/>
      <c r="E75" s="88"/>
      <c r="F75" s="138"/>
      <c r="G75" s="88"/>
      <c r="H75" s="88"/>
      <c r="I75" s="88"/>
      <c r="J75" s="138"/>
      <c r="K75" s="88"/>
      <c r="L75" s="88"/>
      <c r="N75" s="88"/>
      <c r="O75" s="87"/>
      <c r="P75" s="92"/>
      <c r="Q75" s="92"/>
      <c r="R75" s="7"/>
      <c r="S75" s="92"/>
      <c r="T75" s="92"/>
      <c r="U75" s="92"/>
      <c r="V75" s="7"/>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2"/>
      <c r="CL75" s="92"/>
      <c r="CM75" s="92"/>
      <c r="CN75" s="92"/>
      <c r="CO75" s="92"/>
      <c r="CP75" s="92"/>
      <c r="CQ75" s="92"/>
      <c r="CR75" s="92"/>
      <c r="CS75" s="92"/>
      <c r="CT75" s="92"/>
      <c r="CU75" s="92"/>
      <c r="CV75" s="92"/>
      <c r="CW75" s="92"/>
      <c r="CX75" s="92"/>
      <c r="CY75" s="92"/>
      <c r="CZ75" s="92"/>
      <c r="DA75" s="92"/>
      <c r="DB75" s="92"/>
      <c r="DC75" s="92"/>
      <c r="DD75" s="92"/>
      <c r="DE75" s="92"/>
      <c r="DF75" s="92"/>
      <c r="DG75" s="92"/>
      <c r="DH75" s="92"/>
      <c r="DI75" s="92"/>
      <c r="DJ75" s="92"/>
      <c r="DK75" s="92"/>
      <c r="DL75" s="92"/>
      <c r="DM75" s="92"/>
      <c r="DN75" s="92"/>
      <c r="DO75" s="92"/>
      <c r="DP75" s="92"/>
      <c r="DQ75" s="92"/>
      <c r="DR75" s="92"/>
      <c r="DS75" s="92"/>
      <c r="DT75" s="92"/>
      <c r="DU75" s="92"/>
      <c r="DV75" s="92"/>
      <c r="DW75" s="92"/>
      <c r="DX75" s="92"/>
      <c r="DY75" s="92"/>
      <c r="DZ75" s="92"/>
      <c r="EA75" s="92"/>
      <c r="EB75" s="92"/>
      <c r="EC75" s="92"/>
      <c r="ED75" s="92"/>
      <c r="EE75" s="92"/>
      <c r="EF75" s="92"/>
      <c r="EG75" s="92"/>
      <c r="EH75" s="92"/>
      <c r="EI75" s="92"/>
      <c r="EJ75" s="92"/>
      <c r="EK75" s="92"/>
      <c r="EL75" s="92"/>
      <c r="EM75" s="92"/>
      <c r="EN75" s="92"/>
      <c r="EO75" s="92"/>
      <c r="EP75" s="92"/>
      <c r="EQ75" s="92"/>
      <c r="ER75" s="92"/>
      <c r="ES75" s="92"/>
      <c r="ET75" s="92"/>
      <c r="EU75" s="92"/>
      <c r="EV75" s="92"/>
      <c r="EW75" s="92"/>
      <c r="EX75" s="92"/>
      <c r="EY75" s="92"/>
      <c r="EZ75" s="92"/>
      <c r="FA75" s="92"/>
      <c r="FB75" s="92"/>
      <c r="FC75" s="92"/>
      <c r="FD75" s="92"/>
      <c r="FE75" s="92"/>
      <c r="FF75" s="92"/>
      <c r="FG75" s="92"/>
      <c r="FH75" s="92"/>
      <c r="FI75" s="92"/>
      <c r="FJ75" s="92"/>
      <c r="FK75" s="92"/>
      <c r="FL75" s="92"/>
      <c r="FM75" s="92"/>
      <c r="FN75" s="92"/>
      <c r="FO75" s="92"/>
      <c r="FP75" s="92"/>
      <c r="FQ75" s="92"/>
      <c r="FR75" s="92"/>
      <c r="FS75" s="92"/>
      <c r="FT75" s="92"/>
      <c r="FU75" s="92"/>
      <c r="FV75" s="92"/>
      <c r="FW75" s="92"/>
      <c r="FX75" s="92"/>
      <c r="FY75" s="92"/>
      <c r="FZ75" s="92"/>
      <c r="GA75" s="92"/>
      <c r="GB75" s="92"/>
      <c r="GC75" s="92"/>
      <c r="GD75" s="92"/>
      <c r="GE75" s="92"/>
      <c r="GF75" s="92"/>
      <c r="GG75" s="92"/>
      <c r="GH75" s="92"/>
      <c r="GI75" s="92"/>
      <c r="GJ75" s="92"/>
      <c r="GK75" s="92"/>
      <c r="GL75" s="92"/>
      <c r="GM75" s="92"/>
      <c r="GN75" s="92"/>
      <c r="GO75" s="92"/>
      <c r="GP75" s="92"/>
      <c r="GQ75" s="92"/>
      <c r="GR75" s="92"/>
      <c r="GS75" s="92"/>
      <c r="GT75" s="92"/>
      <c r="GU75" s="92"/>
      <c r="GV75" s="92"/>
      <c r="GW75" s="92"/>
      <c r="GX75" s="92"/>
      <c r="GY75" s="92"/>
      <c r="GZ75" s="92"/>
      <c r="HA75" s="92"/>
      <c r="HB75" s="92"/>
      <c r="HC75" s="92"/>
      <c r="HD75" s="92"/>
      <c r="HE75" s="92"/>
      <c r="HF75" s="92"/>
      <c r="HG75" s="92"/>
      <c r="HH75" s="92"/>
      <c r="HI75" s="92"/>
      <c r="HJ75" s="92"/>
      <c r="HK75" s="92"/>
      <c r="HL75" s="92"/>
      <c r="HM75" s="92"/>
      <c r="HN75" s="92"/>
      <c r="HO75" s="92"/>
      <c r="HP75" s="92"/>
      <c r="HQ75" s="92"/>
      <c r="HR75" s="92"/>
      <c r="HS75" s="92"/>
      <c r="HT75" s="92"/>
      <c r="HU75" s="92"/>
      <c r="HV75" s="92"/>
      <c r="HW75" s="92"/>
      <c r="HX75" s="92"/>
      <c r="HY75" s="92"/>
      <c r="HZ75" s="92"/>
      <c r="IA75" s="92"/>
      <c r="IB75" s="92"/>
      <c r="IC75" s="92"/>
      <c r="ID75" s="92"/>
      <c r="IE75" s="92"/>
      <c r="IF75" s="92"/>
      <c r="IG75" s="92"/>
      <c r="IH75" s="92"/>
      <c r="II75" s="92"/>
      <c r="IJ75" s="92"/>
      <c r="IK75" s="92"/>
      <c r="IL75" s="92"/>
      <c r="IM75" s="92"/>
      <c r="IN75" s="92"/>
      <c r="IO75" s="92"/>
      <c r="IP75" s="92"/>
      <c r="IQ75" s="92"/>
      <c r="IR75" s="92"/>
      <c r="IS75" s="92"/>
      <c r="IT75" s="92"/>
      <c r="IU75" s="92"/>
    </row>
    <row r="76" spans="1:255" s="3" customFormat="1" ht="12" customHeight="1" x14ac:dyDescent="0.25">
      <c r="A76" s="1"/>
      <c r="B76" s="87" t="s">
        <v>112</v>
      </c>
      <c r="C76" s="79"/>
      <c r="D76" s="79"/>
      <c r="E76" s="79"/>
      <c r="F76" s="136"/>
      <c r="G76" s="79"/>
      <c r="H76" s="79"/>
      <c r="I76" s="81"/>
      <c r="J76" s="137"/>
      <c r="K76" s="81"/>
      <c r="L76" s="87"/>
      <c r="N76" s="89"/>
      <c r="O76" s="87"/>
      <c r="P76" s="59"/>
      <c r="R76" s="111"/>
      <c r="V76" s="111"/>
    </row>
    <row r="77" spans="1:255" s="3" customFormat="1" ht="12" customHeight="1" x14ac:dyDescent="0.25">
      <c r="A77" s="1"/>
      <c r="B77" s="94" t="s">
        <v>113</v>
      </c>
      <c r="C77" s="79"/>
      <c r="D77" s="79"/>
      <c r="E77" s="79"/>
      <c r="F77" s="136"/>
      <c r="G77" s="79"/>
      <c r="H77" s="79"/>
      <c r="I77" s="81"/>
      <c r="J77" s="137"/>
      <c r="K77" s="81"/>
      <c r="L77" s="87"/>
      <c r="N77" s="89"/>
      <c r="O77" s="94"/>
      <c r="P77" s="59"/>
      <c r="R77" s="111"/>
      <c r="V77" s="111"/>
    </row>
    <row r="78" spans="1:255" s="3" customFormat="1" ht="12" customHeight="1" x14ac:dyDescent="0.25">
      <c r="A78" s="1"/>
      <c r="B78" s="87" t="s">
        <v>133</v>
      </c>
      <c r="C78" s="79"/>
      <c r="D78" s="79"/>
      <c r="E78" s="79"/>
      <c r="F78" s="136"/>
      <c r="G78" s="79"/>
      <c r="H78" s="79"/>
      <c r="I78" s="81"/>
      <c r="J78" s="137"/>
      <c r="K78" s="81"/>
      <c r="L78" s="87"/>
      <c r="N78" s="89"/>
      <c r="O78" s="87"/>
      <c r="P78" s="96"/>
      <c r="R78" s="111"/>
      <c r="V78" s="111"/>
    </row>
    <row r="79" spans="1:255" s="3" customFormat="1" ht="12" customHeight="1" x14ac:dyDescent="0.25">
      <c r="A79" s="1"/>
      <c r="B79" s="87" t="s">
        <v>134</v>
      </c>
      <c r="C79" s="79"/>
      <c r="D79" s="79"/>
      <c r="E79" s="79"/>
      <c r="F79" s="136"/>
      <c r="G79" s="79"/>
      <c r="H79" s="79"/>
      <c r="I79" s="81"/>
      <c r="J79" s="137"/>
      <c r="K79" s="81"/>
      <c r="L79" s="87"/>
      <c r="N79" s="89"/>
      <c r="O79" s="87"/>
      <c r="P79" s="96"/>
      <c r="R79" s="111"/>
      <c r="V79" s="111"/>
    </row>
    <row r="80" spans="1:255" s="3" customFormat="1" ht="12" customHeight="1" x14ac:dyDescent="0.25">
      <c r="A80" s="1"/>
      <c r="B80" s="87"/>
      <c r="C80" s="79"/>
      <c r="D80" s="79"/>
      <c r="E80" s="79"/>
      <c r="F80" s="136"/>
      <c r="G80" s="79"/>
      <c r="H80" s="79"/>
      <c r="I80" s="81"/>
      <c r="J80" s="137"/>
      <c r="K80" s="81"/>
      <c r="L80" s="87"/>
      <c r="N80" s="89"/>
      <c r="O80" s="87"/>
      <c r="P80" s="96"/>
      <c r="R80" s="111"/>
      <c r="V80" s="111"/>
    </row>
    <row r="81" spans="1:22" s="3" customFormat="1" ht="12" customHeight="1" x14ac:dyDescent="0.25">
      <c r="A81" s="1"/>
      <c r="B81" s="79" t="s">
        <v>116</v>
      </c>
      <c r="C81" s="79"/>
      <c r="D81" s="79"/>
      <c r="E81" s="79"/>
      <c r="F81" s="136"/>
      <c r="G81" s="79"/>
      <c r="H81" s="79"/>
      <c r="I81" s="81"/>
      <c r="J81" s="137"/>
      <c r="K81" s="81"/>
      <c r="L81" s="87"/>
      <c r="N81" s="89"/>
      <c r="O81" s="79"/>
      <c r="P81" s="96"/>
      <c r="R81" s="111"/>
      <c r="V81" s="111"/>
    </row>
    <row r="82" spans="1:22" s="3" customFormat="1" ht="12" customHeight="1" x14ac:dyDescent="0.25">
      <c r="A82" s="1"/>
      <c r="B82" s="79" t="s">
        <v>117</v>
      </c>
      <c r="C82" s="79"/>
      <c r="D82" s="79"/>
      <c r="E82" s="79"/>
      <c r="F82" s="136"/>
      <c r="G82" s="79"/>
      <c r="H82" s="79"/>
      <c r="I82" s="81"/>
      <c r="J82" s="137"/>
      <c r="K82" s="81"/>
      <c r="L82" s="87"/>
      <c r="N82" s="89"/>
      <c r="O82" s="79"/>
      <c r="P82" s="96"/>
      <c r="R82" s="111"/>
      <c r="V82" s="111"/>
    </row>
    <row r="83" spans="1:22" s="3" customFormat="1" ht="12" customHeight="1" x14ac:dyDescent="0.25">
      <c r="A83" s="1"/>
      <c r="B83" s="79" t="s">
        <v>121</v>
      </c>
      <c r="C83" s="79"/>
      <c r="D83" s="79"/>
      <c r="E83" s="79"/>
      <c r="F83" s="136"/>
      <c r="G83" s="79"/>
      <c r="H83" s="79"/>
      <c r="I83" s="81"/>
      <c r="J83" s="137"/>
      <c r="K83" s="81"/>
      <c r="L83" s="87"/>
      <c r="N83" s="89"/>
      <c r="O83" s="79"/>
      <c r="P83" s="98"/>
      <c r="R83" s="111"/>
      <c r="V83" s="111"/>
    </row>
    <row r="84" spans="1:22" s="3" customFormat="1" ht="12" customHeight="1" x14ac:dyDescent="0.25">
      <c r="A84" s="1"/>
      <c r="B84" s="79" t="s">
        <v>805</v>
      </c>
      <c r="C84" s="79"/>
      <c r="D84" s="79"/>
      <c r="E84" s="79"/>
      <c r="F84" s="136"/>
      <c r="G84" s="79"/>
      <c r="H84" s="79"/>
      <c r="I84" s="81"/>
      <c r="J84" s="137"/>
      <c r="K84" s="81"/>
      <c r="L84" s="87"/>
      <c r="N84" s="89"/>
      <c r="O84" s="79"/>
      <c r="P84" s="98"/>
      <c r="R84" s="111"/>
      <c r="V84" s="111"/>
    </row>
    <row r="85" spans="1:22" s="3" customFormat="1" ht="12" customHeight="1" x14ac:dyDescent="0.25">
      <c r="A85" s="1"/>
      <c r="B85" s="79" t="s">
        <v>118</v>
      </c>
      <c r="C85" s="79"/>
      <c r="D85" s="79"/>
      <c r="E85" s="79"/>
      <c r="F85" s="136"/>
      <c r="G85" s="79"/>
      <c r="H85" s="79"/>
      <c r="I85" s="81"/>
      <c r="J85" s="137"/>
      <c r="K85" s="81"/>
      <c r="L85" s="87"/>
      <c r="N85" s="89"/>
      <c r="O85" s="79"/>
      <c r="P85" s="55"/>
      <c r="R85" s="139"/>
      <c r="V85" s="111"/>
    </row>
    <row r="86" spans="1:22" s="3" customFormat="1" ht="12" customHeight="1" x14ac:dyDescent="0.25">
      <c r="A86" s="1"/>
      <c r="B86" s="79" t="s">
        <v>119</v>
      </c>
      <c r="C86" s="79"/>
      <c r="D86" s="79"/>
      <c r="E86" s="79"/>
      <c r="F86" s="136"/>
      <c r="G86" s="79"/>
      <c r="H86" s="79"/>
      <c r="I86" s="81"/>
      <c r="J86" s="137"/>
      <c r="K86" s="81"/>
      <c r="L86" s="87"/>
      <c r="N86" s="89"/>
      <c r="O86" s="79"/>
      <c r="P86" s="55"/>
      <c r="R86" s="139"/>
      <c r="V86" s="111"/>
    </row>
    <row r="87" spans="1:22" s="3" customFormat="1" ht="12" customHeight="1" x14ac:dyDescent="0.25">
      <c r="A87" s="1"/>
      <c r="B87" s="79" t="s">
        <v>120</v>
      </c>
      <c r="C87" s="79"/>
      <c r="D87" s="79"/>
      <c r="E87" s="79"/>
      <c r="F87" s="136"/>
      <c r="G87" s="79"/>
      <c r="H87" s="79"/>
      <c r="I87" s="81"/>
      <c r="J87" s="137"/>
      <c r="K87" s="81"/>
      <c r="L87" s="87"/>
      <c r="N87" s="89"/>
      <c r="O87" s="79"/>
      <c r="P87" s="55"/>
      <c r="Q87" s="100"/>
      <c r="R87" s="127"/>
      <c r="V87" s="111"/>
    </row>
    <row r="88" spans="1:22" s="3" customFormat="1" ht="12" customHeight="1" x14ac:dyDescent="0.25">
      <c r="A88" s="1"/>
      <c r="B88" s="79" t="s">
        <v>806</v>
      </c>
      <c r="C88" s="79"/>
      <c r="D88" s="79"/>
      <c r="E88" s="79"/>
      <c r="F88" s="136"/>
      <c r="G88" s="79"/>
      <c r="H88" s="79"/>
      <c r="I88" s="81"/>
      <c r="J88" s="137"/>
      <c r="K88" s="81"/>
      <c r="L88" s="87"/>
      <c r="N88" s="93"/>
      <c r="O88" s="79"/>
      <c r="P88" s="102"/>
      <c r="Q88" s="55"/>
      <c r="R88" s="111"/>
      <c r="V88" s="111"/>
    </row>
    <row r="89" spans="1:22" s="3" customFormat="1" ht="12" customHeight="1" x14ac:dyDescent="0.25">
      <c r="A89" s="1"/>
      <c r="B89" s="79" t="s">
        <v>123</v>
      </c>
      <c r="C89" s="79"/>
      <c r="D89" s="79"/>
      <c r="E89" s="79"/>
      <c r="F89" s="136"/>
      <c r="G89" s="79"/>
      <c r="H89" s="79"/>
      <c r="I89" s="81"/>
      <c r="J89" s="137"/>
      <c r="K89" s="81"/>
      <c r="L89" s="87"/>
      <c r="N89" s="103"/>
      <c r="O89" s="79"/>
      <c r="P89" s="54"/>
      <c r="Q89" s="59"/>
      <c r="R89" s="111"/>
      <c r="V89" s="111"/>
    </row>
    <row r="90" spans="1:22" s="3" customFormat="1" ht="12" customHeight="1" x14ac:dyDescent="0.25">
      <c r="A90" s="1"/>
      <c r="B90" s="79" t="s">
        <v>124</v>
      </c>
      <c r="C90" s="79"/>
      <c r="D90" s="79"/>
      <c r="E90" s="79"/>
      <c r="F90" s="136"/>
      <c r="G90" s="79"/>
      <c r="H90" s="79"/>
      <c r="I90" s="81"/>
      <c r="J90" s="137"/>
      <c r="K90" s="81"/>
      <c r="L90" s="87"/>
      <c r="N90" s="103"/>
      <c r="O90" s="79"/>
      <c r="P90" s="105"/>
      <c r="Q90" s="55"/>
      <c r="R90" s="139"/>
      <c r="V90" s="111"/>
    </row>
    <row r="91" spans="1:22" s="3" customFormat="1" ht="12" customHeight="1" x14ac:dyDescent="0.25">
      <c r="A91" s="1"/>
      <c r="B91" s="79" t="s">
        <v>125</v>
      </c>
      <c r="C91" s="79"/>
      <c r="D91" s="79"/>
      <c r="E91" s="79"/>
      <c r="F91" s="136"/>
      <c r="G91" s="79"/>
      <c r="H91" s="79"/>
      <c r="I91" s="81"/>
      <c r="J91" s="137"/>
      <c r="K91" s="81"/>
      <c r="L91" s="87"/>
      <c r="N91" s="103"/>
      <c r="O91" s="79"/>
      <c r="P91" s="59"/>
      <c r="Q91" s="59"/>
      <c r="R91" s="140"/>
      <c r="V91" s="111"/>
    </row>
    <row r="92" spans="1:22" s="3" customFormat="1" ht="12" customHeight="1" x14ac:dyDescent="0.25">
      <c r="A92" s="1"/>
      <c r="B92" s="79" t="s">
        <v>122</v>
      </c>
      <c r="C92" s="79"/>
      <c r="D92" s="79"/>
      <c r="E92" s="79"/>
      <c r="F92" s="136"/>
      <c r="G92" s="79"/>
      <c r="H92" s="79"/>
      <c r="I92" s="81"/>
      <c r="J92" s="137"/>
      <c r="K92" s="81"/>
      <c r="L92" s="87"/>
      <c r="N92" s="103"/>
      <c r="P92" s="59"/>
      <c r="Q92" s="105"/>
      <c r="R92" s="139"/>
      <c r="V92" s="111"/>
    </row>
    <row r="93" spans="1:22" ht="12" customHeight="1" x14ac:dyDescent="0.25">
      <c r="B93" s="79" t="s">
        <v>126</v>
      </c>
      <c r="C93" s="79"/>
      <c r="D93" s="79"/>
      <c r="E93" s="79"/>
    </row>
    <row r="94" spans="1:22" ht="12" customHeight="1" x14ac:dyDescent="0.25"/>
    <row r="95" spans="1:22" ht="12" customHeight="1" x14ac:dyDescent="0.25"/>
    <row r="96" spans="1:22" ht="12" customHeight="1" x14ac:dyDescent="0.25"/>
    <row r="97" spans="1:237" ht="12" customHeight="1" x14ac:dyDescent="0.25"/>
    <row r="98" spans="1:237" ht="12" customHeight="1" x14ac:dyDescent="0.25"/>
    <row r="99" spans="1:237" ht="12" customHeight="1" x14ac:dyDescent="0.25"/>
    <row r="100" spans="1:237" ht="12" customHeight="1" x14ac:dyDescent="0.25"/>
    <row r="101" spans="1:237" ht="12" customHeight="1" x14ac:dyDescent="0.25"/>
    <row r="102" spans="1:237" ht="12" customHeight="1" x14ac:dyDescent="0.25">
      <c r="A102" s="92"/>
      <c r="B102" s="92"/>
      <c r="C102" s="92"/>
      <c r="D102" s="92"/>
      <c r="E102" s="92"/>
      <c r="F102" s="7"/>
      <c r="G102" s="92"/>
      <c r="H102" s="92"/>
      <c r="I102" s="92"/>
      <c r="J102" s="7"/>
      <c r="K102" s="92"/>
      <c r="L102" s="92"/>
      <c r="M102" s="92"/>
      <c r="N102" s="92"/>
      <c r="O102" s="92"/>
      <c r="P102" s="92"/>
      <c r="Q102" s="92"/>
      <c r="R102" s="7"/>
      <c r="S102" s="92"/>
      <c r="T102" s="92"/>
      <c r="U102" s="92"/>
      <c r="V102" s="7"/>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c r="CK102" s="92"/>
      <c r="CL102" s="92"/>
      <c r="CM102" s="92"/>
      <c r="CN102" s="92"/>
      <c r="CO102" s="92"/>
      <c r="CP102" s="92"/>
      <c r="CQ102" s="92"/>
      <c r="CR102" s="92"/>
      <c r="CS102" s="92"/>
      <c r="CT102" s="92"/>
      <c r="CU102" s="92"/>
      <c r="CV102" s="92"/>
      <c r="CW102" s="92"/>
      <c r="CX102" s="92"/>
      <c r="CY102" s="92"/>
      <c r="CZ102" s="92"/>
      <c r="DA102" s="92"/>
      <c r="DB102" s="92"/>
      <c r="DC102" s="92"/>
      <c r="DD102" s="92"/>
      <c r="DE102" s="92"/>
      <c r="DF102" s="92"/>
      <c r="DG102" s="92"/>
      <c r="DH102" s="92"/>
      <c r="DI102" s="92"/>
      <c r="DJ102" s="92"/>
      <c r="DK102" s="92"/>
      <c r="DL102" s="92"/>
      <c r="DM102" s="92"/>
      <c r="DN102" s="92"/>
      <c r="DO102" s="92"/>
      <c r="DP102" s="92"/>
      <c r="DQ102" s="92"/>
      <c r="DR102" s="92"/>
      <c r="DS102" s="92"/>
      <c r="DT102" s="92"/>
      <c r="DU102" s="92"/>
      <c r="DV102" s="92"/>
      <c r="DW102" s="92"/>
      <c r="DX102" s="92"/>
      <c r="DY102" s="92"/>
      <c r="DZ102" s="92"/>
      <c r="EA102" s="92"/>
      <c r="EB102" s="92"/>
      <c r="EC102" s="92"/>
      <c r="ED102" s="92"/>
      <c r="EE102" s="92"/>
      <c r="EF102" s="92"/>
      <c r="EG102" s="92"/>
      <c r="EH102" s="92"/>
      <c r="EI102" s="92"/>
      <c r="EJ102" s="92"/>
      <c r="EK102" s="92"/>
      <c r="EL102" s="92"/>
      <c r="EM102" s="92"/>
      <c r="EN102" s="92"/>
      <c r="EO102" s="92"/>
      <c r="EP102" s="92"/>
      <c r="EQ102" s="92"/>
      <c r="ER102" s="92"/>
      <c r="ES102" s="92"/>
      <c r="ET102" s="92"/>
      <c r="EU102" s="92"/>
      <c r="EV102" s="92"/>
      <c r="EW102" s="92"/>
      <c r="EX102" s="92"/>
      <c r="EY102" s="92"/>
      <c r="EZ102" s="92"/>
      <c r="FA102" s="92"/>
      <c r="FB102" s="92"/>
      <c r="FC102" s="92"/>
      <c r="FD102" s="92"/>
      <c r="FE102" s="92"/>
      <c r="FF102" s="92"/>
      <c r="FG102" s="92"/>
      <c r="FH102" s="92"/>
      <c r="FI102" s="92"/>
      <c r="FJ102" s="92"/>
      <c r="FK102" s="92"/>
      <c r="FL102" s="92"/>
      <c r="FM102" s="92"/>
      <c r="FN102" s="92"/>
      <c r="FO102" s="92"/>
      <c r="FP102" s="92"/>
      <c r="FQ102" s="92"/>
      <c r="FR102" s="92"/>
      <c r="FS102" s="92"/>
      <c r="FT102" s="92"/>
      <c r="FU102" s="92"/>
      <c r="FV102" s="92"/>
      <c r="FW102" s="92"/>
      <c r="FX102" s="92"/>
      <c r="FY102" s="92"/>
      <c r="FZ102" s="92"/>
      <c r="GA102" s="92"/>
      <c r="GB102" s="92"/>
      <c r="GC102" s="92"/>
      <c r="GD102" s="92"/>
      <c r="GE102" s="92"/>
      <c r="GF102" s="92"/>
      <c r="GG102" s="92"/>
      <c r="GH102" s="92"/>
      <c r="GI102" s="92"/>
      <c r="GJ102" s="92"/>
      <c r="GK102" s="92"/>
      <c r="GL102" s="92"/>
      <c r="GM102" s="92"/>
      <c r="GN102" s="92"/>
      <c r="GO102" s="92"/>
      <c r="GP102" s="92"/>
      <c r="GQ102" s="92"/>
      <c r="GR102" s="92"/>
      <c r="GS102" s="92"/>
      <c r="GT102" s="92"/>
      <c r="GU102" s="92"/>
      <c r="GV102" s="92"/>
      <c r="GW102" s="92"/>
      <c r="GX102" s="92"/>
      <c r="GY102" s="92"/>
      <c r="GZ102" s="92"/>
      <c r="HA102" s="92"/>
      <c r="HB102" s="92"/>
      <c r="HC102" s="92"/>
      <c r="HD102" s="92"/>
      <c r="HE102" s="92"/>
      <c r="HF102" s="92"/>
      <c r="HG102" s="92"/>
      <c r="HH102" s="92"/>
      <c r="HI102" s="92"/>
      <c r="HJ102" s="92"/>
      <c r="HK102" s="92"/>
      <c r="HL102" s="92"/>
      <c r="HM102" s="92"/>
      <c r="HN102" s="92"/>
      <c r="HO102" s="92"/>
      <c r="HP102" s="92"/>
      <c r="HQ102" s="92"/>
      <c r="HR102" s="92"/>
      <c r="HS102" s="92"/>
      <c r="HT102" s="92"/>
      <c r="HU102" s="92"/>
      <c r="HV102" s="92"/>
      <c r="HW102" s="92"/>
      <c r="HX102" s="92"/>
      <c r="HY102" s="92"/>
      <c r="HZ102" s="92"/>
      <c r="IA102" s="92"/>
      <c r="IB102" s="92"/>
      <c r="IC102" s="92"/>
    </row>
  </sheetData>
  <mergeCells count="15">
    <mergeCell ref="H3:I3"/>
    <mergeCell ref="T3:U3"/>
    <mergeCell ref="B5:B7"/>
    <mergeCell ref="C5:C7"/>
    <mergeCell ref="D5:D7"/>
    <mergeCell ref="E5:E7"/>
    <mergeCell ref="H5:H7"/>
    <mergeCell ref="I5:I7"/>
    <mergeCell ref="L5:L7"/>
    <mergeCell ref="M5:M7"/>
    <mergeCell ref="O5:O7"/>
    <mergeCell ref="P5:P7"/>
    <mergeCell ref="Q5:Q7"/>
    <mergeCell ref="T5:T7"/>
    <mergeCell ref="U5:U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O51"/>
  <sheetViews>
    <sheetView showGridLines="0" zoomScale="85" zoomScaleNormal="85" workbookViewId="0">
      <selection activeCell="J25" sqref="J25"/>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3.28515625" style="2" customWidth="1"/>
    <col min="13" max="14" width="9.140625" style="2"/>
    <col min="15" max="15" width="20.7109375" style="2" customWidth="1"/>
    <col min="16" max="16" width="10" style="2" bestFit="1" customWidth="1"/>
    <col min="17" max="239" width="9.140625" style="2"/>
    <col min="240" max="240" width="2.85546875" style="2" customWidth="1"/>
    <col min="241" max="241" width="45.85546875" style="2" customWidth="1"/>
    <col min="242" max="242" width="2.85546875" style="2" customWidth="1"/>
    <col min="243" max="244" width="15.7109375" style="2" customWidth="1"/>
    <col min="245" max="245" width="2.85546875" style="2" customWidth="1"/>
    <col min="246" max="247" width="15.7109375" style="2" customWidth="1"/>
    <col min="248" max="248" width="2.85546875" style="2" customWidth="1"/>
    <col min="249" max="250" width="15.7109375" style="2" customWidth="1"/>
    <col min="251" max="251" width="2.85546875" style="2" customWidth="1"/>
    <col min="252" max="253" width="15.71093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495" width="9.140625" style="2"/>
    <col min="496" max="496" width="2.85546875" style="2" customWidth="1"/>
    <col min="497" max="497" width="45.85546875" style="2" customWidth="1"/>
    <col min="498" max="498" width="2.85546875" style="2" customWidth="1"/>
    <col min="499" max="500" width="15.7109375" style="2" customWidth="1"/>
    <col min="501" max="501" width="2.85546875" style="2" customWidth="1"/>
    <col min="502" max="503" width="15.7109375" style="2" customWidth="1"/>
    <col min="504" max="504" width="2.85546875" style="2" customWidth="1"/>
    <col min="505" max="506" width="15.7109375" style="2" customWidth="1"/>
    <col min="507" max="507" width="2.85546875" style="2" customWidth="1"/>
    <col min="508" max="509" width="15.71093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751" width="9.140625" style="2"/>
    <col min="752" max="752" width="2.85546875" style="2" customWidth="1"/>
    <col min="753" max="753" width="45.85546875" style="2" customWidth="1"/>
    <col min="754" max="754" width="2.85546875" style="2" customWidth="1"/>
    <col min="755" max="756" width="15.7109375" style="2" customWidth="1"/>
    <col min="757" max="757" width="2.85546875" style="2" customWidth="1"/>
    <col min="758" max="759" width="15.7109375" style="2" customWidth="1"/>
    <col min="760" max="760" width="2.85546875" style="2" customWidth="1"/>
    <col min="761" max="762" width="15.7109375" style="2" customWidth="1"/>
    <col min="763" max="763" width="2.85546875" style="2" customWidth="1"/>
    <col min="764" max="765" width="15.71093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1007" width="9.140625" style="2"/>
    <col min="1008" max="1008" width="2.85546875" style="2" customWidth="1"/>
    <col min="1009" max="1009" width="45.85546875" style="2" customWidth="1"/>
    <col min="1010" max="1010" width="2.85546875" style="2" customWidth="1"/>
    <col min="1011" max="1012" width="15.7109375" style="2" customWidth="1"/>
    <col min="1013" max="1013" width="2.85546875" style="2" customWidth="1"/>
    <col min="1014" max="1015" width="15.7109375" style="2" customWidth="1"/>
    <col min="1016" max="1016" width="2.85546875" style="2" customWidth="1"/>
    <col min="1017" max="1018" width="15.7109375" style="2" customWidth="1"/>
    <col min="1019" max="1019" width="2.85546875" style="2" customWidth="1"/>
    <col min="1020" max="1021" width="15.71093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263" width="9.140625" style="2"/>
    <col min="1264" max="1264" width="2.85546875" style="2" customWidth="1"/>
    <col min="1265" max="1265" width="45.85546875" style="2" customWidth="1"/>
    <col min="1266" max="1266" width="2.85546875" style="2" customWidth="1"/>
    <col min="1267" max="1268" width="15.7109375" style="2" customWidth="1"/>
    <col min="1269" max="1269" width="2.85546875" style="2" customWidth="1"/>
    <col min="1270" max="1271" width="15.7109375" style="2" customWidth="1"/>
    <col min="1272" max="1272" width="2.85546875" style="2" customWidth="1"/>
    <col min="1273" max="1274" width="15.7109375" style="2" customWidth="1"/>
    <col min="1275" max="1275" width="2.85546875" style="2" customWidth="1"/>
    <col min="1276" max="1277" width="15.71093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519" width="9.140625" style="2"/>
    <col min="1520" max="1520" width="2.85546875" style="2" customWidth="1"/>
    <col min="1521" max="1521" width="45.85546875" style="2" customWidth="1"/>
    <col min="1522" max="1522" width="2.85546875" style="2" customWidth="1"/>
    <col min="1523" max="1524" width="15.7109375" style="2" customWidth="1"/>
    <col min="1525" max="1525" width="2.85546875" style="2" customWidth="1"/>
    <col min="1526" max="1527" width="15.7109375" style="2" customWidth="1"/>
    <col min="1528" max="1528" width="2.85546875" style="2" customWidth="1"/>
    <col min="1529" max="1530" width="15.7109375" style="2" customWidth="1"/>
    <col min="1531" max="1531" width="2.85546875" style="2" customWidth="1"/>
    <col min="1532" max="1533" width="15.71093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775" width="9.140625" style="2"/>
    <col min="1776" max="1776" width="2.85546875" style="2" customWidth="1"/>
    <col min="1777" max="1777" width="45.85546875" style="2" customWidth="1"/>
    <col min="1778" max="1778" width="2.85546875" style="2" customWidth="1"/>
    <col min="1779" max="1780" width="15.7109375" style="2" customWidth="1"/>
    <col min="1781" max="1781" width="2.85546875" style="2" customWidth="1"/>
    <col min="1782" max="1783" width="15.7109375" style="2" customWidth="1"/>
    <col min="1784" max="1784" width="2.85546875" style="2" customWidth="1"/>
    <col min="1785" max="1786" width="15.7109375" style="2" customWidth="1"/>
    <col min="1787" max="1787" width="2.85546875" style="2" customWidth="1"/>
    <col min="1788" max="1789" width="15.71093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2031" width="9.140625" style="2"/>
    <col min="2032" max="2032" width="2.85546875" style="2" customWidth="1"/>
    <col min="2033" max="2033" width="45.85546875" style="2" customWidth="1"/>
    <col min="2034" max="2034" width="2.85546875" style="2" customWidth="1"/>
    <col min="2035" max="2036" width="15.7109375" style="2" customWidth="1"/>
    <col min="2037" max="2037" width="2.85546875" style="2" customWidth="1"/>
    <col min="2038" max="2039" width="15.7109375" style="2" customWidth="1"/>
    <col min="2040" max="2040" width="2.85546875" style="2" customWidth="1"/>
    <col min="2041" max="2042" width="15.7109375" style="2" customWidth="1"/>
    <col min="2043" max="2043" width="2.85546875" style="2" customWidth="1"/>
    <col min="2044" max="2045" width="15.71093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287" width="9.140625" style="2"/>
    <col min="2288" max="2288" width="2.85546875" style="2" customWidth="1"/>
    <col min="2289" max="2289" width="45.85546875" style="2" customWidth="1"/>
    <col min="2290" max="2290" width="2.85546875" style="2" customWidth="1"/>
    <col min="2291" max="2292" width="15.7109375" style="2" customWidth="1"/>
    <col min="2293" max="2293" width="2.85546875" style="2" customWidth="1"/>
    <col min="2294" max="2295" width="15.7109375" style="2" customWidth="1"/>
    <col min="2296" max="2296" width="2.85546875" style="2" customWidth="1"/>
    <col min="2297" max="2298" width="15.7109375" style="2" customWidth="1"/>
    <col min="2299" max="2299" width="2.85546875" style="2" customWidth="1"/>
    <col min="2300" max="2301" width="15.71093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543" width="9.140625" style="2"/>
    <col min="2544" max="2544" width="2.85546875" style="2" customWidth="1"/>
    <col min="2545" max="2545" width="45.85546875" style="2" customWidth="1"/>
    <col min="2546" max="2546" width="2.85546875" style="2" customWidth="1"/>
    <col min="2547" max="2548" width="15.7109375" style="2" customWidth="1"/>
    <col min="2549" max="2549" width="2.85546875" style="2" customWidth="1"/>
    <col min="2550" max="2551" width="15.7109375" style="2" customWidth="1"/>
    <col min="2552" max="2552" width="2.85546875" style="2" customWidth="1"/>
    <col min="2553" max="2554" width="15.7109375" style="2" customWidth="1"/>
    <col min="2555" max="2555" width="2.85546875" style="2" customWidth="1"/>
    <col min="2556" max="2557" width="15.71093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799" width="9.140625" style="2"/>
    <col min="2800" max="2800" width="2.85546875" style="2" customWidth="1"/>
    <col min="2801" max="2801" width="45.85546875" style="2" customWidth="1"/>
    <col min="2802" max="2802" width="2.85546875" style="2" customWidth="1"/>
    <col min="2803" max="2804" width="15.7109375" style="2" customWidth="1"/>
    <col min="2805" max="2805" width="2.85546875" style="2" customWidth="1"/>
    <col min="2806" max="2807" width="15.7109375" style="2" customWidth="1"/>
    <col min="2808" max="2808" width="2.85546875" style="2" customWidth="1"/>
    <col min="2809" max="2810" width="15.7109375" style="2" customWidth="1"/>
    <col min="2811" max="2811" width="2.85546875" style="2" customWidth="1"/>
    <col min="2812" max="2813" width="15.71093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3055" width="9.140625" style="2"/>
    <col min="3056" max="3056" width="2.85546875" style="2" customWidth="1"/>
    <col min="3057" max="3057" width="45.85546875" style="2" customWidth="1"/>
    <col min="3058" max="3058" width="2.85546875" style="2" customWidth="1"/>
    <col min="3059" max="3060" width="15.7109375" style="2" customWidth="1"/>
    <col min="3061" max="3061" width="2.85546875" style="2" customWidth="1"/>
    <col min="3062" max="3063" width="15.7109375" style="2" customWidth="1"/>
    <col min="3064" max="3064" width="2.85546875" style="2" customWidth="1"/>
    <col min="3065" max="3066" width="15.7109375" style="2" customWidth="1"/>
    <col min="3067" max="3067" width="2.85546875" style="2" customWidth="1"/>
    <col min="3068" max="3069" width="15.71093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311" width="9.140625" style="2"/>
    <col min="3312" max="3312" width="2.85546875" style="2" customWidth="1"/>
    <col min="3313" max="3313" width="45.85546875" style="2" customWidth="1"/>
    <col min="3314" max="3314" width="2.85546875" style="2" customWidth="1"/>
    <col min="3315" max="3316" width="15.7109375" style="2" customWidth="1"/>
    <col min="3317" max="3317" width="2.85546875" style="2" customWidth="1"/>
    <col min="3318" max="3319" width="15.7109375" style="2" customWidth="1"/>
    <col min="3320" max="3320" width="2.85546875" style="2" customWidth="1"/>
    <col min="3321" max="3322" width="15.7109375" style="2" customWidth="1"/>
    <col min="3323" max="3323" width="2.85546875" style="2" customWidth="1"/>
    <col min="3324" max="3325" width="15.71093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567" width="9.140625" style="2"/>
    <col min="3568" max="3568" width="2.85546875" style="2" customWidth="1"/>
    <col min="3569" max="3569" width="45.85546875" style="2" customWidth="1"/>
    <col min="3570" max="3570" width="2.85546875" style="2" customWidth="1"/>
    <col min="3571" max="3572" width="15.7109375" style="2" customWidth="1"/>
    <col min="3573" max="3573" width="2.85546875" style="2" customWidth="1"/>
    <col min="3574" max="3575" width="15.7109375" style="2" customWidth="1"/>
    <col min="3576" max="3576" width="2.85546875" style="2" customWidth="1"/>
    <col min="3577" max="3578" width="15.7109375" style="2" customWidth="1"/>
    <col min="3579" max="3579" width="2.85546875" style="2" customWidth="1"/>
    <col min="3580" max="3581" width="15.71093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823" width="9.140625" style="2"/>
    <col min="3824" max="3824" width="2.85546875" style="2" customWidth="1"/>
    <col min="3825" max="3825" width="45.85546875" style="2" customWidth="1"/>
    <col min="3826" max="3826" width="2.85546875" style="2" customWidth="1"/>
    <col min="3827" max="3828" width="15.7109375" style="2" customWidth="1"/>
    <col min="3829" max="3829" width="2.85546875" style="2" customWidth="1"/>
    <col min="3830" max="3831" width="15.7109375" style="2" customWidth="1"/>
    <col min="3832" max="3832" width="2.85546875" style="2" customWidth="1"/>
    <col min="3833" max="3834" width="15.7109375" style="2" customWidth="1"/>
    <col min="3835" max="3835" width="2.85546875" style="2" customWidth="1"/>
    <col min="3836" max="3837" width="15.71093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4079" width="9.140625" style="2"/>
    <col min="4080" max="4080" width="2.85546875" style="2" customWidth="1"/>
    <col min="4081" max="4081" width="45.85546875" style="2" customWidth="1"/>
    <col min="4082" max="4082" width="2.85546875" style="2" customWidth="1"/>
    <col min="4083" max="4084" width="15.7109375" style="2" customWidth="1"/>
    <col min="4085" max="4085" width="2.85546875" style="2" customWidth="1"/>
    <col min="4086" max="4087" width="15.7109375" style="2" customWidth="1"/>
    <col min="4088" max="4088" width="2.85546875" style="2" customWidth="1"/>
    <col min="4089" max="4090" width="15.7109375" style="2" customWidth="1"/>
    <col min="4091" max="4091" width="2.85546875" style="2" customWidth="1"/>
    <col min="4092" max="4093" width="15.71093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335" width="9.140625" style="2"/>
    <col min="4336" max="4336" width="2.85546875" style="2" customWidth="1"/>
    <col min="4337" max="4337" width="45.85546875" style="2" customWidth="1"/>
    <col min="4338" max="4338" width="2.85546875" style="2" customWidth="1"/>
    <col min="4339" max="4340" width="15.7109375" style="2" customWidth="1"/>
    <col min="4341" max="4341" width="2.85546875" style="2" customWidth="1"/>
    <col min="4342" max="4343" width="15.7109375" style="2" customWidth="1"/>
    <col min="4344" max="4344" width="2.85546875" style="2" customWidth="1"/>
    <col min="4345" max="4346" width="15.7109375" style="2" customWidth="1"/>
    <col min="4347" max="4347" width="2.85546875" style="2" customWidth="1"/>
    <col min="4348" max="4349" width="15.71093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591" width="9.140625" style="2"/>
    <col min="4592" max="4592" width="2.85546875" style="2" customWidth="1"/>
    <col min="4593" max="4593" width="45.85546875" style="2" customWidth="1"/>
    <col min="4594" max="4594" width="2.85546875" style="2" customWidth="1"/>
    <col min="4595" max="4596" width="15.7109375" style="2" customWidth="1"/>
    <col min="4597" max="4597" width="2.85546875" style="2" customWidth="1"/>
    <col min="4598" max="4599" width="15.7109375" style="2" customWidth="1"/>
    <col min="4600" max="4600" width="2.85546875" style="2" customWidth="1"/>
    <col min="4601" max="4602" width="15.7109375" style="2" customWidth="1"/>
    <col min="4603" max="4603" width="2.85546875" style="2" customWidth="1"/>
    <col min="4604" max="4605" width="15.71093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847" width="9.140625" style="2"/>
    <col min="4848" max="4848" width="2.85546875" style="2" customWidth="1"/>
    <col min="4849" max="4849" width="45.85546875" style="2" customWidth="1"/>
    <col min="4850" max="4850" width="2.85546875" style="2" customWidth="1"/>
    <col min="4851" max="4852" width="15.7109375" style="2" customWidth="1"/>
    <col min="4853" max="4853" width="2.85546875" style="2" customWidth="1"/>
    <col min="4854" max="4855" width="15.7109375" style="2" customWidth="1"/>
    <col min="4856" max="4856" width="2.85546875" style="2" customWidth="1"/>
    <col min="4857" max="4858" width="15.7109375" style="2" customWidth="1"/>
    <col min="4859" max="4859" width="2.85546875" style="2" customWidth="1"/>
    <col min="4860" max="4861" width="15.71093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5103" width="9.140625" style="2"/>
    <col min="5104" max="5104" width="2.85546875" style="2" customWidth="1"/>
    <col min="5105" max="5105" width="45.85546875" style="2" customWidth="1"/>
    <col min="5106" max="5106" width="2.85546875" style="2" customWidth="1"/>
    <col min="5107" max="5108" width="15.7109375" style="2" customWidth="1"/>
    <col min="5109" max="5109" width="2.85546875" style="2" customWidth="1"/>
    <col min="5110" max="5111" width="15.7109375" style="2" customWidth="1"/>
    <col min="5112" max="5112" width="2.85546875" style="2" customWidth="1"/>
    <col min="5113" max="5114" width="15.7109375" style="2" customWidth="1"/>
    <col min="5115" max="5115" width="2.85546875" style="2" customWidth="1"/>
    <col min="5116" max="5117" width="15.71093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359" width="9.140625" style="2"/>
    <col min="5360" max="5360" width="2.85546875" style="2" customWidth="1"/>
    <col min="5361" max="5361" width="45.85546875" style="2" customWidth="1"/>
    <col min="5362" max="5362" width="2.85546875" style="2" customWidth="1"/>
    <col min="5363" max="5364" width="15.7109375" style="2" customWidth="1"/>
    <col min="5365" max="5365" width="2.85546875" style="2" customWidth="1"/>
    <col min="5366" max="5367" width="15.7109375" style="2" customWidth="1"/>
    <col min="5368" max="5368" width="2.85546875" style="2" customWidth="1"/>
    <col min="5369" max="5370" width="15.7109375" style="2" customWidth="1"/>
    <col min="5371" max="5371" width="2.85546875" style="2" customWidth="1"/>
    <col min="5372" max="5373" width="15.71093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615" width="9.140625" style="2"/>
    <col min="5616" max="5616" width="2.85546875" style="2" customWidth="1"/>
    <col min="5617" max="5617" width="45.85546875" style="2" customWidth="1"/>
    <col min="5618" max="5618" width="2.85546875" style="2" customWidth="1"/>
    <col min="5619" max="5620" width="15.7109375" style="2" customWidth="1"/>
    <col min="5621" max="5621" width="2.85546875" style="2" customWidth="1"/>
    <col min="5622" max="5623" width="15.7109375" style="2" customWidth="1"/>
    <col min="5624" max="5624" width="2.85546875" style="2" customWidth="1"/>
    <col min="5625" max="5626" width="15.7109375" style="2" customWidth="1"/>
    <col min="5627" max="5627" width="2.85546875" style="2" customWidth="1"/>
    <col min="5628" max="5629" width="15.71093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871" width="9.140625" style="2"/>
    <col min="5872" max="5872" width="2.85546875" style="2" customWidth="1"/>
    <col min="5873" max="5873" width="45.85546875" style="2" customWidth="1"/>
    <col min="5874" max="5874" width="2.85546875" style="2" customWidth="1"/>
    <col min="5875" max="5876" width="15.7109375" style="2" customWidth="1"/>
    <col min="5877" max="5877" width="2.85546875" style="2" customWidth="1"/>
    <col min="5878" max="5879" width="15.7109375" style="2" customWidth="1"/>
    <col min="5880" max="5880" width="2.85546875" style="2" customWidth="1"/>
    <col min="5881" max="5882" width="15.7109375" style="2" customWidth="1"/>
    <col min="5883" max="5883" width="2.85546875" style="2" customWidth="1"/>
    <col min="5884" max="5885" width="15.71093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6127" width="9.140625" style="2"/>
    <col min="6128" max="6128" width="2.85546875" style="2" customWidth="1"/>
    <col min="6129" max="6129" width="45.85546875" style="2" customWidth="1"/>
    <col min="6130" max="6130" width="2.85546875" style="2" customWidth="1"/>
    <col min="6131" max="6132" width="15.7109375" style="2" customWidth="1"/>
    <col min="6133" max="6133" width="2.85546875" style="2" customWidth="1"/>
    <col min="6134" max="6135" width="15.7109375" style="2" customWidth="1"/>
    <col min="6136" max="6136" width="2.85546875" style="2" customWidth="1"/>
    <col min="6137" max="6138" width="15.7109375" style="2" customWidth="1"/>
    <col min="6139" max="6139" width="2.85546875" style="2" customWidth="1"/>
    <col min="6140" max="6141" width="15.71093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383" width="9.140625" style="2"/>
    <col min="6384" max="6384" width="2.85546875" style="2" customWidth="1"/>
    <col min="6385" max="6385" width="45.85546875" style="2" customWidth="1"/>
    <col min="6386" max="6386" width="2.85546875" style="2" customWidth="1"/>
    <col min="6387" max="6388" width="15.7109375" style="2" customWidth="1"/>
    <col min="6389" max="6389" width="2.85546875" style="2" customWidth="1"/>
    <col min="6390" max="6391" width="15.7109375" style="2" customWidth="1"/>
    <col min="6392" max="6392" width="2.85546875" style="2" customWidth="1"/>
    <col min="6393" max="6394" width="15.7109375" style="2" customWidth="1"/>
    <col min="6395" max="6395" width="2.85546875" style="2" customWidth="1"/>
    <col min="6396" max="6397" width="15.71093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639" width="9.140625" style="2"/>
    <col min="6640" max="6640" width="2.85546875" style="2" customWidth="1"/>
    <col min="6641" max="6641" width="45.85546875" style="2" customWidth="1"/>
    <col min="6642" max="6642" width="2.85546875" style="2" customWidth="1"/>
    <col min="6643" max="6644" width="15.7109375" style="2" customWidth="1"/>
    <col min="6645" max="6645" width="2.85546875" style="2" customWidth="1"/>
    <col min="6646" max="6647" width="15.7109375" style="2" customWidth="1"/>
    <col min="6648" max="6648" width="2.85546875" style="2" customWidth="1"/>
    <col min="6649" max="6650" width="15.7109375" style="2" customWidth="1"/>
    <col min="6651" max="6651" width="2.85546875" style="2" customWidth="1"/>
    <col min="6652" max="6653" width="15.71093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895" width="9.140625" style="2"/>
    <col min="6896" max="6896" width="2.85546875" style="2" customWidth="1"/>
    <col min="6897" max="6897" width="45.85546875" style="2" customWidth="1"/>
    <col min="6898" max="6898" width="2.85546875" style="2" customWidth="1"/>
    <col min="6899" max="6900" width="15.7109375" style="2" customWidth="1"/>
    <col min="6901" max="6901" width="2.85546875" style="2" customWidth="1"/>
    <col min="6902" max="6903" width="15.7109375" style="2" customWidth="1"/>
    <col min="6904" max="6904" width="2.85546875" style="2" customWidth="1"/>
    <col min="6905" max="6906" width="15.7109375" style="2" customWidth="1"/>
    <col min="6907" max="6907" width="2.85546875" style="2" customWidth="1"/>
    <col min="6908" max="6909" width="15.71093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7151" width="9.140625" style="2"/>
    <col min="7152" max="7152" width="2.85546875" style="2" customWidth="1"/>
    <col min="7153" max="7153" width="45.85546875" style="2" customWidth="1"/>
    <col min="7154" max="7154" width="2.85546875" style="2" customWidth="1"/>
    <col min="7155" max="7156" width="15.7109375" style="2" customWidth="1"/>
    <col min="7157" max="7157" width="2.85546875" style="2" customWidth="1"/>
    <col min="7158" max="7159" width="15.7109375" style="2" customWidth="1"/>
    <col min="7160" max="7160" width="2.85546875" style="2" customWidth="1"/>
    <col min="7161" max="7162" width="15.7109375" style="2" customWidth="1"/>
    <col min="7163" max="7163" width="2.85546875" style="2" customWidth="1"/>
    <col min="7164" max="7165" width="15.71093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407" width="9.140625" style="2"/>
    <col min="7408" max="7408" width="2.85546875" style="2" customWidth="1"/>
    <col min="7409" max="7409" width="45.85546875" style="2" customWidth="1"/>
    <col min="7410" max="7410" width="2.85546875" style="2" customWidth="1"/>
    <col min="7411" max="7412" width="15.7109375" style="2" customWidth="1"/>
    <col min="7413" max="7413" width="2.85546875" style="2" customWidth="1"/>
    <col min="7414" max="7415" width="15.7109375" style="2" customWidth="1"/>
    <col min="7416" max="7416" width="2.85546875" style="2" customWidth="1"/>
    <col min="7417" max="7418" width="15.7109375" style="2" customWidth="1"/>
    <col min="7419" max="7419" width="2.85546875" style="2" customWidth="1"/>
    <col min="7420" max="7421" width="15.71093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663" width="9.140625" style="2"/>
    <col min="7664" max="7664" width="2.85546875" style="2" customWidth="1"/>
    <col min="7665" max="7665" width="45.85546875" style="2" customWidth="1"/>
    <col min="7666" max="7666" width="2.85546875" style="2" customWidth="1"/>
    <col min="7667" max="7668" width="15.7109375" style="2" customWidth="1"/>
    <col min="7669" max="7669" width="2.85546875" style="2" customWidth="1"/>
    <col min="7670" max="7671" width="15.7109375" style="2" customWidth="1"/>
    <col min="7672" max="7672" width="2.85546875" style="2" customWidth="1"/>
    <col min="7673" max="7674" width="15.7109375" style="2" customWidth="1"/>
    <col min="7675" max="7675" width="2.85546875" style="2" customWidth="1"/>
    <col min="7676" max="7677" width="15.71093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919" width="9.140625" style="2"/>
    <col min="7920" max="7920" width="2.85546875" style="2" customWidth="1"/>
    <col min="7921" max="7921" width="45.85546875" style="2" customWidth="1"/>
    <col min="7922" max="7922" width="2.85546875" style="2" customWidth="1"/>
    <col min="7923" max="7924" width="15.7109375" style="2" customWidth="1"/>
    <col min="7925" max="7925" width="2.85546875" style="2" customWidth="1"/>
    <col min="7926" max="7927" width="15.7109375" style="2" customWidth="1"/>
    <col min="7928" max="7928" width="2.85546875" style="2" customWidth="1"/>
    <col min="7929" max="7930" width="15.7109375" style="2" customWidth="1"/>
    <col min="7931" max="7931" width="2.85546875" style="2" customWidth="1"/>
    <col min="7932" max="7933" width="15.71093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8175" width="9.140625" style="2"/>
    <col min="8176" max="8176" width="2.85546875" style="2" customWidth="1"/>
    <col min="8177" max="8177" width="45.85546875" style="2" customWidth="1"/>
    <col min="8178" max="8178" width="2.85546875" style="2" customWidth="1"/>
    <col min="8179" max="8180" width="15.7109375" style="2" customWidth="1"/>
    <col min="8181" max="8181" width="2.85546875" style="2" customWidth="1"/>
    <col min="8182" max="8183" width="15.7109375" style="2" customWidth="1"/>
    <col min="8184" max="8184" width="2.85546875" style="2" customWidth="1"/>
    <col min="8185" max="8186" width="15.7109375" style="2" customWidth="1"/>
    <col min="8187" max="8187" width="2.85546875" style="2" customWidth="1"/>
    <col min="8188" max="8189" width="15.71093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431" width="9.140625" style="2"/>
    <col min="8432" max="8432" width="2.85546875" style="2" customWidth="1"/>
    <col min="8433" max="8433" width="45.85546875" style="2" customWidth="1"/>
    <col min="8434" max="8434" width="2.85546875" style="2" customWidth="1"/>
    <col min="8435" max="8436" width="15.7109375" style="2" customWidth="1"/>
    <col min="8437" max="8437" width="2.85546875" style="2" customWidth="1"/>
    <col min="8438" max="8439" width="15.7109375" style="2" customWidth="1"/>
    <col min="8440" max="8440" width="2.85546875" style="2" customWidth="1"/>
    <col min="8441" max="8442" width="15.7109375" style="2" customWidth="1"/>
    <col min="8443" max="8443" width="2.85546875" style="2" customWidth="1"/>
    <col min="8444" max="8445" width="15.71093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687" width="9.140625" style="2"/>
    <col min="8688" max="8688" width="2.85546875" style="2" customWidth="1"/>
    <col min="8689" max="8689" width="45.85546875" style="2" customWidth="1"/>
    <col min="8690" max="8690" width="2.85546875" style="2" customWidth="1"/>
    <col min="8691" max="8692" width="15.7109375" style="2" customWidth="1"/>
    <col min="8693" max="8693" width="2.85546875" style="2" customWidth="1"/>
    <col min="8694" max="8695" width="15.7109375" style="2" customWidth="1"/>
    <col min="8696" max="8696" width="2.85546875" style="2" customWidth="1"/>
    <col min="8697" max="8698" width="15.7109375" style="2" customWidth="1"/>
    <col min="8699" max="8699" width="2.85546875" style="2" customWidth="1"/>
    <col min="8700" max="8701" width="15.71093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943" width="9.140625" style="2"/>
    <col min="8944" max="8944" width="2.85546875" style="2" customWidth="1"/>
    <col min="8945" max="8945" width="45.85546875" style="2" customWidth="1"/>
    <col min="8946" max="8946" width="2.85546875" style="2" customWidth="1"/>
    <col min="8947" max="8948" width="15.7109375" style="2" customWidth="1"/>
    <col min="8949" max="8949" width="2.85546875" style="2" customWidth="1"/>
    <col min="8950" max="8951" width="15.7109375" style="2" customWidth="1"/>
    <col min="8952" max="8952" width="2.85546875" style="2" customWidth="1"/>
    <col min="8953" max="8954" width="15.7109375" style="2" customWidth="1"/>
    <col min="8955" max="8955" width="2.85546875" style="2" customWidth="1"/>
    <col min="8956" max="8957" width="15.71093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9199" width="9.140625" style="2"/>
    <col min="9200" max="9200" width="2.85546875" style="2" customWidth="1"/>
    <col min="9201" max="9201" width="45.85546875" style="2" customWidth="1"/>
    <col min="9202" max="9202" width="2.85546875" style="2" customWidth="1"/>
    <col min="9203" max="9204" width="15.7109375" style="2" customWidth="1"/>
    <col min="9205" max="9205" width="2.85546875" style="2" customWidth="1"/>
    <col min="9206" max="9207" width="15.7109375" style="2" customWidth="1"/>
    <col min="9208" max="9208" width="2.85546875" style="2" customWidth="1"/>
    <col min="9209" max="9210" width="15.7109375" style="2" customWidth="1"/>
    <col min="9211" max="9211" width="2.85546875" style="2" customWidth="1"/>
    <col min="9212" max="9213" width="15.71093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455" width="9.140625" style="2"/>
    <col min="9456" max="9456" width="2.85546875" style="2" customWidth="1"/>
    <col min="9457" max="9457" width="45.85546875" style="2" customWidth="1"/>
    <col min="9458" max="9458" width="2.85546875" style="2" customWidth="1"/>
    <col min="9459" max="9460" width="15.7109375" style="2" customWidth="1"/>
    <col min="9461" max="9461" width="2.85546875" style="2" customWidth="1"/>
    <col min="9462" max="9463" width="15.7109375" style="2" customWidth="1"/>
    <col min="9464" max="9464" width="2.85546875" style="2" customWidth="1"/>
    <col min="9465" max="9466" width="15.7109375" style="2" customWidth="1"/>
    <col min="9467" max="9467" width="2.85546875" style="2" customWidth="1"/>
    <col min="9468" max="9469" width="15.71093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711" width="9.140625" style="2"/>
    <col min="9712" max="9712" width="2.85546875" style="2" customWidth="1"/>
    <col min="9713" max="9713" width="45.85546875" style="2" customWidth="1"/>
    <col min="9714" max="9714" width="2.85546875" style="2" customWidth="1"/>
    <col min="9715" max="9716" width="15.7109375" style="2" customWidth="1"/>
    <col min="9717" max="9717" width="2.85546875" style="2" customWidth="1"/>
    <col min="9718" max="9719" width="15.7109375" style="2" customWidth="1"/>
    <col min="9720" max="9720" width="2.85546875" style="2" customWidth="1"/>
    <col min="9721" max="9722" width="15.7109375" style="2" customWidth="1"/>
    <col min="9723" max="9723" width="2.85546875" style="2" customWidth="1"/>
    <col min="9724" max="9725" width="15.71093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967" width="9.140625" style="2"/>
    <col min="9968" max="9968" width="2.85546875" style="2" customWidth="1"/>
    <col min="9969" max="9969" width="45.85546875" style="2" customWidth="1"/>
    <col min="9970" max="9970" width="2.85546875" style="2" customWidth="1"/>
    <col min="9971" max="9972" width="15.7109375" style="2" customWidth="1"/>
    <col min="9973" max="9973" width="2.85546875" style="2" customWidth="1"/>
    <col min="9974" max="9975" width="15.7109375" style="2" customWidth="1"/>
    <col min="9976" max="9976" width="2.85546875" style="2" customWidth="1"/>
    <col min="9977" max="9978" width="15.7109375" style="2" customWidth="1"/>
    <col min="9979" max="9979" width="2.85546875" style="2" customWidth="1"/>
    <col min="9980" max="9981" width="15.71093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10223" width="9.140625" style="2"/>
    <col min="10224" max="10224" width="2.85546875" style="2" customWidth="1"/>
    <col min="10225" max="10225" width="45.85546875" style="2" customWidth="1"/>
    <col min="10226" max="10226" width="2.85546875" style="2" customWidth="1"/>
    <col min="10227" max="10228" width="15.7109375" style="2" customWidth="1"/>
    <col min="10229" max="10229" width="2.85546875" style="2" customWidth="1"/>
    <col min="10230" max="10231" width="15.7109375" style="2" customWidth="1"/>
    <col min="10232" max="10232" width="2.85546875" style="2" customWidth="1"/>
    <col min="10233" max="10234" width="15.7109375" style="2" customWidth="1"/>
    <col min="10235" max="10235" width="2.85546875" style="2" customWidth="1"/>
    <col min="10236" max="10237" width="15.71093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479" width="9.140625" style="2"/>
    <col min="10480" max="10480" width="2.85546875" style="2" customWidth="1"/>
    <col min="10481" max="10481" width="45.85546875" style="2" customWidth="1"/>
    <col min="10482" max="10482" width="2.85546875" style="2" customWidth="1"/>
    <col min="10483" max="10484" width="15.7109375" style="2" customWidth="1"/>
    <col min="10485" max="10485" width="2.85546875" style="2" customWidth="1"/>
    <col min="10486" max="10487" width="15.7109375" style="2" customWidth="1"/>
    <col min="10488" max="10488" width="2.85546875" style="2" customWidth="1"/>
    <col min="10489" max="10490" width="15.7109375" style="2" customWidth="1"/>
    <col min="10491" max="10491" width="2.85546875" style="2" customWidth="1"/>
    <col min="10492" max="10493" width="15.71093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735" width="9.140625" style="2"/>
    <col min="10736" max="10736" width="2.85546875" style="2" customWidth="1"/>
    <col min="10737" max="10737" width="45.85546875" style="2" customWidth="1"/>
    <col min="10738" max="10738" width="2.85546875" style="2" customWidth="1"/>
    <col min="10739" max="10740" width="15.7109375" style="2" customWidth="1"/>
    <col min="10741" max="10741" width="2.85546875" style="2" customWidth="1"/>
    <col min="10742" max="10743" width="15.7109375" style="2" customWidth="1"/>
    <col min="10744" max="10744" width="2.85546875" style="2" customWidth="1"/>
    <col min="10745" max="10746" width="15.7109375" style="2" customWidth="1"/>
    <col min="10747" max="10747" width="2.85546875" style="2" customWidth="1"/>
    <col min="10748" max="10749" width="15.71093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991" width="9.140625" style="2"/>
    <col min="10992" max="10992" width="2.85546875" style="2" customWidth="1"/>
    <col min="10993" max="10993" width="45.85546875" style="2" customWidth="1"/>
    <col min="10994" max="10994" width="2.85546875" style="2" customWidth="1"/>
    <col min="10995" max="10996" width="15.7109375" style="2" customWidth="1"/>
    <col min="10997" max="10997" width="2.85546875" style="2" customWidth="1"/>
    <col min="10998" max="10999" width="15.7109375" style="2" customWidth="1"/>
    <col min="11000" max="11000" width="2.85546875" style="2" customWidth="1"/>
    <col min="11001" max="11002" width="15.7109375" style="2" customWidth="1"/>
    <col min="11003" max="11003" width="2.85546875" style="2" customWidth="1"/>
    <col min="11004" max="11005" width="15.71093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247" width="9.140625" style="2"/>
    <col min="11248" max="11248" width="2.85546875" style="2" customWidth="1"/>
    <col min="11249" max="11249" width="45.85546875" style="2" customWidth="1"/>
    <col min="11250" max="11250" width="2.85546875" style="2" customWidth="1"/>
    <col min="11251" max="11252" width="15.7109375" style="2" customWidth="1"/>
    <col min="11253" max="11253" width="2.85546875" style="2" customWidth="1"/>
    <col min="11254" max="11255" width="15.7109375" style="2" customWidth="1"/>
    <col min="11256" max="11256" width="2.85546875" style="2" customWidth="1"/>
    <col min="11257" max="11258" width="15.7109375" style="2" customWidth="1"/>
    <col min="11259" max="11259" width="2.85546875" style="2" customWidth="1"/>
    <col min="11260" max="11261" width="15.71093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503" width="9.140625" style="2"/>
    <col min="11504" max="11504" width="2.85546875" style="2" customWidth="1"/>
    <col min="11505" max="11505" width="45.85546875" style="2" customWidth="1"/>
    <col min="11506" max="11506" width="2.85546875" style="2" customWidth="1"/>
    <col min="11507" max="11508" width="15.7109375" style="2" customWidth="1"/>
    <col min="11509" max="11509" width="2.85546875" style="2" customWidth="1"/>
    <col min="11510" max="11511" width="15.7109375" style="2" customWidth="1"/>
    <col min="11512" max="11512" width="2.85546875" style="2" customWidth="1"/>
    <col min="11513" max="11514" width="15.7109375" style="2" customWidth="1"/>
    <col min="11515" max="11515" width="2.85546875" style="2" customWidth="1"/>
    <col min="11516" max="11517" width="15.71093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759" width="9.140625" style="2"/>
    <col min="11760" max="11760" width="2.85546875" style="2" customWidth="1"/>
    <col min="11761" max="11761" width="45.85546875" style="2" customWidth="1"/>
    <col min="11762" max="11762" width="2.85546875" style="2" customWidth="1"/>
    <col min="11763" max="11764" width="15.7109375" style="2" customWidth="1"/>
    <col min="11765" max="11765" width="2.85546875" style="2" customWidth="1"/>
    <col min="11766" max="11767" width="15.7109375" style="2" customWidth="1"/>
    <col min="11768" max="11768" width="2.85546875" style="2" customWidth="1"/>
    <col min="11769" max="11770" width="15.7109375" style="2" customWidth="1"/>
    <col min="11771" max="11771" width="2.85546875" style="2" customWidth="1"/>
    <col min="11772" max="11773" width="15.71093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2015" width="9.140625" style="2"/>
    <col min="12016" max="12016" width="2.85546875" style="2" customWidth="1"/>
    <col min="12017" max="12017" width="45.85546875" style="2" customWidth="1"/>
    <col min="12018" max="12018" width="2.85546875" style="2" customWidth="1"/>
    <col min="12019" max="12020" width="15.7109375" style="2" customWidth="1"/>
    <col min="12021" max="12021" width="2.85546875" style="2" customWidth="1"/>
    <col min="12022" max="12023" width="15.7109375" style="2" customWidth="1"/>
    <col min="12024" max="12024" width="2.85546875" style="2" customWidth="1"/>
    <col min="12025" max="12026" width="15.7109375" style="2" customWidth="1"/>
    <col min="12027" max="12027" width="2.85546875" style="2" customWidth="1"/>
    <col min="12028" max="12029" width="15.71093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271" width="9.140625" style="2"/>
    <col min="12272" max="12272" width="2.85546875" style="2" customWidth="1"/>
    <col min="12273" max="12273" width="45.85546875" style="2" customWidth="1"/>
    <col min="12274" max="12274" width="2.85546875" style="2" customWidth="1"/>
    <col min="12275" max="12276" width="15.7109375" style="2" customWidth="1"/>
    <col min="12277" max="12277" width="2.85546875" style="2" customWidth="1"/>
    <col min="12278" max="12279" width="15.7109375" style="2" customWidth="1"/>
    <col min="12280" max="12280" width="2.85546875" style="2" customWidth="1"/>
    <col min="12281" max="12282" width="15.7109375" style="2" customWidth="1"/>
    <col min="12283" max="12283" width="2.85546875" style="2" customWidth="1"/>
    <col min="12284" max="12285" width="15.71093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527" width="9.140625" style="2"/>
    <col min="12528" max="12528" width="2.85546875" style="2" customWidth="1"/>
    <col min="12529" max="12529" width="45.85546875" style="2" customWidth="1"/>
    <col min="12530" max="12530" width="2.85546875" style="2" customWidth="1"/>
    <col min="12531" max="12532" width="15.7109375" style="2" customWidth="1"/>
    <col min="12533" max="12533" width="2.85546875" style="2" customWidth="1"/>
    <col min="12534" max="12535" width="15.7109375" style="2" customWidth="1"/>
    <col min="12536" max="12536" width="2.85546875" style="2" customWidth="1"/>
    <col min="12537" max="12538" width="15.7109375" style="2" customWidth="1"/>
    <col min="12539" max="12539" width="2.85546875" style="2" customWidth="1"/>
    <col min="12540" max="12541" width="15.71093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783" width="9.140625" style="2"/>
    <col min="12784" max="12784" width="2.85546875" style="2" customWidth="1"/>
    <col min="12785" max="12785" width="45.85546875" style="2" customWidth="1"/>
    <col min="12786" max="12786" width="2.85546875" style="2" customWidth="1"/>
    <col min="12787" max="12788" width="15.7109375" style="2" customWidth="1"/>
    <col min="12789" max="12789" width="2.85546875" style="2" customWidth="1"/>
    <col min="12790" max="12791" width="15.7109375" style="2" customWidth="1"/>
    <col min="12792" max="12792" width="2.85546875" style="2" customWidth="1"/>
    <col min="12793" max="12794" width="15.7109375" style="2" customWidth="1"/>
    <col min="12795" max="12795" width="2.85546875" style="2" customWidth="1"/>
    <col min="12796" max="12797" width="15.71093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3039" width="9.140625" style="2"/>
    <col min="13040" max="13040" width="2.85546875" style="2" customWidth="1"/>
    <col min="13041" max="13041" width="45.85546875" style="2" customWidth="1"/>
    <col min="13042" max="13042" width="2.85546875" style="2" customWidth="1"/>
    <col min="13043" max="13044" width="15.7109375" style="2" customWidth="1"/>
    <col min="13045" max="13045" width="2.85546875" style="2" customWidth="1"/>
    <col min="13046" max="13047" width="15.7109375" style="2" customWidth="1"/>
    <col min="13048" max="13048" width="2.85546875" style="2" customWidth="1"/>
    <col min="13049" max="13050" width="15.7109375" style="2" customWidth="1"/>
    <col min="13051" max="13051" width="2.85546875" style="2" customWidth="1"/>
    <col min="13052" max="13053" width="15.71093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295" width="9.140625" style="2"/>
    <col min="13296" max="13296" width="2.85546875" style="2" customWidth="1"/>
    <col min="13297" max="13297" width="45.85546875" style="2" customWidth="1"/>
    <col min="13298" max="13298" width="2.85546875" style="2" customWidth="1"/>
    <col min="13299" max="13300" width="15.7109375" style="2" customWidth="1"/>
    <col min="13301" max="13301" width="2.85546875" style="2" customWidth="1"/>
    <col min="13302" max="13303" width="15.7109375" style="2" customWidth="1"/>
    <col min="13304" max="13304" width="2.85546875" style="2" customWidth="1"/>
    <col min="13305" max="13306" width="15.7109375" style="2" customWidth="1"/>
    <col min="13307" max="13307" width="2.85546875" style="2" customWidth="1"/>
    <col min="13308" max="13309" width="15.71093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551" width="9.140625" style="2"/>
    <col min="13552" max="13552" width="2.85546875" style="2" customWidth="1"/>
    <col min="13553" max="13553" width="45.85546875" style="2" customWidth="1"/>
    <col min="13554" max="13554" width="2.85546875" style="2" customWidth="1"/>
    <col min="13555" max="13556" width="15.7109375" style="2" customWidth="1"/>
    <col min="13557" max="13557" width="2.85546875" style="2" customWidth="1"/>
    <col min="13558" max="13559" width="15.7109375" style="2" customWidth="1"/>
    <col min="13560" max="13560" width="2.85546875" style="2" customWidth="1"/>
    <col min="13561" max="13562" width="15.7109375" style="2" customWidth="1"/>
    <col min="13563" max="13563" width="2.85546875" style="2" customWidth="1"/>
    <col min="13564" max="13565" width="15.71093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807" width="9.140625" style="2"/>
    <col min="13808" max="13808" width="2.85546875" style="2" customWidth="1"/>
    <col min="13809" max="13809" width="45.85546875" style="2" customWidth="1"/>
    <col min="13810" max="13810" width="2.85546875" style="2" customWidth="1"/>
    <col min="13811" max="13812" width="15.7109375" style="2" customWidth="1"/>
    <col min="13813" max="13813" width="2.85546875" style="2" customWidth="1"/>
    <col min="13814" max="13815" width="15.7109375" style="2" customWidth="1"/>
    <col min="13816" max="13816" width="2.85546875" style="2" customWidth="1"/>
    <col min="13817" max="13818" width="15.7109375" style="2" customWidth="1"/>
    <col min="13819" max="13819" width="2.85546875" style="2" customWidth="1"/>
    <col min="13820" max="13821" width="15.71093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4063" width="9.140625" style="2"/>
    <col min="14064" max="14064" width="2.85546875" style="2" customWidth="1"/>
    <col min="14065" max="14065" width="45.85546875" style="2" customWidth="1"/>
    <col min="14066" max="14066" width="2.85546875" style="2" customWidth="1"/>
    <col min="14067" max="14068" width="15.7109375" style="2" customWidth="1"/>
    <col min="14069" max="14069" width="2.85546875" style="2" customWidth="1"/>
    <col min="14070" max="14071" width="15.7109375" style="2" customWidth="1"/>
    <col min="14072" max="14072" width="2.85546875" style="2" customWidth="1"/>
    <col min="14073" max="14074" width="15.7109375" style="2" customWidth="1"/>
    <col min="14075" max="14075" width="2.85546875" style="2" customWidth="1"/>
    <col min="14076" max="14077" width="15.71093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319" width="9.140625" style="2"/>
    <col min="14320" max="14320" width="2.85546875" style="2" customWidth="1"/>
    <col min="14321" max="14321" width="45.85546875" style="2" customWidth="1"/>
    <col min="14322" max="14322" width="2.85546875" style="2" customWidth="1"/>
    <col min="14323" max="14324" width="15.7109375" style="2" customWidth="1"/>
    <col min="14325" max="14325" width="2.85546875" style="2" customWidth="1"/>
    <col min="14326" max="14327" width="15.7109375" style="2" customWidth="1"/>
    <col min="14328" max="14328" width="2.85546875" style="2" customWidth="1"/>
    <col min="14329" max="14330" width="15.7109375" style="2" customWidth="1"/>
    <col min="14331" max="14331" width="2.85546875" style="2" customWidth="1"/>
    <col min="14332" max="14333" width="15.71093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575" width="9.140625" style="2"/>
    <col min="14576" max="14576" width="2.85546875" style="2" customWidth="1"/>
    <col min="14577" max="14577" width="45.85546875" style="2" customWidth="1"/>
    <col min="14578" max="14578" width="2.85546875" style="2" customWidth="1"/>
    <col min="14579" max="14580" width="15.7109375" style="2" customWidth="1"/>
    <col min="14581" max="14581" width="2.85546875" style="2" customWidth="1"/>
    <col min="14582" max="14583" width="15.7109375" style="2" customWidth="1"/>
    <col min="14584" max="14584" width="2.85546875" style="2" customWidth="1"/>
    <col min="14585" max="14586" width="15.7109375" style="2" customWidth="1"/>
    <col min="14587" max="14587" width="2.85546875" style="2" customWidth="1"/>
    <col min="14588" max="14589" width="15.71093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831" width="9.140625" style="2"/>
    <col min="14832" max="14832" width="2.85546875" style="2" customWidth="1"/>
    <col min="14833" max="14833" width="45.85546875" style="2" customWidth="1"/>
    <col min="14834" max="14834" width="2.85546875" style="2" customWidth="1"/>
    <col min="14835" max="14836" width="15.7109375" style="2" customWidth="1"/>
    <col min="14837" max="14837" width="2.85546875" style="2" customWidth="1"/>
    <col min="14838" max="14839" width="15.7109375" style="2" customWidth="1"/>
    <col min="14840" max="14840" width="2.85546875" style="2" customWidth="1"/>
    <col min="14841" max="14842" width="15.7109375" style="2" customWidth="1"/>
    <col min="14843" max="14843" width="2.85546875" style="2" customWidth="1"/>
    <col min="14844" max="14845" width="15.71093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5087" width="9.140625" style="2"/>
    <col min="15088" max="15088" width="2.85546875" style="2" customWidth="1"/>
    <col min="15089" max="15089" width="45.85546875" style="2" customWidth="1"/>
    <col min="15090" max="15090" width="2.85546875" style="2" customWidth="1"/>
    <col min="15091" max="15092" width="15.7109375" style="2" customWidth="1"/>
    <col min="15093" max="15093" width="2.85546875" style="2" customWidth="1"/>
    <col min="15094" max="15095" width="15.7109375" style="2" customWidth="1"/>
    <col min="15096" max="15096" width="2.85546875" style="2" customWidth="1"/>
    <col min="15097" max="15098" width="15.7109375" style="2" customWidth="1"/>
    <col min="15099" max="15099" width="2.85546875" style="2" customWidth="1"/>
    <col min="15100" max="15101" width="15.71093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343" width="9.140625" style="2"/>
    <col min="15344" max="15344" width="2.85546875" style="2" customWidth="1"/>
    <col min="15345" max="15345" width="45.85546875" style="2" customWidth="1"/>
    <col min="15346" max="15346" width="2.85546875" style="2" customWidth="1"/>
    <col min="15347" max="15348" width="15.7109375" style="2" customWidth="1"/>
    <col min="15349" max="15349" width="2.85546875" style="2" customWidth="1"/>
    <col min="15350" max="15351" width="15.7109375" style="2" customWidth="1"/>
    <col min="15352" max="15352" width="2.85546875" style="2" customWidth="1"/>
    <col min="15353" max="15354" width="15.7109375" style="2" customWidth="1"/>
    <col min="15355" max="15355" width="2.85546875" style="2" customWidth="1"/>
    <col min="15356" max="15357" width="15.71093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599" width="9.140625" style="2"/>
    <col min="15600" max="15600" width="2.85546875" style="2" customWidth="1"/>
    <col min="15601" max="15601" width="45.85546875" style="2" customWidth="1"/>
    <col min="15602" max="15602" width="2.85546875" style="2" customWidth="1"/>
    <col min="15603" max="15604" width="15.7109375" style="2" customWidth="1"/>
    <col min="15605" max="15605" width="2.85546875" style="2" customWidth="1"/>
    <col min="15606" max="15607" width="15.7109375" style="2" customWidth="1"/>
    <col min="15608" max="15608" width="2.85546875" style="2" customWidth="1"/>
    <col min="15609" max="15610" width="15.7109375" style="2" customWidth="1"/>
    <col min="15611" max="15611" width="2.85546875" style="2" customWidth="1"/>
    <col min="15612" max="15613" width="15.71093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855" width="9.140625" style="2"/>
    <col min="15856" max="15856" width="2.85546875" style="2" customWidth="1"/>
    <col min="15857" max="15857" width="45.85546875" style="2" customWidth="1"/>
    <col min="15858" max="15858" width="2.85546875" style="2" customWidth="1"/>
    <col min="15859" max="15860" width="15.7109375" style="2" customWidth="1"/>
    <col min="15861" max="15861" width="2.85546875" style="2" customWidth="1"/>
    <col min="15862" max="15863" width="15.7109375" style="2" customWidth="1"/>
    <col min="15864" max="15864" width="2.85546875" style="2" customWidth="1"/>
    <col min="15865" max="15866" width="15.7109375" style="2" customWidth="1"/>
    <col min="15867" max="15867" width="2.85546875" style="2" customWidth="1"/>
    <col min="15868" max="15869" width="15.71093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6111" width="9.140625" style="2"/>
    <col min="16112" max="16112" width="2.85546875" style="2" customWidth="1"/>
    <col min="16113" max="16113" width="45.85546875" style="2" customWidth="1"/>
    <col min="16114" max="16114" width="2.85546875" style="2" customWidth="1"/>
    <col min="16115" max="16116" width="15.7109375" style="2" customWidth="1"/>
    <col min="16117" max="16117" width="2.85546875" style="2" customWidth="1"/>
    <col min="16118" max="16119" width="15.7109375" style="2" customWidth="1"/>
    <col min="16120" max="16120" width="2.85546875" style="2" customWidth="1"/>
    <col min="16121" max="16122" width="15.7109375" style="2" customWidth="1"/>
    <col min="16123" max="16123" width="2.85546875" style="2" customWidth="1"/>
    <col min="16124" max="16125" width="15.71093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384" width="9.140625" style="2"/>
  </cols>
  <sheetData>
    <row r="2" spans="2:15" ht="12" customHeight="1" x14ac:dyDescent="0.25">
      <c r="B2" s="240" t="s">
        <v>569</v>
      </c>
    </row>
    <row r="3" spans="2:15" ht="12" customHeight="1" x14ac:dyDescent="0.25">
      <c r="B3" s="240" t="s">
        <v>570</v>
      </c>
      <c r="L3" s="112"/>
      <c r="M3" s="112"/>
      <c r="O3" s="148"/>
    </row>
    <row r="4" spans="2:15" ht="12" customHeight="1" x14ac:dyDescent="0.25">
      <c r="B4" s="2025" t="s">
        <v>4</v>
      </c>
      <c r="D4" s="2028" t="s">
        <v>571</v>
      </c>
      <c r="E4" s="2028"/>
      <c r="G4" s="2028" t="s">
        <v>572</v>
      </c>
      <c r="H4" s="2028"/>
      <c r="J4" s="2028" t="s">
        <v>573</v>
      </c>
      <c r="K4" s="2028"/>
      <c r="L4" s="561"/>
      <c r="M4" s="112"/>
      <c r="O4" s="148"/>
    </row>
    <row r="5" spans="2:15" ht="12" customHeight="1" x14ac:dyDescent="0.25">
      <c r="B5" s="2026"/>
      <c r="D5" s="2024" t="s">
        <v>577</v>
      </c>
      <c r="E5" s="2024"/>
      <c r="G5" s="2024" t="s">
        <v>3</v>
      </c>
      <c r="H5" s="2024"/>
      <c r="J5" s="2024" t="s">
        <v>577</v>
      </c>
      <c r="K5" s="2024"/>
      <c r="L5" s="950"/>
      <c r="M5" s="112"/>
    </row>
    <row r="6" spans="2:15" ht="12" customHeight="1" x14ac:dyDescent="0.25">
      <c r="B6" s="2027"/>
      <c r="D6" s="520">
        <v>2016</v>
      </c>
      <c r="E6" s="520">
        <v>2015</v>
      </c>
      <c r="G6" s="520">
        <v>2016</v>
      </c>
      <c r="H6" s="520">
        <v>2015</v>
      </c>
      <c r="J6" s="520">
        <v>2016</v>
      </c>
      <c r="K6" s="520">
        <v>2015</v>
      </c>
      <c r="L6" s="561"/>
      <c r="M6" s="112"/>
      <c r="O6" s="148"/>
    </row>
    <row r="7" spans="2:15" s="112" customFormat="1" ht="12" customHeight="1" x14ac:dyDescent="0.25">
      <c r="B7" s="521"/>
      <c r="D7" s="689"/>
      <c r="E7" s="689"/>
      <c r="F7" s="166"/>
      <c r="G7" s="689"/>
      <c r="H7" s="689"/>
      <c r="I7" s="166"/>
      <c r="J7" s="689"/>
      <c r="K7" s="689"/>
      <c r="L7" s="689"/>
      <c r="M7" s="166"/>
      <c r="N7" s="23"/>
      <c r="O7" s="149"/>
    </row>
    <row r="8" spans="2:15" ht="12" customHeight="1" x14ac:dyDescent="0.25">
      <c r="B8" s="396" t="s">
        <v>11</v>
      </c>
      <c r="D8" s="379"/>
      <c r="E8" s="379"/>
      <c r="F8" s="23"/>
      <c r="G8" s="379"/>
      <c r="H8" s="379"/>
      <c r="I8" s="23"/>
      <c r="J8" s="379"/>
      <c r="K8" s="379"/>
      <c r="L8" s="379"/>
      <c r="M8" s="166"/>
      <c r="N8" s="843"/>
      <c r="O8" s="148"/>
    </row>
    <row r="9" spans="2:15" ht="12" customHeight="1" x14ac:dyDescent="0.25">
      <c r="B9" s="523" t="s">
        <v>210</v>
      </c>
      <c r="C9" s="112"/>
      <c r="D9" s="524">
        <v>261582632</v>
      </c>
      <c r="E9" s="524">
        <v>261302080</v>
      </c>
      <c r="F9" s="166"/>
      <c r="G9" s="525" t="s">
        <v>131</v>
      </c>
      <c r="H9" s="525" t="s">
        <v>131</v>
      </c>
      <c r="I9" s="166"/>
      <c r="J9" s="685" t="s">
        <v>131</v>
      </c>
      <c r="K9" s="686" t="s">
        <v>131</v>
      </c>
      <c r="L9" s="526"/>
      <c r="M9" s="166"/>
      <c r="N9" s="843"/>
      <c r="O9" s="844"/>
    </row>
    <row r="10" spans="2:15" ht="12" customHeight="1" x14ac:dyDescent="0.25">
      <c r="B10" s="527" t="s">
        <v>14</v>
      </c>
      <c r="C10" s="112"/>
      <c r="D10" s="528">
        <v>692006942.75</v>
      </c>
      <c r="E10" s="528">
        <v>623225361</v>
      </c>
      <c r="F10" s="166"/>
      <c r="G10" s="529">
        <v>329060.32839308772</v>
      </c>
      <c r="H10" s="529">
        <v>223365.26522109457</v>
      </c>
      <c r="I10" s="166"/>
      <c r="J10" s="687">
        <v>17310200</v>
      </c>
      <c r="K10" s="586">
        <v>8780724</v>
      </c>
      <c r="L10" s="526"/>
      <c r="M10" s="208"/>
      <c r="N10" s="843"/>
      <c r="O10" s="844"/>
    </row>
    <row r="11" spans="2:15" ht="12" customHeight="1" x14ac:dyDescent="0.25">
      <c r="B11" s="527" t="s">
        <v>16</v>
      </c>
      <c r="C11" s="112"/>
      <c r="D11" s="528">
        <v>39984964</v>
      </c>
      <c r="E11" s="528">
        <v>37984256</v>
      </c>
      <c r="F11" s="166"/>
      <c r="G11" s="529" t="s">
        <v>131</v>
      </c>
      <c r="H11" s="529" t="s">
        <v>131</v>
      </c>
      <c r="I11" s="166"/>
      <c r="J11" s="687" t="s">
        <v>131</v>
      </c>
      <c r="K11" s="586" t="s">
        <v>131</v>
      </c>
      <c r="L11" s="526"/>
      <c r="M11" s="208"/>
      <c r="N11" s="843"/>
      <c r="O11" s="844"/>
    </row>
    <row r="12" spans="2:15" ht="12" customHeight="1" x14ac:dyDescent="0.25">
      <c r="B12" s="527" t="s">
        <v>578</v>
      </c>
      <c r="C12" s="112"/>
      <c r="D12" s="528">
        <v>67846228</v>
      </c>
      <c r="E12" s="528">
        <v>62964376</v>
      </c>
      <c r="F12" s="166"/>
      <c r="G12" s="529" t="s">
        <v>131</v>
      </c>
      <c r="H12" s="529" t="s">
        <v>131</v>
      </c>
      <c r="I12" s="166"/>
      <c r="J12" s="707" t="s">
        <v>131</v>
      </c>
      <c r="K12" s="586" t="s">
        <v>131</v>
      </c>
      <c r="L12" s="526"/>
      <c r="M12" s="208"/>
      <c r="N12" s="843"/>
      <c r="O12" s="844"/>
    </row>
    <row r="13" spans="2:15" ht="12" customHeight="1" x14ac:dyDescent="0.25">
      <c r="B13" s="527" t="s">
        <v>141</v>
      </c>
      <c r="C13" s="112"/>
      <c r="D13" s="528">
        <v>364374899</v>
      </c>
      <c r="E13" s="528">
        <v>392984619</v>
      </c>
      <c r="F13" s="166"/>
      <c r="G13" s="529" t="s">
        <v>131</v>
      </c>
      <c r="H13" s="529">
        <v>3114319</v>
      </c>
      <c r="I13" s="166"/>
      <c r="J13" s="707">
        <v>178225000</v>
      </c>
      <c r="K13" s="586">
        <v>191962856</v>
      </c>
      <c r="L13" s="526"/>
      <c r="O13" s="208"/>
    </row>
    <row r="14" spans="2:15" ht="12" customHeight="1" x14ac:dyDescent="0.25">
      <c r="B14" s="527" t="s">
        <v>145</v>
      </c>
      <c r="C14" s="112"/>
      <c r="D14" s="528">
        <v>269673556</v>
      </c>
      <c r="E14" s="528">
        <v>309975778</v>
      </c>
      <c r="F14" s="166"/>
      <c r="G14" s="529" t="s">
        <v>131</v>
      </c>
      <c r="H14" s="529" t="s">
        <v>131</v>
      </c>
      <c r="I14" s="166"/>
      <c r="J14" s="707" t="s">
        <v>131</v>
      </c>
      <c r="K14" s="586" t="s">
        <v>131</v>
      </c>
      <c r="L14" s="526"/>
      <c r="O14" s="208"/>
    </row>
    <row r="15" spans="2:15" ht="12" customHeight="1" x14ac:dyDescent="0.25">
      <c r="B15" s="527" t="s">
        <v>579</v>
      </c>
      <c r="C15" s="112"/>
      <c r="D15" s="528">
        <v>322308</v>
      </c>
      <c r="E15" s="528">
        <v>257524</v>
      </c>
      <c r="F15" s="166"/>
      <c r="G15" s="529">
        <v>36.106431353997216</v>
      </c>
      <c r="H15" s="529">
        <v>39.732183349530295</v>
      </c>
      <c r="I15" s="166"/>
      <c r="J15" s="707">
        <v>62581</v>
      </c>
      <c r="K15" s="586">
        <v>42001</v>
      </c>
      <c r="L15" s="526"/>
      <c r="O15" s="208"/>
    </row>
    <row r="16" spans="2:15" ht="12" customHeight="1" x14ac:dyDescent="0.25">
      <c r="B16" s="527" t="s">
        <v>580</v>
      </c>
      <c r="C16" s="112"/>
      <c r="D16" s="528">
        <v>25302965</v>
      </c>
      <c r="E16" s="528">
        <v>21457412</v>
      </c>
      <c r="F16" s="166"/>
      <c r="G16" s="529">
        <v>64209.2729031778</v>
      </c>
      <c r="H16" s="529">
        <v>61246.438489558917</v>
      </c>
      <c r="I16" s="166"/>
      <c r="J16" s="707">
        <v>3073150</v>
      </c>
      <c r="K16" s="586">
        <v>3144373</v>
      </c>
      <c r="L16" s="526"/>
      <c r="O16" s="208"/>
    </row>
    <row r="17" spans="2:15" ht="12" customHeight="1" x14ac:dyDescent="0.25">
      <c r="B17" s="527" t="s">
        <v>27</v>
      </c>
      <c r="C17" s="112"/>
      <c r="D17" s="528">
        <v>512237363</v>
      </c>
      <c r="E17" s="528">
        <v>587743395</v>
      </c>
      <c r="F17" s="166"/>
      <c r="G17" s="529" t="s">
        <v>131</v>
      </c>
      <c r="H17" s="529" t="s">
        <v>131</v>
      </c>
      <c r="I17" s="166"/>
      <c r="J17" s="707" t="s">
        <v>131</v>
      </c>
      <c r="K17" s="586" t="s">
        <v>131</v>
      </c>
      <c r="L17" s="526"/>
      <c r="O17" s="208"/>
    </row>
    <row r="18" spans="2:15" ht="12" customHeight="1" x14ac:dyDescent="0.25">
      <c r="B18" s="530" t="s">
        <v>581</v>
      </c>
      <c r="C18" s="112"/>
      <c r="D18" s="531">
        <v>368820227</v>
      </c>
      <c r="E18" s="531">
        <v>416449716</v>
      </c>
      <c r="F18" s="166"/>
      <c r="G18" s="532">
        <v>110164</v>
      </c>
      <c r="H18" s="532">
        <v>94402.38</v>
      </c>
      <c r="I18" s="166"/>
      <c r="J18" s="714" t="s">
        <v>131</v>
      </c>
      <c r="K18" s="688" t="s">
        <v>131</v>
      </c>
      <c r="L18" s="526"/>
      <c r="M18" s="208"/>
      <c r="N18" s="843"/>
      <c r="O18" s="844"/>
    </row>
    <row r="19" spans="2:15" ht="12" customHeight="1" x14ac:dyDescent="0.25">
      <c r="B19" s="533" t="s">
        <v>30</v>
      </c>
      <c r="C19" s="112"/>
      <c r="D19" s="379">
        <f>SUM(D9:D18)</f>
        <v>2602152084.75</v>
      </c>
      <c r="E19" s="379">
        <f>SUM(E9:E18)</f>
        <v>2714344517</v>
      </c>
      <c r="F19" s="23"/>
      <c r="G19" s="534"/>
      <c r="H19" s="534"/>
      <c r="I19" s="23"/>
      <c r="J19" s="526"/>
      <c r="K19" s="526"/>
      <c r="L19" s="526"/>
      <c r="M19" s="208"/>
      <c r="N19" s="843"/>
      <c r="O19" s="844"/>
    </row>
    <row r="20" spans="2:15" ht="12" customHeight="1" x14ac:dyDescent="0.25">
      <c r="B20" s="535"/>
      <c r="C20" s="112"/>
      <c r="D20" s="526"/>
      <c r="E20" s="526"/>
      <c r="F20" s="23"/>
      <c r="G20" s="534"/>
      <c r="H20" s="534"/>
      <c r="I20" s="23"/>
      <c r="J20" s="526"/>
      <c r="K20" s="526"/>
      <c r="L20" s="526"/>
      <c r="M20" s="208"/>
      <c r="N20" s="98"/>
      <c r="O20" s="148"/>
    </row>
    <row r="21" spans="2:15" ht="12" customHeight="1" x14ac:dyDescent="0.25">
      <c r="B21" s="396" t="s">
        <v>582</v>
      </c>
      <c r="C21" s="112"/>
      <c r="D21" s="379"/>
      <c r="E21" s="379"/>
      <c r="F21" s="23"/>
      <c r="G21" s="186"/>
      <c r="H21" s="186"/>
      <c r="I21" s="23"/>
      <c r="J21" s="379"/>
      <c r="K21" s="379"/>
      <c r="L21" s="526"/>
      <c r="M21" s="208"/>
      <c r="N21" s="98"/>
      <c r="O21" s="148"/>
    </row>
    <row r="22" spans="2:15" ht="12" customHeight="1" x14ac:dyDescent="0.25">
      <c r="B22" s="523" t="s">
        <v>32</v>
      </c>
      <c r="C22" s="112"/>
      <c r="D22" s="685">
        <v>85174090</v>
      </c>
      <c r="E22" s="686">
        <v>95080977</v>
      </c>
      <c r="F22" s="166"/>
      <c r="G22" s="525">
        <v>140489.33410204671</v>
      </c>
      <c r="H22" s="525">
        <v>170802.32380147095</v>
      </c>
      <c r="I22" s="166"/>
      <c r="J22" s="524">
        <v>7619410</v>
      </c>
      <c r="K22" s="524">
        <v>8369936</v>
      </c>
      <c r="L22" s="379"/>
      <c r="M22" s="208"/>
      <c r="N22" s="98"/>
      <c r="O22" s="148"/>
    </row>
    <row r="23" spans="2:15" ht="12" customHeight="1" x14ac:dyDescent="0.25">
      <c r="B23" s="527" t="s">
        <v>700</v>
      </c>
      <c r="C23" s="112"/>
      <c r="D23" s="687">
        <v>126898</v>
      </c>
      <c r="E23" s="586">
        <v>7136887</v>
      </c>
      <c r="F23" s="166"/>
      <c r="G23" s="529">
        <v>843.07</v>
      </c>
      <c r="H23" s="529">
        <v>32551.477864461314</v>
      </c>
      <c r="I23" s="166"/>
      <c r="J23" s="528">
        <v>0</v>
      </c>
      <c r="K23" s="528">
        <v>83</v>
      </c>
      <c r="L23" s="526"/>
      <c r="M23" s="208"/>
      <c r="N23" s="98"/>
      <c r="O23" s="148"/>
    </row>
    <row r="24" spans="2:15" ht="12" customHeight="1" x14ac:dyDescent="0.25">
      <c r="B24" s="527" t="s">
        <v>41</v>
      </c>
      <c r="C24" s="112"/>
      <c r="D24" s="687">
        <v>70074425</v>
      </c>
      <c r="E24" s="586">
        <v>84434323</v>
      </c>
      <c r="F24" s="166"/>
      <c r="G24" s="529">
        <v>162997</v>
      </c>
      <c r="H24" s="529">
        <v>262965.82067790924</v>
      </c>
      <c r="I24" s="166"/>
      <c r="J24" s="528">
        <v>6076940</v>
      </c>
      <c r="K24" s="528">
        <v>4592279</v>
      </c>
      <c r="L24" s="526"/>
      <c r="M24" s="208"/>
      <c r="N24" s="98"/>
      <c r="O24" s="148"/>
    </row>
    <row r="25" spans="2:15" ht="12" customHeight="1" x14ac:dyDescent="0.25">
      <c r="B25" s="527" t="s">
        <v>47</v>
      </c>
      <c r="C25" s="112"/>
      <c r="D25" s="687">
        <v>11564672</v>
      </c>
      <c r="E25" s="586">
        <v>742743</v>
      </c>
      <c r="F25" s="166"/>
      <c r="G25" s="529" t="s">
        <v>131</v>
      </c>
      <c r="H25" s="529" t="s">
        <v>131</v>
      </c>
      <c r="I25" s="166"/>
      <c r="J25" s="528">
        <v>108478</v>
      </c>
      <c r="K25" s="528">
        <v>44587</v>
      </c>
      <c r="L25" s="526"/>
      <c r="M25" s="208"/>
      <c r="N25" s="98"/>
      <c r="O25" s="148"/>
    </row>
    <row r="26" spans="2:15" ht="12" customHeight="1" x14ac:dyDescent="0.25">
      <c r="B26" s="527" t="s">
        <v>45</v>
      </c>
      <c r="C26" s="112"/>
      <c r="D26" s="687">
        <v>845225</v>
      </c>
      <c r="E26" s="586">
        <v>825065</v>
      </c>
      <c r="F26" s="166"/>
      <c r="G26" s="529" t="s">
        <v>131</v>
      </c>
      <c r="H26" s="529" t="s">
        <v>131</v>
      </c>
      <c r="I26" s="166"/>
      <c r="J26" s="528">
        <v>28641</v>
      </c>
      <c r="K26" s="528">
        <v>69179</v>
      </c>
      <c r="L26" s="526"/>
      <c r="M26" s="208"/>
      <c r="N26" s="98"/>
      <c r="O26" s="148"/>
    </row>
    <row r="27" spans="2:15" ht="12" customHeight="1" x14ac:dyDescent="0.25">
      <c r="B27" s="527" t="s">
        <v>49</v>
      </c>
      <c r="C27" s="112"/>
      <c r="D27" s="687">
        <v>88815026</v>
      </c>
      <c r="E27" s="586">
        <v>104454088</v>
      </c>
      <c r="F27" s="166"/>
      <c r="G27" s="529">
        <v>792679</v>
      </c>
      <c r="H27" s="529">
        <v>501485.31474886596</v>
      </c>
      <c r="I27" s="166"/>
      <c r="J27" s="528">
        <v>152141</v>
      </c>
      <c r="K27" s="528">
        <v>452181</v>
      </c>
      <c r="L27" s="526"/>
      <c r="M27" s="208"/>
      <c r="N27" s="98"/>
      <c r="O27" s="149"/>
    </row>
    <row r="28" spans="2:15" ht="12" customHeight="1" x14ac:dyDescent="0.25">
      <c r="B28" s="527" t="s">
        <v>56</v>
      </c>
      <c r="C28" s="112"/>
      <c r="D28" s="529" t="s">
        <v>131</v>
      </c>
      <c r="E28" s="586">
        <v>5750550</v>
      </c>
      <c r="F28" s="166"/>
      <c r="G28" s="529" t="s">
        <v>131</v>
      </c>
      <c r="H28" s="529" t="s">
        <v>131</v>
      </c>
      <c r="I28" s="166"/>
      <c r="J28" s="528" t="s">
        <v>131</v>
      </c>
      <c r="K28" s="528">
        <v>663284</v>
      </c>
      <c r="L28" s="526"/>
      <c r="M28" s="208"/>
      <c r="N28" s="98"/>
      <c r="O28" s="149"/>
    </row>
    <row r="29" spans="2:15" ht="12" customHeight="1" x14ac:dyDescent="0.25">
      <c r="B29" s="530" t="s">
        <v>162</v>
      </c>
      <c r="C29" s="112"/>
      <c r="D29" s="587">
        <v>289101</v>
      </c>
      <c r="E29" s="688">
        <v>178215</v>
      </c>
      <c r="F29" s="166"/>
      <c r="G29" s="532">
        <v>595.25</v>
      </c>
      <c r="H29" s="532">
        <v>514.10355296921932</v>
      </c>
      <c r="I29" s="166"/>
      <c r="J29" s="531">
        <v>3315</v>
      </c>
      <c r="K29" s="531">
        <v>8764</v>
      </c>
      <c r="L29" s="526"/>
      <c r="M29" s="208"/>
      <c r="N29" s="98"/>
      <c r="O29" s="149"/>
    </row>
    <row r="30" spans="2:15" ht="12" customHeight="1" x14ac:dyDescent="0.25">
      <c r="B30" s="157" t="s">
        <v>30</v>
      </c>
      <c r="C30" s="112"/>
      <c r="D30" s="379">
        <f>SUM(D22:D29)</f>
        <v>256889437</v>
      </c>
      <c r="E30" s="379">
        <f>SUM(E22:E29)</f>
        <v>298602848</v>
      </c>
      <c r="F30" s="166"/>
      <c r="G30" s="534"/>
      <c r="H30" s="534"/>
      <c r="I30" s="166"/>
      <c r="J30" s="526"/>
      <c r="K30" s="526"/>
      <c r="L30" s="526"/>
      <c r="M30" s="208"/>
      <c r="N30" s="98"/>
      <c r="O30" s="149"/>
    </row>
    <row r="31" spans="2:15" ht="12" customHeight="1" x14ac:dyDescent="0.25">
      <c r="C31" s="112"/>
      <c r="D31" s="379"/>
      <c r="F31" s="23"/>
      <c r="G31" s="534"/>
      <c r="H31" s="534"/>
      <c r="I31" s="23"/>
      <c r="J31" s="526"/>
      <c r="K31" s="526"/>
      <c r="L31" s="526"/>
      <c r="M31" s="208"/>
      <c r="N31" s="98"/>
      <c r="O31" s="149"/>
    </row>
    <row r="32" spans="2:15" ht="12" customHeight="1" x14ac:dyDescent="0.25">
      <c r="B32" s="537"/>
      <c r="C32" s="112"/>
      <c r="D32" s="526"/>
      <c r="E32" s="526"/>
      <c r="F32" s="23"/>
      <c r="G32" s="534"/>
      <c r="H32" s="534"/>
      <c r="I32" s="23"/>
      <c r="J32" s="526"/>
      <c r="K32" s="526"/>
      <c r="L32" s="526"/>
      <c r="M32" s="208"/>
      <c r="N32" s="98"/>
      <c r="O32" s="149"/>
    </row>
    <row r="33" spans="2:15" ht="12" customHeight="1" x14ac:dyDescent="0.25">
      <c r="B33" s="396" t="s">
        <v>64</v>
      </c>
      <c r="C33" s="112"/>
      <c r="D33" s="379"/>
      <c r="E33" s="379"/>
      <c r="F33" s="23"/>
      <c r="G33" s="186"/>
      <c r="H33" s="186"/>
      <c r="I33" s="23"/>
      <c r="J33" s="379"/>
      <c r="K33" s="379"/>
      <c r="L33" s="526"/>
      <c r="M33" s="208"/>
      <c r="N33" s="98"/>
      <c r="O33" s="149"/>
    </row>
    <row r="34" spans="2:15" ht="12" customHeight="1" x14ac:dyDescent="0.25">
      <c r="B34" s="523" t="s">
        <v>166</v>
      </c>
      <c r="C34" s="112"/>
      <c r="D34" s="524">
        <v>11853</v>
      </c>
      <c r="E34" s="524">
        <v>13384</v>
      </c>
      <c r="F34" s="166"/>
      <c r="G34" s="525">
        <v>6.53</v>
      </c>
      <c r="H34" s="525">
        <v>4.1085930329122773</v>
      </c>
      <c r="I34" s="166"/>
      <c r="J34" s="524">
        <v>291</v>
      </c>
      <c r="K34" s="524">
        <v>981</v>
      </c>
      <c r="L34" s="379"/>
      <c r="M34" s="208"/>
      <c r="N34" s="208"/>
      <c r="O34" s="149"/>
    </row>
    <row r="35" spans="2:15" ht="12" customHeight="1" x14ac:dyDescent="0.25">
      <c r="B35" s="527" t="s">
        <v>74</v>
      </c>
      <c r="C35" s="112"/>
      <c r="D35" s="528">
        <v>2878262</v>
      </c>
      <c r="E35" s="528">
        <v>847500</v>
      </c>
      <c r="F35" s="166"/>
      <c r="G35" s="529">
        <v>574.94165196106337</v>
      </c>
      <c r="H35" s="529">
        <v>181.04172604066162</v>
      </c>
      <c r="I35" s="166"/>
      <c r="J35" s="528">
        <v>631849</v>
      </c>
      <c r="K35" s="528">
        <v>167934</v>
      </c>
      <c r="L35" s="526"/>
      <c r="M35" s="208"/>
      <c r="N35" s="208"/>
      <c r="O35" s="112"/>
    </row>
    <row r="36" spans="2:15" ht="12" customHeight="1" x14ac:dyDescent="0.25">
      <c r="B36" s="527" t="s">
        <v>583</v>
      </c>
      <c r="C36" s="112"/>
      <c r="D36" s="687">
        <v>186406086.5</v>
      </c>
      <c r="E36" s="528">
        <v>186407925</v>
      </c>
      <c r="F36" s="166"/>
      <c r="G36" s="529">
        <v>749012.9996705614</v>
      </c>
      <c r="H36" s="529">
        <v>922059.5305738888</v>
      </c>
      <c r="I36" s="166"/>
      <c r="J36" s="528">
        <v>38173800</v>
      </c>
      <c r="K36" s="528">
        <v>34607944</v>
      </c>
      <c r="L36" s="526"/>
      <c r="M36" s="208"/>
      <c r="N36" s="208"/>
      <c r="O36" s="112"/>
    </row>
    <row r="37" spans="2:15" ht="12" customHeight="1" x14ac:dyDescent="0.25">
      <c r="B37" s="527" t="s">
        <v>82</v>
      </c>
      <c r="C37" s="112"/>
      <c r="D37" s="687">
        <v>57015075</v>
      </c>
      <c r="E37" s="528">
        <v>60094108</v>
      </c>
      <c r="F37" s="166"/>
      <c r="G37" s="529">
        <v>145975.36340054372</v>
      </c>
      <c r="H37" s="529">
        <v>174049.34656234976</v>
      </c>
      <c r="I37" s="166"/>
      <c r="J37" s="528">
        <v>10008073</v>
      </c>
      <c r="K37" s="528">
        <v>11377871</v>
      </c>
      <c r="L37" s="526"/>
      <c r="M37" s="166"/>
      <c r="N37" s="166"/>
      <c r="O37" s="112"/>
    </row>
    <row r="38" spans="2:15" ht="12" customHeight="1" x14ac:dyDescent="0.25">
      <c r="B38" s="527" t="s">
        <v>180</v>
      </c>
      <c r="C38" s="112"/>
      <c r="D38" s="690">
        <v>22437012</v>
      </c>
      <c r="E38" s="528">
        <v>25919872</v>
      </c>
      <c r="F38" s="166"/>
      <c r="G38" s="528">
        <v>2365432.7276784256</v>
      </c>
      <c r="H38" s="529">
        <v>2881660.9094989523</v>
      </c>
      <c r="I38" s="166"/>
      <c r="J38" s="528">
        <v>3913970</v>
      </c>
      <c r="K38" s="528">
        <v>6218834.5296</v>
      </c>
      <c r="L38" s="526"/>
      <c r="M38" s="166"/>
      <c r="N38" s="166"/>
      <c r="O38" s="112"/>
    </row>
    <row r="39" spans="2:15" ht="12" customHeight="1" x14ac:dyDescent="0.25">
      <c r="B39" s="527" t="s">
        <v>84</v>
      </c>
      <c r="C39" s="112"/>
      <c r="D39" s="687">
        <v>8692146</v>
      </c>
      <c r="E39" s="528">
        <v>8589238</v>
      </c>
      <c r="F39" s="166"/>
      <c r="G39" s="529">
        <v>284.15656138871822</v>
      </c>
      <c r="H39" s="529">
        <v>287.33821074756924</v>
      </c>
      <c r="I39" s="166"/>
      <c r="J39" s="528">
        <v>1012850</v>
      </c>
      <c r="K39" s="528">
        <v>760886</v>
      </c>
      <c r="L39" s="526"/>
      <c r="M39" s="166"/>
      <c r="N39" s="166"/>
      <c r="O39" s="112"/>
    </row>
    <row r="40" spans="2:15" ht="12" customHeight="1" x14ac:dyDescent="0.25">
      <c r="B40" s="527" t="s">
        <v>584</v>
      </c>
      <c r="C40" s="112"/>
      <c r="D40" s="687">
        <v>22900619</v>
      </c>
      <c r="E40" s="528">
        <v>21420685</v>
      </c>
      <c r="F40" s="166"/>
      <c r="G40" s="529">
        <v>17652.860064351054</v>
      </c>
      <c r="H40" s="529">
        <v>21527.38318982473</v>
      </c>
      <c r="I40" s="166"/>
      <c r="J40" s="528">
        <v>9835839</v>
      </c>
      <c r="K40" s="528">
        <v>6417455</v>
      </c>
      <c r="L40" s="526"/>
      <c r="M40" s="166"/>
      <c r="N40" s="166"/>
      <c r="O40" s="563"/>
    </row>
    <row r="41" spans="2:15" ht="12" customHeight="1" x14ac:dyDescent="0.25">
      <c r="B41" s="527" t="s">
        <v>90</v>
      </c>
      <c r="C41" s="112"/>
      <c r="D41" s="687">
        <v>6226062</v>
      </c>
      <c r="E41" s="528">
        <v>5783093</v>
      </c>
      <c r="F41" s="166"/>
      <c r="G41" s="529">
        <v>1432.9478285753758</v>
      </c>
      <c r="H41" s="529">
        <v>822.59850737088152</v>
      </c>
      <c r="I41" s="166"/>
      <c r="J41" s="528">
        <v>133874</v>
      </c>
      <c r="K41" s="528">
        <v>351764</v>
      </c>
      <c r="L41" s="526"/>
      <c r="M41" s="166"/>
      <c r="N41" s="166"/>
      <c r="O41" s="112"/>
    </row>
    <row r="42" spans="2:15" ht="12" customHeight="1" x14ac:dyDescent="0.25">
      <c r="B42" s="527" t="s">
        <v>94</v>
      </c>
      <c r="C42" s="112"/>
      <c r="D42" s="687">
        <v>25873807</v>
      </c>
      <c r="E42" s="528">
        <v>29054036</v>
      </c>
      <c r="F42" s="166"/>
      <c r="G42" s="529">
        <v>35170.787105791911</v>
      </c>
      <c r="H42" s="529">
        <v>27934.523538924139</v>
      </c>
      <c r="I42" s="166"/>
      <c r="J42" s="528">
        <v>2786210</v>
      </c>
      <c r="K42" s="528">
        <v>3552539</v>
      </c>
      <c r="L42" s="526"/>
      <c r="M42" s="208"/>
      <c r="N42" s="208"/>
      <c r="O42" s="112"/>
    </row>
    <row r="43" spans="2:15" ht="12" customHeight="1" x14ac:dyDescent="0.25">
      <c r="B43" s="527" t="s">
        <v>97</v>
      </c>
      <c r="C43" s="112"/>
      <c r="D43" s="687">
        <v>4246759</v>
      </c>
      <c r="E43" s="528">
        <v>3570932</v>
      </c>
      <c r="F43" s="166"/>
      <c r="G43" s="529">
        <v>1565.199744883168</v>
      </c>
      <c r="H43" s="529">
        <v>3291.7322578100616</v>
      </c>
      <c r="I43" s="166"/>
      <c r="J43" s="528">
        <v>373033</v>
      </c>
      <c r="K43" s="528">
        <v>571961</v>
      </c>
      <c r="L43" s="526"/>
      <c r="M43" s="208"/>
      <c r="N43" s="208"/>
      <c r="O43" s="112"/>
    </row>
    <row r="44" spans="2:15" ht="12" customHeight="1" x14ac:dyDescent="0.25">
      <c r="B44" s="530" t="s">
        <v>107</v>
      </c>
      <c r="C44" s="112"/>
      <c r="D44" s="531">
        <v>989523</v>
      </c>
      <c r="E44" s="531">
        <v>1525235</v>
      </c>
      <c r="F44" s="166"/>
      <c r="G44" s="532">
        <v>4104.3319890724597</v>
      </c>
      <c r="H44" s="532">
        <v>5781.7631362889979</v>
      </c>
      <c r="I44" s="166"/>
      <c r="J44" s="531">
        <v>60540</v>
      </c>
      <c r="K44" s="531">
        <v>98714</v>
      </c>
      <c r="L44" s="526"/>
      <c r="M44" s="208"/>
      <c r="N44" s="208"/>
      <c r="O44" s="112"/>
    </row>
    <row r="45" spans="2:15" ht="12" customHeight="1" x14ac:dyDescent="0.25">
      <c r="B45" s="157" t="s">
        <v>30</v>
      </c>
      <c r="C45" s="149"/>
      <c r="D45" s="379">
        <f>SUM(D34:D44)</f>
        <v>337677204.5</v>
      </c>
      <c r="E45" s="379">
        <f>SUM(E34:E44)</f>
        <v>343226008</v>
      </c>
      <c r="F45" s="23"/>
      <c r="G45" s="534"/>
      <c r="H45" s="534"/>
      <c r="I45" s="23"/>
      <c r="J45" s="526"/>
      <c r="K45" s="526"/>
      <c r="L45" s="526"/>
      <c r="M45" s="208"/>
      <c r="N45" s="208"/>
      <c r="O45" s="112"/>
    </row>
    <row r="46" spans="2:15" ht="12" customHeight="1" x14ac:dyDescent="0.25">
      <c r="B46" s="149"/>
      <c r="C46" s="149"/>
      <c r="D46" s="23"/>
      <c r="E46" s="23"/>
      <c r="F46" s="23"/>
      <c r="G46" s="23"/>
      <c r="H46" s="23"/>
      <c r="I46" s="23"/>
      <c r="J46" s="23"/>
      <c r="K46" s="23"/>
      <c r="L46" s="526"/>
      <c r="M46" s="208"/>
      <c r="N46" s="208"/>
    </row>
    <row r="47" spans="2:15" ht="12" customHeight="1" x14ac:dyDescent="0.25">
      <c r="B47" s="539" t="s">
        <v>132</v>
      </c>
      <c r="C47" s="540"/>
      <c r="D47" s="541">
        <f>SUM(D19,D30,D45)</f>
        <v>3196718726.25</v>
      </c>
      <c r="E47" s="541">
        <f>SUM(E19,E30,E45)</f>
        <v>3356173373</v>
      </c>
      <c r="F47" s="540"/>
      <c r="G47" s="540"/>
      <c r="H47" s="540"/>
      <c r="I47" s="540"/>
      <c r="J47" s="540"/>
      <c r="K47" s="540"/>
      <c r="L47" s="23"/>
      <c r="M47" s="98"/>
      <c r="N47" s="208"/>
    </row>
    <row r="48" spans="2:15" ht="12" customHeight="1" x14ac:dyDescent="0.25">
      <c r="J48" s="112"/>
      <c r="L48" s="149"/>
      <c r="M48" s="148"/>
    </row>
    <row r="49" spans="2:13" ht="12" customHeight="1" x14ac:dyDescent="0.25">
      <c r="B49" s="3" t="s">
        <v>301</v>
      </c>
      <c r="L49" s="148"/>
      <c r="M49" s="148"/>
    </row>
    <row r="50" spans="2:13" ht="12" customHeight="1" x14ac:dyDescent="0.25">
      <c r="B50" s="254" t="s">
        <v>286</v>
      </c>
      <c r="L50" s="148"/>
      <c r="M50" s="148"/>
    </row>
    <row r="51" spans="2:13" ht="12" customHeight="1" x14ac:dyDescent="0.25"/>
  </sheetData>
  <mergeCells count="7">
    <mergeCell ref="D5:E5"/>
    <mergeCell ref="G5:H5"/>
    <mergeCell ref="J5:K5"/>
    <mergeCell ref="B4:B6"/>
    <mergeCell ref="D4:E4"/>
    <mergeCell ref="G4:H4"/>
    <mergeCell ref="J4:K4"/>
  </mergeCells>
  <pageMargins left="0.7" right="0.7" top="0.75" bottom="0.75" header="0.3" footer="0.3"/>
  <pageSetup paperSize="9" orientation="landscape"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N41"/>
  <sheetViews>
    <sheetView showGridLines="0" zoomScale="85" zoomScaleNormal="85" workbookViewId="0">
      <selection activeCell="Q28" sqref="Q28"/>
    </sheetView>
  </sheetViews>
  <sheetFormatPr defaultRowHeight="15" x14ac:dyDescent="0.25"/>
  <cols>
    <col min="1" max="1" width="2.85546875" style="2" customWidth="1"/>
    <col min="2" max="2" width="45.85546875" style="3" customWidth="1"/>
    <col min="3" max="3" width="2.85546875" style="2" customWidth="1"/>
    <col min="4" max="4" width="15.7109375" style="2" customWidth="1"/>
    <col min="5" max="5" width="11.140625" style="2" bestFit="1" customWidth="1"/>
    <col min="6" max="6" width="2.85546875" style="2" customWidth="1"/>
    <col min="7" max="8" width="15.7109375" style="2" customWidth="1"/>
    <col min="9" max="9" width="2.85546875" style="2" customWidth="1"/>
    <col min="10" max="11" width="15.7109375" style="2" customWidth="1"/>
    <col min="12" max="12" width="2.140625" style="2" customWidth="1"/>
    <col min="13" max="13" width="2.85546875" style="2" customWidth="1"/>
    <col min="14" max="251" width="9.140625" style="2"/>
    <col min="252" max="252" width="2.85546875" style="2" customWidth="1"/>
    <col min="253" max="253" width="45.855468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262" width="15.7109375" style="2" customWidth="1"/>
    <col min="263" max="263" width="2.85546875" style="2" customWidth="1"/>
    <col min="264" max="265" width="15.7109375" style="2" customWidth="1"/>
    <col min="266" max="266" width="2.85546875" style="2" customWidth="1"/>
    <col min="267" max="268" width="15.7109375" style="2" customWidth="1"/>
    <col min="269" max="269" width="2.85546875" style="2" customWidth="1"/>
    <col min="270" max="507" width="9.140625" style="2"/>
    <col min="508" max="508" width="2.85546875" style="2" customWidth="1"/>
    <col min="509" max="509" width="45.855468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518" width="15.7109375" style="2" customWidth="1"/>
    <col min="519" max="519" width="2.85546875" style="2" customWidth="1"/>
    <col min="520" max="521" width="15.7109375" style="2" customWidth="1"/>
    <col min="522" max="522" width="2.85546875" style="2" customWidth="1"/>
    <col min="523" max="524" width="15.7109375" style="2" customWidth="1"/>
    <col min="525" max="525" width="2.85546875" style="2" customWidth="1"/>
    <col min="526" max="763" width="9.140625" style="2"/>
    <col min="764" max="764" width="2.85546875" style="2" customWidth="1"/>
    <col min="765" max="765" width="45.855468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774" width="15.7109375" style="2" customWidth="1"/>
    <col min="775" max="775" width="2.85546875" style="2" customWidth="1"/>
    <col min="776" max="777" width="15.7109375" style="2" customWidth="1"/>
    <col min="778" max="778" width="2.85546875" style="2" customWidth="1"/>
    <col min="779" max="780" width="15.7109375" style="2" customWidth="1"/>
    <col min="781" max="781" width="2.85546875" style="2" customWidth="1"/>
    <col min="782" max="1019" width="9.140625" style="2"/>
    <col min="1020" max="1020" width="2.85546875" style="2" customWidth="1"/>
    <col min="1021" max="1021" width="45.855468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030" width="15.7109375" style="2" customWidth="1"/>
    <col min="1031" max="1031" width="2.85546875" style="2" customWidth="1"/>
    <col min="1032" max="1033" width="15.7109375" style="2" customWidth="1"/>
    <col min="1034" max="1034" width="2.85546875" style="2" customWidth="1"/>
    <col min="1035" max="1036" width="15.7109375" style="2" customWidth="1"/>
    <col min="1037" max="1037" width="2.85546875" style="2" customWidth="1"/>
    <col min="1038" max="1275" width="9.140625" style="2"/>
    <col min="1276" max="1276" width="2.85546875" style="2" customWidth="1"/>
    <col min="1277" max="1277" width="45.855468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286" width="15.7109375" style="2" customWidth="1"/>
    <col min="1287" max="1287" width="2.85546875" style="2" customWidth="1"/>
    <col min="1288" max="1289" width="15.7109375" style="2" customWidth="1"/>
    <col min="1290" max="1290" width="2.85546875" style="2" customWidth="1"/>
    <col min="1291" max="1292" width="15.7109375" style="2" customWidth="1"/>
    <col min="1293" max="1293" width="2.85546875" style="2" customWidth="1"/>
    <col min="1294" max="1531" width="9.140625" style="2"/>
    <col min="1532" max="1532" width="2.85546875" style="2" customWidth="1"/>
    <col min="1533" max="1533" width="45.855468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542" width="15.7109375" style="2" customWidth="1"/>
    <col min="1543" max="1543" width="2.85546875" style="2" customWidth="1"/>
    <col min="1544" max="1545" width="15.7109375" style="2" customWidth="1"/>
    <col min="1546" max="1546" width="2.85546875" style="2" customWidth="1"/>
    <col min="1547" max="1548" width="15.7109375" style="2" customWidth="1"/>
    <col min="1549" max="1549" width="2.85546875" style="2" customWidth="1"/>
    <col min="1550" max="1787" width="9.140625" style="2"/>
    <col min="1788" max="1788" width="2.85546875" style="2" customWidth="1"/>
    <col min="1789" max="1789" width="45.855468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1798" width="15.7109375" style="2" customWidth="1"/>
    <col min="1799" max="1799" width="2.85546875" style="2" customWidth="1"/>
    <col min="1800" max="1801" width="15.7109375" style="2" customWidth="1"/>
    <col min="1802" max="1802" width="2.85546875" style="2" customWidth="1"/>
    <col min="1803" max="1804" width="15.7109375" style="2" customWidth="1"/>
    <col min="1805" max="1805" width="2.85546875" style="2" customWidth="1"/>
    <col min="1806" max="2043" width="9.140625" style="2"/>
    <col min="2044" max="2044" width="2.85546875" style="2" customWidth="1"/>
    <col min="2045" max="2045" width="45.855468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054" width="15.7109375" style="2" customWidth="1"/>
    <col min="2055" max="2055" width="2.85546875" style="2" customWidth="1"/>
    <col min="2056" max="2057" width="15.7109375" style="2" customWidth="1"/>
    <col min="2058" max="2058" width="2.85546875" style="2" customWidth="1"/>
    <col min="2059" max="2060" width="15.7109375" style="2" customWidth="1"/>
    <col min="2061" max="2061" width="2.85546875" style="2" customWidth="1"/>
    <col min="2062" max="2299" width="9.140625" style="2"/>
    <col min="2300" max="2300" width="2.85546875" style="2" customWidth="1"/>
    <col min="2301" max="2301" width="45.855468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310" width="15.7109375" style="2" customWidth="1"/>
    <col min="2311" max="2311" width="2.85546875" style="2" customWidth="1"/>
    <col min="2312" max="2313" width="15.7109375" style="2" customWidth="1"/>
    <col min="2314" max="2314" width="2.85546875" style="2" customWidth="1"/>
    <col min="2315" max="2316" width="15.7109375" style="2" customWidth="1"/>
    <col min="2317" max="2317" width="2.85546875" style="2" customWidth="1"/>
    <col min="2318" max="2555" width="9.140625" style="2"/>
    <col min="2556" max="2556" width="2.85546875" style="2" customWidth="1"/>
    <col min="2557" max="2557" width="45.855468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566" width="15.7109375" style="2" customWidth="1"/>
    <col min="2567" max="2567" width="2.85546875" style="2" customWidth="1"/>
    <col min="2568" max="2569" width="15.7109375" style="2" customWidth="1"/>
    <col min="2570" max="2570" width="2.85546875" style="2" customWidth="1"/>
    <col min="2571" max="2572" width="15.7109375" style="2" customWidth="1"/>
    <col min="2573" max="2573" width="2.85546875" style="2" customWidth="1"/>
    <col min="2574" max="2811" width="9.140625" style="2"/>
    <col min="2812" max="2812" width="2.85546875" style="2" customWidth="1"/>
    <col min="2813" max="2813" width="45.855468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2822" width="15.7109375" style="2" customWidth="1"/>
    <col min="2823" max="2823" width="2.85546875" style="2" customWidth="1"/>
    <col min="2824" max="2825" width="15.7109375" style="2" customWidth="1"/>
    <col min="2826" max="2826" width="2.85546875" style="2" customWidth="1"/>
    <col min="2827" max="2828" width="15.7109375" style="2" customWidth="1"/>
    <col min="2829" max="2829" width="2.85546875" style="2" customWidth="1"/>
    <col min="2830" max="3067" width="9.140625" style="2"/>
    <col min="3068" max="3068" width="2.85546875" style="2" customWidth="1"/>
    <col min="3069" max="3069" width="45.855468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078" width="15.7109375" style="2" customWidth="1"/>
    <col min="3079" max="3079" width="2.85546875" style="2" customWidth="1"/>
    <col min="3080" max="3081" width="15.7109375" style="2" customWidth="1"/>
    <col min="3082" max="3082" width="2.85546875" style="2" customWidth="1"/>
    <col min="3083" max="3084" width="15.7109375" style="2" customWidth="1"/>
    <col min="3085" max="3085" width="2.85546875" style="2" customWidth="1"/>
    <col min="3086" max="3323" width="9.140625" style="2"/>
    <col min="3324" max="3324" width="2.85546875" style="2" customWidth="1"/>
    <col min="3325" max="3325" width="45.855468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334" width="15.7109375" style="2" customWidth="1"/>
    <col min="3335" max="3335" width="2.85546875" style="2" customWidth="1"/>
    <col min="3336" max="3337" width="15.7109375" style="2" customWidth="1"/>
    <col min="3338" max="3338" width="2.85546875" style="2" customWidth="1"/>
    <col min="3339" max="3340" width="15.7109375" style="2" customWidth="1"/>
    <col min="3341" max="3341" width="2.85546875" style="2" customWidth="1"/>
    <col min="3342" max="3579" width="9.140625" style="2"/>
    <col min="3580" max="3580" width="2.85546875" style="2" customWidth="1"/>
    <col min="3581" max="3581" width="45.855468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590" width="15.7109375" style="2" customWidth="1"/>
    <col min="3591" max="3591" width="2.85546875" style="2" customWidth="1"/>
    <col min="3592" max="3593" width="15.7109375" style="2" customWidth="1"/>
    <col min="3594" max="3594" width="2.85546875" style="2" customWidth="1"/>
    <col min="3595" max="3596" width="15.7109375" style="2" customWidth="1"/>
    <col min="3597" max="3597" width="2.85546875" style="2" customWidth="1"/>
    <col min="3598" max="3835" width="9.140625" style="2"/>
    <col min="3836" max="3836" width="2.85546875" style="2" customWidth="1"/>
    <col min="3837" max="3837" width="45.855468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3846" width="15.7109375" style="2" customWidth="1"/>
    <col min="3847" max="3847" width="2.85546875" style="2" customWidth="1"/>
    <col min="3848" max="3849" width="15.7109375" style="2" customWidth="1"/>
    <col min="3850" max="3850" width="2.85546875" style="2" customWidth="1"/>
    <col min="3851" max="3852" width="15.7109375" style="2" customWidth="1"/>
    <col min="3853" max="3853" width="2.85546875" style="2" customWidth="1"/>
    <col min="3854" max="4091" width="9.140625" style="2"/>
    <col min="4092" max="4092" width="2.85546875" style="2" customWidth="1"/>
    <col min="4093" max="4093" width="45.855468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102" width="15.7109375" style="2" customWidth="1"/>
    <col min="4103" max="4103" width="2.85546875" style="2" customWidth="1"/>
    <col min="4104" max="4105" width="15.7109375" style="2" customWidth="1"/>
    <col min="4106" max="4106" width="2.85546875" style="2" customWidth="1"/>
    <col min="4107" max="4108" width="15.7109375" style="2" customWidth="1"/>
    <col min="4109" max="4109" width="2.85546875" style="2" customWidth="1"/>
    <col min="4110" max="4347" width="9.140625" style="2"/>
    <col min="4348" max="4348" width="2.85546875" style="2" customWidth="1"/>
    <col min="4349" max="4349" width="45.855468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358" width="15.7109375" style="2" customWidth="1"/>
    <col min="4359" max="4359" width="2.85546875" style="2" customWidth="1"/>
    <col min="4360" max="4361" width="15.7109375" style="2" customWidth="1"/>
    <col min="4362" max="4362" width="2.85546875" style="2" customWidth="1"/>
    <col min="4363" max="4364" width="15.7109375" style="2" customWidth="1"/>
    <col min="4365" max="4365" width="2.85546875" style="2" customWidth="1"/>
    <col min="4366" max="4603" width="9.140625" style="2"/>
    <col min="4604" max="4604" width="2.85546875" style="2" customWidth="1"/>
    <col min="4605" max="4605" width="45.855468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614" width="15.7109375" style="2" customWidth="1"/>
    <col min="4615" max="4615" width="2.85546875" style="2" customWidth="1"/>
    <col min="4616" max="4617" width="15.7109375" style="2" customWidth="1"/>
    <col min="4618" max="4618" width="2.85546875" style="2" customWidth="1"/>
    <col min="4619" max="4620" width="15.7109375" style="2" customWidth="1"/>
    <col min="4621" max="4621" width="2.85546875" style="2" customWidth="1"/>
    <col min="4622" max="4859" width="9.140625" style="2"/>
    <col min="4860" max="4860" width="2.85546875" style="2" customWidth="1"/>
    <col min="4861" max="4861" width="45.855468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4870" width="15.7109375" style="2" customWidth="1"/>
    <col min="4871" max="4871" width="2.85546875" style="2" customWidth="1"/>
    <col min="4872" max="4873" width="15.7109375" style="2" customWidth="1"/>
    <col min="4874" max="4874" width="2.85546875" style="2" customWidth="1"/>
    <col min="4875" max="4876" width="15.7109375" style="2" customWidth="1"/>
    <col min="4877" max="4877" width="2.85546875" style="2" customWidth="1"/>
    <col min="4878" max="5115" width="9.140625" style="2"/>
    <col min="5116" max="5116" width="2.85546875" style="2" customWidth="1"/>
    <col min="5117" max="5117" width="45.855468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126" width="15.7109375" style="2" customWidth="1"/>
    <col min="5127" max="5127" width="2.85546875" style="2" customWidth="1"/>
    <col min="5128" max="5129" width="15.7109375" style="2" customWidth="1"/>
    <col min="5130" max="5130" width="2.85546875" style="2" customWidth="1"/>
    <col min="5131" max="5132" width="15.7109375" style="2" customWidth="1"/>
    <col min="5133" max="5133" width="2.85546875" style="2" customWidth="1"/>
    <col min="5134" max="5371" width="9.140625" style="2"/>
    <col min="5372" max="5372" width="2.85546875" style="2" customWidth="1"/>
    <col min="5373" max="5373" width="45.855468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382" width="15.7109375" style="2" customWidth="1"/>
    <col min="5383" max="5383" width="2.85546875" style="2" customWidth="1"/>
    <col min="5384" max="5385" width="15.7109375" style="2" customWidth="1"/>
    <col min="5386" max="5386" width="2.85546875" style="2" customWidth="1"/>
    <col min="5387" max="5388" width="15.7109375" style="2" customWidth="1"/>
    <col min="5389" max="5389" width="2.85546875" style="2" customWidth="1"/>
    <col min="5390" max="5627" width="9.140625" style="2"/>
    <col min="5628" max="5628" width="2.85546875" style="2" customWidth="1"/>
    <col min="5629" max="5629" width="45.855468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638" width="15.7109375" style="2" customWidth="1"/>
    <col min="5639" max="5639" width="2.85546875" style="2" customWidth="1"/>
    <col min="5640" max="5641" width="15.7109375" style="2" customWidth="1"/>
    <col min="5642" max="5642" width="2.85546875" style="2" customWidth="1"/>
    <col min="5643" max="5644" width="15.7109375" style="2" customWidth="1"/>
    <col min="5645" max="5645" width="2.85546875" style="2" customWidth="1"/>
    <col min="5646" max="5883" width="9.140625" style="2"/>
    <col min="5884" max="5884" width="2.85546875" style="2" customWidth="1"/>
    <col min="5885" max="5885" width="45.855468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5894" width="15.7109375" style="2" customWidth="1"/>
    <col min="5895" max="5895" width="2.85546875" style="2" customWidth="1"/>
    <col min="5896" max="5897" width="15.7109375" style="2" customWidth="1"/>
    <col min="5898" max="5898" width="2.85546875" style="2" customWidth="1"/>
    <col min="5899" max="5900" width="15.7109375" style="2" customWidth="1"/>
    <col min="5901" max="5901" width="2.85546875" style="2" customWidth="1"/>
    <col min="5902" max="6139" width="9.140625" style="2"/>
    <col min="6140" max="6140" width="2.85546875" style="2" customWidth="1"/>
    <col min="6141" max="6141" width="45.855468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150" width="15.7109375" style="2" customWidth="1"/>
    <col min="6151" max="6151" width="2.85546875" style="2" customWidth="1"/>
    <col min="6152" max="6153" width="15.7109375" style="2" customWidth="1"/>
    <col min="6154" max="6154" width="2.85546875" style="2" customWidth="1"/>
    <col min="6155" max="6156" width="15.7109375" style="2" customWidth="1"/>
    <col min="6157" max="6157" width="2.85546875" style="2" customWidth="1"/>
    <col min="6158" max="6395" width="9.140625" style="2"/>
    <col min="6396" max="6396" width="2.85546875" style="2" customWidth="1"/>
    <col min="6397" max="6397" width="45.855468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406" width="15.7109375" style="2" customWidth="1"/>
    <col min="6407" max="6407" width="2.85546875" style="2" customWidth="1"/>
    <col min="6408" max="6409" width="15.7109375" style="2" customWidth="1"/>
    <col min="6410" max="6410" width="2.85546875" style="2" customWidth="1"/>
    <col min="6411" max="6412" width="15.7109375" style="2" customWidth="1"/>
    <col min="6413" max="6413" width="2.85546875" style="2" customWidth="1"/>
    <col min="6414" max="6651" width="9.140625" style="2"/>
    <col min="6652" max="6652" width="2.85546875" style="2" customWidth="1"/>
    <col min="6653" max="6653" width="45.855468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662" width="15.7109375" style="2" customWidth="1"/>
    <col min="6663" max="6663" width="2.85546875" style="2" customWidth="1"/>
    <col min="6664" max="6665" width="15.7109375" style="2" customWidth="1"/>
    <col min="6666" max="6666" width="2.85546875" style="2" customWidth="1"/>
    <col min="6667" max="6668" width="15.7109375" style="2" customWidth="1"/>
    <col min="6669" max="6669" width="2.85546875" style="2" customWidth="1"/>
    <col min="6670" max="6907" width="9.140625" style="2"/>
    <col min="6908" max="6908" width="2.85546875" style="2" customWidth="1"/>
    <col min="6909" max="6909" width="45.855468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6918" width="15.7109375" style="2" customWidth="1"/>
    <col min="6919" max="6919" width="2.85546875" style="2" customWidth="1"/>
    <col min="6920" max="6921" width="15.7109375" style="2" customWidth="1"/>
    <col min="6922" max="6922" width="2.85546875" style="2" customWidth="1"/>
    <col min="6923" max="6924" width="15.7109375" style="2" customWidth="1"/>
    <col min="6925" max="6925" width="2.85546875" style="2" customWidth="1"/>
    <col min="6926" max="7163" width="9.140625" style="2"/>
    <col min="7164" max="7164" width="2.85546875" style="2" customWidth="1"/>
    <col min="7165" max="7165" width="45.855468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174" width="15.7109375" style="2" customWidth="1"/>
    <col min="7175" max="7175" width="2.85546875" style="2" customWidth="1"/>
    <col min="7176" max="7177" width="15.7109375" style="2" customWidth="1"/>
    <col min="7178" max="7178" width="2.85546875" style="2" customWidth="1"/>
    <col min="7179" max="7180" width="15.7109375" style="2" customWidth="1"/>
    <col min="7181" max="7181" width="2.85546875" style="2" customWidth="1"/>
    <col min="7182" max="7419" width="9.140625" style="2"/>
    <col min="7420" max="7420" width="2.85546875" style="2" customWidth="1"/>
    <col min="7421" max="7421" width="45.855468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430" width="15.7109375" style="2" customWidth="1"/>
    <col min="7431" max="7431" width="2.85546875" style="2" customWidth="1"/>
    <col min="7432" max="7433" width="15.7109375" style="2" customWidth="1"/>
    <col min="7434" max="7434" width="2.85546875" style="2" customWidth="1"/>
    <col min="7435" max="7436" width="15.7109375" style="2" customWidth="1"/>
    <col min="7437" max="7437" width="2.85546875" style="2" customWidth="1"/>
    <col min="7438" max="7675" width="9.140625" style="2"/>
    <col min="7676" max="7676" width="2.85546875" style="2" customWidth="1"/>
    <col min="7677" max="7677" width="45.855468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686" width="15.7109375" style="2" customWidth="1"/>
    <col min="7687" max="7687" width="2.85546875" style="2" customWidth="1"/>
    <col min="7688" max="7689" width="15.7109375" style="2" customWidth="1"/>
    <col min="7690" max="7690" width="2.85546875" style="2" customWidth="1"/>
    <col min="7691" max="7692" width="15.7109375" style="2" customWidth="1"/>
    <col min="7693" max="7693" width="2.85546875" style="2" customWidth="1"/>
    <col min="7694" max="7931" width="9.140625" style="2"/>
    <col min="7932" max="7932" width="2.85546875" style="2" customWidth="1"/>
    <col min="7933" max="7933" width="45.855468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7942" width="15.7109375" style="2" customWidth="1"/>
    <col min="7943" max="7943" width="2.85546875" style="2" customWidth="1"/>
    <col min="7944" max="7945" width="15.7109375" style="2" customWidth="1"/>
    <col min="7946" max="7946" width="2.85546875" style="2" customWidth="1"/>
    <col min="7947" max="7948" width="15.7109375" style="2" customWidth="1"/>
    <col min="7949" max="7949" width="2.85546875" style="2" customWidth="1"/>
    <col min="7950" max="8187" width="9.140625" style="2"/>
    <col min="8188" max="8188" width="2.85546875" style="2" customWidth="1"/>
    <col min="8189" max="8189" width="45.855468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198" width="15.7109375" style="2" customWidth="1"/>
    <col min="8199" max="8199" width="2.85546875" style="2" customWidth="1"/>
    <col min="8200" max="8201" width="15.7109375" style="2" customWidth="1"/>
    <col min="8202" max="8202" width="2.85546875" style="2" customWidth="1"/>
    <col min="8203" max="8204" width="15.7109375" style="2" customWidth="1"/>
    <col min="8205" max="8205" width="2.85546875" style="2" customWidth="1"/>
    <col min="8206" max="8443" width="9.140625" style="2"/>
    <col min="8444" max="8444" width="2.85546875" style="2" customWidth="1"/>
    <col min="8445" max="8445" width="45.855468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454" width="15.7109375" style="2" customWidth="1"/>
    <col min="8455" max="8455" width="2.85546875" style="2" customWidth="1"/>
    <col min="8456" max="8457" width="15.7109375" style="2" customWidth="1"/>
    <col min="8458" max="8458" width="2.85546875" style="2" customWidth="1"/>
    <col min="8459" max="8460" width="15.7109375" style="2" customWidth="1"/>
    <col min="8461" max="8461" width="2.85546875" style="2" customWidth="1"/>
    <col min="8462" max="8699" width="9.140625" style="2"/>
    <col min="8700" max="8700" width="2.85546875" style="2" customWidth="1"/>
    <col min="8701" max="8701" width="45.855468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710" width="15.7109375" style="2" customWidth="1"/>
    <col min="8711" max="8711" width="2.85546875" style="2" customWidth="1"/>
    <col min="8712" max="8713" width="15.7109375" style="2" customWidth="1"/>
    <col min="8714" max="8714" width="2.85546875" style="2" customWidth="1"/>
    <col min="8715" max="8716" width="15.7109375" style="2" customWidth="1"/>
    <col min="8717" max="8717" width="2.85546875" style="2" customWidth="1"/>
    <col min="8718" max="8955" width="9.140625" style="2"/>
    <col min="8956" max="8956" width="2.85546875" style="2" customWidth="1"/>
    <col min="8957" max="8957" width="45.855468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8966" width="15.7109375" style="2" customWidth="1"/>
    <col min="8967" max="8967" width="2.85546875" style="2" customWidth="1"/>
    <col min="8968" max="8969" width="15.7109375" style="2" customWidth="1"/>
    <col min="8970" max="8970" width="2.85546875" style="2" customWidth="1"/>
    <col min="8971" max="8972" width="15.7109375" style="2" customWidth="1"/>
    <col min="8973" max="8973" width="2.85546875" style="2" customWidth="1"/>
    <col min="8974" max="9211" width="9.140625" style="2"/>
    <col min="9212" max="9212" width="2.85546875" style="2" customWidth="1"/>
    <col min="9213" max="9213" width="45.855468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222" width="15.7109375" style="2" customWidth="1"/>
    <col min="9223" max="9223" width="2.85546875" style="2" customWidth="1"/>
    <col min="9224" max="9225" width="15.7109375" style="2" customWidth="1"/>
    <col min="9226" max="9226" width="2.85546875" style="2" customWidth="1"/>
    <col min="9227" max="9228" width="15.7109375" style="2" customWidth="1"/>
    <col min="9229" max="9229" width="2.85546875" style="2" customWidth="1"/>
    <col min="9230" max="9467" width="9.140625" style="2"/>
    <col min="9468" max="9468" width="2.85546875" style="2" customWidth="1"/>
    <col min="9469" max="9469" width="45.855468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478" width="15.7109375" style="2" customWidth="1"/>
    <col min="9479" max="9479" width="2.85546875" style="2" customWidth="1"/>
    <col min="9480" max="9481" width="15.7109375" style="2" customWidth="1"/>
    <col min="9482" max="9482" width="2.85546875" style="2" customWidth="1"/>
    <col min="9483" max="9484" width="15.7109375" style="2" customWidth="1"/>
    <col min="9485" max="9485" width="2.85546875" style="2" customWidth="1"/>
    <col min="9486" max="9723" width="9.140625" style="2"/>
    <col min="9724" max="9724" width="2.85546875" style="2" customWidth="1"/>
    <col min="9725" max="9725" width="45.855468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734" width="15.7109375" style="2" customWidth="1"/>
    <col min="9735" max="9735" width="2.85546875" style="2" customWidth="1"/>
    <col min="9736" max="9737" width="15.7109375" style="2" customWidth="1"/>
    <col min="9738" max="9738" width="2.85546875" style="2" customWidth="1"/>
    <col min="9739" max="9740" width="15.7109375" style="2" customWidth="1"/>
    <col min="9741" max="9741" width="2.85546875" style="2" customWidth="1"/>
    <col min="9742" max="9979" width="9.140625" style="2"/>
    <col min="9980" max="9980" width="2.85546875" style="2" customWidth="1"/>
    <col min="9981" max="9981" width="45.855468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9990" width="15.7109375" style="2" customWidth="1"/>
    <col min="9991" max="9991" width="2.85546875" style="2" customWidth="1"/>
    <col min="9992" max="9993" width="15.7109375" style="2" customWidth="1"/>
    <col min="9994" max="9994" width="2.85546875" style="2" customWidth="1"/>
    <col min="9995" max="9996" width="15.7109375" style="2" customWidth="1"/>
    <col min="9997" max="9997" width="2.85546875" style="2" customWidth="1"/>
    <col min="9998" max="10235" width="9.140625" style="2"/>
    <col min="10236" max="10236" width="2.85546875" style="2" customWidth="1"/>
    <col min="10237" max="10237" width="45.855468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246" width="15.7109375" style="2" customWidth="1"/>
    <col min="10247" max="10247" width="2.85546875" style="2" customWidth="1"/>
    <col min="10248" max="10249" width="15.7109375" style="2" customWidth="1"/>
    <col min="10250" max="10250" width="2.85546875" style="2" customWidth="1"/>
    <col min="10251" max="10252" width="15.7109375" style="2" customWidth="1"/>
    <col min="10253" max="10253" width="2.85546875" style="2" customWidth="1"/>
    <col min="10254" max="10491" width="9.140625" style="2"/>
    <col min="10492" max="10492" width="2.85546875" style="2" customWidth="1"/>
    <col min="10493" max="10493" width="45.855468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502" width="15.7109375" style="2" customWidth="1"/>
    <col min="10503" max="10503" width="2.85546875" style="2" customWidth="1"/>
    <col min="10504" max="10505" width="15.7109375" style="2" customWidth="1"/>
    <col min="10506" max="10506" width="2.85546875" style="2" customWidth="1"/>
    <col min="10507" max="10508" width="15.7109375" style="2" customWidth="1"/>
    <col min="10509" max="10509" width="2.85546875" style="2" customWidth="1"/>
    <col min="10510" max="10747" width="9.140625" style="2"/>
    <col min="10748" max="10748" width="2.85546875" style="2" customWidth="1"/>
    <col min="10749" max="10749" width="45.855468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758" width="15.7109375" style="2" customWidth="1"/>
    <col min="10759" max="10759" width="2.85546875" style="2" customWidth="1"/>
    <col min="10760" max="10761" width="15.7109375" style="2" customWidth="1"/>
    <col min="10762" max="10762" width="2.85546875" style="2" customWidth="1"/>
    <col min="10763" max="10764" width="15.7109375" style="2" customWidth="1"/>
    <col min="10765" max="10765" width="2.85546875" style="2" customWidth="1"/>
    <col min="10766" max="11003" width="9.140625" style="2"/>
    <col min="11004" max="11004" width="2.85546875" style="2" customWidth="1"/>
    <col min="11005" max="11005" width="45.855468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014" width="15.7109375" style="2" customWidth="1"/>
    <col min="11015" max="11015" width="2.85546875" style="2" customWidth="1"/>
    <col min="11016" max="11017" width="15.7109375" style="2" customWidth="1"/>
    <col min="11018" max="11018" width="2.85546875" style="2" customWidth="1"/>
    <col min="11019" max="11020" width="15.7109375" style="2" customWidth="1"/>
    <col min="11021" max="11021" width="2.85546875" style="2" customWidth="1"/>
    <col min="11022" max="11259" width="9.140625" style="2"/>
    <col min="11260" max="11260" width="2.85546875" style="2" customWidth="1"/>
    <col min="11261" max="11261" width="45.855468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270" width="15.7109375" style="2" customWidth="1"/>
    <col min="11271" max="11271" width="2.85546875" style="2" customWidth="1"/>
    <col min="11272" max="11273" width="15.7109375" style="2" customWidth="1"/>
    <col min="11274" max="11274" width="2.85546875" style="2" customWidth="1"/>
    <col min="11275" max="11276" width="15.7109375" style="2" customWidth="1"/>
    <col min="11277" max="11277" width="2.85546875" style="2" customWidth="1"/>
    <col min="11278" max="11515" width="9.140625" style="2"/>
    <col min="11516" max="11516" width="2.85546875" style="2" customWidth="1"/>
    <col min="11517" max="11517" width="45.855468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526" width="15.7109375" style="2" customWidth="1"/>
    <col min="11527" max="11527" width="2.85546875" style="2" customWidth="1"/>
    <col min="11528" max="11529" width="15.7109375" style="2" customWidth="1"/>
    <col min="11530" max="11530" width="2.85546875" style="2" customWidth="1"/>
    <col min="11531" max="11532" width="15.7109375" style="2" customWidth="1"/>
    <col min="11533" max="11533" width="2.85546875" style="2" customWidth="1"/>
    <col min="11534" max="11771" width="9.140625" style="2"/>
    <col min="11772" max="11772" width="2.85546875" style="2" customWidth="1"/>
    <col min="11773" max="11773" width="45.855468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1782" width="15.7109375" style="2" customWidth="1"/>
    <col min="11783" max="11783" width="2.85546875" style="2" customWidth="1"/>
    <col min="11784" max="11785" width="15.7109375" style="2" customWidth="1"/>
    <col min="11786" max="11786" width="2.85546875" style="2" customWidth="1"/>
    <col min="11787" max="11788" width="15.7109375" style="2" customWidth="1"/>
    <col min="11789" max="11789" width="2.85546875" style="2" customWidth="1"/>
    <col min="11790" max="12027" width="9.140625" style="2"/>
    <col min="12028" max="12028" width="2.85546875" style="2" customWidth="1"/>
    <col min="12029" max="12029" width="45.855468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038" width="15.7109375" style="2" customWidth="1"/>
    <col min="12039" max="12039" width="2.85546875" style="2" customWidth="1"/>
    <col min="12040" max="12041" width="15.7109375" style="2" customWidth="1"/>
    <col min="12042" max="12042" width="2.85546875" style="2" customWidth="1"/>
    <col min="12043" max="12044" width="15.7109375" style="2" customWidth="1"/>
    <col min="12045" max="12045" width="2.85546875" style="2" customWidth="1"/>
    <col min="12046" max="12283" width="9.140625" style="2"/>
    <col min="12284" max="12284" width="2.85546875" style="2" customWidth="1"/>
    <col min="12285" max="12285" width="45.855468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294" width="15.7109375" style="2" customWidth="1"/>
    <col min="12295" max="12295" width="2.85546875" style="2" customWidth="1"/>
    <col min="12296" max="12297" width="15.7109375" style="2" customWidth="1"/>
    <col min="12298" max="12298" width="2.85546875" style="2" customWidth="1"/>
    <col min="12299" max="12300" width="15.7109375" style="2" customWidth="1"/>
    <col min="12301" max="12301" width="2.85546875" style="2" customWidth="1"/>
    <col min="12302" max="12539" width="9.140625" style="2"/>
    <col min="12540" max="12540" width="2.85546875" style="2" customWidth="1"/>
    <col min="12541" max="12541" width="45.855468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550" width="15.7109375" style="2" customWidth="1"/>
    <col min="12551" max="12551" width="2.85546875" style="2" customWidth="1"/>
    <col min="12552" max="12553" width="15.7109375" style="2" customWidth="1"/>
    <col min="12554" max="12554" width="2.85546875" style="2" customWidth="1"/>
    <col min="12555" max="12556" width="15.7109375" style="2" customWidth="1"/>
    <col min="12557" max="12557" width="2.85546875" style="2" customWidth="1"/>
    <col min="12558" max="12795" width="9.140625" style="2"/>
    <col min="12796" max="12796" width="2.85546875" style="2" customWidth="1"/>
    <col min="12797" max="12797" width="45.855468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2806" width="15.7109375" style="2" customWidth="1"/>
    <col min="12807" max="12807" width="2.85546875" style="2" customWidth="1"/>
    <col min="12808" max="12809" width="15.7109375" style="2" customWidth="1"/>
    <col min="12810" max="12810" width="2.85546875" style="2" customWidth="1"/>
    <col min="12811" max="12812" width="15.7109375" style="2" customWidth="1"/>
    <col min="12813" max="12813" width="2.85546875" style="2" customWidth="1"/>
    <col min="12814" max="13051" width="9.140625" style="2"/>
    <col min="13052" max="13052" width="2.85546875" style="2" customWidth="1"/>
    <col min="13053" max="13053" width="45.855468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062" width="15.7109375" style="2" customWidth="1"/>
    <col min="13063" max="13063" width="2.85546875" style="2" customWidth="1"/>
    <col min="13064" max="13065" width="15.7109375" style="2" customWidth="1"/>
    <col min="13066" max="13066" width="2.85546875" style="2" customWidth="1"/>
    <col min="13067" max="13068" width="15.7109375" style="2" customWidth="1"/>
    <col min="13069" max="13069" width="2.85546875" style="2" customWidth="1"/>
    <col min="13070" max="13307" width="9.140625" style="2"/>
    <col min="13308" max="13308" width="2.85546875" style="2" customWidth="1"/>
    <col min="13309" max="13309" width="45.855468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318" width="15.7109375" style="2" customWidth="1"/>
    <col min="13319" max="13319" width="2.85546875" style="2" customWidth="1"/>
    <col min="13320" max="13321" width="15.7109375" style="2" customWidth="1"/>
    <col min="13322" max="13322" width="2.85546875" style="2" customWidth="1"/>
    <col min="13323" max="13324" width="15.7109375" style="2" customWidth="1"/>
    <col min="13325" max="13325" width="2.85546875" style="2" customWidth="1"/>
    <col min="13326" max="13563" width="9.140625" style="2"/>
    <col min="13564" max="13564" width="2.85546875" style="2" customWidth="1"/>
    <col min="13565" max="13565" width="45.855468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574" width="15.7109375" style="2" customWidth="1"/>
    <col min="13575" max="13575" width="2.85546875" style="2" customWidth="1"/>
    <col min="13576" max="13577" width="15.7109375" style="2" customWidth="1"/>
    <col min="13578" max="13578" width="2.85546875" style="2" customWidth="1"/>
    <col min="13579" max="13580" width="15.7109375" style="2" customWidth="1"/>
    <col min="13581" max="13581" width="2.85546875" style="2" customWidth="1"/>
    <col min="13582" max="13819" width="9.140625" style="2"/>
    <col min="13820" max="13820" width="2.85546875" style="2" customWidth="1"/>
    <col min="13821" max="13821" width="45.855468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3830" width="15.7109375" style="2" customWidth="1"/>
    <col min="13831" max="13831" width="2.85546875" style="2" customWidth="1"/>
    <col min="13832" max="13833" width="15.7109375" style="2" customWidth="1"/>
    <col min="13834" max="13834" width="2.85546875" style="2" customWidth="1"/>
    <col min="13835" max="13836" width="15.7109375" style="2" customWidth="1"/>
    <col min="13837" max="13837" width="2.85546875" style="2" customWidth="1"/>
    <col min="13838" max="14075" width="9.140625" style="2"/>
    <col min="14076" max="14076" width="2.85546875" style="2" customWidth="1"/>
    <col min="14077" max="14077" width="45.855468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086" width="15.7109375" style="2" customWidth="1"/>
    <col min="14087" max="14087" width="2.85546875" style="2" customWidth="1"/>
    <col min="14088" max="14089" width="15.7109375" style="2" customWidth="1"/>
    <col min="14090" max="14090" width="2.85546875" style="2" customWidth="1"/>
    <col min="14091" max="14092" width="15.7109375" style="2" customWidth="1"/>
    <col min="14093" max="14093" width="2.85546875" style="2" customWidth="1"/>
    <col min="14094" max="14331" width="9.140625" style="2"/>
    <col min="14332" max="14332" width="2.85546875" style="2" customWidth="1"/>
    <col min="14333" max="14333" width="45.855468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342" width="15.7109375" style="2" customWidth="1"/>
    <col min="14343" max="14343" width="2.85546875" style="2" customWidth="1"/>
    <col min="14344" max="14345" width="15.7109375" style="2" customWidth="1"/>
    <col min="14346" max="14346" width="2.85546875" style="2" customWidth="1"/>
    <col min="14347" max="14348" width="15.7109375" style="2" customWidth="1"/>
    <col min="14349" max="14349" width="2.85546875" style="2" customWidth="1"/>
    <col min="14350" max="14587" width="9.140625" style="2"/>
    <col min="14588" max="14588" width="2.85546875" style="2" customWidth="1"/>
    <col min="14589" max="14589" width="45.855468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598" width="15.7109375" style="2" customWidth="1"/>
    <col min="14599" max="14599" width="2.85546875" style="2" customWidth="1"/>
    <col min="14600" max="14601" width="15.7109375" style="2" customWidth="1"/>
    <col min="14602" max="14602" width="2.85546875" style="2" customWidth="1"/>
    <col min="14603" max="14604" width="15.7109375" style="2" customWidth="1"/>
    <col min="14605" max="14605" width="2.85546875" style="2" customWidth="1"/>
    <col min="14606" max="14843" width="9.140625" style="2"/>
    <col min="14844" max="14844" width="2.85546875" style="2" customWidth="1"/>
    <col min="14845" max="14845" width="45.855468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4854" width="15.7109375" style="2" customWidth="1"/>
    <col min="14855" max="14855" width="2.85546875" style="2" customWidth="1"/>
    <col min="14856" max="14857" width="15.7109375" style="2" customWidth="1"/>
    <col min="14858" max="14858" width="2.85546875" style="2" customWidth="1"/>
    <col min="14859" max="14860" width="15.7109375" style="2" customWidth="1"/>
    <col min="14861" max="14861" width="2.85546875" style="2" customWidth="1"/>
    <col min="14862" max="15099" width="9.140625" style="2"/>
    <col min="15100" max="15100" width="2.85546875" style="2" customWidth="1"/>
    <col min="15101" max="15101" width="45.855468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110" width="15.7109375" style="2" customWidth="1"/>
    <col min="15111" max="15111" width="2.85546875" style="2" customWidth="1"/>
    <col min="15112" max="15113" width="15.7109375" style="2" customWidth="1"/>
    <col min="15114" max="15114" width="2.85546875" style="2" customWidth="1"/>
    <col min="15115" max="15116" width="15.7109375" style="2" customWidth="1"/>
    <col min="15117" max="15117" width="2.85546875" style="2" customWidth="1"/>
    <col min="15118" max="15355" width="9.140625" style="2"/>
    <col min="15356" max="15356" width="2.85546875" style="2" customWidth="1"/>
    <col min="15357" max="15357" width="45.855468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366" width="15.7109375" style="2" customWidth="1"/>
    <col min="15367" max="15367" width="2.85546875" style="2" customWidth="1"/>
    <col min="15368" max="15369" width="15.7109375" style="2" customWidth="1"/>
    <col min="15370" max="15370" width="2.85546875" style="2" customWidth="1"/>
    <col min="15371" max="15372" width="15.7109375" style="2" customWidth="1"/>
    <col min="15373" max="15373" width="2.85546875" style="2" customWidth="1"/>
    <col min="15374" max="15611" width="9.140625" style="2"/>
    <col min="15612" max="15612" width="2.85546875" style="2" customWidth="1"/>
    <col min="15613" max="15613" width="45.855468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622" width="15.7109375" style="2" customWidth="1"/>
    <col min="15623" max="15623" width="2.85546875" style="2" customWidth="1"/>
    <col min="15624" max="15625" width="15.7109375" style="2" customWidth="1"/>
    <col min="15626" max="15626" width="2.85546875" style="2" customWidth="1"/>
    <col min="15627" max="15628" width="15.7109375" style="2" customWidth="1"/>
    <col min="15629" max="15629" width="2.85546875" style="2" customWidth="1"/>
    <col min="15630" max="15867" width="9.140625" style="2"/>
    <col min="15868" max="15868" width="2.85546875" style="2" customWidth="1"/>
    <col min="15869" max="15869" width="45.855468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5878" width="15.7109375" style="2" customWidth="1"/>
    <col min="15879" max="15879" width="2.85546875" style="2" customWidth="1"/>
    <col min="15880" max="15881" width="15.7109375" style="2" customWidth="1"/>
    <col min="15882" max="15882" width="2.85546875" style="2" customWidth="1"/>
    <col min="15883" max="15884" width="15.7109375" style="2" customWidth="1"/>
    <col min="15885" max="15885" width="2.85546875" style="2" customWidth="1"/>
    <col min="15886" max="16123" width="9.140625" style="2"/>
    <col min="16124" max="16124" width="2.85546875" style="2" customWidth="1"/>
    <col min="16125" max="16125" width="45.855468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134" width="15.7109375" style="2" customWidth="1"/>
    <col min="16135" max="16135" width="2.85546875" style="2" customWidth="1"/>
    <col min="16136" max="16137" width="15.7109375" style="2" customWidth="1"/>
    <col min="16138" max="16138" width="2.85546875" style="2" customWidth="1"/>
    <col min="16139" max="16140" width="15.7109375" style="2" customWidth="1"/>
    <col min="16141" max="16141" width="2.85546875" style="2" customWidth="1"/>
    <col min="16142" max="16384" width="9.140625" style="2"/>
  </cols>
  <sheetData>
    <row r="2" spans="2:12" ht="12" customHeight="1" x14ac:dyDescent="0.25">
      <c r="B2" s="54" t="s">
        <v>585</v>
      </c>
    </row>
    <row r="3" spans="2:12" ht="12" customHeight="1" x14ac:dyDescent="0.25">
      <c r="B3" s="54" t="s">
        <v>586</v>
      </c>
    </row>
    <row r="4" spans="2:12" ht="12" customHeight="1" x14ac:dyDescent="0.25">
      <c r="B4" s="2025" t="s">
        <v>4</v>
      </c>
      <c r="D4" s="2028" t="s">
        <v>571</v>
      </c>
      <c r="E4" s="2028"/>
      <c r="G4" s="2028" t="s">
        <v>572</v>
      </c>
      <c r="H4" s="2028"/>
      <c r="J4" s="2028" t="s">
        <v>573</v>
      </c>
      <c r="K4" s="2028"/>
    </row>
    <row r="5" spans="2:12" ht="12" customHeight="1" x14ac:dyDescent="0.25">
      <c r="B5" s="2026"/>
      <c r="D5" s="2024" t="s">
        <v>577</v>
      </c>
      <c r="E5" s="2024"/>
      <c r="G5" s="2024" t="s">
        <v>3</v>
      </c>
      <c r="H5" s="2024"/>
      <c r="J5" s="2024" t="s">
        <v>577</v>
      </c>
      <c r="K5" s="2024"/>
    </row>
    <row r="6" spans="2:12" ht="12" customHeight="1" x14ac:dyDescent="0.25">
      <c r="B6" s="2027"/>
      <c r="D6" s="520">
        <v>2016</v>
      </c>
      <c r="E6" s="520">
        <v>2015</v>
      </c>
      <c r="G6" s="520">
        <v>2016</v>
      </c>
      <c r="H6" s="520">
        <v>2015</v>
      </c>
      <c r="J6" s="520">
        <v>2016</v>
      </c>
      <c r="K6" s="520">
        <v>2015</v>
      </c>
    </row>
    <row r="7" spans="2:12" s="112" customFormat="1" ht="12" customHeight="1" x14ac:dyDescent="0.25">
      <c r="B7" s="542"/>
      <c r="D7" s="521"/>
      <c r="E7" s="521"/>
      <c r="G7" s="521"/>
      <c r="H7" s="521"/>
      <c r="J7" s="521"/>
      <c r="K7" s="521"/>
    </row>
    <row r="8" spans="2:12" ht="12" customHeight="1" x14ac:dyDescent="0.25">
      <c r="B8" s="396" t="s">
        <v>11</v>
      </c>
      <c r="F8" s="149"/>
      <c r="L8" s="149"/>
    </row>
    <row r="9" spans="2:12" ht="12" customHeight="1" x14ac:dyDescent="0.25">
      <c r="B9" s="1782" t="s">
        <v>20</v>
      </c>
      <c r="D9" s="569">
        <v>602897</v>
      </c>
      <c r="E9" s="686">
        <v>291360</v>
      </c>
      <c r="F9" s="166"/>
      <c r="G9" s="570">
        <v>437.06015070459944</v>
      </c>
      <c r="H9" s="694">
        <v>274.74279319947613</v>
      </c>
      <c r="J9" s="685">
        <v>45382</v>
      </c>
      <c r="K9" s="564">
        <v>22491</v>
      </c>
    </row>
    <row r="10" spans="2:12" ht="12" customHeight="1" x14ac:dyDescent="0.25">
      <c r="B10" s="1932" t="s">
        <v>580</v>
      </c>
      <c r="D10" s="1933">
        <v>608</v>
      </c>
      <c r="E10" s="1936" t="s">
        <v>131</v>
      </c>
      <c r="F10" s="166"/>
      <c r="G10" s="1934">
        <v>20.093770931011388</v>
      </c>
      <c r="H10" s="1937" t="s">
        <v>131</v>
      </c>
      <c r="J10" s="1935">
        <v>571</v>
      </c>
      <c r="K10" s="1936" t="s">
        <v>131</v>
      </c>
    </row>
    <row r="11" spans="2:12" ht="12" customHeight="1" x14ac:dyDescent="0.25">
      <c r="B11" s="1783" t="s">
        <v>579</v>
      </c>
      <c r="D11" s="567">
        <v>8750</v>
      </c>
      <c r="E11" s="688">
        <v>19252</v>
      </c>
      <c r="F11" s="166"/>
      <c r="G11" s="912">
        <v>1.8565628967401537</v>
      </c>
      <c r="H11" s="698">
        <v>5.0676310217964744</v>
      </c>
      <c r="J11" s="567">
        <v>0</v>
      </c>
      <c r="K11" s="568">
        <v>1750</v>
      </c>
    </row>
    <row r="12" spans="2:12" ht="12" customHeight="1" x14ac:dyDescent="0.25">
      <c r="B12" s="368" t="s">
        <v>30</v>
      </c>
      <c r="D12" s="522">
        <f>SUM(D9:D11)</f>
        <v>612255</v>
      </c>
      <c r="E12" s="522">
        <f>SUM(E9:E11)</f>
        <v>310612</v>
      </c>
      <c r="F12" s="148"/>
      <c r="G12" s="934">
        <f>SUM(G9:G11)</f>
        <v>459.01048453235097</v>
      </c>
      <c r="H12" s="934">
        <f>SUM(H9:H11)</f>
        <v>279.81042422127263</v>
      </c>
      <c r="I12" s="149"/>
      <c r="J12" s="522">
        <f>SUM(J9:J11)</f>
        <v>45953</v>
      </c>
      <c r="K12" s="522">
        <f>SUM(K9:K11)</f>
        <v>24241</v>
      </c>
      <c r="L12" s="148"/>
    </row>
    <row r="13" spans="2:12" ht="12" customHeight="1" x14ac:dyDescent="0.25">
      <c r="B13" s="545"/>
      <c r="D13" s="544"/>
      <c r="E13" s="544"/>
      <c r="F13" s="148"/>
      <c r="G13" s="543"/>
      <c r="H13" s="543"/>
      <c r="I13" s="148"/>
      <c r="J13" s="544"/>
      <c r="K13" s="544"/>
      <c r="L13" s="148"/>
    </row>
    <row r="14" spans="2:12" ht="12" customHeight="1" x14ac:dyDescent="0.25">
      <c r="B14" s="396" t="s">
        <v>582</v>
      </c>
      <c r="D14" s="148"/>
      <c r="E14" s="148"/>
      <c r="F14" s="148"/>
      <c r="G14" s="313"/>
      <c r="H14" s="313"/>
      <c r="I14" s="148"/>
      <c r="J14" s="149"/>
      <c r="K14" s="148"/>
      <c r="L14" s="149"/>
    </row>
    <row r="15" spans="2:12" ht="12" customHeight="1" x14ac:dyDescent="0.25">
      <c r="B15" s="549" t="s">
        <v>32</v>
      </c>
      <c r="D15" s="569">
        <v>4718169</v>
      </c>
      <c r="E15" s="564">
        <v>5862951</v>
      </c>
      <c r="F15" s="148"/>
      <c r="G15" s="570">
        <v>4332.6607091380802</v>
      </c>
      <c r="H15" s="571">
        <v>6023.4348234916788</v>
      </c>
      <c r="I15" s="148"/>
      <c r="J15" s="569">
        <v>664005</v>
      </c>
      <c r="K15" s="564">
        <v>1195580</v>
      </c>
      <c r="L15" s="149"/>
    </row>
    <row r="16" spans="2:12" ht="12" customHeight="1" x14ac:dyDescent="0.25">
      <c r="B16" s="549" t="s">
        <v>700</v>
      </c>
      <c r="C16" s="112"/>
      <c r="D16" s="572">
        <v>3672</v>
      </c>
      <c r="E16" s="566">
        <v>139701</v>
      </c>
      <c r="F16" s="112"/>
      <c r="G16" s="573">
        <v>34.500353940537984</v>
      </c>
      <c r="H16" s="574">
        <v>600.93424816509958</v>
      </c>
      <c r="I16" s="112"/>
      <c r="J16" s="572">
        <v>16</v>
      </c>
      <c r="K16" s="566">
        <v>29</v>
      </c>
      <c r="L16" s="112"/>
    </row>
    <row r="17" spans="2:14" ht="12" customHeight="1" x14ac:dyDescent="0.25">
      <c r="B17" s="549" t="s">
        <v>41</v>
      </c>
      <c r="C17" s="112"/>
      <c r="D17" s="572">
        <v>192738</v>
      </c>
      <c r="E17" s="566">
        <v>489321</v>
      </c>
      <c r="F17" s="112"/>
      <c r="G17" s="573">
        <v>654.60116528292542</v>
      </c>
      <c r="H17" s="574">
        <v>1363.0440111995665</v>
      </c>
      <c r="I17" s="112"/>
      <c r="J17" s="572">
        <v>4848</v>
      </c>
      <c r="K17" s="566">
        <v>14761</v>
      </c>
      <c r="L17" s="112"/>
    </row>
    <row r="18" spans="2:14" ht="12" customHeight="1" x14ac:dyDescent="0.25">
      <c r="B18" s="549" t="s">
        <v>47</v>
      </c>
      <c r="C18" s="112"/>
      <c r="D18" s="572">
        <v>172120372</v>
      </c>
      <c r="E18" s="566">
        <v>161393784</v>
      </c>
      <c r="F18" s="112"/>
      <c r="G18" s="573">
        <v>106280</v>
      </c>
      <c r="H18" s="574">
        <v>83040.470750711844</v>
      </c>
      <c r="I18" s="112"/>
      <c r="J18" s="572">
        <v>1157668</v>
      </c>
      <c r="K18" s="566">
        <v>1291635</v>
      </c>
      <c r="L18" s="112"/>
    </row>
    <row r="19" spans="2:14" ht="12" customHeight="1" x14ac:dyDescent="0.25">
      <c r="B19" s="549" t="s">
        <v>49</v>
      </c>
      <c r="C19" s="112"/>
      <c r="D19" s="572">
        <v>172712809</v>
      </c>
      <c r="E19" s="566">
        <v>257370023</v>
      </c>
      <c r="F19" s="112"/>
      <c r="G19" s="573">
        <v>1468837.0103822555</v>
      </c>
      <c r="H19" s="574">
        <v>1199058.0150208874</v>
      </c>
      <c r="I19" s="112"/>
      <c r="J19" s="572">
        <v>1102410</v>
      </c>
      <c r="K19" s="566">
        <v>1475339</v>
      </c>
      <c r="L19" s="112"/>
    </row>
    <row r="20" spans="2:14" ht="12" customHeight="1" x14ac:dyDescent="0.25">
      <c r="B20" s="549" t="s">
        <v>162</v>
      </c>
      <c r="C20" s="112"/>
      <c r="D20" s="572">
        <v>9954514</v>
      </c>
      <c r="E20" s="566">
        <v>14319305</v>
      </c>
      <c r="F20" s="112"/>
      <c r="G20" s="573">
        <v>50385.805576292245</v>
      </c>
      <c r="H20" s="574">
        <v>77041.483670631307</v>
      </c>
      <c r="I20" s="112"/>
      <c r="J20" s="572">
        <v>101317</v>
      </c>
      <c r="K20" s="566">
        <v>109638</v>
      </c>
      <c r="L20" s="112"/>
    </row>
    <row r="21" spans="2:14" ht="12" customHeight="1" x14ac:dyDescent="0.25">
      <c r="B21" s="552" t="s">
        <v>163</v>
      </c>
      <c r="C21" s="112"/>
      <c r="D21" s="567">
        <v>33826624</v>
      </c>
      <c r="E21" s="568">
        <v>19708113</v>
      </c>
      <c r="F21" s="112"/>
      <c r="G21" s="697" t="s">
        <v>131</v>
      </c>
      <c r="H21" s="698" t="s">
        <v>131</v>
      </c>
      <c r="I21" s="112"/>
      <c r="J21" s="567">
        <v>1589460</v>
      </c>
      <c r="K21" s="568">
        <v>615012</v>
      </c>
      <c r="L21" s="112"/>
    </row>
    <row r="22" spans="2:14" ht="12" customHeight="1" x14ac:dyDescent="0.25">
      <c r="B22" s="368" t="s">
        <v>30</v>
      </c>
      <c r="C22" s="112"/>
      <c r="D22" s="522">
        <f>SUM(D15:D21)</f>
        <v>393528898</v>
      </c>
      <c r="E22" s="522">
        <f t="shared" ref="E22:K22" si="0">SUM(E15:E21)</f>
        <v>459283198</v>
      </c>
      <c r="F22" s="522"/>
      <c r="G22" s="522">
        <f t="shared" si="0"/>
        <v>1630524.5781869094</v>
      </c>
      <c r="H22" s="522">
        <f t="shared" si="0"/>
        <v>1367127.3825250869</v>
      </c>
      <c r="I22" s="522"/>
      <c r="J22" s="522">
        <f t="shared" si="0"/>
        <v>4619724</v>
      </c>
      <c r="K22" s="522">
        <f t="shared" si="0"/>
        <v>4701994</v>
      </c>
      <c r="L22" s="149"/>
    </row>
    <row r="23" spans="2:14" ht="12" customHeight="1" x14ac:dyDescent="0.25">
      <c r="B23" s="545"/>
      <c r="C23" s="112"/>
      <c r="D23" s="544"/>
      <c r="E23" s="544"/>
      <c r="F23" s="149"/>
      <c r="G23" s="534"/>
      <c r="H23" s="534"/>
      <c r="I23" s="149"/>
      <c r="J23" s="544"/>
      <c r="K23" s="544"/>
      <c r="L23" s="149"/>
    </row>
    <row r="24" spans="2:14" ht="12" customHeight="1" x14ac:dyDescent="0.25">
      <c r="B24" s="396" t="s">
        <v>64</v>
      </c>
      <c r="D24" s="522"/>
      <c r="E24" s="522"/>
      <c r="F24" s="149"/>
      <c r="G24" s="536"/>
      <c r="H24" s="536"/>
      <c r="I24" s="149"/>
      <c r="J24" s="522"/>
      <c r="K24" s="522"/>
      <c r="L24" s="149"/>
    </row>
    <row r="25" spans="2:14" ht="12" customHeight="1" x14ac:dyDescent="0.25">
      <c r="B25" s="708" t="s">
        <v>166</v>
      </c>
      <c r="C25" s="112"/>
      <c r="D25" s="569">
        <v>14496353</v>
      </c>
      <c r="E25" s="564">
        <v>12410089</v>
      </c>
      <c r="F25" s="112"/>
      <c r="G25" s="570">
        <v>1189.5472165590818</v>
      </c>
      <c r="H25" s="571">
        <v>1264.9253841841874</v>
      </c>
      <c r="I25" s="112"/>
      <c r="J25" s="711">
        <v>317780</v>
      </c>
      <c r="K25" s="564">
        <v>201088</v>
      </c>
      <c r="L25" s="149"/>
      <c r="M25" s="148"/>
      <c r="N25" s="148"/>
    </row>
    <row r="26" spans="2:14" ht="12" customHeight="1" x14ac:dyDescent="0.25">
      <c r="B26" s="709" t="s">
        <v>74</v>
      </c>
      <c r="C26" s="112"/>
      <c r="D26" s="572">
        <v>7151743</v>
      </c>
      <c r="E26" s="566">
        <v>2743457</v>
      </c>
      <c r="F26" s="112"/>
      <c r="G26" s="573">
        <v>939.83890248761895</v>
      </c>
      <c r="H26" s="574">
        <v>601.52878794642095</v>
      </c>
      <c r="I26" s="112"/>
      <c r="J26" s="712">
        <v>436671</v>
      </c>
      <c r="K26" s="566">
        <v>225319</v>
      </c>
      <c r="L26" s="149"/>
      <c r="M26" s="148"/>
      <c r="N26" s="148"/>
    </row>
    <row r="27" spans="2:14" ht="12" customHeight="1" x14ac:dyDescent="0.25">
      <c r="B27" s="709" t="s">
        <v>583</v>
      </c>
      <c r="C27" s="112"/>
      <c r="D27" s="572">
        <v>101032613</v>
      </c>
      <c r="E27" s="566">
        <v>122898246</v>
      </c>
      <c r="F27" s="112"/>
      <c r="G27" s="573">
        <v>301275.33809563407</v>
      </c>
      <c r="H27" s="574">
        <v>594869.74955199088</v>
      </c>
      <c r="I27" s="112"/>
      <c r="J27" s="712">
        <v>2652200</v>
      </c>
      <c r="K27" s="566">
        <v>2581695</v>
      </c>
      <c r="L27" s="149"/>
      <c r="M27" s="148"/>
      <c r="N27" s="148"/>
    </row>
    <row r="28" spans="2:14" ht="12" customHeight="1" x14ac:dyDescent="0.25">
      <c r="B28" s="709" t="s">
        <v>82</v>
      </c>
      <c r="C28" s="112"/>
      <c r="D28" s="572">
        <v>270573</v>
      </c>
      <c r="E28" s="566">
        <v>87490</v>
      </c>
      <c r="F28" s="112"/>
      <c r="G28" s="573">
        <v>955.68786897393022</v>
      </c>
      <c r="H28" s="574">
        <v>465.49237291839682</v>
      </c>
      <c r="I28" s="112"/>
      <c r="J28" s="712">
        <v>6463</v>
      </c>
      <c r="K28" s="566">
        <v>755</v>
      </c>
      <c r="L28" s="149"/>
      <c r="M28" s="148"/>
      <c r="N28" s="148"/>
    </row>
    <row r="29" spans="2:14" ht="12" customHeight="1" x14ac:dyDescent="0.25">
      <c r="B29" s="709" t="s">
        <v>180</v>
      </c>
      <c r="C29" s="112"/>
      <c r="D29" s="572">
        <v>41588273</v>
      </c>
      <c r="E29" s="566">
        <v>61741390</v>
      </c>
      <c r="F29" s="112"/>
      <c r="G29" s="573">
        <v>2913311.3216384365</v>
      </c>
      <c r="H29" s="574">
        <v>2763375.4155551339</v>
      </c>
      <c r="I29" s="112"/>
      <c r="J29" s="712">
        <v>1013070</v>
      </c>
      <c r="K29" s="566">
        <v>1372427.2086</v>
      </c>
      <c r="L29" s="149"/>
      <c r="M29" s="148"/>
      <c r="N29" s="148"/>
    </row>
    <row r="30" spans="2:14" ht="12" customHeight="1" x14ac:dyDescent="0.25">
      <c r="B30" s="709" t="s">
        <v>84</v>
      </c>
      <c r="C30" s="112"/>
      <c r="D30" s="572">
        <v>16186892</v>
      </c>
      <c r="E30" s="566">
        <v>16112786</v>
      </c>
      <c r="F30" s="112"/>
      <c r="G30" s="573">
        <v>13100.858369098713</v>
      </c>
      <c r="H30" s="574">
        <v>12312.717968034602</v>
      </c>
      <c r="I30" s="112"/>
      <c r="J30" s="712">
        <v>884057</v>
      </c>
      <c r="K30" s="566">
        <v>1073058</v>
      </c>
      <c r="L30" s="149"/>
      <c r="M30" s="148"/>
      <c r="N30" s="148"/>
    </row>
    <row r="31" spans="2:14" ht="12" customHeight="1" x14ac:dyDescent="0.25">
      <c r="B31" s="709" t="s">
        <v>584</v>
      </c>
      <c r="C31" s="112"/>
      <c r="D31" s="572">
        <v>9835839</v>
      </c>
      <c r="E31" s="566">
        <v>10347670</v>
      </c>
      <c r="F31" s="112"/>
      <c r="G31" s="573">
        <v>6430.9</v>
      </c>
      <c r="H31" s="574">
        <v>9552.4279907338605</v>
      </c>
      <c r="I31" s="112"/>
      <c r="J31" s="712">
        <v>780441</v>
      </c>
      <c r="K31" s="566">
        <v>714649</v>
      </c>
      <c r="L31" s="149"/>
      <c r="M31" s="148"/>
      <c r="N31" s="148"/>
    </row>
    <row r="32" spans="2:14" ht="12" customHeight="1" x14ac:dyDescent="0.25">
      <c r="B32" s="709" t="s">
        <v>90</v>
      </c>
      <c r="C32" s="112"/>
      <c r="D32" s="572">
        <v>254711570</v>
      </c>
      <c r="E32" s="566">
        <v>306782671</v>
      </c>
      <c r="F32" s="112"/>
      <c r="G32" s="573">
        <v>58034.419127877714</v>
      </c>
      <c r="H32" s="574">
        <v>41746.570283447531</v>
      </c>
      <c r="I32" s="112"/>
      <c r="J32" s="712">
        <v>1405840</v>
      </c>
      <c r="K32" s="566">
        <v>1098752</v>
      </c>
      <c r="L32" s="149"/>
      <c r="M32" s="148"/>
      <c r="N32" s="148"/>
    </row>
    <row r="33" spans="2:14" ht="12" customHeight="1" x14ac:dyDescent="0.25">
      <c r="B33" s="709" t="s">
        <v>94</v>
      </c>
      <c r="C33" s="112"/>
      <c r="D33" s="572">
        <v>3891525</v>
      </c>
      <c r="E33" s="566">
        <v>4422540</v>
      </c>
      <c r="F33" s="112"/>
      <c r="G33" s="573">
        <v>3837.2130962918677</v>
      </c>
      <c r="H33" s="574">
        <v>3115.3598867378018</v>
      </c>
      <c r="I33" s="112"/>
      <c r="J33" s="712">
        <v>263756</v>
      </c>
      <c r="K33" s="566">
        <v>368980</v>
      </c>
      <c r="L33" s="149"/>
      <c r="M33" s="148"/>
      <c r="N33" s="148"/>
    </row>
    <row r="34" spans="2:14" ht="12" customHeight="1" x14ac:dyDescent="0.25">
      <c r="B34" s="710" t="s">
        <v>97</v>
      </c>
      <c r="C34" s="112"/>
      <c r="D34" s="567">
        <v>2974768</v>
      </c>
      <c r="E34" s="568">
        <v>2658791</v>
      </c>
      <c r="F34" s="112"/>
      <c r="G34" s="912">
        <v>1260.0336290369339</v>
      </c>
      <c r="H34" s="913">
        <v>1162.635169199428</v>
      </c>
      <c r="I34" s="112"/>
      <c r="J34" s="713">
        <v>175471</v>
      </c>
      <c r="K34" s="568">
        <v>292436</v>
      </c>
      <c r="L34" s="149"/>
      <c r="M34" s="148"/>
      <c r="N34" s="148"/>
    </row>
    <row r="35" spans="2:14" ht="12" customHeight="1" x14ac:dyDescent="0.25">
      <c r="B35" s="368" t="s">
        <v>30</v>
      </c>
      <c r="C35" s="149"/>
      <c r="D35" s="522">
        <f>SUM(D25:D34)</f>
        <v>452140149</v>
      </c>
      <c r="E35" s="522">
        <f>SUM(E25:E34)</f>
        <v>540205130</v>
      </c>
      <c r="F35" s="149"/>
      <c r="G35" s="536">
        <f>SUM(G25:G34)</f>
        <v>3300335.1579443961</v>
      </c>
      <c r="H35" s="536">
        <f>SUM(H25:H34)</f>
        <v>3428466.8229503268</v>
      </c>
      <c r="I35" s="149"/>
      <c r="J35" s="522">
        <f>SUM(J25:J34)</f>
        <v>7935749</v>
      </c>
      <c r="K35" s="522">
        <f>SUM(K25:K34)</f>
        <v>7929159.2085999995</v>
      </c>
      <c r="L35" s="149"/>
      <c r="M35" s="148"/>
      <c r="N35" s="148"/>
    </row>
    <row r="36" spans="2:14" ht="12" customHeight="1" x14ac:dyDescent="0.25">
      <c r="B36" s="254"/>
      <c r="C36" s="148"/>
      <c r="D36" s="148"/>
      <c r="E36" s="148"/>
      <c r="F36" s="148"/>
      <c r="G36" s="313"/>
      <c r="H36" s="313"/>
      <c r="I36" s="148"/>
      <c r="J36" s="148"/>
      <c r="K36" s="148"/>
      <c r="L36" s="149"/>
      <c r="M36" s="148"/>
      <c r="N36" s="148"/>
    </row>
    <row r="37" spans="2:14" ht="12" customHeight="1" x14ac:dyDescent="0.25">
      <c r="B37" s="555" t="s">
        <v>132</v>
      </c>
      <c r="C37" s="556"/>
      <c r="D37" s="557">
        <f>SUM(D12,D22,D35)</f>
        <v>846281302</v>
      </c>
      <c r="E37" s="557">
        <f>SUM(E12,E22,E35)</f>
        <v>999798940</v>
      </c>
      <c r="F37" s="558"/>
      <c r="G37" s="559">
        <f>SUM(G12,G22,G35)</f>
        <v>4931318.7466158383</v>
      </c>
      <c r="H37" s="559">
        <f>SUM(H12,H22,H35)</f>
        <v>4795874.0158996349</v>
      </c>
      <c r="I37" s="558"/>
      <c r="J37" s="557">
        <f>SUM(J12,J22,J35)</f>
        <v>12601426</v>
      </c>
      <c r="K37" s="557">
        <f>SUM(K12,K22,K35)</f>
        <v>12655394.2086</v>
      </c>
      <c r="L37" s="148"/>
      <c r="M37" s="148"/>
    </row>
    <row r="38" spans="2:14" ht="12" customHeight="1" x14ac:dyDescent="0.25">
      <c r="L38" s="148"/>
      <c r="M38" s="148"/>
    </row>
    <row r="39" spans="2:14" ht="12" customHeight="1" x14ac:dyDescent="0.25">
      <c r="B39" s="3" t="s">
        <v>301</v>
      </c>
      <c r="K39" s="148"/>
      <c r="L39" s="148"/>
      <c r="M39" s="148"/>
    </row>
    <row r="40" spans="2:14" ht="12" customHeight="1" x14ac:dyDescent="0.25">
      <c r="B40" s="254" t="s">
        <v>286</v>
      </c>
      <c r="K40" s="148"/>
      <c r="L40" s="148"/>
      <c r="M40" s="148"/>
    </row>
    <row r="41" spans="2:14" ht="12" customHeight="1" x14ac:dyDescent="0.25">
      <c r="K41" s="148"/>
      <c r="L41" s="148"/>
    </row>
  </sheetData>
  <mergeCells count="7">
    <mergeCell ref="B4:B6"/>
    <mergeCell ref="D4:E4"/>
    <mergeCell ref="G4:H4"/>
    <mergeCell ref="J4:K4"/>
    <mergeCell ref="D5:E5"/>
    <mergeCell ref="G5:H5"/>
    <mergeCell ref="J5:K5"/>
  </mergeCells>
  <pageMargins left="0.7" right="0.7" top="0.75" bottom="0.75" header="0.3" footer="0.3"/>
  <pageSetup paperSize="9" orientation="landscape"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P52"/>
  <sheetViews>
    <sheetView showGridLines="0" topLeftCell="A13" zoomScale="85" zoomScaleNormal="85" workbookViewId="0">
      <selection activeCell="N33" sqref="N33"/>
    </sheetView>
  </sheetViews>
  <sheetFormatPr defaultRowHeight="15" x14ac:dyDescent="0.25"/>
  <cols>
    <col min="1" max="1" width="3.4257812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10.140625" style="2" customWidth="1"/>
    <col min="14" max="14" width="32.140625" style="2" bestFit="1" customWidth="1"/>
    <col min="15" max="15" width="14.28515625" style="2" customWidth="1"/>
    <col min="16" max="16" width="13.5703125" style="2" customWidth="1"/>
    <col min="17" max="247" width="9.140625" style="2"/>
    <col min="248" max="248" width="2.85546875" style="2" customWidth="1"/>
    <col min="249" max="249" width="45.85546875" style="2" customWidth="1"/>
    <col min="250" max="250" width="2.85546875" style="2" customWidth="1"/>
    <col min="251" max="252" width="15.7109375" style="2" customWidth="1"/>
    <col min="253" max="253" width="2.85546875" style="2" customWidth="1"/>
    <col min="254" max="255" width="15.7109375" style="2" customWidth="1"/>
    <col min="256" max="256" width="2.85546875" style="2" customWidth="1"/>
    <col min="257" max="258" width="15.71093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503" width="9.140625" style="2"/>
    <col min="504" max="504" width="2.85546875" style="2" customWidth="1"/>
    <col min="505" max="505" width="45.85546875" style="2" customWidth="1"/>
    <col min="506" max="506" width="2.85546875" style="2" customWidth="1"/>
    <col min="507" max="508" width="15.7109375" style="2" customWidth="1"/>
    <col min="509" max="509" width="2.85546875" style="2" customWidth="1"/>
    <col min="510" max="511" width="15.7109375" style="2" customWidth="1"/>
    <col min="512" max="512" width="2.85546875" style="2" customWidth="1"/>
    <col min="513" max="514" width="15.71093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759" width="9.140625" style="2"/>
    <col min="760" max="760" width="2.85546875" style="2" customWidth="1"/>
    <col min="761" max="761" width="45.85546875" style="2" customWidth="1"/>
    <col min="762" max="762" width="2.85546875" style="2" customWidth="1"/>
    <col min="763" max="764" width="15.7109375" style="2" customWidth="1"/>
    <col min="765" max="765" width="2.85546875" style="2" customWidth="1"/>
    <col min="766" max="767" width="15.7109375" style="2" customWidth="1"/>
    <col min="768" max="768" width="2.85546875" style="2" customWidth="1"/>
    <col min="769" max="770" width="15.71093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1015" width="9.140625" style="2"/>
    <col min="1016" max="1016" width="2.85546875" style="2" customWidth="1"/>
    <col min="1017" max="1017" width="45.85546875" style="2" customWidth="1"/>
    <col min="1018" max="1018" width="2.85546875" style="2" customWidth="1"/>
    <col min="1019" max="1020" width="15.7109375" style="2" customWidth="1"/>
    <col min="1021" max="1021" width="2.85546875" style="2" customWidth="1"/>
    <col min="1022" max="1023" width="15.7109375" style="2" customWidth="1"/>
    <col min="1024" max="1024" width="2.85546875" style="2" customWidth="1"/>
    <col min="1025" max="1026" width="15.71093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271" width="9.140625" style="2"/>
    <col min="1272" max="1272" width="2.85546875" style="2" customWidth="1"/>
    <col min="1273" max="1273" width="45.85546875" style="2" customWidth="1"/>
    <col min="1274" max="1274" width="2.85546875" style="2" customWidth="1"/>
    <col min="1275" max="1276" width="15.7109375" style="2" customWidth="1"/>
    <col min="1277" max="1277" width="2.85546875" style="2" customWidth="1"/>
    <col min="1278" max="1279" width="15.7109375" style="2" customWidth="1"/>
    <col min="1280" max="1280" width="2.85546875" style="2" customWidth="1"/>
    <col min="1281" max="1282" width="15.71093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527" width="9.140625" style="2"/>
    <col min="1528" max="1528" width="2.85546875" style="2" customWidth="1"/>
    <col min="1529" max="1529" width="45.85546875" style="2" customWidth="1"/>
    <col min="1530" max="1530" width="2.85546875" style="2" customWidth="1"/>
    <col min="1531" max="1532" width="15.7109375" style="2" customWidth="1"/>
    <col min="1533" max="1533" width="2.85546875" style="2" customWidth="1"/>
    <col min="1534" max="1535" width="15.7109375" style="2" customWidth="1"/>
    <col min="1536" max="1536" width="2.85546875" style="2" customWidth="1"/>
    <col min="1537" max="1538" width="15.71093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783" width="9.140625" style="2"/>
    <col min="1784" max="1784" width="2.85546875" style="2" customWidth="1"/>
    <col min="1785" max="1785" width="45.85546875" style="2" customWidth="1"/>
    <col min="1786" max="1786" width="2.85546875" style="2" customWidth="1"/>
    <col min="1787" max="1788" width="15.7109375" style="2" customWidth="1"/>
    <col min="1789" max="1789" width="2.85546875" style="2" customWidth="1"/>
    <col min="1790" max="1791" width="15.7109375" style="2" customWidth="1"/>
    <col min="1792" max="1792" width="2.85546875" style="2" customWidth="1"/>
    <col min="1793" max="1794" width="15.71093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2039" width="9.140625" style="2"/>
    <col min="2040" max="2040" width="2.85546875" style="2" customWidth="1"/>
    <col min="2041" max="2041" width="45.85546875" style="2" customWidth="1"/>
    <col min="2042" max="2042" width="2.85546875" style="2" customWidth="1"/>
    <col min="2043" max="2044" width="15.7109375" style="2" customWidth="1"/>
    <col min="2045" max="2045" width="2.85546875" style="2" customWidth="1"/>
    <col min="2046" max="2047" width="15.7109375" style="2" customWidth="1"/>
    <col min="2048" max="2048" width="2.85546875" style="2" customWidth="1"/>
    <col min="2049" max="2050" width="15.71093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295" width="9.140625" style="2"/>
    <col min="2296" max="2296" width="2.85546875" style="2" customWidth="1"/>
    <col min="2297" max="2297" width="45.85546875" style="2" customWidth="1"/>
    <col min="2298" max="2298" width="2.85546875" style="2" customWidth="1"/>
    <col min="2299" max="2300" width="15.7109375" style="2" customWidth="1"/>
    <col min="2301" max="2301" width="2.85546875" style="2" customWidth="1"/>
    <col min="2302" max="2303" width="15.7109375" style="2" customWidth="1"/>
    <col min="2304" max="2304" width="2.85546875" style="2" customWidth="1"/>
    <col min="2305" max="2306" width="15.71093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551" width="9.140625" style="2"/>
    <col min="2552" max="2552" width="2.85546875" style="2" customWidth="1"/>
    <col min="2553" max="2553" width="45.85546875" style="2" customWidth="1"/>
    <col min="2554" max="2554" width="2.85546875" style="2" customWidth="1"/>
    <col min="2555" max="2556" width="15.7109375" style="2" customWidth="1"/>
    <col min="2557" max="2557" width="2.85546875" style="2" customWidth="1"/>
    <col min="2558" max="2559" width="15.7109375" style="2" customWidth="1"/>
    <col min="2560" max="2560" width="2.85546875" style="2" customWidth="1"/>
    <col min="2561" max="2562" width="15.71093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807" width="9.140625" style="2"/>
    <col min="2808" max="2808" width="2.85546875" style="2" customWidth="1"/>
    <col min="2809" max="2809" width="45.85546875" style="2" customWidth="1"/>
    <col min="2810" max="2810" width="2.85546875" style="2" customWidth="1"/>
    <col min="2811" max="2812" width="15.7109375" style="2" customWidth="1"/>
    <col min="2813" max="2813" width="2.85546875" style="2" customWidth="1"/>
    <col min="2814" max="2815" width="15.7109375" style="2" customWidth="1"/>
    <col min="2816" max="2816" width="2.85546875" style="2" customWidth="1"/>
    <col min="2817" max="2818" width="15.71093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3063" width="9.140625" style="2"/>
    <col min="3064" max="3064" width="2.85546875" style="2" customWidth="1"/>
    <col min="3065" max="3065" width="45.85546875" style="2" customWidth="1"/>
    <col min="3066" max="3066" width="2.85546875" style="2" customWidth="1"/>
    <col min="3067" max="3068" width="15.7109375" style="2" customWidth="1"/>
    <col min="3069" max="3069" width="2.85546875" style="2" customWidth="1"/>
    <col min="3070" max="3071" width="15.7109375" style="2" customWidth="1"/>
    <col min="3072" max="3072" width="2.85546875" style="2" customWidth="1"/>
    <col min="3073" max="3074" width="15.71093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319" width="9.140625" style="2"/>
    <col min="3320" max="3320" width="2.85546875" style="2" customWidth="1"/>
    <col min="3321" max="3321" width="45.85546875" style="2" customWidth="1"/>
    <col min="3322" max="3322" width="2.85546875" style="2" customWidth="1"/>
    <col min="3323" max="3324" width="15.7109375" style="2" customWidth="1"/>
    <col min="3325" max="3325" width="2.85546875" style="2" customWidth="1"/>
    <col min="3326" max="3327" width="15.7109375" style="2" customWidth="1"/>
    <col min="3328" max="3328" width="2.85546875" style="2" customWidth="1"/>
    <col min="3329" max="3330" width="15.71093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575" width="9.140625" style="2"/>
    <col min="3576" max="3576" width="2.85546875" style="2" customWidth="1"/>
    <col min="3577" max="3577" width="45.85546875" style="2" customWidth="1"/>
    <col min="3578" max="3578" width="2.85546875" style="2" customWidth="1"/>
    <col min="3579" max="3580" width="15.7109375" style="2" customWidth="1"/>
    <col min="3581" max="3581" width="2.85546875" style="2" customWidth="1"/>
    <col min="3582" max="3583" width="15.7109375" style="2" customWidth="1"/>
    <col min="3584" max="3584" width="2.85546875" style="2" customWidth="1"/>
    <col min="3585" max="3586" width="15.71093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831" width="9.140625" style="2"/>
    <col min="3832" max="3832" width="2.85546875" style="2" customWidth="1"/>
    <col min="3833" max="3833" width="45.85546875" style="2" customWidth="1"/>
    <col min="3834" max="3834" width="2.85546875" style="2" customWidth="1"/>
    <col min="3835" max="3836" width="15.7109375" style="2" customWidth="1"/>
    <col min="3837" max="3837" width="2.85546875" style="2" customWidth="1"/>
    <col min="3838" max="3839" width="15.7109375" style="2" customWidth="1"/>
    <col min="3840" max="3840" width="2.85546875" style="2" customWidth="1"/>
    <col min="3841" max="3842" width="15.71093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4087" width="9.140625" style="2"/>
    <col min="4088" max="4088" width="2.85546875" style="2" customWidth="1"/>
    <col min="4089" max="4089" width="45.85546875" style="2" customWidth="1"/>
    <col min="4090" max="4090" width="2.85546875" style="2" customWidth="1"/>
    <col min="4091" max="4092" width="15.7109375" style="2" customWidth="1"/>
    <col min="4093" max="4093" width="2.85546875" style="2" customWidth="1"/>
    <col min="4094" max="4095" width="15.7109375" style="2" customWidth="1"/>
    <col min="4096" max="4096" width="2.85546875" style="2" customWidth="1"/>
    <col min="4097" max="4098" width="15.71093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343" width="9.140625" style="2"/>
    <col min="4344" max="4344" width="2.85546875" style="2" customWidth="1"/>
    <col min="4345" max="4345" width="45.85546875" style="2" customWidth="1"/>
    <col min="4346" max="4346" width="2.85546875" style="2" customWidth="1"/>
    <col min="4347" max="4348" width="15.7109375" style="2" customWidth="1"/>
    <col min="4349" max="4349" width="2.85546875" style="2" customWidth="1"/>
    <col min="4350" max="4351" width="15.7109375" style="2" customWidth="1"/>
    <col min="4352" max="4352" width="2.85546875" style="2" customWidth="1"/>
    <col min="4353" max="4354" width="15.71093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599" width="9.140625" style="2"/>
    <col min="4600" max="4600" width="2.85546875" style="2" customWidth="1"/>
    <col min="4601" max="4601" width="45.85546875" style="2" customWidth="1"/>
    <col min="4602" max="4602" width="2.85546875" style="2" customWidth="1"/>
    <col min="4603" max="4604" width="15.7109375" style="2" customWidth="1"/>
    <col min="4605" max="4605" width="2.85546875" style="2" customWidth="1"/>
    <col min="4606" max="4607" width="15.7109375" style="2" customWidth="1"/>
    <col min="4608" max="4608" width="2.85546875" style="2" customWidth="1"/>
    <col min="4609" max="4610" width="15.71093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855" width="9.140625" style="2"/>
    <col min="4856" max="4856" width="2.85546875" style="2" customWidth="1"/>
    <col min="4857" max="4857" width="45.85546875" style="2" customWidth="1"/>
    <col min="4858" max="4858" width="2.85546875" style="2" customWidth="1"/>
    <col min="4859" max="4860" width="15.7109375" style="2" customWidth="1"/>
    <col min="4861" max="4861" width="2.85546875" style="2" customWidth="1"/>
    <col min="4862" max="4863" width="15.7109375" style="2" customWidth="1"/>
    <col min="4864" max="4864" width="2.85546875" style="2" customWidth="1"/>
    <col min="4865" max="4866" width="15.71093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5111" width="9.140625" style="2"/>
    <col min="5112" max="5112" width="2.85546875" style="2" customWidth="1"/>
    <col min="5113" max="5113" width="45.85546875" style="2" customWidth="1"/>
    <col min="5114" max="5114" width="2.85546875" style="2" customWidth="1"/>
    <col min="5115" max="5116" width="15.7109375" style="2" customWidth="1"/>
    <col min="5117" max="5117" width="2.85546875" style="2" customWidth="1"/>
    <col min="5118" max="5119" width="15.7109375" style="2" customWidth="1"/>
    <col min="5120" max="5120" width="2.85546875" style="2" customWidth="1"/>
    <col min="5121" max="5122" width="15.71093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367" width="9.140625" style="2"/>
    <col min="5368" max="5368" width="2.85546875" style="2" customWidth="1"/>
    <col min="5369" max="5369" width="45.85546875" style="2" customWidth="1"/>
    <col min="5370" max="5370" width="2.85546875" style="2" customWidth="1"/>
    <col min="5371" max="5372" width="15.7109375" style="2" customWidth="1"/>
    <col min="5373" max="5373" width="2.85546875" style="2" customWidth="1"/>
    <col min="5374" max="5375" width="15.7109375" style="2" customWidth="1"/>
    <col min="5376" max="5376" width="2.85546875" style="2" customWidth="1"/>
    <col min="5377" max="5378" width="15.71093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623" width="9.140625" style="2"/>
    <col min="5624" max="5624" width="2.85546875" style="2" customWidth="1"/>
    <col min="5625" max="5625" width="45.85546875" style="2" customWidth="1"/>
    <col min="5626" max="5626" width="2.85546875" style="2" customWidth="1"/>
    <col min="5627" max="5628" width="15.7109375" style="2" customWidth="1"/>
    <col min="5629" max="5629" width="2.85546875" style="2" customWidth="1"/>
    <col min="5630" max="5631" width="15.7109375" style="2" customWidth="1"/>
    <col min="5632" max="5632" width="2.85546875" style="2" customWidth="1"/>
    <col min="5633" max="5634" width="15.71093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879" width="9.140625" style="2"/>
    <col min="5880" max="5880" width="2.85546875" style="2" customWidth="1"/>
    <col min="5881" max="5881" width="45.85546875" style="2" customWidth="1"/>
    <col min="5882" max="5882" width="2.85546875" style="2" customWidth="1"/>
    <col min="5883" max="5884" width="15.7109375" style="2" customWidth="1"/>
    <col min="5885" max="5885" width="2.85546875" style="2" customWidth="1"/>
    <col min="5886" max="5887" width="15.7109375" style="2" customWidth="1"/>
    <col min="5888" max="5888" width="2.85546875" style="2" customWidth="1"/>
    <col min="5889" max="5890" width="15.71093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6135" width="9.140625" style="2"/>
    <col min="6136" max="6136" width="2.85546875" style="2" customWidth="1"/>
    <col min="6137" max="6137" width="45.85546875" style="2" customWidth="1"/>
    <col min="6138" max="6138" width="2.85546875" style="2" customWidth="1"/>
    <col min="6139" max="6140" width="15.7109375" style="2" customWidth="1"/>
    <col min="6141" max="6141" width="2.85546875" style="2" customWidth="1"/>
    <col min="6142" max="6143" width="15.7109375" style="2" customWidth="1"/>
    <col min="6144" max="6144" width="2.85546875" style="2" customWidth="1"/>
    <col min="6145" max="6146" width="15.71093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391" width="9.140625" style="2"/>
    <col min="6392" max="6392" width="2.85546875" style="2" customWidth="1"/>
    <col min="6393" max="6393" width="45.85546875" style="2" customWidth="1"/>
    <col min="6394" max="6394" width="2.85546875" style="2" customWidth="1"/>
    <col min="6395" max="6396" width="15.7109375" style="2" customWidth="1"/>
    <col min="6397" max="6397" width="2.85546875" style="2" customWidth="1"/>
    <col min="6398" max="6399" width="15.7109375" style="2" customWidth="1"/>
    <col min="6400" max="6400" width="2.85546875" style="2" customWidth="1"/>
    <col min="6401" max="6402" width="15.71093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647" width="9.140625" style="2"/>
    <col min="6648" max="6648" width="2.85546875" style="2" customWidth="1"/>
    <col min="6649" max="6649" width="45.85546875" style="2" customWidth="1"/>
    <col min="6650" max="6650" width="2.85546875" style="2" customWidth="1"/>
    <col min="6651" max="6652" width="15.7109375" style="2" customWidth="1"/>
    <col min="6653" max="6653" width="2.85546875" style="2" customWidth="1"/>
    <col min="6654" max="6655" width="15.7109375" style="2" customWidth="1"/>
    <col min="6656" max="6656" width="2.85546875" style="2" customWidth="1"/>
    <col min="6657" max="6658" width="15.71093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903" width="9.140625" style="2"/>
    <col min="6904" max="6904" width="2.85546875" style="2" customWidth="1"/>
    <col min="6905" max="6905" width="45.85546875" style="2" customWidth="1"/>
    <col min="6906" max="6906" width="2.85546875" style="2" customWidth="1"/>
    <col min="6907" max="6908" width="15.7109375" style="2" customWidth="1"/>
    <col min="6909" max="6909" width="2.85546875" style="2" customWidth="1"/>
    <col min="6910" max="6911" width="15.7109375" style="2" customWidth="1"/>
    <col min="6912" max="6912" width="2.85546875" style="2" customWidth="1"/>
    <col min="6913" max="6914" width="15.71093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7159" width="9.140625" style="2"/>
    <col min="7160" max="7160" width="2.85546875" style="2" customWidth="1"/>
    <col min="7161" max="7161" width="45.85546875" style="2" customWidth="1"/>
    <col min="7162" max="7162" width="2.85546875" style="2" customWidth="1"/>
    <col min="7163" max="7164" width="15.7109375" style="2" customWidth="1"/>
    <col min="7165" max="7165" width="2.85546875" style="2" customWidth="1"/>
    <col min="7166" max="7167" width="15.7109375" style="2" customWidth="1"/>
    <col min="7168" max="7168" width="2.85546875" style="2" customWidth="1"/>
    <col min="7169" max="7170" width="15.71093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415" width="9.140625" style="2"/>
    <col min="7416" max="7416" width="2.85546875" style="2" customWidth="1"/>
    <col min="7417" max="7417" width="45.85546875" style="2" customWidth="1"/>
    <col min="7418" max="7418" width="2.85546875" style="2" customWidth="1"/>
    <col min="7419" max="7420" width="15.7109375" style="2" customWidth="1"/>
    <col min="7421" max="7421" width="2.85546875" style="2" customWidth="1"/>
    <col min="7422" max="7423" width="15.7109375" style="2" customWidth="1"/>
    <col min="7424" max="7424" width="2.85546875" style="2" customWidth="1"/>
    <col min="7425" max="7426" width="15.71093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671" width="9.140625" style="2"/>
    <col min="7672" max="7672" width="2.85546875" style="2" customWidth="1"/>
    <col min="7673" max="7673" width="45.85546875" style="2" customWidth="1"/>
    <col min="7674" max="7674" width="2.85546875" style="2" customWidth="1"/>
    <col min="7675" max="7676" width="15.7109375" style="2" customWidth="1"/>
    <col min="7677" max="7677" width="2.85546875" style="2" customWidth="1"/>
    <col min="7678" max="7679" width="15.7109375" style="2" customWidth="1"/>
    <col min="7680" max="7680" width="2.85546875" style="2" customWidth="1"/>
    <col min="7681" max="7682" width="15.71093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927" width="9.140625" style="2"/>
    <col min="7928" max="7928" width="2.85546875" style="2" customWidth="1"/>
    <col min="7929" max="7929" width="45.85546875" style="2" customWidth="1"/>
    <col min="7930" max="7930" width="2.85546875" style="2" customWidth="1"/>
    <col min="7931" max="7932" width="15.7109375" style="2" customWidth="1"/>
    <col min="7933" max="7933" width="2.85546875" style="2" customWidth="1"/>
    <col min="7934" max="7935" width="15.7109375" style="2" customWidth="1"/>
    <col min="7936" max="7936" width="2.85546875" style="2" customWidth="1"/>
    <col min="7937" max="7938" width="15.71093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8183" width="9.140625" style="2"/>
    <col min="8184" max="8184" width="2.85546875" style="2" customWidth="1"/>
    <col min="8185" max="8185" width="45.85546875" style="2" customWidth="1"/>
    <col min="8186" max="8186" width="2.85546875" style="2" customWidth="1"/>
    <col min="8187" max="8188" width="15.7109375" style="2" customWidth="1"/>
    <col min="8189" max="8189" width="2.85546875" style="2" customWidth="1"/>
    <col min="8190" max="8191" width="15.7109375" style="2" customWidth="1"/>
    <col min="8192" max="8192" width="2.85546875" style="2" customWidth="1"/>
    <col min="8193" max="8194" width="15.71093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439" width="9.140625" style="2"/>
    <col min="8440" max="8440" width="2.85546875" style="2" customWidth="1"/>
    <col min="8441" max="8441" width="45.85546875" style="2" customWidth="1"/>
    <col min="8442" max="8442" width="2.85546875" style="2" customWidth="1"/>
    <col min="8443" max="8444" width="15.7109375" style="2" customWidth="1"/>
    <col min="8445" max="8445" width="2.85546875" style="2" customWidth="1"/>
    <col min="8446" max="8447" width="15.7109375" style="2" customWidth="1"/>
    <col min="8448" max="8448" width="2.85546875" style="2" customWidth="1"/>
    <col min="8449" max="8450" width="15.71093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695" width="9.140625" style="2"/>
    <col min="8696" max="8696" width="2.85546875" style="2" customWidth="1"/>
    <col min="8697" max="8697" width="45.85546875" style="2" customWidth="1"/>
    <col min="8698" max="8698" width="2.85546875" style="2" customWidth="1"/>
    <col min="8699" max="8700" width="15.7109375" style="2" customWidth="1"/>
    <col min="8701" max="8701" width="2.85546875" style="2" customWidth="1"/>
    <col min="8702" max="8703" width="15.7109375" style="2" customWidth="1"/>
    <col min="8704" max="8704" width="2.85546875" style="2" customWidth="1"/>
    <col min="8705" max="8706" width="15.71093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951" width="9.140625" style="2"/>
    <col min="8952" max="8952" width="2.85546875" style="2" customWidth="1"/>
    <col min="8953" max="8953" width="45.85546875" style="2" customWidth="1"/>
    <col min="8954" max="8954" width="2.85546875" style="2" customWidth="1"/>
    <col min="8955" max="8956" width="15.7109375" style="2" customWidth="1"/>
    <col min="8957" max="8957" width="2.85546875" style="2" customWidth="1"/>
    <col min="8958" max="8959" width="15.7109375" style="2" customWidth="1"/>
    <col min="8960" max="8960" width="2.85546875" style="2" customWidth="1"/>
    <col min="8961" max="8962" width="15.71093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9207" width="9.140625" style="2"/>
    <col min="9208" max="9208" width="2.85546875" style="2" customWidth="1"/>
    <col min="9209" max="9209" width="45.85546875" style="2" customWidth="1"/>
    <col min="9210" max="9210" width="2.85546875" style="2" customWidth="1"/>
    <col min="9211" max="9212" width="15.7109375" style="2" customWidth="1"/>
    <col min="9213" max="9213" width="2.85546875" style="2" customWidth="1"/>
    <col min="9214" max="9215" width="15.7109375" style="2" customWidth="1"/>
    <col min="9216" max="9216" width="2.85546875" style="2" customWidth="1"/>
    <col min="9217" max="9218" width="15.71093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463" width="9.140625" style="2"/>
    <col min="9464" max="9464" width="2.85546875" style="2" customWidth="1"/>
    <col min="9465" max="9465" width="45.85546875" style="2" customWidth="1"/>
    <col min="9466" max="9466" width="2.85546875" style="2" customWidth="1"/>
    <col min="9467" max="9468" width="15.7109375" style="2" customWidth="1"/>
    <col min="9469" max="9469" width="2.85546875" style="2" customWidth="1"/>
    <col min="9470" max="9471" width="15.7109375" style="2" customWidth="1"/>
    <col min="9472" max="9472" width="2.85546875" style="2" customWidth="1"/>
    <col min="9473" max="9474" width="15.71093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719" width="9.140625" style="2"/>
    <col min="9720" max="9720" width="2.85546875" style="2" customWidth="1"/>
    <col min="9721" max="9721" width="45.85546875" style="2" customWidth="1"/>
    <col min="9722" max="9722" width="2.85546875" style="2" customWidth="1"/>
    <col min="9723" max="9724" width="15.7109375" style="2" customWidth="1"/>
    <col min="9725" max="9725" width="2.85546875" style="2" customWidth="1"/>
    <col min="9726" max="9727" width="15.7109375" style="2" customWidth="1"/>
    <col min="9728" max="9728" width="2.85546875" style="2" customWidth="1"/>
    <col min="9729" max="9730" width="15.71093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975" width="9.140625" style="2"/>
    <col min="9976" max="9976" width="2.85546875" style="2" customWidth="1"/>
    <col min="9977" max="9977" width="45.85546875" style="2" customWidth="1"/>
    <col min="9978" max="9978" width="2.85546875" style="2" customWidth="1"/>
    <col min="9979" max="9980" width="15.7109375" style="2" customWidth="1"/>
    <col min="9981" max="9981" width="2.85546875" style="2" customWidth="1"/>
    <col min="9982" max="9983" width="15.7109375" style="2" customWidth="1"/>
    <col min="9984" max="9984" width="2.85546875" style="2" customWidth="1"/>
    <col min="9985" max="9986" width="15.71093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10231" width="9.140625" style="2"/>
    <col min="10232" max="10232" width="2.85546875" style="2" customWidth="1"/>
    <col min="10233" max="10233" width="45.85546875" style="2" customWidth="1"/>
    <col min="10234" max="10234" width="2.85546875" style="2" customWidth="1"/>
    <col min="10235" max="10236" width="15.7109375" style="2" customWidth="1"/>
    <col min="10237" max="10237" width="2.85546875" style="2" customWidth="1"/>
    <col min="10238" max="10239" width="15.7109375" style="2" customWidth="1"/>
    <col min="10240" max="10240" width="2.85546875" style="2" customWidth="1"/>
    <col min="10241" max="10242" width="15.71093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487" width="9.140625" style="2"/>
    <col min="10488" max="10488" width="2.85546875" style="2" customWidth="1"/>
    <col min="10489" max="10489" width="45.85546875" style="2" customWidth="1"/>
    <col min="10490" max="10490" width="2.85546875" style="2" customWidth="1"/>
    <col min="10491" max="10492" width="15.7109375" style="2" customWidth="1"/>
    <col min="10493" max="10493" width="2.85546875" style="2" customWidth="1"/>
    <col min="10494" max="10495" width="15.7109375" style="2" customWidth="1"/>
    <col min="10496" max="10496" width="2.85546875" style="2" customWidth="1"/>
    <col min="10497" max="10498" width="15.71093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743" width="9.140625" style="2"/>
    <col min="10744" max="10744" width="2.85546875" style="2" customWidth="1"/>
    <col min="10745" max="10745" width="45.85546875" style="2" customWidth="1"/>
    <col min="10746" max="10746" width="2.85546875" style="2" customWidth="1"/>
    <col min="10747" max="10748" width="15.7109375" style="2" customWidth="1"/>
    <col min="10749" max="10749" width="2.85546875" style="2" customWidth="1"/>
    <col min="10750" max="10751" width="15.7109375" style="2" customWidth="1"/>
    <col min="10752" max="10752" width="2.85546875" style="2" customWidth="1"/>
    <col min="10753" max="10754" width="15.71093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0999" width="9.140625" style="2"/>
    <col min="11000" max="11000" width="2.85546875" style="2" customWidth="1"/>
    <col min="11001" max="11001" width="45.85546875" style="2" customWidth="1"/>
    <col min="11002" max="11002" width="2.85546875" style="2" customWidth="1"/>
    <col min="11003" max="11004" width="15.7109375" style="2" customWidth="1"/>
    <col min="11005" max="11005" width="2.85546875" style="2" customWidth="1"/>
    <col min="11006" max="11007" width="15.7109375" style="2" customWidth="1"/>
    <col min="11008" max="11008" width="2.85546875" style="2" customWidth="1"/>
    <col min="11009" max="11010" width="15.71093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255" width="9.140625" style="2"/>
    <col min="11256" max="11256" width="2.85546875" style="2" customWidth="1"/>
    <col min="11257" max="11257" width="45.85546875" style="2" customWidth="1"/>
    <col min="11258" max="11258" width="2.85546875" style="2" customWidth="1"/>
    <col min="11259" max="11260" width="15.7109375" style="2" customWidth="1"/>
    <col min="11261" max="11261" width="2.85546875" style="2" customWidth="1"/>
    <col min="11262" max="11263" width="15.7109375" style="2" customWidth="1"/>
    <col min="11264" max="11264" width="2.85546875" style="2" customWidth="1"/>
    <col min="11265" max="11266" width="15.71093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511" width="9.140625" style="2"/>
    <col min="11512" max="11512" width="2.85546875" style="2" customWidth="1"/>
    <col min="11513" max="11513" width="45.85546875" style="2" customWidth="1"/>
    <col min="11514" max="11514" width="2.85546875" style="2" customWidth="1"/>
    <col min="11515" max="11516" width="15.7109375" style="2" customWidth="1"/>
    <col min="11517" max="11517" width="2.85546875" style="2" customWidth="1"/>
    <col min="11518" max="11519" width="15.7109375" style="2" customWidth="1"/>
    <col min="11520" max="11520" width="2.85546875" style="2" customWidth="1"/>
    <col min="11521" max="11522" width="15.71093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767" width="9.140625" style="2"/>
    <col min="11768" max="11768" width="2.85546875" style="2" customWidth="1"/>
    <col min="11769" max="11769" width="45.85546875" style="2" customWidth="1"/>
    <col min="11770" max="11770" width="2.85546875" style="2" customWidth="1"/>
    <col min="11771" max="11772" width="15.7109375" style="2" customWidth="1"/>
    <col min="11773" max="11773" width="2.85546875" style="2" customWidth="1"/>
    <col min="11774" max="11775" width="15.7109375" style="2" customWidth="1"/>
    <col min="11776" max="11776" width="2.85546875" style="2" customWidth="1"/>
    <col min="11777" max="11778" width="15.71093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2023" width="9.140625" style="2"/>
    <col min="12024" max="12024" width="2.85546875" style="2" customWidth="1"/>
    <col min="12025" max="12025" width="45.85546875" style="2" customWidth="1"/>
    <col min="12026" max="12026" width="2.85546875" style="2" customWidth="1"/>
    <col min="12027" max="12028" width="15.7109375" style="2" customWidth="1"/>
    <col min="12029" max="12029" width="2.85546875" style="2" customWidth="1"/>
    <col min="12030" max="12031" width="15.7109375" style="2" customWidth="1"/>
    <col min="12032" max="12032" width="2.85546875" style="2" customWidth="1"/>
    <col min="12033" max="12034" width="15.71093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279" width="9.140625" style="2"/>
    <col min="12280" max="12280" width="2.85546875" style="2" customWidth="1"/>
    <col min="12281" max="12281" width="45.85546875" style="2" customWidth="1"/>
    <col min="12282" max="12282" width="2.85546875" style="2" customWidth="1"/>
    <col min="12283" max="12284" width="15.7109375" style="2" customWidth="1"/>
    <col min="12285" max="12285" width="2.85546875" style="2" customWidth="1"/>
    <col min="12286" max="12287" width="15.7109375" style="2" customWidth="1"/>
    <col min="12288" max="12288" width="2.85546875" style="2" customWidth="1"/>
    <col min="12289" max="12290" width="15.71093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535" width="9.140625" style="2"/>
    <col min="12536" max="12536" width="2.85546875" style="2" customWidth="1"/>
    <col min="12537" max="12537" width="45.85546875" style="2" customWidth="1"/>
    <col min="12538" max="12538" width="2.85546875" style="2" customWidth="1"/>
    <col min="12539" max="12540" width="15.7109375" style="2" customWidth="1"/>
    <col min="12541" max="12541" width="2.85546875" style="2" customWidth="1"/>
    <col min="12542" max="12543" width="15.7109375" style="2" customWidth="1"/>
    <col min="12544" max="12544" width="2.85546875" style="2" customWidth="1"/>
    <col min="12545" max="12546" width="15.71093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791" width="9.140625" style="2"/>
    <col min="12792" max="12792" width="2.85546875" style="2" customWidth="1"/>
    <col min="12793" max="12793" width="45.85546875" style="2" customWidth="1"/>
    <col min="12794" max="12794" width="2.85546875" style="2" customWidth="1"/>
    <col min="12795" max="12796" width="15.7109375" style="2" customWidth="1"/>
    <col min="12797" max="12797" width="2.85546875" style="2" customWidth="1"/>
    <col min="12798" max="12799" width="15.7109375" style="2" customWidth="1"/>
    <col min="12800" max="12800" width="2.85546875" style="2" customWidth="1"/>
    <col min="12801" max="12802" width="15.71093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3047" width="9.140625" style="2"/>
    <col min="13048" max="13048" width="2.85546875" style="2" customWidth="1"/>
    <col min="13049" max="13049" width="45.85546875" style="2" customWidth="1"/>
    <col min="13050" max="13050" width="2.85546875" style="2" customWidth="1"/>
    <col min="13051" max="13052" width="15.7109375" style="2" customWidth="1"/>
    <col min="13053" max="13053" width="2.85546875" style="2" customWidth="1"/>
    <col min="13054" max="13055" width="15.7109375" style="2" customWidth="1"/>
    <col min="13056" max="13056" width="2.85546875" style="2" customWidth="1"/>
    <col min="13057" max="13058" width="15.71093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303" width="9.140625" style="2"/>
    <col min="13304" max="13304" width="2.85546875" style="2" customWidth="1"/>
    <col min="13305" max="13305" width="45.85546875" style="2" customWidth="1"/>
    <col min="13306" max="13306" width="2.85546875" style="2" customWidth="1"/>
    <col min="13307" max="13308" width="15.7109375" style="2" customWidth="1"/>
    <col min="13309" max="13309" width="2.85546875" style="2" customWidth="1"/>
    <col min="13310" max="13311" width="15.7109375" style="2" customWidth="1"/>
    <col min="13312" max="13312" width="2.85546875" style="2" customWidth="1"/>
    <col min="13313" max="13314" width="15.71093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559" width="9.140625" style="2"/>
    <col min="13560" max="13560" width="2.85546875" style="2" customWidth="1"/>
    <col min="13561" max="13561" width="45.85546875" style="2" customWidth="1"/>
    <col min="13562" max="13562" width="2.85546875" style="2" customWidth="1"/>
    <col min="13563" max="13564" width="15.7109375" style="2" customWidth="1"/>
    <col min="13565" max="13565" width="2.85546875" style="2" customWidth="1"/>
    <col min="13566" max="13567" width="15.7109375" style="2" customWidth="1"/>
    <col min="13568" max="13568" width="2.85546875" style="2" customWidth="1"/>
    <col min="13569" max="13570" width="15.71093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815" width="9.140625" style="2"/>
    <col min="13816" max="13816" width="2.85546875" style="2" customWidth="1"/>
    <col min="13817" max="13817" width="45.85546875" style="2" customWidth="1"/>
    <col min="13818" max="13818" width="2.85546875" style="2" customWidth="1"/>
    <col min="13819" max="13820" width="15.7109375" style="2" customWidth="1"/>
    <col min="13821" max="13821" width="2.85546875" style="2" customWidth="1"/>
    <col min="13822" max="13823" width="15.7109375" style="2" customWidth="1"/>
    <col min="13824" max="13824" width="2.85546875" style="2" customWidth="1"/>
    <col min="13825" max="13826" width="15.71093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4071" width="9.140625" style="2"/>
    <col min="14072" max="14072" width="2.85546875" style="2" customWidth="1"/>
    <col min="14073" max="14073" width="45.85546875" style="2" customWidth="1"/>
    <col min="14074" max="14074" width="2.85546875" style="2" customWidth="1"/>
    <col min="14075" max="14076" width="15.7109375" style="2" customWidth="1"/>
    <col min="14077" max="14077" width="2.85546875" style="2" customWidth="1"/>
    <col min="14078" max="14079" width="15.7109375" style="2" customWidth="1"/>
    <col min="14080" max="14080" width="2.85546875" style="2" customWidth="1"/>
    <col min="14081" max="14082" width="15.71093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327" width="9.140625" style="2"/>
    <col min="14328" max="14328" width="2.85546875" style="2" customWidth="1"/>
    <col min="14329" max="14329" width="45.85546875" style="2" customWidth="1"/>
    <col min="14330" max="14330" width="2.85546875" style="2" customWidth="1"/>
    <col min="14331" max="14332" width="15.7109375" style="2" customWidth="1"/>
    <col min="14333" max="14333" width="2.85546875" style="2" customWidth="1"/>
    <col min="14334" max="14335" width="15.7109375" style="2" customWidth="1"/>
    <col min="14336" max="14336" width="2.85546875" style="2" customWidth="1"/>
    <col min="14337" max="14338" width="15.71093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583" width="9.140625" style="2"/>
    <col min="14584" max="14584" width="2.85546875" style="2" customWidth="1"/>
    <col min="14585" max="14585" width="45.85546875" style="2" customWidth="1"/>
    <col min="14586" max="14586" width="2.85546875" style="2" customWidth="1"/>
    <col min="14587" max="14588" width="15.7109375" style="2" customWidth="1"/>
    <col min="14589" max="14589" width="2.85546875" style="2" customWidth="1"/>
    <col min="14590" max="14591" width="15.7109375" style="2" customWidth="1"/>
    <col min="14592" max="14592" width="2.85546875" style="2" customWidth="1"/>
    <col min="14593" max="14594" width="15.71093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839" width="9.140625" style="2"/>
    <col min="14840" max="14840" width="2.85546875" style="2" customWidth="1"/>
    <col min="14841" max="14841" width="45.85546875" style="2" customWidth="1"/>
    <col min="14842" max="14842" width="2.85546875" style="2" customWidth="1"/>
    <col min="14843" max="14844" width="15.7109375" style="2" customWidth="1"/>
    <col min="14845" max="14845" width="2.85546875" style="2" customWidth="1"/>
    <col min="14846" max="14847" width="15.7109375" style="2" customWidth="1"/>
    <col min="14848" max="14848" width="2.85546875" style="2" customWidth="1"/>
    <col min="14849" max="14850" width="15.71093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5095" width="9.140625" style="2"/>
    <col min="15096" max="15096" width="2.85546875" style="2" customWidth="1"/>
    <col min="15097" max="15097" width="45.85546875" style="2" customWidth="1"/>
    <col min="15098" max="15098" width="2.85546875" style="2" customWidth="1"/>
    <col min="15099" max="15100" width="15.7109375" style="2" customWidth="1"/>
    <col min="15101" max="15101" width="2.85546875" style="2" customWidth="1"/>
    <col min="15102" max="15103" width="15.7109375" style="2" customWidth="1"/>
    <col min="15104" max="15104" width="2.85546875" style="2" customWidth="1"/>
    <col min="15105" max="15106" width="15.71093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351" width="9.140625" style="2"/>
    <col min="15352" max="15352" width="2.85546875" style="2" customWidth="1"/>
    <col min="15353" max="15353" width="45.85546875" style="2" customWidth="1"/>
    <col min="15354" max="15354" width="2.85546875" style="2" customWidth="1"/>
    <col min="15355" max="15356" width="15.7109375" style="2" customWidth="1"/>
    <col min="15357" max="15357" width="2.85546875" style="2" customWidth="1"/>
    <col min="15358" max="15359" width="15.7109375" style="2" customWidth="1"/>
    <col min="15360" max="15360" width="2.85546875" style="2" customWidth="1"/>
    <col min="15361" max="15362" width="15.71093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607" width="9.140625" style="2"/>
    <col min="15608" max="15608" width="2.85546875" style="2" customWidth="1"/>
    <col min="15609" max="15609" width="45.85546875" style="2" customWidth="1"/>
    <col min="15610" max="15610" width="2.85546875" style="2" customWidth="1"/>
    <col min="15611" max="15612" width="15.7109375" style="2" customWidth="1"/>
    <col min="15613" max="15613" width="2.85546875" style="2" customWidth="1"/>
    <col min="15614" max="15615" width="15.7109375" style="2" customWidth="1"/>
    <col min="15616" max="15616" width="2.85546875" style="2" customWidth="1"/>
    <col min="15617" max="15618" width="15.71093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863" width="9.140625" style="2"/>
    <col min="15864" max="15864" width="2.85546875" style="2" customWidth="1"/>
    <col min="15865" max="15865" width="45.85546875" style="2" customWidth="1"/>
    <col min="15866" max="15866" width="2.85546875" style="2" customWidth="1"/>
    <col min="15867" max="15868" width="15.7109375" style="2" customWidth="1"/>
    <col min="15869" max="15869" width="2.85546875" style="2" customWidth="1"/>
    <col min="15870" max="15871" width="15.7109375" style="2" customWidth="1"/>
    <col min="15872" max="15872" width="2.85546875" style="2" customWidth="1"/>
    <col min="15873" max="15874" width="15.71093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6119" width="9.140625" style="2"/>
    <col min="16120" max="16120" width="2.85546875" style="2" customWidth="1"/>
    <col min="16121" max="16121" width="45.85546875" style="2" customWidth="1"/>
    <col min="16122" max="16122" width="2.85546875" style="2" customWidth="1"/>
    <col min="16123" max="16124" width="15.7109375" style="2" customWidth="1"/>
    <col min="16125" max="16125" width="2.85546875" style="2" customWidth="1"/>
    <col min="16126" max="16127" width="15.7109375" style="2" customWidth="1"/>
    <col min="16128" max="16128" width="2.85546875" style="2" customWidth="1"/>
    <col min="16129" max="16130" width="15.71093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384" width="9.140625" style="2"/>
  </cols>
  <sheetData>
    <row r="2" spans="1:12" ht="12" customHeight="1" x14ac:dyDescent="0.25">
      <c r="B2" s="240" t="s">
        <v>605</v>
      </c>
    </row>
    <row r="3" spans="1:12" ht="12" customHeight="1" x14ac:dyDescent="0.25">
      <c r="B3" s="240" t="s">
        <v>606</v>
      </c>
    </row>
    <row r="4" spans="1:12" ht="12" customHeight="1" x14ac:dyDescent="0.25">
      <c r="B4" s="2025" t="s">
        <v>4</v>
      </c>
      <c r="D4" s="2028" t="s">
        <v>571</v>
      </c>
      <c r="E4" s="2028"/>
      <c r="G4" s="2028" t="s">
        <v>572</v>
      </c>
      <c r="H4" s="2028"/>
      <c r="J4" s="2028" t="s">
        <v>573</v>
      </c>
      <c r="K4" s="2028"/>
    </row>
    <row r="5" spans="1:12" ht="12" customHeight="1" x14ac:dyDescent="0.25">
      <c r="B5" s="2026"/>
      <c r="D5" s="2024" t="s">
        <v>577</v>
      </c>
      <c r="E5" s="2024"/>
      <c r="G5" s="2024" t="s">
        <v>3</v>
      </c>
      <c r="H5" s="2024"/>
      <c r="J5" s="2024" t="s">
        <v>577</v>
      </c>
      <c r="K5" s="2024"/>
    </row>
    <row r="6" spans="1:12" ht="12" customHeight="1" x14ac:dyDescent="0.25">
      <c r="B6" s="2027"/>
      <c r="D6" s="520">
        <v>2016</v>
      </c>
      <c r="E6" s="520">
        <v>2015</v>
      </c>
      <c r="G6" s="520">
        <v>2016</v>
      </c>
      <c r="H6" s="520">
        <v>2015</v>
      </c>
      <c r="J6" s="520">
        <v>2016</v>
      </c>
      <c r="K6" s="520">
        <v>2015</v>
      </c>
    </row>
    <row r="7" spans="1:12" s="112" customFormat="1" ht="12" customHeight="1" x14ac:dyDescent="0.25">
      <c r="B7" s="521"/>
      <c r="D7" s="521"/>
      <c r="E7" s="521"/>
      <c r="G7" s="521"/>
      <c r="H7" s="521"/>
      <c r="J7" s="521"/>
      <c r="K7" s="521"/>
    </row>
    <row r="8" spans="1:12" ht="12" customHeight="1" x14ac:dyDescent="0.25">
      <c r="B8" s="562" t="s">
        <v>11</v>
      </c>
    </row>
    <row r="9" spans="1:12" ht="12" customHeight="1" x14ac:dyDescent="0.25">
      <c r="A9" s="112"/>
      <c r="B9" s="523" t="s">
        <v>14</v>
      </c>
      <c r="C9" s="112"/>
      <c r="D9" s="524">
        <v>14025304.560000001</v>
      </c>
      <c r="E9" s="524">
        <v>2166050</v>
      </c>
      <c r="F9" s="112"/>
      <c r="G9" s="525">
        <v>182402.98874607956</v>
      </c>
      <c r="H9" s="525">
        <v>122623.06689790348</v>
      </c>
      <c r="I9" s="112"/>
      <c r="J9" s="524">
        <v>325683</v>
      </c>
      <c r="K9" s="524">
        <v>157133</v>
      </c>
      <c r="L9" s="112"/>
    </row>
    <row r="10" spans="1:12" ht="12" customHeight="1" x14ac:dyDescent="0.25">
      <c r="B10" s="527" t="s">
        <v>141</v>
      </c>
      <c r="C10" s="112"/>
      <c r="D10" s="528">
        <v>433316741</v>
      </c>
      <c r="E10" s="528">
        <v>263813550</v>
      </c>
      <c r="F10" s="112"/>
      <c r="G10" s="529" t="s">
        <v>131</v>
      </c>
      <c r="H10" s="529">
        <v>52445700</v>
      </c>
      <c r="I10" s="112"/>
      <c r="J10" s="528">
        <v>19694000</v>
      </c>
      <c r="K10" s="528">
        <v>12287874</v>
      </c>
      <c r="L10" s="112"/>
    </row>
    <row r="11" spans="1:12" ht="12" customHeight="1" x14ac:dyDescent="0.25">
      <c r="B11" s="527" t="s">
        <v>142</v>
      </c>
      <c r="C11" s="112"/>
      <c r="D11" s="528">
        <v>160368404</v>
      </c>
      <c r="E11" s="528">
        <v>140289929</v>
      </c>
      <c r="F11" s="112"/>
      <c r="G11" s="529">
        <v>22135100</v>
      </c>
      <c r="H11" s="529">
        <v>19119564.300244</v>
      </c>
      <c r="I11" s="112"/>
      <c r="J11" s="528">
        <v>3970180</v>
      </c>
      <c r="K11" s="528">
        <v>3403410</v>
      </c>
      <c r="L11" s="112"/>
    </row>
    <row r="12" spans="1:12" ht="12" customHeight="1" x14ac:dyDescent="0.25">
      <c r="B12" s="527" t="s">
        <v>144</v>
      </c>
      <c r="C12" s="112"/>
      <c r="D12" s="528">
        <v>57708</v>
      </c>
      <c r="E12" s="528">
        <v>29374</v>
      </c>
      <c r="F12" s="112"/>
      <c r="G12" s="529">
        <v>7025</v>
      </c>
      <c r="H12" s="529">
        <v>3555</v>
      </c>
      <c r="I12" s="112"/>
      <c r="J12" s="528">
        <v>8457</v>
      </c>
      <c r="K12" s="528">
        <v>845</v>
      </c>
      <c r="L12" s="112"/>
    </row>
    <row r="13" spans="1:12" ht="12" customHeight="1" x14ac:dyDescent="0.25">
      <c r="B13" s="527" t="s">
        <v>145</v>
      </c>
      <c r="C13" s="112"/>
      <c r="D13" s="528">
        <v>747567</v>
      </c>
      <c r="E13" s="528">
        <v>2361935</v>
      </c>
      <c r="F13" s="112"/>
      <c r="G13" s="529" t="s">
        <v>131</v>
      </c>
      <c r="H13" s="529" t="s">
        <v>131</v>
      </c>
      <c r="I13" s="112"/>
      <c r="J13" s="528" t="s">
        <v>131</v>
      </c>
      <c r="K13" s="528" t="s">
        <v>131</v>
      </c>
      <c r="L13" s="112"/>
    </row>
    <row r="14" spans="1:12" ht="12" customHeight="1" x14ac:dyDescent="0.25">
      <c r="B14" s="527" t="s">
        <v>579</v>
      </c>
      <c r="C14" s="112"/>
      <c r="D14" s="528">
        <v>56413</v>
      </c>
      <c r="E14" s="528">
        <v>92938</v>
      </c>
      <c r="F14" s="112"/>
      <c r="G14" s="529">
        <v>1214.1660672823029</v>
      </c>
      <c r="H14" s="529">
        <v>2322.6994539312327</v>
      </c>
      <c r="I14" s="112"/>
      <c r="J14" s="528">
        <v>4814</v>
      </c>
      <c r="K14" s="528">
        <v>3767</v>
      </c>
      <c r="L14" s="112"/>
    </row>
    <row r="15" spans="1:12" ht="12" customHeight="1" x14ac:dyDescent="0.25">
      <c r="B15" s="527" t="s">
        <v>580</v>
      </c>
      <c r="C15" s="112"/>
      <c r="D15" s="528">
        <v>671466</v>
      </c>
      <c r="E15" s="528">
        <v>541961</v>
      </c>
      <c r="F15" s="112"/>
      <c r="G15" s="529" t="s">
        <v>131</v>
      </c>
      <c r="H15" s="529">
        <v>2860.0281314242434</v>
      </c>
      <c r="I15" s="112"/>
      <c r="J15" s="528">
        <v>40447</v>
      </c>
      <c r="K15" s="528">
        <v>90923</v>
      </c>
      <c r="L15" s="112"/>
    </row>
    <row r="16" spans="1:12" ht="12" customHeight="1" x14ac:dyDescent="0.25">
      <c r="B16" s="527" t="s">
        <v>27</v>
      </c>
      <c r="C16" s="112"/>
      <c r="D16" s="528">
        <v>2513798</v>
      </c>
      <c r="E16" s="528">
        <v>1606075</v>
      </c>
      <c r="F16" s="112"/>
      <c r="G16" s="529" t="s">
        <v>131</v>
      </c>
      <c r="H16" s="529" t="s">
        <v>131</v>
      </c>
      <c r="I16" s="112"/>
      <c r="J16" s="528" t="s">
        <v>131</v>
      </c>
      <c r="K16" s="528" t="s">
        <v>131</v>
      </c>
      <c r="L16" s="112"/>
    </row>
    <row r="17" spans="2:16" ht="12" customHeight="1" x14ac:dyDescent="0.25">
      <c r="B17" s="530" t="s">
        <v>581</v>
      </c>
      <c r="C17" s="112"/>
      <c r="D17" s="531">
        <v>300</v>
      </c>
      <c r="E17" s="531">
        <v>1786582</v>
      </c>
      <c r="F17" s="112"/>
      <c r="G17" s="532">
        <v>0.14000000000000001</v>
      </c>
      <c r="H17" s="532" t="s">
        <v>131</v>
      </c>
      <c r="I17" s="112"/>
      <c r="J17" s="531" t="s">
        <v>131</v>
      </c>
      <c r="K17" s="531" t="s">
        <v>131</v>
      </c>
      <c r="L17" s="112"/>
    </row>
    <row r="18" spans="2:16" ht="12" customHeight="1" x14ac:dyDescent="0.25">
      <c r="B18" s="157" t="s">
        <v>30</v>
      </c>
      <c r="C18" s="149"/>
      <c r="D18" s="522">
        <f>SUM(D9:D17)</f>
        <v>611757701.55999994</v>
      </c>
      <c r="E18" s="522">
        <f>SUM(E9:E17)</f>
        <v>412688394</v>
      </c>
      <c r="F18" s="522"/>
      <c r="G18" s="522">
        <f>SUM(G9:G17)</f>
        <v>22325742.294813365</v>
      </c>
      <c r="H18" s="522">
        <f>SUM(H9:H17)</f>
        <v>71696625.094727263</v>
      </c>
      <c r="I18" s="522"/>
      <c r="J18" s="522">
        <f>SUM(J9:J17)</f>
        <v>24043581</v>
      </c>
      <c r="K18" s="522">
        <f>SUM(K9:K17)</f>
        <v>15943952</v>
      </c>
      <c r="L18" s="112"/>
    </row>
    <row r="19" spans="2:16" s="149" customFormat="1" ht="12" customHeight="1" x14ac:dyDescent="0.25">
      <c r="B19" s="691"/>
      <c r="D19" s="526"/>
      <c r="E19" s="526"/>
      <c r="G19" s="534"/>
      <c r="H19" s="534"/>
      <c r="J19" s="526"/>
      <c r="K19" s="526"/>
    </row>
    <row r="20" spans="2:16" s="149" customFormat="1" ht="12" customHeight="1" x14ac:dyDescent="0.25">
      <c r="B20" s="562" t="s">
        <v>582</v>
      </c>
      <c r="C20" s="2"/>
      <c r="D20" s="2"/>
      <c r="E20" s="2"/>
      <c r="F20" s="2"/>
      <c r="G20" s="224"/>
      <c r="H20" s="224"/>
      <c r="I20" s="2"/>
      <c r="J20" s="2"/>
      <c r="K20" s="2"/>
    </row>
    <row r="21" spans="2:16" ht="12" customHeight="1" x14ac:dyDescent="0.25">
      <c r="B21" s="523" t="s">
        <v>32</v>
      </c>
      <c r="C21" s="112"/>
      <c r="D21" s="524">
        <v>12383226</v>
      </c>
      <c r="E21" s="524">
        <v>11475160</v>
      </c>
      <c r="F21" s="112"/>
      <c r="G21" s="525">
        <v>477480.54194292304</v>
      </c>
      <c r="H21" s="525">
        <v>479122.23283207836</v>
      </c>
      <c r="I21" s="112"/>
      <c r="J21" s="524">
        <v>790215</v>
      </c>
      <c r="K21" s="524">
        <v>784130</v>
      </c>
    </row>
    <row r="22" spans="2:16" ht="12" customHeight="1" x14ac:dyDescent="0.25">
      <c r="B22" s="527" t="s">
        <v>700</v>
      </c>
      <c r="C22" s="112"/>
      <c r="D22" s="528">
        <v>6550838</v>
      </c>
      <c r="E22" s="528">
        <v>172471071</v>
      </c>
      <c r="F22" s="112"/>
      <c r="G22" s="529">
        <v>47916.175082586124</v>
      </c>
      <c r="H22" s="529">
        <v>1103621.5868103229</v>
      </c>
      <c r="I22" s="112"/>
      <c r="J22" s="528" t="s">
        <v>131</v>
      </c>
      <c r="K22" s="528">
        <v>81</v>
      </c>
      <c r="L22" s="112"/>
      <c r="O22" s="565"/>
      <c r="P22" s="565"/>
    </row>
    <row r="23" spans="2:16" ht="12" customHeight="1" x14ac:dyDescent="0.25">
      <c r="B23" s="527" t="s">
        <v>591</v>
      </c>
      <c r="C23" s="112"/>
      <c r="D23" s="528">
        <v>10171</v>
      </c>
      <c r="E23" s="528">
        <v>4702</v>
      </c>
      <c r="F23" s="112"/>
      <c r="G23" s="529" t="s">
        <v>131</v>
      </c>
      <c r="H23" s="529">
        <v>41.334944052312537</v>
      </c>
      <c r="I23" s="112"/>
      <c r="J23" s="528" t="s">
        <v>131</v>
      </c>
      <c r="K23" s="528">
        <v>130</v>
      </c>
      <c r="L23" s="112"/>
      <c r="O23" s="565"/>
      <c r="P23" s="565"/>
    </row>
    <row r="24" spans="2:16" ht="12" customHeight="1" x14ac:dyDescent="0.25">
      <c r="B24" s="527" t="s">
        <v>41</v>
      </c>
      <c r="C24" s="112"/>
      <c r="D24" s="528">
        <v>30468429</v>
      </c>
      <c r="E24" s="528">
        <v>23898672</v>
      </c>
      <c r="F24" s="112"/>
      <c r="G24" s="529">
        <v>2478792.5213493346</v>
      </c>
      <c r="H24" s="529">
        <v>2052982.3361676321</v>
      </c>
      <c r="I24" s="112"/>
      <c r="J24" s="528">
        <v>2343150</v>
      </c>
      <c r="K24" s="528">
        <v>1822276</v>
      </c>
      <c r="L24" s="112"/>
      <c r="O24" s="565"/>
      <c r="P24" s="565"/>
    </row>
    <row r="25" spans="2:16" ht="12" customHeight="1" x14ac:dyDescent="0.25">
      <c r="B25" s="527" t="s">
        <v>45</v>
      </c>
      <c r="C25" s="112"/>
      <c r="D25" s="528">
        <v>34166274</v>
      </c>
      <c r="E25" s="528">
        <v>38324847</v>
      </c>
      <c r="F25" s="112"/>
      <c r="G25" s="529" t="s">
        <v>131</v>
      </c>
      <c r="H25" s="529" t="s">
        <v>131</v>
      </c>
      <c r="I25" s="112"/>
      <c r="J25" s="528">
        <v>1967820</v>
      </c>
      <c r="K25" s="528">
        <v>1797591</v>
      </c>
      <c r="L25" s="112"/>
      <c r="O25" s="565"/>
      <c r="P25" s="565"/>
    </row>
    <row r="26" spans="2:16" ht="12" customHeight="1" x14ac:dyDescent="0.25">
      <c r="B26" s="527" t="s">
        <v>47</v>
      </c>
      <c r="C26" s="112"/>
      <c r="D26" s="528">
        <v>359036315</v>
      </c>
      <c r="E26" s="528">
        <v>483597487</v>
      </c>
      <c r="F26" s="112"/>
      <c r="G26" s="529">
        <v>34474993.975953668</v>
      </c>
      <c r="H26" s="529">
        <v>51222020.183799081</v>
      </c>
      <c r="I26" s="112"/>
      <c r="J26" s="528">
        <v>1284700</v>
      </c>
      <c r="K26" s="528">
        <v>1072257</v>
      </c>
      <c r="L26" s="112"/>
      <c r="O26" s="565"/>
      <c r="P26" s="565"/>
    </row>
    <row r="27" spans="2:16" ht="12" customHeight="1" x14ac:dyDescent="0.25">
      <c r="B27" s="527" t="s">
        <v>49</v>
      </c>
      <c r="C27" s="112"/>
      <c r="D27" s="528">
        <v>1034997570</v>
      </c>
      <c r="E27" s="528">
        <v>1893555261</v>
      </c>
      <c r="F27" s="112"/>
      <c r="G27" s="529">
        <v>9637063.4733364787</v>
      </c>
      <c r="H27" s="529">
        <v>7135078.4743340798</v>
      </c>
      <c r="I27" s="112"/>
      <c r="J27" s="528">
        <v>1742600</v>
      </c>
      <c r="K27" s="528">
        <v>2632702.3333333302</v>
      </c>
      <c r="L27" s="112"/>
      <c r="O27" s="565"/>
      <c r="P27" s="565"/>
    </row>
    <row r="28" spans="2:16" ht="12" customHeight="1" x14ac:dyDescent="0.25">
      <c r="B28" s="527" t="s">
        <v>56</v>
      </c>
      <c r="C28" s="112"/>
      <c r="D28" s="528">
        <v>6207176</v>
      </c>
      <c r="E28" s="528">
        <v>5750550</v>
      </c>
      <c r="F28" s="112"/>
      <c r="G28" s="529" t="s">
        <v>131</v>
      </c>
      <c r="H28" s="529" t="s">
        <v>131</v>
      </c>
      <c r="I28" s="112"/>
      <c r="J28" s="528">
        <v>770123</v>
      </c>
      <c r="K28" s="528">
        <v>663284</v>
      </c>
      <c r="L28" s="112"/>
      <c r="O28" s="565"/>
      <c r="P28" s="565"/>
    </row>
    <row r="29" spans="2:16" ht="12" customHeight="1" x14ac:dyDescent="0.25">
      <c r="B29" s="527" t="s">
        <v>162</v>
      </c>
      <c r="C29" s="112"/>
      <c r="D29" s="528">
        <v>167732568</v>
      </c>
      <c r="E29" s="528">
        <v>192190964</v>
      </c>
      <c r="F29" s="112"/>
      <c r="G29" s="529">
        <v>2261601.2712533805</v>
      </c>
      <c r="H29" s="529">
        <v>2605523.58648613</v>
      </c>
      <c r="I29" s="112"/>
      <c r="J29" s="528">
        <v>813785</v>
      </c>
      <c r="K29" s="528">
        <v>752107</v>
      </c>
      <c r="L29" s="112"/>
      <c r="O29" s="565"/>
      <c r="P29" s="565"/>
    </row>
    <row r="30" spans="2:16" ht="12" customHeight="1" x14ac:dyDescent="0.25">
      <c r="B30" s="530" t="s">
        <v>163</v>
      </c>
      <c r="C30" s="112"/>
      <c r="D30" s="531">
        <v>428810</v>
      </c>
      <c r="E30" s="531">
        <v>307131</v>
      </c>
      <c r="F30" s="112"/>
      <c r="G30" s="532" t="s">
        <v>131</v>
      </c>
      <c r="H30" s="532" t="s">
        <v>131</v>
      </c>
      <c r="I30" s="112"/>
      <c r="J30" s="531">
        <v>13582</v>
      </c>
      <c r="K30" s="531">
        <v>5624</v>
      </c>
      <c r="L30" s="112"/>
      <c r="O30" s="565"/>
      <c r="P30" s="565"/>
    </row>
    <row r="31" spans="2:16" ht="12" customHeight="1" x14ac:dyDescent="0.25">
      <c r="B31" s="157" t="s">
        <v>30</v>
      </c>
      <c r="C31" s="149"/>
      <c r="D31" s="379">
        <f>SUM(D21:D30)</f>
        <v>1651981377</v>
      </c>
      <c r="E31" s="379">
        <f t="shared" ref="E31:K31" si="0">SUM(E21:E30)</f>
        <v>2821575845</v>
      </c>
      <c r="F31" s="379"/>
      <c r="G31" s="379">
        <f t="shared" si="0"/>
        <v>49377847.95891837</v>
      </c>
      <c r="H31" s="379">
        <f t="shared" si="0"/>
        <v>64598389.735373378</v>
      </c>
      <c r="I31" s="379"/>
      <c r="J31" s="379">
        <f t="shared" si="0"/>
        <v>9725975</v>
      </c>
      <c r="K31" s="379">
        <f t="shared" si="0"/>
        <v>9530182.3333333302</v>
      </c>
      <c r="L31" s="112"/>
      <c r="O31" s="565"/>
      <c r="P31" s="565"/>
    </row>
    <row r="32" spans="2:16" s="149" customFormat="1" ht="12" customHeight="1" x14ac:dyDescent="0.25">
      <c r="B32" s="691"/>
      <c r="D32" s="526"/>
      <c r="E32" s="526"/>
      <c r="G32" s="534"/>
      <c r="H32" s="534"/>
      <c r="J32" s="526"/>
      <c r="K32" s="526"/>
      <c r="O32" s="585"/>
      <c r="P32" s="585"/>
    </row>
    <row r="33" spans="2:16" s="149" customFormat="1" ht="12" customHeight="1" x14ac:dyDescent="0.25">
      <c r="B33" s="562" t="s">
        <v>64</v>
      </c>
      <c r="C33" s="2"/>
      <c r="D33" s="2"/>
      <c r="E33" s="2"/>
      <c r="F33" s="2"/>
      <c r="G33" s="224"/>
      <c r="H33" s="224"/>
      <c r="I33" s="2"/>
      <c r="J33" s="2"/>
      <c r="K33" s="2"/>
      <c r="O33" s="585"/>
      <c r="P33" s="585"/>
    </row>
    <row r="34" spans="2:16" ht="12" customHeight="1" x14ac:dyDescent="0.25">
      <c r="B34" s="951" t="s">
        <v>166</v>
      </c>
      <c r="C34" s="112"/>
      <c r="D34" s="1631">
        <v>61128</v>
      </c>
      <c r="E34" s="1632">
        <v>94728</v>
      </c>
      <c r="F34" s="112"/>
      <c r="G34" s="1633">
        <v>131.57548513263328</v>
      </c>
      <c r="H34" s="1634">
        <v>119.81992219939683</v>
      </c>
      <c r="I34" s="112"/>
      <c r="J34" s="1631">
        <v>2306</v>
      </c>
      <c r="K34" s="1632">
        <v>3214</v>
      </c>
    </row>
    <row r="35" spans="2:16" ht="12" customHeight="1" x14ac:dyDescent="0.25">
      <c r="B35" s="952" t="s">
        <v>74</v>
      </c>
      <c r="C35" s="112"/>
      <c r="D35" s="1962">
        <v>315783</v>
      </c>
      <c r="E35" s="1963">
        <v>290856</v>
      </c>
      <c r="F35" s="112"/>
      <c r="G35" s="1964">
        <v>845.8274036545796</v>
      </c>
      <c r="H35" s="1965">
        <v>973.91744582516401</v>
      </c>
      <c r="I35" s="112"/>
      <c r="J35" s="1962">
        <v>25686</v>
      </c>
      <c r="K35" s="1963">
        <v>26017</v>
      </c>
      <c r="L35" s="112"/>
    </row>
    <row r="36" spans="2:16" ht="12" customHeight="1" x14ac:dyDescent="0.25">
      <c r="B36" s="952" t="s">
        <v>583</v>
      </c>
      <c r="C36" s="112"/>
      <c r="D36" s="1962">
        <v>388835166</v>
      </c>
      <c r="E36" s="1963">
        <v>401387669</v>
      </c>
      <c r="F36" s="112"/>
      <c r="G36" s="1964">
        <v>13369946.984583745</v>
      </c>
      <c r="H36" s="1965">
        <v>17100749.595699113</v>
      </c>
      <c r="I36" s="112"/>
      <c r="J36" s="1962">
        <v>34457400</v>
      </c>
      <c r="K36" s="1963">
        <v>28435176</v>
      </c>
      <c r="L36" s="112"/>
    </row>
    <row r="37" spans="2:16" ht="12" customHeight="1" x14ac:dyDescent="0.25">
      <c r="B37" s="952" t="s">
        <v>82</v>
      </c>
      <c r="C37" s="112"/>
      <c r="D37" s="1962">
        <v>10866435</v>
      </c>
      <c r="E37" s="1963">
        <v>3100684</v>
      </c>
      <c r="F37" s="112"/>
      <c r="G37" s="1964">
        <v>501959.26538336452</v>
      </c>
      <c r="H37" s="1965">
        <v>714867.34560076927</v>
      </c>
      <c r="I37" s="112"/>
      <c r="J37" s="1962">
        <v>445724</v>
      </c>
      <c r="K37" s="1963">
        <v>570538</v>
      </c>
      <c r="L37" s="112"/>
    </row>
    <row r="38" spans="2:16" ht="12" customHeight="1" x14ac:dyDescent="0.25">
      <c r="B38" s="952" t="s">
        <v>180</v>
      </c>
      <c r="C38" s="112"/>
      <c r="D38" s="1962">
        <v>15918533</v>
      </c>
      <c r="E38" s="1963">
        <v>16834003</v>
      </c>
      <c r="F38" s="112"/>
      <c r="G38" s="1964">
        <v>22271.316417938724</v>
      </c>
      <c r="H38" s="1965">
        <v>22668.880120666989</v>
      </c>
      <c r="I38" s="112"/>
      <c r="J38" s="1962">
        <v>2114610</v>
      </c>
      <c r="K38" s="1963">
        <v>2853948.1886999998</v>
      </c>
      <c r="L38" s="112"/>
    </row>
    <row r="39" spans="2:16" ht="12" customHeight="1" x14ac:dyDescent="0.25">
      <c r="B39" s="952" t="s">
        <v>84</v>
      </c>
      <c r="C39" s="112"/>
      <c r="D39" s="1962">
        <v>4323258</v>
      </c>
      <c r="E39" s="1963">
        <v>2794556</v>
      </c>
      <c r="F39" s="112"/>
      <c r="G39" s="1964">
        <v>3024.9852446716873</v>
      </c>
      <c r="H39" s="1965">
        <v>1394.1726016261957</v>
      </c>
      <c r="I39" s="112"/>
      <c r="J39" s="1962">
        <v>824324</v>
      </c>
      <c r="K39" s="1963">
        <v>474572</v>
      </c>
      <c r="L39" s="112"/>
    </row>
    <row r="40" spans="2:16" ht="12" customHeight="1" x14ac:dyDescent="0.25">
      <c r="B40" s="952" t="s">
        <v>584</v>
      </c>
      <c r="C40" s="112"/>
      <c r="D40" s="1880">
        <v>3222390</v>
      </c>
      <c r="E40" s="1963">
        <v>5444156</v>
      </c>
      <c r="F40" s="112"/>
      <c r="G40" s="1964">
        <v>33879.55596299762</v>
      </c>
      <c r="H40" s="1965">
        <v>63812.885178548015</v>
      </c>
      <c r="I40" s="112"/>
      <c r="J40" s="1966">
        <v>366845</v>
      </c>
      <c r="K40" s="1963">
        <v>507396</v>
      </c>
      <c r="L40" s="112"/>
    </row>
    <row r="41" spans="2:16" ht="12" customHeight="1" x14ac:dyDescent="0.25">
      <c r="B41" s="952" t="s">
        <v>90</v>
      </c>
      <c r="C41" s="112"/>
      <c r="D41" s="1962">
        <v>30798206</v>
      </c>
      <c r="E41" s="1963">
        <v>19822399</v>
      </c>
      <c r="F41" s="112"/>
      <c r="G41" s="1964">
        <v>56484.012407200913</v>
      </c>
      <c r="H41" s="1965">
        <v>27368.939634654551</v>
      </c>
      <c r="I41" s="112"/>
      <c r="J41" s="1962">
        <v>1543490</v>
      </c>
      <c r="K41" s="1963">
        <v>729470</v>
      </c>
      <c r="L41" s="112"/>
    </row>
    <row r="42" spans="2:16" ht="12" customHeight="1" x14ac:dyDescent="0.25">
      <c r="B42" s="952" t="s">
        <v>94</v>
      </c>
      <c r="C42" s="112"/>
      <c r="D42" s="1962">
        <v>8506735</v>
      </c>
      <c r="E42" s="1963">
        <v>9910664</v>
      </c>
      <c r="F42" s="112"/>
      <c r="G42" s="1964">
        <v>129908.29396032632</v>
      </c>
      <c r="H42" s="1965">
        <v>97994.531721858177</v>
      </c>
      <c r="I42" s="112"/>
      <c r="J42" s="1962">
        <v>441427</v>
      </c>
      <c r="K42" s="1963">
        <v>659700</v>
      </c>
      <c r="L42" s="112"/>
    </row>
    <row r="43" spans="2:16" ht="12" customHeight="1" x14ac:dyDescent="0.25">
      <c r="B43" s="952" t="s">
        <v>97</v>
      </c>
      <c r="C43" s="112"/>
      <c r="D43" s="1962">
        <v>753393</v>
      </c>
      <c r="E43" s="1963">
        <v>667406</v>
      </c>
      <c r="F43" s="112"/>
      <c r="G43" s="1964">
        <v>4115</v>
      </c>
      <c r="H43" s="1965">
        <v>4091.0582266441229</v>
      </c>
      <c r="I43" s="112"/>
      <c r="J43" s="1962">
        <v>90743</v>
      </c>
      <c r="K43" s="1963">
        <v>70153</v>
      </c>
      <c r="L43" s="112"/>
    </row>
    <row r="44" spans="2:16" ht="12" customHeight="1" x14ac:dyDescent="0.25">
      <c r="B44" s="953" t="s">
        <v>107</v>
      </c>
      <c r="C44" s="112"/>
      <c r="D44" s="1967">
        <v>37708688</v>
      </c>
      <c r="E44" s="1968">
        <v>47822282</v>
      </c>
      <c r="F44" s="112"/>
      <c r="G44" s="1969" t="s">
        <v>131</v>
      </c>
      <c r="H44" s="1970">
        <v>1954467.2756824705</v>
      </c>
      <c r="I44" s="112"/>
      <c r="J44" s="1967">
        <v>227571</v>
      </c>
      <c r="K44" s="1968">
        <v>280203</v>
      </c>
      <c r="L44" s="112"/>
    </row>
    <row r="45" spans="2:16" ht="12.75" customHeight="1" x14ac:dyDescent="0.25">
      <c r="B45" s="157" t="s">
        <v>30</v>
      </c>
      <c r="C45" s="148"/>
      <c r="D45" s="379">
        <f>SUM(D34:D44)</f>
        <v>501309715</v>
      </c>
      <c r="E45" s="379">
        <f t="shared" ref="E45:K45" si="1">SUM(E34:E44)</f>
        <v>508169403</v>
      </c>
      <c r="F45" s="379"/>
      <c r="G45" s="379">
        <f t="shared" si="1"/>
        <v>14122566.816849031</v>
      </c>
      <c r="H45" s="379">
        <f t="shared" si="1"/>
        <v>19988508.421834376</v>
      </c>
      <c r="I45" s="379"/>
      <c r="J45" s="379">
        <f t="shared" si="1"/>
        <v>40540126</v>
      </c>
      <c r="K45" s="379">
        <f t="shared" si="1"/>
        <v>34610387.188699998</v>
      </c>
      <c r="L45" s="112"/>
    </row>
    <row r="46" spans="2:16" ht="12" customHeight="1" x14ac:dyDescent="0.25">
      <c r="B46" s="3"/>
      <c r="G46" s="224"/>
      <c r="H46" s="224"/>
      <c r="L46" s="112"/>
    </row>
    <row r="47" spans="2:16" s="148" customFormat="1" ht="12" customHeight="1" x14ac:dyDescent="0.25">
      <c r="B47" s="555" t="s">
        <v>132</v>
      </c>
      <c r="C47" s="556"/>
      <c r="D47" s="557">
        <f>D45+D31+D18</f>
        <v>2765048793.5599999</v>
      </c>
      <c r="E47" s="557">
        <f>E45+E31+E18</f>
        <v>3742433642</v>
      </c>
      <c r="F47" s="556"/>
      <c r="G47" s="559">
        <f>G45+G31+G18</f>
        <v>85826157.070580766</v>
      </c>
      <c r="H47" s="559">
        <f>H45+H31+H18</f>
        <v>156283523.25193501</v>
      </c>
      <c r="I47" s="556"/>
      <c r="J47" s="557">
        <f>J45+J31+J18</f>
        <v>74309682</v>
      </c>
      <c r="K47" s="557">
        <f>K45+K31+K18</f>
        <v>60084521.522033326</v>
      </c>
    </row>
    <row r="48" spans="2:16" ht="12" customHeight="1" x14ac:dyDescent="0.25">
      <c r="B48" s="3"/>
      <c r="L48" s="148"/>
    </row>
    <row r="49" spans="2:12" ht="12" customHeight="1" x14ac:dyDescent="0.25">
      <c r="B49" s="3" t="s">
        <v>301</v>
      </c>
      <c r="L49" s="148"/>
    </row>
    <row r="50" spans="2:12" ht="12" customHeight="1" x14ac:dyDescent="0.25">
      <c r="B50" s="254" t="s">
        <v>286</v>
      </c>
      <c r="L50" s="148"/>
    </row>
    <row r="51" spans="2:12" ht="12" customHeight="1" x14ac:dyDescent="0.25">
      <c r="L51" s="148"/>
    </row>
    <row r="52" spans="2:12" ht="12" customHeight="1" x14ac:dyDescent="0.25"/>
  </sheetData>
  <mergeCells count="7">
    <mergeCell ref="B4:B6"/>
    <mergeCell ref="D4:E4"/>
    <mergeCell ref="G4:H4"/>
    <mergeCell ref="J4:K4"/>
    <mergeCell ref="D5:E5"/>
    <mergeCell ref="G5:H5"/>
    <mergeCell ref="J5:K5"/>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XFD50"/>
  <sheetViews>
    <sheetView showGridLines="0" zoomScale="85" zoomScaleNormal="85" workbookViewId="0">
      <selection activeCell="B35" sqref="B35:H40"/>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9.140625" style="2"/>
    <col min="14" max="14" width="31.140625" style="2" bestFit="1" customWidth="1"/>
    <col min="15" max="222" width="9.140625" style="2"/>
    <col min="223" max="223" width="2.85546875" style="2" customWidth="1"/>
    <col min="224" max="224" width="45.85546875" style="2" customWidth="1"/>
    <col min="225" max="225" width="2.85546875" style="2" customWidth="1"/>
    <col min="226" max="227" width="15.7109375" style="2" customWidth="1"/>
    <col min="228" max="228" width="2.85546875" style="2" customWidth="1"/>
    <col min="229" max="230" width="15.7109375" style="2" customWidth="1"/>
    <col min="231" max="231" width="2.85546875" style="2" customWidth="1"/>
    <col min="232" max="233" width="15.7109375" style="2" customWidth="1"/>
    <col min="234" max="234" width="2.85546875" style="2" customWidth="1"/>
    <col min="235" max="236" width="15.7109375" style="2" customWidth="1"/>
    <col min="237" max="237" width="2.85546875" style="2" customWidth="1"/>
    <col min="238" max="239" width="15.7109375" style="2" customWidth="1"/>
    <col min="240" max="240" width="2.85546875" style="2" customWidth="1"/>
    <col min="241" max="478" width="9.140625" style="2"/>
    <col min="479" max="479" width="2.85546875" style="2" customWidth="1"/>
    <col min="480" max="480" width="45.85546875" style="2" customWidth="1"/>
    <col min="481" max="481" width="2.85546875" style="2" customWidth="1"/>
    <col min="482" max="483" width="15.7109375" style="2" customWidth="1"/>
    <col min="484" max="484" width="2.85546875" style="2" customWidth="1"/>
    <col min="485" max="486" width="15.7109375" style="2" customWidth="1"/>
    <col min="487" max="487" width="2.85546875" style="2" customWidth="1"/>
    <col min="488" max="489" width="15.7109375" style="2" customWidth="1"/>
    <col min="490" max="490" width="2.85546875" style="2" customWidth="1"/>
    <col min="491" max="492" width="15.7109375" style="2" customWidth="1"/>
    <col min="493" max="493" width="2.85546875" style="2" customWidth="1"/>
    <col min="494" max="495" width="15.7109375" style="2" customWidth="1"/>
    <col min="496" max="496" width="2.85546875" style="2" customWidth="1"/>
    <col min="497" max="734" width="9.140625" style="2"/>
    <col min="735" max="735" width="2.85546875" style="2" customWidth="1"/>
    <col min="736" max="736" width="45.85546875" style="2" customWidth="1"/>
    <col min="737" max="737" width="2.85546875" style="2" customWidth="1"/>
    <col min="738" max="739" width="15.7109375" style="2" customWidth="1"/>
    <col min="740" max="740" width="2.85546875" style="2" customWidth="1"/>
    <col min="741" max="742" width="15.7109375" style="2" customWidth="1"/>
    <col min="743" max="743" width="2.85546875" style="2" customWidth="1"/>
    <col min="744" max="745" width="15.7109375" style="2" customWidth="1"/>
    <col min="746" max="746" width="2.85546875" style="2" customWidth="1"/>
    <col min="747" max="748" width="15.7109375" style="2" customWidth="1"/>
    <col min="749" max="749" width="2.85546875" style="2" customWidth="1"/>
    <col min="750" max="751" width="15.7109375" style="2" customWidth="1"/>
    <col min="752" max="752" width="2.85546875" style="2" customWidth="1"/>
    <col min="753" max="990" width="9.140625" style="2"/>
    <col min="991" max="991" width="2.85546875" style="2" customWidth="1"/>
    <col min="992" max="992" width="45.85546875" style="2" customWidth="1"/>
    <col min="993" max="993" width="2.85546875" style="2" customWidth="1"/>
    <col min="994" max="995" width="15.7109375" style="2" customWidth="1"/>
    <col min="996" max="996" width="2.85546875" style="2" customWidth="1"/>
    <col min="997" max="998" width="15.7109375" style="2" customWidth="1"/>
    <col min="999" max="999" width="2.85546875" style="2" customWidth="1"/>
    <col min="1000" max="1001" width="15.7109375" style="2" customWidth="1"/>
    <col min="1002" max="1002" width="2.85546875" style="2" customWidth="1"/>
    <col min="1003" max="1004" width="15.7109375" style="2" customWidth="1"/>
    <col min="1005" max="1005" width="2.85546875" style="2" customWidth="1"/>
    <col min="1006" max="1007" width="15.7109375" style="2" customWidth="1"/>
    <col min="1008" max="1008" width="2.85546875" style="2" customWidth="1"/>
    <col min="1009" max="1246" width="9.140625" style="2"/>
    <col min="1247" max="1247" width="2.85546875" style="2" customWidth="1"/>
    <col min="1248" max="1248" width="45.85546875" style="2" customWidth="1"/>
    <col min="1249" max="1249" width="2.85546875" style="2" customWidth="1"/>
    <col min="1250" max="1251" width="15.7109375" style="2" customWidth="1"/>
    <col min="1252" max="1252" width="2.85546875" style="2" customWidth="1"/>
    <col min="1253" max="1254" width="15.7109375" style="2" customWidth="1"/>
    <col min="1255" max="1255" width="2.85546875" style="2" customWidth="1"/>
    <col min="1256" max="1257" width="15.7109375" style="2" customWidth="1"/>
    <col min="1258" max="1258" width="2.85546875" style="2" customWidth="1"/>
    <col min="1259" max="1260" width="15.7109375" style="2" customWidth="1"/>
    <col min="1261" max="1261" width="2.85546875" style="2" customWidth="1"/>
    <col min="1262" max="1263" width="15.7109375" style="2" customWidth="1"/>
    <col min="1264" max="1264" width="2.85546875" style="2" customWidth="1"/>
    <col min="1265" max="1502" width="9.140625" style="2"/>
    <col min="1503" max="1503" width="2.85546875" style="2" customWidth="1"/>
    <col min="1504" max="1504" width="45.85546875" style="2" customWidth="1"/>
    <col min="1505" max="1505" width="2.85546875" style="2" customWidth="1"/>
    <col min="1506" max="1507" width="15.7109375" style="2" customWidth="1"/>
    <col min="1508" max="1508" width="2.85546875" style="2" customWidth="1"/>
    <col min="1509" max="1510" width="15.7109375" style="2" customWidth="1"/>
    <col min="1511" max="1511" width="2.85546875" style="2" customWidth="1"/>
    <col min="1512" max="1513" width="15.7109375" style="2" customWidth="1"/>
    <col min="1514" max="1514" width="2.85546875" style="2" customWidth="1"/>
    <col min="1515" max="1516" width="15.7109375" style="2" customWidth="1"/>
    <col min="1517" max="1517" width="2.85546875" style="2" customWidth="1"/>
    <col min="1518" max="1519" width="15.7109375" style="2" customWidth="1"/>
    <col min="1520" max="1520" width="2.85546875" style="2" customWidth="1"/>
    <col min="1521" max="1758" width="9.140625" style="2"/>
    <col min="1759" max="1759" width="2.85546875" style="2" customWidth="1"/>
    <col min="1760" max="1760" width="45.85546875" style="2" customWidth="1"/>
    <col min="1761" max="1761" width="2.85546875" style="2" customWidth="1"/>
    <col min="1762" max="1763" width="15.7109375" style="2" customWidth="1"/>
    <col min="1764" max="1764" width="2.85546875" style="2" customWidth="1"/>
    <col min="1765" max="1766" width="15.7109375" style="2" customWidth="1"/>
    <col min="1767" max="1767" width="2.85546875" style="2" customWidth="1"/>
    <col min="1768" max="1769" width="15.7109375" style="2" customWidth="1"/>
    <col min="1770" max="1770" width="2.85546875" style="2" customWidth="1"/>
    <col min="1771" max="1772" width="15.7109375" style="2" customWidth="1"/>
    <col min="1773" max="1773" width="2.85546875" style="2" customWidth="1"/>
    <col min="1774" max="1775" width="15.7109375" style="2" customWidth="1"/>
    <col min="1776" max="1776" width="2.85546875" style="2" customWidth="1"/>
    <col min="1777" max="2014" width="9.140625" style="2"/>
    <col min="2015" max="2015" width="2.85546875" style="2" customWidth="1"/>
    <col min="2016" max="2016" width="45.85546875" style="2" customWidth="1"/>
    <col min="2017" max="2017" width="2.85546875" style="2" customWidth="1"/>
    <col min="2018" max="2019" width="15.7109375" style="2" customWidth="1"/>
    <col min="2020" max="2020" width="2.85546875" style="2" customWidth="1"/>
    <col min="2021" max="2022" width="15.7109375" style="2" customWidth="1"/>
    <col min="2023" max="2023" width="2.85546875" style="2" customWidth="1"/>
    <col min="2024" max="2025" width="15.7109375" style="2" customWidth="1"/>
    <col min="2026" max="2026" width="2.85546875" style="2" customWidth="1"/>
    <col min="2027" max="2028" width="15.7109375" style="2" customWidth="1"/>
    <col min="2029" max="2029" width="2.85546875" style="2" customWidth="1"/>
    <col min="2030" max="2031" width="15.7109375" style="2" customWidth="1"/>
    <col min="2032" max="2032" width="2.85546875" style="2" customWidth="1"/>
    <col min="2033" max="2270" width="9.140625" style="2"/>
    <col min="2271" max="2271" width="2.85546875" style="2" customWidth="1"/>
    <col min="2272" max="2272" width="45.85546875" style="2" customWidth="1"/>
    <col min="2273" max="2273" width="2.85546875" style="2" customWidth="1"/>
    <col min="2274" max="2275" width="15.7109375" style="2" customWidth="1"/>
    <col min="2276" max="2276" width="2.85546875" style="2" customWidth="1"/>
    <col min="2277" max="2278" width="15.7109375" style="2" customWidth="1"/>
    <col min="2279" max="2279" width="2.85546875" style="2" customWidth="1"/>
    <col min="2280" max="2281" width="15.7109375" style="2" customWidth="1"/>
    <col min="2282" max="2282" width="2.85546875" style="2" customWidth="1"/>
    <col min="2283" max="2284" width="15.7109375" style="2" customWidth="1"/>
    <col min="2285" max="2285" width="2.85546875" style="2" customWidth="1"/>
    <col min="2286" max="2287" width="15.7109375" style="2" customWidth="1"/>
    <col min="2288" max="2288" width="2.85546875" style="2" customWidth="1"/>
    <col min="2289" max="2526" width="9.140625" style="2"/>
    <col min="2527" max="2527" width="2.85546875" style="2" customWidth="1"/>
    <col min="2528" max="2528" width="45.85546875" style="2" customWidth="1"/>
    <col min="2529" max="2529" width="2.85546875" style="2" customWidth="1"/>
    <col min="2530" max="2531" width="15.7109375" style="2" customWidth="1"/>
    <col min="2532" max="2532" width="2.85546875" style="2" customWidth="1"/>
    <col min="2533" max="2534" width="15.7109375" style="2" customWidth="1"/>
    <col min="2535" max="2535" width="2.85546875" style="2" customWidth="1"/>
    <col min="2536" max="2537" width="15.7109375" style="2" customWidth="1"/>
    <col min="2538" max="2538" width="2.85546875" style="2" customWidth="1"/>
    <col min="2539" max="2540" width="15.7109375" style="2" customWidth="1"/>
    <col min="2541" max="2541" width="2.85546875" style="2" customWidth="1"/>
    <col min="2542" max="2543" width="15.7109375" style="2" customWidth="1"/>
    <col min="2544" max="2544" width="2.85546875" style="2" customWidth="1"/>
    <col min="2545" max="2782" width="9.140625" style="2"/>
    <col min="2783" max="2783" width="2.85546875" style="2" customWidth="1"/>
    <col min="2784" max="2784" width="45.85546875" style="2" customWidth="1"/>
    <col min="2785" max="2785" width="2.85546875" style="2" customWidth="1"/>
    <col min="2786" max="2787" width="15.7109375" style="2" customWidth="1"/>
    <col min="2788" max="2788" width="2.85546875" style="2" customWidth="1"/>
    <col min="2789" max="2790" width="15.7109375" style="2" customWidth="1"/>
    <col min="2791" max="2791" width="2.85546875" style="2" customWidth="1"/>
    <col min="2792" max="2793" width="15.7109375" style="2" customWidth="1"/>
    <col min="2794" max="2794" width="2.85546875" style="2" customWidth="1"/>
    <col min="2795" max="2796" width="15.7109375" style="2" customWidth="1"/>
    <col min="2797" max="2797" width="2.85546875" style="2" customWidth="1"/>
    <col min="2798" max="2799" width="15.7109375" style="2" customWidth="1"/>
    <col min="2800" max="2800" width="2.85546875" style="2" customWidth="1"/>
    <col min="2801" max="3038" width="9.140625" style="2"/>
    <col min="3039" max="3039" width="2.85546875" style="2" customWidth="1"/>
    <col min="3040" max="3040" width="45.85546875" style="2" customWidth="1"/>
    <col min="3041" max="3041" width="2.85546875" style="2" customWidth="1"/>
    <col min="3042" max="3043" width="15.7109375" style="2" customWidth="1"/>
    <col min="3044" max="3044" width="2.85546875" style="2" customWidth="1"/>
    <col min="3045" max="3046" width="15.7109375" style="2" customWidth="1"/>
    <col min="3047" max="3047" width="2.85546875" style="2" customWidth="1"/>
    <col min="3048" max="3049" width="15.7109375" style="2" customWidth="1"/>
    <col min="3050" max="3050" width="2.85546875" style="2" customWidth="1"/>
    <col min="3051" max="3052" width="15.7109375" style="2" customWidth="1"/>
    <col min="3053" max="3053" width="2.85546875" style="2" customWidth="1"/>
    <col min="3054" max="3055" width="15.7109375" style="2" customWidth="1"/>
    <col min="3056" max="3056" width="2.85546875" style="2" customWidth="1"/>
    <col min="3057" max="3294" width="9.140625" style="2"/>
    <col min="3295" max="3295" width="2.85546875" style="2" customWidth="1"/>
    <col min="3296" max="3296" width="45.85546875" style="2" customWidth="1"/>
    <col min="3297" max="3297" width="2.85546875" style="2" customWidth="1"/>
    <col min="3298" max="3299" width="15.7109375" style="2" customWidth="1"/>
    <col min="3300" max="3300" width="2.85546875" style="2" customWidth="1"/>
    <col min="3301" max="3302" width="15.7109375" style="2" customWidth="1"/>
    <col min="3303" max="3303" width="2.85546875" style="2" customWidth="1"/>
    <col min="3304" max="3305" width="15.7109375" style="2" customWidth="1"/>
    <col min="3306" max="3306" width="2.85546875" style="2" customWidth="1"/>
    <col min="3307" max="3308" width="15.7109375" style="2" customWidth="1"/>
    <col min="3309" max="3309" width="2.85546875" style="2" customWidth="1"/>
    <col min="3310" max="3311" width="15.7109375" style="2" customWidth="1"/>
    <col min="3312" max="3312" width="2.85546875" style="2" customWidth="1"/>
    <col min="3313" max="3550" width="9.140625" style="2"/>
    <col min="3551" max="3551" width="2.85546875" style="2" customWidth="1"/>
    <col min="3552" max="3552" width="45.85546875" style="2" customWidth="1"/>
    <col min="3553" max="3553" width="2.85546875" style="2" customWidth="1"/>
    <col min="3554" max="3555" width="15.7109375" style="2" customWidth="1"/>
    <col min="3556" max="3556" width="2.85546875" style="2" customWidth="1"/>
    <col min="3557" max="3558" width="15.7109375" style="2" customWidth="1"/>
    <col min="3559" max="3559" width="2.85546875" style="2" customWidth="1"/>
    <col min="3560" max="3561" width="15.7109375" style="2" customWidth="1"/>
    <col min="3562" max="3562" width="2.85546875" style="2" customWidth="1"/>
    <col min="3563" max="3564" width="15.7109375" style="2" customWidth="1"/>
    <col min="3565" max="3565" width="2.85546875" style="2" customWidth="1"/>
    <col min="3566" max="3567" width="15.7109375" style="2" customWidth="1"/>
    <col min="3568" max="3568" width="2.85546875" style="2" customWidth="1"/>
    <col min="3569" max="3806" width="9.140625" style="2"/>
    <col min="3807" max="3807" width="2.85546875" style="2" customWidth="1"/>
    <col min="3808" max="3808" width="45.85546875" style="2" customWidth="1"/>
    <col min="3809" max="3809" width="2.85546875" style="2" customWidth="1"/>
    <col min="3810" max="3811" width="15.7109375" style="2" customWidth="1"/>
    <col min="3812" max="3812" width="2.85546875" style="2" customWidth="1"/>
    <col min="3813" max="3814" width="15.7109375" style="2" customWidth="1"/>
    <col min="3815" max="3815" width="2.85546875" style="2" customWidth="1"/>
    <col min="3816" max="3817" width="15.7109375" style="2" customWidth="1"/>
    <col min="3818" max="3818" width="2.85546875" style="2" customWidth="1"/>
    <col min="3819" max="3820" width="15.7109375" style="2" customWidth="1"/>
    <col min="3821" max="3821" width="2.85546875" style="2" customWidth="1"/>
    <col min="3822" max="3823" width="15.7109375" style="2" customWidth="1"/>
    <col min="3824" max="3824" width="2.85546875" style="2" customWidth="1"/>
    <col min="3825" max="4062" width="9.140625" style="2"/>
    <col min="4063" max="4063" width="2.85546875" style="2" customWidth="1"/>
    <col min="4064" max="4064" width="45.85546875" style="2" customWidth="1"/>
    <col min="4065" max="4065" width="2.85546875" style="2" customWidth="1"/>
    <col min="4066" max="4067" width="15.7109375" style="2" customWidth="1"/>
    <col min="4068" max="4068" width="2.85546875" style="2" customWidth="1"/>
    <col min="4069" max="4070" width="15.7109375" style="2" customWidth="1"/>
    <col min="4071" max="4071" width="2.85546875" style="2" customWidth="1"/>
    <col min="4072" max="4073" width="15.7109375" style="2" customWidth="1"/>
    <col min="4074" max="4074" width="2.85546875" style="2" customWidth="1"/>
    <col min="4075" max="4076" width="15.7109375" style="2" customWidth="1"/>
    <col min="4077" max="4077" width="2.85546875" style="2" customWidth="1"/>
    <col min="4078" max="4079" width="15.7109375" style="2" customWidth="1"/>
    <col min="4080" max="4080" width="2.85546875" style="2" customWidth="1"/>
    <col min="4081" max="4318" width="9.140625" style="2"/>
    <col min="4319" max="4319" width="2.85546875" style="2" customWidth="1"/>
    <col min="4320" max="4320" width="45.85546875" style="2" customWidth="1"/>
    <col min="4321" max="4321" width="2.85546875" style="2" customWidth="1"/>
    <col min="4322" max="4323" width="15.7109375" style="2" customWidth="1"/>
    <col min="4324" max="4324" width="2.85546875" style="2" customWidth="1"/>
    <col min="4325" max="4326" width="15.7109375" style="2" customWidth="1"/>
    <col min="4327" max="4327" width="2.85546875" style="2" customWidth="1"/>
    <col min="4328" max="4329" width="15.7109375" style="2" customWidth="1"/>
    <col min="4330" max="4330" width="2.85546875" style="2" customWidth="1"/>
    <col min="4331" max="4332" width="15.7109375" style="2" customWidth="1"/>
    <col min="4333" max="4333" width="2.85546875" style="2" customWidth="1"/>
    <col min="4334" max="4335" width="15.7109375" style="2" customWidth="1"/>
    <col min="4336" max="4336" width="2.85546875" style="2" customWidth="1"/>
    <col min="4337" max="4574" width="9.140625" style="2"/>
    <col min="4575" max="4575" width="2.85546875" style="2" customWidth="1"/>
    <col min="4576" max="4576" width="45.85546875" style="2" customWidth="1"/>
    <col min="4577" max="4577" width="2.85546875" style="2" customWidth="1"/>
    <col min="4578" max="4579" width="15.7109375" style="2" customWidth="1"/>
    <col min="4580" max="4580" width="2.85546875" style="2" customWidth="1"/>
    <col min="4581" max="4582" width="15.7109375" style="2" customWidth="1"/>
    <col min="4583" max="4583" width="2.85546875" style="2" customWidth="1"/>
    <col min="4584" max="4585" width="15.7109375" style="2" customWidth="1"/>
    <col min="4586" max="4586" width="2.85546875" style="2" customWidth="1"/>
    <col min="4587" max="4588" width="15.7109375" style="2" customWidth="1"/>
    <col min="4589" max="4589" width="2.85546875" style="2" customWidth="1"/>
    <col min="4590" max="4591" width="15.7109375" style="2" customWidth="1"/>
    <col min="4592" max="4592" width="2.85546875" style="2" customWidth="1"/>
    <col min="4593" max="4830" width="9.140625" style="2"/>
    <col min="4831" max="4831" width="2.85546875" style="2" customWidth="1"/>
    <col min="4832" max="4832" width="45.85546875" style="2" customWidth="1"/>
    <col min="4833" max="4833" width="2.85546875" style="2" customWidth="1"/>
    <col min="4834" max="4835" width="15.7109375" style="2" customWidth="1"/>
    <col min="4836" max="4836" width="2.85546875" style="2" customWidth="1"/>
    <col min="4837" max="4838" width="15.7109375" style="2" customWidth="1"/>
    <col min="4839" max="4839" width="2.85546875" style="2" customWidth="1"/>
    <col min="4840" max="4841" width="15.7109375" style="2" customWidth="1"/>
    <col min="4842" max="4842" width="2.85546875" style="2" customWidth="1"/>
    <col min="4843" max="4844" width="15.7109375" style="2" customWidth="1"/>
    <col min="4845" max="4845" width="2.85546875" style="2" customWidth="1"/>
    <col min="4846" max="4847" width="15.7109375" style="2" customWidth="1"/>
    <col min="4848" max="4848" width="2.85546875" style="2" customWidth="1"/>
    <col min="4849" max="5086" width="9.140625" style="2"/>
    <col min="5087" max="5087" width="2.85546875" style="2" customWidth="1"/>
    <col min="5088" max="5088" width="45.85546875" style="2" customWidth="1"/>
    <col min="5089" max="5089" width="2.85546875" style="2" customWidth="1"/>
    <col min="5090" max="5091" width="15.7109375" style="2" customWidth="1"/>
    <col min="5092" max="5092" width="2.85546875" style="2" customWidth="1"/>
    <col min="5093" max="5094" width="15.7109375" style="2" customWidth="1"/>
    <col min="5095" max="5095" width="2.85546875" style="2" customWidth="1"/>
    <col min="5096" max="5097" width="15.7109375" style="2" customWidth="1"/>
    <col min="5098" max="5098" width="2.85546875" style="2" customWidth="1"/>
    <col min="5099" max="5100" width="15.7109375" style="2" customWidth="1"/>
    <col min="5101" max="5101" width="2.85546875" style="2" customWidth="1"/>
    <col min="5102" max="5103" width="15.7109375" style="2" customWidth="1"/>
    <col min="5104" max="5104" width="2.85546875" style="2" customWidth="1"/>
    <col min="5105" max="5342" width="9.140625" style="2"/>
    <col min="5343" max="5343" width="2.85546875" style="2" customWidth="1"/>
    <col min="5344" max="5344" width="45.85546875" style="2" customWidth="1"/>
    <col min="5345" max="5345" width="2.85546875" style="2" customWidth="1"/>
    <col min="5346" max="5347" width="15.7109375" style="2" customWidth="1"/>
    <col min="5348" max="5348" width="2.85546875" style="2" customWidth="1"/>
    <col min="5349" max="5350" width="15.7109375" style="2" customWidth="1"/>
    <col min="5351" max="5351" width="2.85546875" style="2" customWidth="1"/>
    <col min="5352" max="5353" width="15.7109375" style="2" customWidth="1"/>
    <col min="5354" max="5354" width="2.85546875" style="2" customWidth="1"/>
    <col min="5355" max="5356" width="15.7109375" style="2" customWidth="1"/>
    <col min="5357" max="5357" width="2.85546875" style="2" customWidth="1"/>
    <col min="5358" max="5359" width="15.7109375" style="2" customWidth="1"/>
    <col min="5360" max="5360" width="2.85546875" style="2" customWidth="1"/>
    <col min="5361" max="5598" width="9.140625" style="2"/>
    <col min="5599" max="5599" width="2.85546875" style="2" customWidth="1"/>
    <col min="5600" max="5600" width="45.85546875" style="2" customWidth="1"/>
    <col min="5601" max="5601" width="2.85546875" style="2" customWidth="1"/>
    <col min="5602" max="5603" width="15.7109375" style="2" customWidth="1"/>
    <col min="5604" max="5604" width="2.85546875" style="2" customWidth="1"/>
    <col min="5605" max="5606" width="15.7109375" style="2" customWidth="1"/>
    <col min="5607" max="5607" width="2.85546875" style="2" customWidth="1"/>
    <col min="5608" max="5609" width="15.7109375" style="2" customWidth="1"/>
    <col min="5610" max="5610" width="2.85546875" style="2" customWidth="1"/>
    <col min="5611" max="5612" width="15.7109375" style="2" customWidth="1"/>
    <col min="5613" max="5613" width="2.85546875" style="2" customWidth="1"/>
    <col min="5614" max="5615" width="15.7109375" style="2" customWidth="1"/>
    <col min="5616" max="5616" width="2.85546875" style="2" customWidth="1"/>
    <col min="5617" max="5854" width="9.140625" style="2"/>
    <col min="5855" max="5855" width="2.85546875" style="2" customWidth="1"/>
    <col min="5856" max="5856" width="45.85546875" style="2" customWidth="1"/>
    <col min="5857" max="5857" width="2.85546875" style="2" customWidth="1"/>
    <col min="5858" max="5859" width="15.7109375" style="2" customWidth="1"/>
    <col min="5860" max="5860" width="2.85546875" style="2" customWidth="1"/>
    <col min="5861" max="5862" width="15.7109375" style="2" customWidth="1"/>
    <col min="5863" max="5863" width="2.85546875" style="2" customWidth="1"/>
    <col min="5864" max="5865" width="15.7109375" style="2" customWidth="1"/>
    <col min="5866" max="5866" width="2.85546875" style="2" customWidth="1"/>
    <col min="5867" max="5868" width="15.7109375" style="2" customWidth="1"/>
    <col min="5869" max="5869" width="2.85546875" style="2" customWidth="1"/>
    <col min="5870" max="5871" width="15.7109375" style="2" customWidth="1"/>
    <col min="5872" max="5872" width="2.85546875" style="2" customWidth="1"/>
    <col min="5873" max="6110" width="9.140625" style="2"/>
    <col min="6111" max="6111" width="2.85546875" style="2" customWidth="1"/>
    <col min="6112" max="6112" width="45.85546875" style="2" customWidth="1"/>
    <col min="6113" max="6113" width="2.85546875" style="2" customWidth="1"/>
    <col min="6114" max="6115" width="15.7109375" style="2" customWidth="1"/>
    <col min="6116" max="6116" width="2.85546875" style="2" customWidth="1"/>
    <col min="6117" max="6118" width="15.7109375" style="2" customWidth="1"/>
    <col min="6119" max="6119" width="2.85546875" style="2" customWidth="1"/>
    <col min="6120" max="6121" width="15.7109375" style="2" customWidth="1"/>
    <col min="6122" max="6122" width="2.85546875" style="2" customWidth="1"/>
    <col min="6123" max="6124" width="15.7109375" style="2" customWidth="1"/>
    <col min="6125" max="6125" width="2.85546875" style="2" customWidth="1"/>
    <col min="6126" max="6127" width="15.7109375" style="2" customWidth="1"/>
    <col min="6128" max="6128" width="2.85546875" style="2" customWidth="1"/>
    <col min="6129" max="6366" width="9.140625" style="2"/>
    <col min="6367" max="6367" width="2.85546875" style="2" customWidth="1"/>
    <col min="6368" max="6368" width="45.85546875" style="2" customWidth="1"/>
    <col min="6369" max="6369" width="2.85546875" style="2" customWidth="1"/>
    <col min="6370" max="6371" width="15.7109375" style="2" customWidth="1"/>
    <col min="6372" max="6372" width="2.85546875" style="2" customWidth="1"/>
    <col min="6373" max="6374" width="15.7109375" style="2" customWidth="1"/>
    <col min="6375" max="6375" width="2.85546875" style="2" customWidth="1"/>
    <col min="6376" max="6377" width="15.7109375" style="2" customWidth="1"/>
    <col min="6378" max="6378" width="2.85546875" style="2" customWidth="1"/>
    <col min="6379" max="6380" width="15.7109375" style="2" customWidth="1"/>
    <col min="6381" max="6381" width="2.85546875" style="2" customWidth="1"/>
    <col min="6382" max="6383" width="15.7109375" style="2" customWidth="1"/>
    <col min="6384" max="6384" width="2.85546875" style="2" customWidth="1"/>
    <col min="6385" max="6622" width="9.140625" style="2"/>
    <col min="6623" max="6623" width="2.85546875" style="2" customWidth="1"/>
    <col min="6624" max="6624" width="45.85546875" style="2" customWidth="1"/>
    <col min="6625" max="6625" width="2.85546875" style="2" customWidth="1"/>
    <col min="6626" max="6627" width="15.7109375" style="2" customWidth="1"/>
    <col min="6628" max="6628" width="2.85546875" style="2" customWidth="1"/>
    <col min="6629" max="6630" width="15.7109375" style="2" customWidth="1"/>
    <col min="6631" max="6631" width="2.85546875" style="2" customWidth="1"/>
    <col min="6632" max="6633" width="15.7109375" style="2" customWidth="1"/>
    <col min="6634" max="6634" width="2.85546875" style="2" customWidth="1"/>
    <col min="6635" max="6636" width="15.7109375" style="2" customWidth="1"/>
    <col min="6637" max="6637" width="2.85546875" style="2" customWidth="1"/>
    <col min="6638" max="6639" width="15.7109375" style="2" customWidth="1"/>
    <col min="6640" max="6640" width="2.85546875" style="2" customWidth="1"/>
    <col min="6641" max="6878" width="9.140625" style="2"/>
    <col min="6879" max="6879" width="2.85546875" style="2" customWidth="1"/>
    <col min="6880" max="6880" width="45.85546875" style="2" customWidth="1"/>
    <col min="6881" max="6881" width="2.85546875" style="2" customWidth="1"/>
    <col min="6882" max="6883" width="15.7109375" style="2" customWidth="1"/>
    <col min="6884" max="6884" width="2.85546875" style="2" customWidth="1"/>
    <col min="6885" max="6886" width="15.7109375" style="2" customWidth="1"/>
    <col min="6887" max="6887" width="2.85546875" style="2" customWidth="1"/>
    <col min="6888" max="6889" width="15.7109375" style="2" customWidth="1"/>
    <col min="6890" max="6890" width="2.85546875" style="2" customWidth="1"/>
    <col min="6891" max="6892" width="15.7109375" style="2" customWidth="1"/>
    <col min="6893" max="6893" width="2.85546875" style="2" customWidth="1"/>
    <col min="6894" max="6895" width="15.7109375" style="2" customWidth="1"/>
    <col min="6896" max="6896" width="2.85546875" style="2" customWidth="1"/>
    <col min="6897" max="7134" width="9.140625" style="2"/>
    <col min="7135" max="7135" width="2.85546875" style="2" customWidth="1"/>
    <col min="7136" max="7136" width="45.85546875" style="2" customWidth="1"/>
    <col min="7137" max="7137" width="2.85546875" style="2" customWidth="1"/>
    <col min="7138" max="7139" width="15.7109375" style="2" customWidth="1"/>
    <col min="7140" max="7140" width="2.85546875" style="2" customWidth="1"/>
    <col min="7141" max="7142" width="15.7109375" style="2" customWidth="1"/>
    <col min="7143" max="7143" width="2.85546875" style="2" customWidth="1"/>
    <col min="7144" max="7145" width="15.7109375" style="2" customWidth="1"/>
    <col min="7146" max="7146" width="2.85546875" style="2" customWidth="1"/>
    <col min="7147" max="7148" width="15.7109375" style="2" customWidth="1"/>
    <col min="7149" max="7149" width="2.85546875" style="2" customWidth="1"/>
    <col min="7150" max="7151" width="15.7109375" style="2" customWidth="1"/>
    <col min="7152" max="7152" width="2.85546875" style="2" customWidth="1"/>
    <col min="7153" max="7390" width="9.140625" style="2"/>
    <col min="7391" max="7391" width="2.85546875" style="2" customWidth="1"/>
    <col min="7392" max="7392" width="45.85546875" style="2" customWidth="1"/>
    <col min="7393" max="7393" width="2.85546875" style="2" customWidth="1"/>
    <col min="7394" max="7395" width="15.7109375" style="2" customWidth="1"/>
    <col min="7396" max="7396" width="2.85546875" style="2" customWidth="1"/>
    <col min="7397" max="7398" width="15.7109375" style="2" customWidth="1"/>
    <col min="7399" max="7399" width="2.85546875" style="2" customWidth="1"/>
    <col min="7400" max="7401" width="15.7109375" style="2" customWidth="1"/>
    <col min="7402" max="7402" width="2.85546875" style="2" customWidth="1"/>
    <col min="7403" max="7404" width="15.7109375" style="2" customWidth="1"/>
    <col min="7405" max="7405" width="2.85546875" style="2" customWidth="1"/>
    <col min="7406" max="7407" width="15.7109375" style="2" customWidth="1"/>
    <col min="7408" max="7408" width="2.85546875" style="2" customWidth="1"/>
    <col min="7409" max="7646" width="9.140625" style="2"/>
    <col min="7647" max="7647" width="2.85546875" style="2" customWidth="1"/>
    <col min="7648" max="7648" width="45.85546875" style="2" customWidth="1"/>
    <col min="7649" max="7649" width="2.85546875" style="2" customWidth="1"/>
    <col min="7650" max="7651" width="15.7109375" style="2" customWidth="1"/>
    <col min="7652" max="7652" width="2.85546875" style="2" customWidth="1"/>
    <col min="7653" max="7654" width="15.7109375" style="2" customWidth="1"/>
    <col min="7655" max="7655" width="2.85546875" style="2" customWidth="1"/>
    <col min="7656" max="7657" width="15.7109375" style="2" customWidth="1"/>
    <col min="7658" max="7658" width="2.85546875" style="2" customWidth="1"/>
    <col min="7659" max="7660" width="15.7109375" style="2" customWidth="1"/>
    <col min="7661" max="7661" width="2.85546875" style="2" customWidth="1"/>
    <col min="7662" max="7663" width="15.7109375" style="2" customWidth="1"/>
    <col min="7664" max="7664" width="2.85546875" style="2" customWidth="1"/>
    <col min="7665" max="7902" width="9.140625" style="2"/>
    <col min="7903" max="7903" width="2.85546875" style="2" customWidth="1"/>
    <col min="7904" max="7904" width="45.85546875" style="2" customWidth="1"/>
    <col min="7905" max="7905" width="2.85546875" style="2" customWidth="1"/>
    <col min="7906" max="7907" width="15.7109375" style="2" customWidth="1"/>
    <col min="7908" max="7908" width="2.85546875" style="2" customWidth="1"/>
    <col min="7909" max="7910" width="15.7109375" style="2" customWidth="1"/>
    <col min="7911" max="7911" width="2.85546875" style="2" customWidth="1"/>
    <col min="7912" max="7913" width="15.7109375" style="2" customWidth="1"/>
    <col min="7914" max="7914" width="2.85546875" style="2" customWidth="1"/>
    <col min="7915" max="7916" width="15.7109375" style="2" customWidth="1"/>
    <col min="7917" max="7917" width="2.85546875" style="2" customWidth="1"/>
    <col min="7918" max="7919" width="15.7109375" style="2" customWidth="1"/>
    <col min="7920" max="7920" width="2.85546875" style="2" customWidth="1"/>
    <col min="7921" max="8158" width="9.140625" style="2"/>
    <col min="8159" max="8159" width="2.85546875" style="2" customWidth="1"/>
    <col min="8160" max="8160" width="45.85546875" style="2" customWidth="1"/>
    <col min="8161" max="8161" width="2.85546875" style="2" customWidth="1"/>
    <col min="8162" max="8163" width="15.7109375" style="2" customWidth="1"/>
    <col min="8164" max="8164" width="2.85546875" style="2" customWidth="1"/>
    <col min="8165" max="8166" width="15.7109375" style="2" customWidth="1"/>
    <col min="8167" max="8167" width="2.85546875" style="2" customWidth="1"/>
    <col min="8168" max="8169" width="15.7109375" style="2" customWidth="1"/>
    <col min="8170" max="8170" width="2.85546875" style="2" customWidth="1"/>
    <col min="8171" max="8172" width="15.7109375" style="2" customWidth="1"/>
    <col min="8173" max="8173" width="2.85546875" style="2" customWidth="1"/>
    <col min="8174" max="8175" width="15.7109375" style="2" customWidth="1"/>
    <col min="8176" max="8176" width="2.85546875" style="2" customWidth="1"/>
    <col min="8177" max="8414" width="9.140625" style="2"/>
    <col min="8415" max="8415" width="2.85546875" style="2" customWidth="1"/>
    <col min="8416" max="8416" width="45.85546875" style="2" customWidth="1"/>
    <col min="8417" max="8417" width="2.85546875" style="2" customWidth="1"/>
    <col min="8418" max="8419" width="15.7109375" style="2" customWidth="1"/>
    <col min="8420" max="8420" width="2.85546875" style="2" customWidth="1"/>
    <col min="8421" max="8422" width="15.7109375" style="2" customWidth="1"/>
    <col min="8423" max="8423" width="2.85546875" style="2" customWidth="1"/>
    <col min="8424" max="8425" width="15.7109375" style="2" customWidth="1"/>
    <col min="8426" max="8426" width="2.85546875" style="2" customWidth="1"/>
    <col min="8427" max="8428" width="15.7109375" style="2" customWidth="1"/>
    <col min="8429" max="8429" width="2.85546875" style="2" customWidth="1"/>
    <col min="8430" max="8431" width="15.7109375" style="2" customWidth="1"/>
    <col min="8432" max="8432" width="2.85546875" style="2" customWidth="1"/>
    <col min="8433" max="8670" width="9.140625" style="2"/>
    <col min="8671" max="8671" width="2.85546875" style="2" customWidth="1"/>
    <col min="8672" max="8672" width="45.85546875" style="2" customWidth="1"/>
    <col min="8673" max="8673" width="2.85546875" style="2" customWidth="1"/>
    <col min="8674" max="8675" width="15.7109375" style="2" customWidth="1"/>
    <col min="8676" max="8676" width="2.85546875" style="2" customWidth="1"/>
    <col min="8677" max="8678" width="15.7109375" style="2" customWidth="1"/>
    <col min="8679" max="8679" width="2.85546875" style="2" customWidth="1"/>
    <col min="8680" max="8681" width="15.7109375" style="2" customWidth="1"/>
    <col min="8682" max="8682" width="2.85546875" style="2" customWidth="1"/>
    <col min="8683" max="8684" width="15.7109375" style="2" customWidth="1"/>
    <col min="8685" max="8685" width="2.85546875" style="2" customWidth="1"/>
    <col min="8686" max="8687" width="15.7109375" style="2" customWidth="1"/>
    <col min="8688" max="8688" width="2.85546875" style="2" customWidth="1"/>
    <col min="8689" max="8926" width="9.140625" style="2"/>
    <col min="8927" max="8927" width="2.85546875" style="2" customWidth="1"/>
    <col min="8928" max="8928" width="45.85546875" style="2" customWidth="1"/>
    <col min="8929" max="8929" width="2.85546875" style="2" customWidth="1"/>
    <col min="8930" max="8931" width="15.7109375" style="2" customWidth="1"/>
    <col min="8932" max="8932" width="2.85546875" style="2" customWidth="1"/>
    <col min="8933" max="8934" width="15.7109375" style="2" customWidth="1"/>
    <col min="8935" max="8935" width="2.85546875" style="2" customWidth="1"/>
    <col min="8936" max="8937" width="15.7109375" style="2" customWidth="1"/>
    <col min="8938" max="8938" width="2.85546875" style="2" customWidth="1"/>
    <col min="8939" max="8940" width="15.7109375" style="2" customWidth="1"/>
    <col min="8941" max="8941" width="2.85546875" style="2" customWidth="1"/>
    <col min="8942" max="8943" width="15.7109375" style="2" customWidth="1"/>
    <col min="8944" max="8944" width="2.85546875" style="2" customWidth="1"/>
    <col min="8945" max="9182" width="9.140625" style="2"/>
    <col min="9183" max="9183" width="2.85546875" style="2" customWidth="1"/>
    <col min="9184" max="9184" width="45.85546875" style="2" customWidth="1"/>
    <col min="9185" max="9185" width="2.85546875" style="2" customWidth="1"/>
    <col min="9186" max="9187" width="15.7109375" style="2" customWidth="1"/>
    <col min="9188" max="9188" width="2.85546875" style="2" customWidth="1"/>
    <col min="9189" max="9190" width="15.7109375" style="2" customWidth="1"/>
    <col min="9191" max="9191" width="2.85546875" style="2" customWidth="1"/>
    <col min="9192" max="9193" width="15.7109375" style="2" customWidth="1"/>
    <col min="9194" max="9194" width="2.85546875" style="2" customWidth="1"/>
    <col min="9195" max="9196" width="15.7109375" style="2" customWidth="1"/>
    <col min="9197" max="9197" width="2.85546875" style="2" customWidth="1"/>
    <col min="9198" max="9199" width="15.7109375" style="2" customWidth="1"/>
    <col min="9200" max="9200" width="2.85546875" style="2" customWidth="1"/>
    <col min="9201" max="9438" width="9.140625" style="2"/>
    <col min="9439" max="9439" width="2.85546875" style="2" customWidth="1"/>
    <col min="9440" max="9440" width="45.85546875" style="2" customWidth="1"/>
    <col min="9441" max="9441" width="2.85546875" style="2" customWidth="1"/>
    <col min="9442" max="9443" width="15.7109375" style="2" customWidth="1"/>
    <col min="9444" max="9444" width="2.85546875" style="2" customWidth="1"/>
    <col min="9445" max="9446" width="15.7109375" style="2" customWidth="1"/>
    <col min="9447" max="9447" width="2.85546875" style="2" customWidth="1"/>
    <col min="9448" max="9449" width="15.7109375" style="2" customWidth="1"/>
    <col min="9450" max="9450" width="2.85546875" style="2" customWidth="1"/>
    <col min="9451" max="9452" width="15.7109375" style="2" customWidth="1"/>
    <col min="9453" max="9453" width="2.85546875" style="2" customWidth="1"/>
    <col min="9454" max="9455" width="15.7109375" style="2" customWidth="1"/>
    <col min="9456" max="9456" width="2.85546875" style="2" customWidth="1"/>
    <col min="9457" max="9694" width="9.140625" style="2"/>
    <col min="9695" max="9695" width="2.85546875" style="2" customWidth="1"/>
    <col min="9696" max="9696" width="45.85546875" style="2" customWidth="1"/>
    <col min="9697" max="9697" width="2.85546875" style="2" customWidth="1"/>
    <col min="9698" max="9699" width="15.7109375" style="2" customWidth="1"/>
    <col min="9700" max="9700" width="2.85546875" style="2" customWidth="1"/>
    <col min="9701" max="9702" width="15.7109375" style="2" customWidth="1"/>
    <col min="9703" max="9703" width="2.85546875" style="2" customWidth="1"/>
    <col min="9704" max="9705" width="15.7109375" style="2" customWidth="1"/>
    <col min="9706" max="9706" width="2.85546875" style="2" customWidth="1"/>
    <col min="9707" max="9708" width="15.7109375" style="2" customWidth="1"/>
    <col min="9709" max="9709" width="2.85546875" style="2" customWidth="1"/>
    <col min="9710" max="9711" width="15.7109375" style="2" customWidth="1"/>
    <col min="9712" max="9712" width="2.85546875" style="2" customWidth="1"/>
    <col min="9713" max="9950" width="9.140625" style="2"/>
    <col min="9951" max="9951" width="2.85546875" style="2" customWidth="1"/>
    <col min="9952" max="9952" width="45.85546875" style="2" customWidth="1"/>
    <col min="9953" max="9953" width="2.85546875" style="2" customWidth="1"/>
    <col min="9954" max="9955" width="15.7109375" style="2" customWidth="1"/>
    <col min="9956" max="9956" width="2.85546875" style="2" customWidth="1"/>
    <col min="9957" max="9958" width="15.7109375" style="2" customWidth="1"/>
    <col min="9959" max="9959" width="2.85546875" style="2" customWidth="1"/>
    <col min="9960" max="9961" width="15.7109375" style="2" customWidth="1"/>
    <col min="9962" max="9962" width="2.85546875" style="2" customWidth="1"/>
    <col min="9963" max="9964" width="15.7109375" style="2" customWidth="1"/>
    <col min="9965" max="9965" width="2.85546875" style="2" customWidth="1"/>
    <col min="9966" max="9967" width="15.7109375" style="2" customWidth="1"/>
    <col min="9968" max="9968" width="2.85546875" style="2" customWidth="1"/>
    <col min="9969" max="10206" width="9.140625" style="2"/>
    <col min="10207" max="10207" width="2.85546875" style="2" customWidth="1"/>
    <col min="10208" max="10208" width="45.85546875" style="2" customWidth="1"/>
    <col min="10209" max="10209" width="2.85546875" style="2" customWidth="1"/>
    <col min="10210" max="10211" width="15.7109375" style="2" customWidth="1"/>
    <col min="10212" max="10212" width="2.85546875" style="2" customWidth="1"/>
    <col min="10213" max="10214" width="15.7109375" style="2" customWidth="1"/>
    <col min="10215" max="10215" width="2.85546875" style="2" customWidth="1"/>
    <col min="10216" max="10217" width="15.7109375" style="2" customWidth="1"/>
    <col min="10218" max="10218" width="2.85546875" style="2" customWidth="1"/>
    <col min="10219" max="10220" width="15.7109375" style="2" customWidth="1"/>
    <col min="10221" max="10221" width="2.85546875" style="2" customWidth="1"/>
    <col min="10222" max="10223" width="15.7109375" style="2" customWidth="1"/>
    <col min="10224" max="10224" width="2.85546875" style="2" customWidth="1"/>
    <col min="10225" max="10462" width="9.140625" style="2"/>
    <col min="10463" max="10463" width="2.85546875" style="2" customWidth="1"/>
    <col min="10464" max="10464" width="45.85546875" style="2" customWidth="1"/>
    <col min="10465" max="10465" width="2.85546875" style="2" customWidth="1"/>
    <col min="10466" max="10467" width="15.7109375" style="2" customWidth="1"/>
    <col min="10468" max="10468" width="2.85546875" style="2" customWidth="1"/>
    <col min="10469" max="10470" width="15.7109375" style="2" customWidth="1"/>
    <col min="10471" max="10471" width="2.85546875" style="2" customWidth="1"/>
    <col min="10472" max="10473" width="15.7109375" style="2" customWidth="1"/>
    <col min="10474" max="10474" width="2.85546875" style="2" customWidth="1"/>
    <col min="10475" max="10476" width="15.7109375" style="2" customWidth="1"/>
    <col min="10477" max="10477" width="2.85546875" style="2" customWidth="1"/>
    <col min="10478" max="10479" width="15.7109375" style="2" customWidth="1"/>
    <col min="10480" max="10480" width="2.85546875" style="2" customWidth="1"/>
    <col min="10481" max="10718" width="9.140625" style="2"/>
    <col min="10719" max="10719" width="2.85546875" style="2" customWidth="1"/>
    <col min="10720" max="10720" width="45.85546875" style="2" customWidth="1"/>
    <col min="10721" max="10721" width="2.85546875" style="2" customWidth="1"/>
    <col min="10722" max="10723" width="15.7109375" style="2" customWidth="1"/>
    <col min="10724" max="10724" width="2.85546875" style="2" customWidth="1"/>
    <col min="10725" max="10726" width="15.7109375" style="2" customWidth="1"/>
    <col min="10727" max="10727" width="2.85546875" style="2" customWidth="1"/>
    <col min="10728" max="10729" width="15.7109375" style="2" customWidth="1"/>
    <col min="10730" max="10730" width="2.85546875" style="2" customWidth="1"/>
    <col min="10731" max="10732" width="15.7109375" style="2" customWidth="1"/>
    <col min="10733" max="10733" width="2.85546875" style="2" customWidth="1"/>
    <col min="10734" max="10735" width="15.7109375" style="2" customWidth="1"/>
    <col min="10736" max="10736" width="2.85546875" style="2" customWidth="1"/>
    <col min="10737" max="10974" width="9.140625" style="2"/>
    <col min="10975" max="10975" width="2.85546875" style="2" customWidth="1"/>
    <col min="10976" max="10976" width="45.85546875" style="2" customWidth="1"/>
    <col min="10977" max="10977" width="2.85546875" style="2" customWidth="1"/>
    <col min="10978" max="10979" width="15.7109375" style="2" customWidth="1"/>
    <col min="10980" max="10980" width="2.85546875" style="2" customWidth="1"/>
    <col min="10981" max="10982" width="15.7109375" style="2" customWidth="1"/>
    <col min="10983" max="10983" width="2.85546875" style="2" customWidth="1"/>
    <col min="10984" max="10985" width="15.7109375" style="2" customWidth="1"/>
    <col min="10986" max="10986" width="2.85546875" style="2" customWidth="1"/>
    <col min="10987" max="10988" width="15.7109375" style="2" customWidth="1"/>
    <col min="10989" max="10989" width="2.85546875" style="2" customWidth="1"/>
    <col min="10990" max="10991" width="15.7109375" style="2" customWidth="1"/>
    <col min="10992" max="10992" width="2.85546875" style="2" customWidth="1"/>
    <col min="10993" max="11230" width="9.140625" style="2"/>
    <col min="11231" max="11231" width="2.85546875" style="2" customWidth="1"/>
    <col min="11232" max="11232" width="45.85546875" style="2" customWidth="1"/>
    <col min="11233" max="11233" width="2.85546875" style="2" customWidth="1"/>
    <col min="11234" max="11235" width="15.7109375" style="2" customWidth="1"/>
    <col min="11236" max="11236" width="2.85546875" style="2" customWidth="1"/>
    <col min="11237" max="11238" width="15.7109375" style="2" customWidth="1"/>
    <col min="11239" max="11239" width="2.85546875" style="2" customWidth="1"/>
    <col min="11240" max="11241" width="15.7109375" style="2" customWidth="1"/>
    <col min="11242" max="11242" width="2.85546875" style="2" customWidth="1"/>
    <col min="11243" max="11244" width="15.7109375" style="2" customWidth="1"/>
    <col min="11245" max="11245" width="2.85546875" style="2" customWidth="1"/>
    <col min="11246" max="11247" width="15.7109375" style="2" customWidth="1"/>
    <col min="11248" max="11248" width="2.85546875" style="2" customWidth="1"/>
    <col min="11249" max="11486" width="9.140625" style="2"/>
    <col min="11487" max="11487" width="2.85546875" style="2" customWidth="1"/>
    <col min="11488" max="11488" width="45.85546875" style="2" customWidth="1"/>
    <col min="11489" max="11489" width="2.85546875" style="2" customWidth="1"/>
    <col min="11490" max="11491" width="15.7109375" style="2" customWidth="1"/>
    <col min="11492" max="11492" width="2.85546875" style="2" customWidth="1"/>
    <col min="11493" max="11494" width="15.7109375" style="2" customWidth="1"/>
    <col min="11495" max="11495" width="2.85546875" style="2" customWidth="1"/>
    <col min="11496" max="11497" width="15.7109375" style="2" customWidth="1"/>
    <col min="11498" max="11498" width="2.85546875" style="2" customWidth="1"/>
    <col min="11499" max="11500" width="15.7109375" style="2" customWidth="1"/>
    <col min="11501" max="11501" width="2.85546875" style="2" customWidth="1"/>
    <col min="11502" max="11503" width="15.7109375" style="2" customWidth="1"/>
    <col min="11504" max="11504" width="2.85546875" style="2" customWidth="1"/>
    <col min="11505" max="11742" width="9.140625" style="2"/>
    <col min="11743" max="11743" width="2.85546875" style="2" customWidth="1"/>
    <col min="11744" max="11744" width="45.85546875" style="2" customWidth="1"/>
    <col min="11745" max="11745" width="2.85546875" style="2" customWidth="1"/>
    <col min="11746" max="11747" width="15.7109375" style="2" customWidth="1"/>
    <col min="11748" max="11748" width="2.85546875" style="2" customWidth="1"/>
    <col min="11749" max="11750" width="15.7109375" style="2" customWidth="1"/>
    <col min="11751" max="11751" width="2.85546875" style="2" customWidth="1"/>
    <col min="11752" max="11753" width="15.7109375" style="2" customWidth="1"/>
    <col min="11754" max="11754" width="2.85546875" style="2" customWidth="1"/>
    <col min="11755" max="11756" width="15.7109375" style="2" customWidth="1"/>
    <col min="11757" max="11757" width="2.85546875" style="2" customWidth="1"/>
    <col min="11758" max="11759" width="15.7109375" style="2" customWidth="1"/>
    <col min="11760" max="11760" width="2.85546875" style="2" customWidth="1"/>
    <col min="11761" max="11998" width="9.140625" style="2"/>
    <col min="11999" max="11999" width="2.85546875" style="2" customWidth="1"/>
    <col min="12000" max="12000" width="45.85546875" style="2" customWidth="1"/>
    <col min="12001" max="12001" width="2.85546875" style="2" customWidth="1"/>
    <col min="12002" max="12003" width="15.7109375" style="2" customWidth="1"/>
    <col min="12004" max="12004" width="2.85546875" style="2" customWidth="1"/>
    <col min="12005" max="12006" width="15.7109375" style="2" customWidth="1"/>
    <col min="12007" max="12007" width="2.85546875" style="2" customWidth="1"/>
    <col min="12008" max="12009" width="15.7109375" style="2" customWidth="1"/>
    <col min="12010" max="12010" width="2.85546875" style="2" customWidth="1"/>
    <col min="12011" max="12012" width="15.7109375" style="2" customWidth="1"/>
    <col min="12013" max="12013" width="2.85546875" style="2" customWidth="1"/>
    <col min="12014" max="12015" width="15.7109375" style="2" customWidth="1"/>
    <col min="12016" max="12016" width="2.85546875" style="2" customWidth="1"/>
    <col min="12017" max="12254" width="9.140625" style="2"/>
    <col min="12255" max="12255" width="2.85546875" style="2" customWidth="1"/>
    <col min="12256" max="12256" width="45.85546875" style="2" customWidth="1"/>
    <col min="12257" max="12257" width="2.85546875" style="2" customWidth="1"/>
    <col min="12258" max="12259" width="15.7109375" style="2" customWidth="1"/>
    <col min="12260" max="12260" width="2.85546875" style="2" customWidth="1"/>
    <col min="12261" max="12262" width="15.7109375" style="2" customWidth="1"/>
    <col min="12263" max="12263" width="2.85546875" style="2" customWidth="1"/>
    <col min="12264" max="12265" width="15.7109375" style="2" customWidth="1"/>
    <col min="12266" max="12266" width="2.85546875" style="2" customWidth="1"/>
    <col min="12267" max="12268" width="15.7109375" style="2" customWidth="1"/>
    <col min="12269" max="12269" width="2.85546875" style="2" customWidth="1"/>
    <col min="12270" max="12271" width="15.7109375" style="2" customWidth="1"/>
    <col min="12272" max="12272" width="2.85546875" style="2" customWidth="1"/>
    <col min="12273" max="12510" width="9.140625" style="2"/>
    <col min="12511" max="12511" width="2.85546875" style="2" customWidth="1"/>
    <col min="12512" max="12512" width="45.85546875" style="2" customWidth="1"/>
    <col min="12513" max="12513" width="2.85546875" style="2" customWidth="1"/>
    <col min="12514" max="12515" width="15.7109375" style="2" customWidth="1"/>
    <col min="12516" max="12516" width="2.85546875" style="2" customWidth="1"/>
    <col min="12517" max="12518" width="15.7109375" style="2" customWidth="1"/>
    <col min="12519" max="12519" width="2.85546875" style="2" customWidth="1"/>
    <col min="12520" max="12521" width="15.7109375" style="2" customWidth="1"/>
    <col min="12522" max="12522" width="2.85546875" style="2" customWidth="1"/>
    <col min="12523" max="12524" width="15.7109375" style="2" customWidth="1"/>
    <col min="12525" max="12525" width="2.85546875" style="2" customWidth="1"/>
    <col min="12526" max="12527" width="15.7109375" style="2" customWidth="1"/>
    <col min="12528" max="12528" width="2.85546875" style="2" customWidth="1"/>
    <col min="12529" max="12766" width="9.140625" style="2"/>
    <col min="12767" max="12767" width="2.85546875" style="2" customWidth="1"/>
    <col min="12768" max="12768" width="45.85546875" style="2" customWidth="1"/>
    <col min="12769" max="12769" width="2.85546875" style="2" customWidth="1"/>
    <col min="12770" max="12771" width="15.7109375" style="2" customWidth="1"/>
    <col min="12772" max="12772" width="2.85546875" style="2" customWidth="1"/>
    <col min="12773" max="12774" width="15.7109375" style="2" customWidth="1"/>
    <col min="12775" max="12775" width="2.85546875" style="2" customWidth="1"/>
    <col min="12776" max="12777" width="15.7109375" style="2" customWidth="1"/>
    <col min="12778" max="12778" width="2.85546875" style="2" customWidth="1"/>
    <col min="12779" max="12780" width="15.7109375" style="2" customWidth="1"/>
    <col min="12781" max="12781" width="2.85546875" style="2" customWidth="1"/>
    <col min="12782" max="12783" width="15.7109375" style="2" customWidth="1"/>
    <col min="12784" max="12784" width="2.85546875" style="2" customWidth="1"/>
    <col min="12785" max="13022" width="9.140625" style="2"/>
    <col min="13023" max="13023" width="2.85546875" style="2" customWidth="1"/>
    <col min="13024" max="13024" width="45.85546875" style="2" customWidth="1"/>
    <col min="13025" max="13025" width="2.85546875" style="2" customWidth="1"/>
    <col min="13026" max="13027" width="15.7109375" style="2" customWidth="1"/>
    <col min="13028" max="13028" width="2.85546875" style="2" customWidth="1"/>
    <col min="13029" max="13030" width="15.7109375" style="2" customWidth="1"/>
    <col min="13031" max="13031" width="2.85546875" style="2" customWidth="1"/>
    <col min="13032" max="13033" width="15.7109375" style="2" customWidth="1"/>
    <col min="13034" max="13034" width="2.85546875" style="2" customWidth="1"/>
    <col min="13035" max="13036" width="15.7109375" style="2" customWidth="1"/>
    <col min="13037" max="13037" width="2.85546875" style="2" customWidth="1"/>
    <col min="13038" max="13039" width="15.7109375" style="2" customWidth="1"/>
    <col min="13040" max="13040" width="2.85546875" style="2" customWidth="1"/>
    <col min="13041" max="13278" width="9.140625" style="2"/>
    <col min="13279" max="13279" width="2.85546875" style="2" customWidth="1"/>
    <col min="13280" max="13280" width="45.85546875" style="2" customWidth="1"/>
    <col min="13281" max="13281" width="2.85546875" style="2" customWidth="1"/>
    <col min="13282" max="13283" width="15.7109375" style="2" customWidth="1"/>
    <col min="13284" max="13284" width="2.85546875" style="2" customWidth="1"/>
    <col min="13285" max="13286" width="15.7109375" style="2" customWidth="1"/>
    <col min="13287" max="13287" width="2.85546875" style="2" customWidth="1"/>
    <col min="13288" max="13289" width="15.7109375" style="2" customWidth="1"/>
    <col min="13290" max="13290" width="2.85546875" style="2" customWidth="1"/>
    <col min="13291" max="13292" width="15.7109375" style="2" customWidth="1"/>
    <col min="13293" max="13293" width="2.85546875" style="2" customWidth="1"/>
    <col min="13294" max="13295" width="15.7109375" style="2" customWidth="1"/>
    <col min="13296" max="13296" width="2.85546875" style="2" customWidth="1"/>
    <col min="13297" max="13534" width="9.140625" style="2"/>
    <col min="13535" max="13535" width="2.85546875" style="2" customWidth="1"/>
    <col min="13536" max="13536" width="45.85546875" style="2" customWidth="1"/>
    <col min="13537" max="13537" width="2.85546875" style="2" customWidth="1"/>
    <col min="13538" max="13539" width="15.7109375" style="2" customWidth="1"/>
    <col min="13540" max="13540" width="2.85546875" style="2" customWidth="1"/>
    <col min="13541" max="13542" width="15.7109375" style="2" customWidth="1"/>
    <col min="13543" max="13543" width="2.85546875" style="2" customWidth="1"/>
    <col min="13544" max="13545" width="15.7109375" style="2" customWidth="1"/>
    <col min="13546" max="13546" width="2.85546875" style="2" customWidth="1"/>
    <col min="13547" max="13548" width="15.7109375" style="2" customWidth="1"/>
    <col min="13549" max="13549" width="2.85546875" style="2" customWidth="1"/>
    <col min="13550" max="13551" width="15.7109375" style="2" customWidth="1"/>
    <col min="13552" max="13552" width="2.85546875" style="2" customWidth="1"/>
    <col min="13553" max="13790" width="9.140625" style="2"/>
    <col min="13791" max="13791" width="2.85546875" style="2" customWidth="1"/>
    <col min="13792" max="13792" width="45.85546875" style="2" customWidth="1"/>
    <col min="13793" max="13793" width="2.85546875" style="2" customWidth="1"/>
    <col min="13794" max="13795" width="15.7109375" style="2" customWidth="1"/>
    <col min="13796" max="13796" width="2.85546875" style="2" customWidth="1"/>
    <col min="13797" max="13798" width="15.7109375" style="2" customWidth="1"/>
    <col min="13799" max="13799" width="2.85546875" style="2" customWidth="1"/>
    <col min="13800" max="13801" width="15.7109375" style="2" customWidth="1"/>
    <col min="13802" max="13802" width="2.85546875" style="2" customWidth="1"/>
    <col min="13803" max="13804" width="15.7109375" style="2" customWidth="1"/>
    <col min="13805" max="13805" width="2.85546875" style="2" customWidth="1"/>
    <col min="13806" max="13807" width="15.7109375" style="2" customWidth="1"/>
    <col min="13808" max="13808" width="2.85546875" style="2" customWidth="1"/>
    <col min="13809" max="14046" width="9.140625" style="2"/>
    <col min="14047" max="14047" width="2.85546875" style="2" customWidth="1"/>
    <col min="14048" max="14048" width="45.85546875" style="2" customWidth="1"/>
    <col min="14049" max="14049" width="2.85546875" style="2" customWidth="1"/>
    <col min="14050" max="14051" width="15.7109375" style="2" customWidth="1"/>
    <col min="14052" max="14052" width="2.85546875" style="2" customWidth="1"/>
    <col min="14053" max="14054" width="15.7109375" style="2" customWidth="1"/>
    <col min="14055" max="14055" width="2.85546875" style="2" customWidth="1"/>
    <col min="14056" max="14057" width="15.7109375" style="2" customWidth="1"/>
    <col min="14058" max="14058" width="2.85546875" style="2" customWidth="1"/>
    <col min="14059" max="14060" width="15.7109375" style="2" customWidth="1"/>
    <col min="14061" max="14061" width="2.85546875" style="2" customWidth="1"/>
    <col min="14062" max="14063" width="15.7109375" style="2" customWidth="1"/>
    <col min="14064" max="14064" width="2.85546875" style="2" customWidth="1"/>
    <col min="14065" max="14302" width="9.140625" style="2"/>
    <col min="14303" max="14303" width="2.85546875" style="2" customWidth="1"/>
    <col min="14304" max="14304" width="45.85546875" style="2" customWidth="1"/>
    <col min="14305" max="14305" width="2.85546875" style="2" customWidth="1"/>
    <col min="14306" max="14307" width="15.7109375" style="2" customWidth="1"/>
    <col min="14308" max="14308" width="2.85546875" style="2" customWidth="1"/>
    <col min="14309" max="14310" width="15.7109375" style="2" customWidth="1"/>
    <col min="14311" max="14311" width="2.85546875" style="2" customWidth="1"/>
    <col min="14312" max="14313" width="15.7109375" style="2" customWidth="1"/>
    <col min="14314" max="14314" width="2.85546875" style="2" customWidth="1"/>
    <col min="14315" max="14316" width="15.7109375" style="2" customWidth="1"/>
    <col min="14317" max="14317" width="2.85546875" style="2" customWidth="1"/>
    <col min="14318" max="14319" width="15.7109375" style="2" customWidth="1"/>
    <col min="14320" max="14320" width="2.85546875" style="2" customWidth="1"/>
    <col min="14321" max="14558" width="9.140625" style="2"/>
    <col min="14559" max="14559" width="2.85546875" style="2" customWidth="1"/>
    <col min="14560" max="14560" width="45.85546875" style="2" customWidth="1"/>
    <col min="14561" max="14561" width="2.85546875" style="2" customWidth="1"/>
    <col min="14562" max="14563" width="15.7109375" style="2" customWidth="1"/>
    <col min="14564" max="14564" width="2.85546875" style="2" customWidth="1"/>
    <col min="14565" max="14566" width="15.7109375" style="2" customWidth="1"/>
    <col min="14567" max="14567" width="2.85546875" style="2" customWidth="1"/>
    <col min="14568" max="14569" width="15.7109375" style="2" customWidth="1"/>
    <col min="14570" max="14570" width="2.85546875" style="2" customWidth="1"/>
    <col min="14571" max="14572" width="15.7109375" style="2" customWidth="1"/>
    <col min="14573" max="14573" width="2.85546875" style="2" customWidth="1"/>
    <col min="14574" max="14575" width="15.7109375" style="2" customWidth="1"/>
    <col min="14576" max="14576" width="2.85546875" style="2" customWidth="1"/>
    <col min="14577" max="14814" width="9.140625" style="2"/>
    <col min="14815" max="14815" width="2.85546875" style="2" customWidth="1"/>
    <col min="14816" max="14816" width="45.85546875" style="2" customWidth="1"/>
    <col min="14817" max="14817" width="2.85546875" style="2" customWidth="1"/>
    <col min="14818" max="14819" width="15.7109375" style="2" customWidth="1"/>
    <col min="14820" max="14820" width="2.85546875" style="2" customWidth="1"/>
    <col min="14821" max="14822" width="15.7109375" style="2" customWidth="1"/>
    <col min="14823" max="14823" width="2.85546875" style="2" customWidth="1"/>
    <col min="14824" max="14825" width="15.7109375" style="2" customWidth="1"/>
    <col min="14826" max="14826" width="2.85546875" style="2" customWidth="1"/>
    <col min="14827" max="14828" width="15.7109375" style="2" customWidth="1"/>
    <col min="14829" max="14829" width="2.85546875" style="2" customWidth="1"/>
    <col min="14830" max="14831" width="15.7109375" style="2" customWidth="1"/>
    <col min="14832" max="14832" width="2.85546875" style="2" customWidth="1"/>
    <col min="14833" max="15070" width="9.140625" style="2"/>
    <col min="15071" max="15071" width="2.85546875" style="2" customWidth="1"/>
    <col min="15072" max="15072" width="45.85546875" style="2" customWidth="1"/>
    <col min="15073" max="15073" width="2.85546875" style="2" customWidth="1"/>
    <col min="15074" max="15075" width="15.7109375" style="2" customWidth="1"/>
    <col min="15076" max="15076" width="2.85546875" style="2" customWidth="1"/>
    <col min="15077" max="15078" width="15.7109375" style="2" customWidth="1"/>
    <col min="15079" max="15079" width="2.85546875" style="2" customWidth="1"/>
    <col min="15080" max="15081" width="15.7109375" style="2" customWidth="1"/>
    <col min="15082" max="15082" width="2.85546875" style="2" customWidth="1"/>
    <col min="15083" max="15084" width="15.7109375" style="2" customWidth="1"/>
    <col min="15085" max="15085" width="2.85546875" style="2" customWidth="1"/>
    <col min="15086" max="15087" width="15.7109375" style="2" customWidth="1"/>
    <col min="15088" max="15088" width="2.85546875" style="2" customWidth="1"/>
    <col min="15089" max="15326" width="9.140625" style="2"/>
    <col min="15327" max="15327" width="2.85546875" style="2" customWidth="1"/>
    <col min="15328" max="15328" width="45.85546875" style="2" customWidth="1"/>
    <col min="15329" max="15329" width="2.85546875" style="2" customWidth="1"/>
    <col min="15330" max="15331" width="15.7109375" style="2" customWidth="1"/>
    <col min="15332" max="15332" width="2.85546875" style="2" customWidth="1"/>
    <col min="15333" max="15334" width="15.7109375" style="2" customWidth="1"/>
    <col min="15335" max="15335" width="2.85546875" style="2" customWidth="1"/>
    <col min="15336" max="15337" width="15.7109375" style="2" customWidth="1"/>
    <col min="15338" max="15338" width="2.85546875" style="2" customWidth="1"/>
    <col min="15339" max="15340" width="15.7109375" style="2" customWidth="1"/>
    <col min="15341" max="15341" width="2.85546875" style="2" customWidth="1"/>
    <col min="15342" max="15343" width="15.7109375" style="2" customWidth="1"/>
    <col min="15344" max="15344" width="2.85546875" style="2" customWidth="1"/>
    <col min="15345" max="15582" width="9.140625" style="2"/>
    <col min="15583" max="15583" width="2.85546875" style="2" customWidth="1"/>
    <col min="15584" max="15584" width="45.85546875" style="2" customWidth="1"/>
    <col min="15585" max="15585" width="2.85546875" style="2" customWidth="1"/>
    <col min="15586" max="15587" width="15.7109375" style="2" customWidth="1"/>
    <col min="15588" max="15588" width="2.85546875" style="2" customWidth="1"/>
    <col min="15589" max="15590" width="15.7109375" style="2" customWidth="1"/>
    <col min="15591" max="15591" width="2.85546875" style="2" customWidth="1"/>
    <col min="15592" max="15593" width="15.7109375" style="2" customWidth="1"/>
    <col min="15594" max="15594" width="2.85546875" style="2" customWidth="1"/>
    <col min="15595" max="15596" width="15.7109375" style="2" customWidth="1"/>
    <col min="15597" max="15597" width="2.85546875" style="2" customWidth="1"/>
    <col min="15598" max="15599" width="15.7109375" style="2" customWidth="1"/>
    <col min="15600" max="15600" width="2.85546875" style="2" customWidth="1"/>
    <col min="15601" max="15838" width="9.140625" style="2"/>
    <col min="15839" max="15839" width="2.85546875" style="2" customWidth="1"/>
    <col min="15840" max="15840" width="45.85546875" style="2" customWidth="1"/>
    <col min="15841" max="15841" width="2.85546875" style="2" customWidth="1"/>
    <col min="15842" max="15843" width="15.7109375" style="2" customWidth="1"/>
    <col min="15844" max="15844" width="2.85546875" style="2" customWidth="1"/>
    <col min="15845" max="15846" width="15.7109375" style="2" customWidth="1"/>
    <col min="15847" max="15847" width="2.85546875" style="2" customWidth="1"/>
    <col min="15848" max="15849" width="15.7109375" style="2" customWidth="1"/>
    <col min="15850" max="15850" width="2.85546875" style="2" customWidth="1"/>
    <col min="15851" max="15852" width="15.7109375" style="2" customWidth="1"/>
    <col min="15853" max="15853" width="2.85546875" style="2" customWidth="1"/>
    <col min="15854" max="15855" width="15.7109375" style="2" customWidth="1"/>
    <col min="15856" max="15856" width="2.85546875" style="2" customWidth="1"/>
    <col min="15857" max="16094" width="9.140625" style="2"/>
    <col min="16095" max="16095" width="2.85546875" style="2" customWidth="1"/>
    <col min="16096" max="16096" width="45.85546875" style="2" customWidth="1"/>
    <col min="16097" max="16097" width="2.85546875" style="2" customWidth="1"/>
    <col min="16098" max="16099" width="15.7109375" style="2" customWidth="1"/>
    <col min="16100" max="16100" width="2.85546875" style="2" customWidth="1"/>
    <col min="16101" max="16102" width="15.7109375" style="2" customWidth="1"/>
    <col min="16103" max="16103" width="2.85546875" style="2" customWidth="1"/>
    <col min="16104" max="16105" width="15.7109375" style="2" customWidth="1"/>
    <col min="16106" max="16106" width="2.85546875" style="2" customWidth="1"/>
    <col min="16107" max="16108" width="15.7109375" style="2" customWidth="1"/>
    <col min="16109" max="16109" width="2.85546875" style="2" customWidth="1"/>
    <col min="16110" max="16111" width="15.7109375" style="2" customWidth="1"/>
    <col min="16112" max="16112" width="2.85546875" style="2" customWidth="1"/>
    <col min="16113" max="16384" width="9.140625" style="2"/>
  </cols>
  <sheetData>
    <row r="2" spans="1:16384" ht="12" customHeight="1" x14ac:dyDescent="0.25">
      <c r="B2" s="240" t="s">
        <v>607</v>
      </c>
    </row>
    <row r="3" spans="1:16384" ht="12" customHeight="1" x14ac:dyDescent="0.25">
      <c r="B3" s="240" t="s">
        <v>608</v>
      </c>
    </row>
    <row r="4" spans="1:16384" ht="12" customHeight="1" x14ac:dyDescent="0.25">
      <c r="B4" s="2025" t="s">
        <v>4</v>
      </c>
      <c r="D4" s="2028" t="s">
        <v>571</v>
      </c>
      <c r="E4" s="2028"/>
      <c r="G4" s="2028" t="s">
        <v>572</v>
      </c>
      <c r="H4" s="2028"/>
      <c r="J4" s="2028" t="s">
        <v>573</v>
      </c>
      <c r="K4" s="2028"/>
    </row>
    <row r="5" spans="1:16384" ht="12" customHeight="1" x14ac:dyDescent="0.25">
      <c r="B5" s="2026"/>
      <c r="D5" s="2024" t="s">
        <v>577</v>
      </c>
      <c r="E5" s="2024"/>
      <c r="G5" s="2024" t="s">
        <v>3</v>
      </c>
      <c r="H5" s="2024"/>
      <c r="J5" s="2024" t="s">
        <v>577</v>
      </c>
      <c r="K5" s="2024"/>
    </row>
    <row r="6" spans="1:16384" s="112" customFormat="1" ht="12" customHeight="1" x14ac:dyDescent="0.25">
      <c r="A6" s="2"/>
      <c r="B6" s="2027"/>
      <c r="C6" s="2"/>
      <c r="D6" s="520">
        <v>2016</v>
      </c>
      <c r="E6" s="520">
        <v>2015</v>
      </c>
      <c r="F6" s="2"/>
      <c r="G6" s="520">
        <v>2016</v>
      </c>
      <c r="H6" s="520">
        <v>2015</v>
      </c>
      <c r="I6" s="2"/>
      <c r="J6" s="520">
        <v>2016</v>
      </c>
      <c r="K6" s="520">
        <v>2015</v>
      </c>
      <c r="L6" s="2"/>
    </row>
    <row r="7" spans="1:16384" s="112" customFormat="1" ht="12" customHeight="1" x14ac:dyDescent="0.25">
      <c r="B7" s="560"/>
      <c r="D7" s="561"/>
      <c r="E7" s="561"/>
      <c r="G7" s="561"/>
      <c r="H7" s="561"/>
      <c r="J7" s="561"/>
      <c r="K7" s="561"/>
    </row>
    <row r="8" spans="1:16384" ht="12" customHeight="1" x14ac:dyDescent="0.25">
      <c r="B8" s="562" t="s">
        <v>11</v>
      </c>
      <c r="C8" s="149"/>
      <c r="D8" s="149"/>
      <c r="E8" s="149"/>
      <c r="F8" s="149"/>
      <c r="G8" s="149"/>
      <c r="H8" s="149"/>
      <c r="I8" s="149"/>
      <c r="J8" s="149"/>
      <c r="K8" s="149"/>
      <c r="L8" s="149"/>
    </row>
    <row r="9" spans="1:16384" ht="12" customHeight="1" x14ac:dyDescent="0.25">
      <c r="A9" s="112"/>
      <c r="B9" s="527" t="s">
        <v>14</v>
      </c>
      <c r="C9" s="149"/>
      <c r="D9" s="685">
        <v>170157338</v>
      </c>
      <c r="E9" s="686">
        <v>112848326</v>
      </c>
      <c r="F9" s="149"/>
      <c r="G9" s="693">
        <v>835305.33177541348</v>
      </c>
      <c r="H9" s="694">
        <v>527258.15058442031</v>
      </c>
      <c r="I9" s="149"/>
      <c r="J9" s="711">
        <v>401046</v>
      </c>
      <c r="K9" s="1682">
        <v>399033</v>
      </c>
      <c r="L9" s="149"/>
    </row>
    <row r="10" spans="1:16384" ht="12" customHeight="1" x14ac:dyDescent="0.25">
      <c r="B10" s="527" t="s">
        <v>20</v>
      </c>
      <c r="C10" s="149"/>
      <c r="D10" s="687">
        <v>474</v>
      </c>
      <c r="E10" s="586">
        <v>933</v>
      </c>
      <c r="F10" s="149"/>
      <c r="G10" s="695">
        <v>5.2044532166790516</v>
      </c>
      <c r="H10" s="696">
        <v>9.1783865922356025</v>
      </c>
      <c r="I10" s="149"/>
      <c r="J10" s="712">
        <v>40</v>
      </c>
      <c r="K10" s="1784">
        <v>5</v>
      </c>
      <c r="L10" s="149"/>
    </row>
    <row r="11" spans="1:16384" ht="12" customHeight="1" x14ac:dyDescent="0.25">
      <c r="A11"/>
      <c r="B11" s="527" t="s">
        <v>140</v>
      </c>
      <c r="C11"/>
      <c r="D11" s="687">
        <v>60177810</v>
      </c>
      <c r="E11" s="586" t="s">
        <v>131</v>
      </c>
      <c r="F11" s="933"/>
      <c r="G11" s="1971" t="s">
        <v>131</v>
      </c>
      <c r="H11" s="1972" t="s">
        <v>131</v>
      </c>
      <c r="I11" s="933"/>
      <c r="J11" s="1973">
        <v>396909</v>
      </c>
      <c r="K11" s="1974">
        <v>252673</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2" customHeight="1" x14ac:dyDescent="0.25">
      <c r="B12" s="527" t="s">
        <v>142</v>
      </c>
      <c r="C12" s="149"/>
      <c r="D12" s="687">
        <v>609691636</v>
      </c>
      <c r="E12" s="586">
        <v>564922595</v>
      </c>
      <c r="F12" s="149"/>
      <c r="G12" s="695">
        <v>62128100</v>
      </c>
      <c r="H12" s="696">
        <v>57049612.619561002</v>
      </c>
      <c r="I12" s="149"/>
      <c r="J12" s="712">
        <v>3523180</v>
      </c>
      <c r="K12" s="1784">
        <v>3234603</v>
      </c>
      <c r="L12" s="149"/>
    </row>
    <row r="13" spans="1:16384" ht="12" customHeight="1" x14ac:dyDescent="0.25">
      <c r="B13" s="527" t="s">
        <v>144</v>
      </c>
      <c r="C13" s="149"/>
      <c r="D13" s="687">
        <v>58606763</v>
      </c>
      <c r="E13" s="586">
        <v>47993899</v>
      </c>
      <c r="F13" s="149"/>
      <c r="G13" s="687">
        <v>4686750</v>
      </c>
      <c r="H13" s="696">
        <v>4314433</v>
      </c>
      <c r="I13" s="149"/>
      <c r="J13" s="712">
        <v>1488260</v>
      </c>
      <c r="K13" s="1784">
        <v>1089401</v>
      </c>
      <c r="L13" s="149"/>
    </row>
    <row r="14" spans="1:16384" ht="12" customHeight="1" x14ac:dyDescent="0.25">
      <c r="B14" s="527" t="s">
        <v>579</v>
      </c>
      <c r="C14" s="149"/>
      <c r="D14" s="687">
        <v>1502576</v>
      </c>
      <c r="E14" s="586">
        <v>1526996</v>
      </c>
      <c r="F14" s="149"/>
      <c r="G14" s="695">
        <v>23959.315881191564</v>
      </c>
      <c r="H14" s="696">
        <v>29969.860157226158</v>
      </c>
      <c r="I14" s="149"/>
      <c r="J14" s="712">
        <v>35711</v>
      </c>
      <c r="K14" s="1784">
        <v>31830</v>
      </c>
      <c r="L14" s="149"/>
    </row>
    <row r="15" spans="1:16384" ht="12" customHeight="1" x14ac:dyDescent="0.25">
      <c r="B15" s="530" t="s">
        <v>580</v>
      </c>
      <c r="C15" s="149"/>
      <c r="D15" s="587">
        <v>6114184</v>
      </c>
      <c r="E15" s="688">
        <v>5529094</v>
      </c>
      <c r="F15" s="149"/>
      <c r="G15" s="587">
        <v>633954.00759098015</v>
      </c>
      <c r="H15" s="913">
        <v>644727.52191005158</v>
      </c>
      <c r="I15" s="149"/>
      <c r="J15" s="714">
        <v>245634</v>
      </c>
      <c r="K15" s="1683">
        <v>220577</v>
      </c>
      <c r="L15" s="149"/>
    </row>
    <row r="16" spans="1:16384" s="149" customFormat="1" ht="12" customHeight="1" x14ac:dyDescent="0.25">
      <c r="A16" s="2"/>
      <c r="B16" s="368" t="s">
        <v>30</v>
      </c>
      <c r="D16" s="522">
        <f>SUM(D9:D15)</f>
        <v>906250781</v>
      </c>
      <c r="E16" s="522">
        <f>SUM(E9:E15)</f>
        <v>732821843</v>
      </c>
      <c r="G16" s="536">
        <f>SUM(G9:G15)</f>
        <v>68308073.859700799</v>
      </c>
      <c r="H16" s="536">
        <f>SUM(H9:H15)</f>
        <v>62566010.330599293</v>
      </c>
      <c r="J16" s="522">
        <f>SUM(J9:J15)</f>
        <v>6090780</v>
      </c>
      <c r="K16" s="522">
        <f>SUM(K9:K15)</f>
        <v>5228122</v>
      </c>
    </row>
    <row r="17" spans="1:12" s="149" customFormat="1" ht="12" customHeight="1" x14ac:dyDescent="0.25">
      <c r="A17" s="2"/>
      <c r="B17" s="157"/>
      <c r="D17" s="544"/>
      <c r="E17" s="544"/>
      <c r="G17" s="543"/>
      <c r="H17" s="543"/>
      <c r="J17" s="544"/>
      <c r="K17" s="544"/>
    </row>
    <row r="18" spans="1:12" ht="12" customHeight="1" x14ac:dyDescent="0.25">
      <c r="B18" s="562" t="s">
        <v>582</v>
      </c>
      <c r="C18" s="149"/>
      <c r="D18" s="149"/>
      <c r="E18" s="149"/>
      <c r="F18" s="149"/>
      <c r="G18" s="538"/>
      <c r="H18" s="538"/>
      <c r="I18" s="149"/>
      <c r="J18" s="149"/>
      <c r="K18" s="149"/>
      <c r="L18" s="149"/>
    </row>
    <row r="19" spans="1:12" ht="12" customHeight="1" x14ac:dyDescent="0.25">
      <c r="B19" s="523" t="s">
        <v>32</v>
      </c>
      <c r="C19" s="149"/>
      <c r="D19" s="524">
        <v>12339297</v>
      </c>
      <c r="E19" s="547">
        <v>11206028</v>
      </c>
      <c r="F19" s="149"/>
      <c r="G19" s="525">
        <v>1136033.4390314212</v>
      </c>
      <c r="H19" s="548">
        <v>1070991.8433693664</v>
      </c>
      <c r="I19" s="149"/>
      <c r="J19" s="547">
        <v>281587</v>
      </c>
      <c r="K19" s="547">
        <v>248899</v>
      </c>
      <c r="L19" s="149"/>
    </row>
    <row r="20" spans="1:12" ht="12" customHeight="1" x14ac:dyDescent="0.25">
      <c r="A20" s="149"/>
      <c r="B20" s="527" t="s">
        <v>700</v>
      </c>
      <c r="C20" s="149"/>
      <c r="D20" s="528">
        <v>63932</v>
      </c>
      <c r="E20" s="550">
        <v>498874</v>
      </c>
      <c r="F20" s="149"/>
      <c r="G20" s="529">
        <v>550.33329400660682</v>
      </c>
      <c r="H20" s="551">
        <v>3199.1538901363242</v>
      </c>
      <c r="I20" s="149"/>
      <c r="J20" s="550">
        <v>0</v>
      </c>
      <c r="K20" s="550">
        <v>4289</v>
      </c>
      <c r="L20" s="149"/>
    </row>
    <row r="21" spans="1:12" ht="12" customHeight="1" x14ac:dyDescent="0.25">
      <c r="A21" s="149"/>
      <c r="B21" s="527" t="s">
        <v>609</v>
      </c>
      <c r="C21" s="149"/>
      <c r="D21" s="528">
        <v>2750951</v>
      </c>
      <c r="E21" s="550">
        <v>3023971</v>
      </c>
      <c r="F21" s="149"/>
      <c r="G21" s="529">
        <v>48760.566521690642</v>
      </c>
      <c r="H21" s="551">
        <v>57768.776591161535</v>
      </c>
      <c r="I21" s="149"/>
      <c r="J21" s="550">
        <v>27829</v>
      </c>
      <c r="K21" s="550">
        <v>37750</v>
      </c>
      <c r="L21" s="149"/>
    </row>
    <row r="22" spans="1:12" ht="12" customHeight="1" x14ac:dyDescent="0.25">
      <c r="B22" s="527" t="s">
        <v>150</v>
      </c>
      <c r="C22" s="149"/>
      <c r="D22" s="528">
        <v>9401843</v>
      </c>
      <c r="E22" s="550">
        <v>334781838</v>
      </c>
      <c r="F22" s="149"/>
      <c r="G22" s="529">
        <v>1435968.3270610066</v>
      </c>
      <c r="H22" s="551">
        <v>63455265.364118598</v>
      </c>
      <c r="I22" s="149"/>
      <c r="J22" s="550">
        <v>99127</v>
      </c>
      <c r="K22" s="550">
        <v>71033</v>
      </c>
      <c r="L22" s="149"/>
    </row>
    <row r="23" spans="1:12" ht="12" customHeight="1" x14ac:dyDescent="0.25">
      <c r="B23" s="527" t="s">
        <v>41</v>
      </c>
      <c r="C23" s="149"/>
      <c r="D23" s="528">
        <v>82693876</v>
      </c>
      <c r="E23" s="550">
        <v>72199611</v>
      </c>
      <c r="F23" s="149"/>
      <c r="G23" s="529">
        <v>6798089.8438809747</v>
      </c>
      <c r="H23" s="551">
        <v>5471017.896081442</v>
      </c>
      <c r="I23" s="149"/>
      <c r="J23" s="550">
        <v>459024</v>
      </c>
      <c r="K23" s="550">
        <v>495534</v>
      </c>
      <c r="L23" s="149"/>
    </row>
    <row r="24" spans="1:12" ht="12" customHeight="1" x14ac:dyDescent="0.25">
      <c r="B24" s="527" t="s">
        <v>45</v>
      </c>
      <c r="C24" s="149"/>
      <c r="D24" s="528">
        <v>293749363</v>
      </c>
      <c r="E24" s="550">
        <v>312036346</v>
      </c>
      <c r="F24" s="149"/>
      <c r="G24" s="529">
        <v>9983242.8504253402</v>
      </c>
      <c r="H24" s="551">
        <v>11342536.152377792</v>
      </c>
      <c r="I24" s="149"/>
      <c r="J24" s="550">
        <v>1836840</v>
      </c>
      <c r="K24" s="550">
        <v>1633504</v>
      </c>
      <c r="L24" s="149"/>
    </row>
    <row r="25" spans="1:12" ht="12" customHeight="1" x14ac:dyDescent="0.25">
      <c r="B25" s="527" t="s">
        <v>47</v>
      </c>
      <c r="C25" s="149"/>
      <c r="D25" s="528">
        <v>44352678</v>
      </c>
      <c r="E25" s="550">
        <v>41853183</v>
      </c>
      <c r="F25" s="149"/>
      <c r="G25" s="529">
        <v>3478683.1850171583</v>
      </c>
      <c r="H25" s="551">
        <v>4223094.5005200254</v>
      </c>
      <c r="I25" s="149"/>
      <c r="J25" s="550">
        <v>147169</v>
      </c>
      <c r="K25" s="550">
        <v>178009</v>
      </c>
      <c r="L25" s="149"/>
    </row>
    <row r="26" spans="1:12" ht="12" customHeight="1" x14ac:dyDescent="0.25">
      <c r="B26" s="527" t="s">
        <v>49</v>
      </c>
      <c r="C26" s="149"/>
      <c r="D26" s="528">
        <v>74873789</v>
      </c>
      <c r="E26" s="550">
        <v>165005113</v>
      </c>
      <c r="F26" s="149"/>
      <c r="G26" s="529">
        <v>662514.74752241618</v>
      </c>
      <c r="H26" s="551">
        <v>704327.33981412323</v>
      </c>
      <c r="I26" s="149"/>
      <c r="J26" s="550">
        <v>295421</v>
      </c>
      <c r="K26" s="550">
        <v>432117</v>
      </c>
      <c r="L26" s="149"/>
    </row>
    <row r="27" spans="1:12" ht="12" customHeight="1" x14ac:dyDescent="0.25">
      <c r="B27" s="527" t="s">
        <v>50</v>
      </c>
      <c r="C27" s="149"/>
      <c r="D27" s="528">
        <v>12</v>
      </c>
      <c r="E27" s="550">
        <v>50</v>
      </c>
      <c r="F27" s="149"/>
      <c r="G27" s="529">
        <v>0.92547491475888943</v>
      </c>
      <c r="H27" s="551">
        <v>3.6594391601107423</v>
      </c>
      <c r="I27" s="149"/>
      <c r="J27" s="528">
        <v>0</v>
      </c>
      <c r="K27" s="528" t="s">
        <v>131</v>
      </c>
      <c r="L27" s="149"/>
    </row>
    <row r="28" spans="1:12" ht="12" customHeight="1" x14ac:dyDescent="0.25">
      <c r="B28" s="527" t="s">
        <v>56</v>
      </c>
      <c r="C28" s="149"/>
      <c r="D28" s="528">
        <v>142186086</v>
      </c>
      <c r="E28" s="550">
        <v>164546177</v>
      </c>
      <c r="F28" s="149"/>
      <c r="G28" s="529" t="s">
        <v>131</v>
      </c>
      <c r="H28" s="529" t="s">
        <v>131</v>
      </c>
      <c r="I28" s="149"/>
      <c r="J28" s="550">
        <v>1485440</v>
      </c>
      <c r="K28" s="550">
        <v>1362886</v>
      </c>
      <c r="L28" s="149"/>
    </row>
    <row r="29" spans="1:12" ht="12" customHeight="1" x14ac:dyDescent="0.25">
      <c r="B29" s="527" t="s">
        <v>162</v>
      </c>
      <c r="C29" s="149"/>
      <c r="D29" s="528">
        <v>60595256</v>
      </c>
      <c r="E29" s="550">
        <v>56522378</v>
      </c>
      <c r="F29" s="149"/>
      <c r="G29" s="529">
        <v>2245515.4554550215</v>
      </c>
      <c r="H29" s="551">
        <v>2153143.6008655913</v>
      </c>
      <c r="I29" s="149"/>
      <c r="J29" s="550">
        <v>140911</v>
      </c>
      <c r="K29" s="550">
        <v>100044</v>
      </c>
      <c r="L29" s="149"/>
    </row>
    <row r="30" spans="1:12" ht="12" customHeight="1" x14ac:dyDescent="0.25">
      <c r="B30" s="530" t="s">
        <v>163</v>
      </c>
      <c r="C30" s="149"/>
      <c r="D30" s="531">
        <v>32192984</v>
      </c>
      <c r="E30" s="553">
        <v>26764395</v>
      </c>
      <c r="F30" s="149"/>
      <c r="G30" s="532" t="s">
        <v>131</v>
      </c>
      <c r="H30" s="532" t="s">
        <v>131</v>
      </c>
      <c r="I30" s="149"/>
      <c r="J30" s="553">
        <v>283692</v>
      </c>
      <c r="K30" s="553">
        <v>288560</v>
      </c>
      <c r="L30" s="149"/>
    </row>
    <row r="31" spans="1:12" s="149" customFormat="1" ht="12" customHeight="1" x14ac:dyDescent="0.25">
      <c r="A31" s="2"/>
      <c r="B31" s="368" t="s">
        <v>30</v>
      </c>
      <c r="D31" s="522">
        <f>SUM(D19:D30)</f>
        <v>755200067</v>
      </c>
      <c r="E31" s="522">
        <f>SUM(E19:E30)</f>
        <v>1188437964</v>
      </c>
      <c r="G31" s="536">
        <f>SUM(G19:G30)</f>
        <v>25789359.673683953</v>
      </c>
      <c r="H31" s="536">
        <f>SUM(H19:H30)</f>
        <v>88481348.287067384</v>
      </c>
      <c r="J31" s="522">
        <f>SUM(J19:J30)</f>
        <v>5057040</v>
      </c>
      <c r="K31" s="522">
        <f>SUM(K19:K30)</f>
        <v>4852625</v>
      </c>
    </row>
    <row r="32" spans="1:12" s="149" customFormat="1" ht="12" customHeight="1" x14ac:dyDescent="0.25">
      <c r="A32" s="2"/>
      <c r="B32" s="157"/>
      <c r="D32" s="544"/>
      <c r="E32" s="544"/>
      <c r="G32" s="534"/>
      <c r="H32" s="534"/>
      <c r="J32" s="544"/>
      <c r="K32" s="544"/>
    </row>
    <row r="33" spans="1:13" ht="12" customHeight="1" x14ac:dyDescent="0.25">
      <c r="A33" s="149"/>
      <c r="B33" s="562" t="s">
        <v>64</v>
      </c>
      <c r="C33" s="149"/>
      <c r="D33" s="149"/>
      <c r="E33" s="149"/>
      <c r="F33" s="149"/>
      <c r="G33" s="538"/>
      <c r="H33" s="538"/>
      <c r="I33" s="149"/>
      <c r="J33" s="23"/>
      <c r="K33" s="23"/>
      <c r="L33" s="149"/>
    </row>
    <row r="34" spans="1:13" ht="12" customHeight="1" x14ac:dyDescent="0.25">
      <c r="A34" s="149"/>
      <c r="B34" s="951" t="s">
        <v>166</v>
      </c>
      <c r="C34" s="149"/>
      <c r="D34" s="547">
        <v>895527</v>
      </c>
      <c r="E34" s="547">
        <v>2134904</v>
      </c>
      <c r="F34" s="149"/>
      <c r="G34" s="693">
        <v>1529.3742454749547</v>
      </c>
      <c r="H34" s="694">
        <v>2729.4892546112155</v>
      </c>
      <c r="I34" s="149"/>
      <c r="J34" s="685">
        <v>7705</v>
      </c>
      <c r="K34" s="686">
        <v>16066</v>
      </c>
      <c r="L34" s="149"/>
    </row>
    <row r="35" spans="1:13" ht="12" customHeight="1" x14ac:dyDescent="0.25">
      <c r="B35" s="952" t="s">
        <v>74</v>
      </c>
      <c r="C35" s="149"/>
      <c r="D35" s="550">
        <v>46113552</v>
      </c>
      <c r="E35" s="550">
        <v>46457606</v>
      </c>
      <c r="F35" s="149"/>
      <c r="G35" s="695">
        <v>124522.68457904024</v>
      </c>
      <c r="H35" s="696">
        <v>158054.56777734667</v>
      </c>
      <c r="I35" s="149"/>
      <c r="J35" s="687">
        <v>413725</v>
      </c>
      <c r="K35" s="586">
        <v>327708</v>
      </c>
      <c r="L35" s="149"/>
    </row>
    <row r="36" spans="1:13" ht="12" customHeight="1" x14ac:dyDescent="0.25">
      <c r="B36" s="952" t="s">
        <v>583</v>
      </c>
      <c r="C36" s="149"/>
      <c r="D36" s="550">
        <v>498173245</v>
      </c>
      <c r="E36" s="550">
        <v>429805326</v>
      </c>
      <c r="F36" s="149"/>
      <c r="G36" s="695">
        <v>21196378.069278952</v>
      </c>
      <c r="H36" s="696">
        <v>23422681.279776216</v>
      </c>
      <c r="I36" s="149"/>
      <c r="J36" s="687">
        <v>6114090</v>
      </c>
      <c r="K36" s="586">
        <v>5614544</v>
      </c>
      <c r="L36" s="149"/>
    </row>
    <row r="37" spans="1:13" ht="12" customHeight="1" x14ac:dyDescent="0.25">
      <c r="B37" s="952" t="s">
        <v>82</v>
      </c>
      <c r="C37" s="149"/>
      <c r="D37" s="550">
        <v>44265259</v>
      </c>
      <c r="E37" s="550">
        <v>46812962</v>
      </c>
      <c r="F37" s="149"/>
      <c r="G37" s="695">
        <v>2486872.4482976021</v>
      </c>
      <c r="H37" s="696">
        <v>2959718.5191660477</v>
      </c>
      <c r="I37" s="149"/>
      <c r="J37" s="687">
        <v>479559</v>
      </c>
      <c r="K37" s="586">
        <v>393139</v>
      </c>
      <c r="L37" s="149"/>
    </row>
    <row r="38" spans="1:13" ht="12" customHeight="1" x14ac:dyDescent="0.25">
      <c r="B38" s="952" t="s">
        <v>180</v>
      </c>
      <c r="C38" s="149"/>
      <c r="D38" s="550">
        <v>42808306</v>
      </c>
      <c r="E38" s="550">
        <v>33678431</v>
      </c>
      <c r="F38" s="149"/>
      <c r="G38" s="695">
        <v>3454537.991224091</v>
      </c>
      <c r="H38" s="696">
        <v>3561928.4318245952</v>
      </c>
      <c r="I38" s="149"/>
      <c r="J38" s="687">
        <v>901348</v>
      </c>
      <c r="K38" s="586">
        <v>993882.58620000002</v>
      </c>
      <c r="L38" s="149"/>
    </row>
    <row r="39" spans="1:13" ht="12" customHeight="1" x14ac:dyDescent="0.25">
      <c r="B39" s="952" t="s">
        <v>84</v>
      </c>
      <c r="C39" s="149"/>
      <c r="D39" s="550">
        <v>21794769</v>
      </c>
      <c r="E39" s="550">
        <v>19317214</v>
      </c>
      <c r="F39" s="149"/>
      <c r="G39" s="695">
        <v>479008.64208344283</v>
      </c>
      <c r="H39" s="696">
        <v>408803.6680326538</v>
      </c>
      <c r="I39" s="149"/>
      <c r="J39" s="687">
        <v>849456</v>
      </c>
      <c r="K39" s="586">
        <v>485714</v>
      </c>
      <c r="L39" s="149"/>
    </row>
    <row r="40" spans="1:13" ht="12" customHeight="1" x14ac:dyDescent="0.25">
      <c r="B40" s="952" t="s">
        <v>584</v>
      </c>
      <c r="C40" s="149"/>
      <c r="D40" s="550">
        <v>9395136</v>
      </c>
      <c r="E40" s="550">
        <v>10598682</v>
      </c>
      <c r="F40" s="149"/>
      <c r="G40" s="695">
        <v>673261.05329854402</v>
      </c>
      <c r="H40" s="696">
        <v>893364.00192316098</v>
      </c>
      <c r="I40" s="149"/>
      <c r="J40" s="687">
        <v>110334</v>
      </c>
      <c r="K40" s="586">
        <v>113813</v>
      </c>
      <c r="L40" s="149"/>
    </row>
    <row r="41" spans="1:13" ht="12" customHeight="1" x14ac:dyDescent="0.25">
      <c r="B41" s="952" t="s">
        <v>90</v>
      </c>
      <c r="C41" s="149"/>
      <c r="D41" s="550">
        <v>236104126</v>
      </c>
      <c r="E41" s="550">
        <v>195077549</v>
      </c>
      <c r="F41" s="149"/>
      <c r="G41" s="695">
        <v>429875.63195479196</v>
      </c>
      <c r="H41" s="696">
        <v>277355.97798234475</v>
      </c>
      <c r="I41" s="149"/>
      <c r="J41" s="687">
        <v>613064</v>
      </c>
      <c r="K41" s="586">
        <v>478214</v>
      </c>
      <c r="L41" s="149"/>
    </row>
    <row r="42" spans="1:13" ht="12" customHeight="1" x14ac:dyDescent="0.25">
      <c r="B42" s="952" t="s">
        <v>94</v>
      </c>
      <c r="C42" s="149"/>
      <c r="D42" s="550">
        <v>43064945</v>
      </c>
      <c r="E42" s="550">
        <v>39823109</v>
      </c>
      <c r="F42" s="149"/>
      <c r="G42" s="695">
        <v>634112.58382003603</v>
      </c>
      <c r="H42" s="696">
        <v>400627.87782749598</v>
      </c>
      <c r="I42" s="149"/>
      <c r="J42" s="687">
        <v>849198</v>
      </c>
      <c r="K42" s="586">
        <v>410366</v>
      </c>
      <c r="L42" s="149"/>
    </row>
    <row r="43" spans="1:13" ht="12" customHeight="1" x14ac:dyDescent="0.25">
      <c r="B43" s="952" t="s">
        <v>97</v>
      </c>
      <c r="C43" s="149"/>
      <c r="D43" s="550">
        <v>3426747</v>
      </c>
      <c r="E43" s="550">
        <v>2916303</v>
      </c>
      <c r="F43" s="149"/>
      <c r="G43" s="695">
        <v>1393.738041398504</v>
      </c>
      <c r="H43" s="696">
        <v>18412.96298201631</v>
      </c>
      <c r="I43" s="149"/>
      <c r="J43" s="687">
        <v>47953</v>
      </c>
      <c r="K43" s="586">
        <v>57770</v>
      </c>
      <c r="L43" s="149"/>
    </row>
    <row r="44" spans="1:13" ht="12" customHeight="1" x14ac:dyDescent="0.25">
      <c r="B44" s="953" t="s">
        <v>107</v>
      </c>
      <c r="C44" s="149"/>
      <c r="D44" s="914">
        <v>7371</v>
      </c>
      <c r="E44" s="914">
        <v>30033</v>
      </c>
      <c r="F44" s="149"/>
      <c r="G44" s="697" t="s">
        <v>131</v>
      </c>
      <c r="H44" s="698">
        <v>1141.9273912151073</v>
      </c>
      <c r="I44" s="149"/>
      <c r="J44" s="587" t="s">
        <v>131</v>
      </c>
      <c r="K44" s="688">
        <v>1233</v>
      </c>
      <c r="L44" s="149"/>
    </row>
    <row r="45" spans="1:13" ht="12" customHeight="1" x14ac:dyDescent="0.25">
      <c r="A45" s="148"/>
      <c r="B45" s="368" t="s">
        <v>30</v>
      </c>
      <c r="C45" s="149"/>
      <c r="D45" s="522">
        <f>SUM(D34:D44)</f>
        <v>946048983</v>
      </c>
      <c r="E45" s="522">
        <f>SUM(E34:E44)</f>
        <v>826652119</v>
      </c>
      <c r="F45" s="149"/>
      <c r="G45" s="536">
        <v>33440899.170673545</v>
      </c>
      <c r="H45" s="536">
        <v>33440899.170673545</v>
      </c>
      <c r="I45" s="149"/>
      <c r="J45" s="522">
        <f>SUM(J34:J44)</f>
        <v>10386432</v>
      </c>
      <c r="K45" s="522">
        <f>SUM(K34:K44)</f>
        <v>8892449.5861999989</v>
      </c>
      <c r="L45" s="149"/>
    </row>
    <row r="46" spans="1:13" ht="12" customHeight="1" x14ac:dyDescent="0.25">
      <c r="B46" s="21"/>
      <c r="C46" s="149"/>
      <c r="D46" s="149"/>
      <c r="E46" s="149"/>
      <c r="F46" s="149"/>
      <c r="G46" s="538"/>
      <c r="H46" s="538"/>
      <c r="I46" s="149"/>
      <c r="J46" s="149"/>
      <c r="K46" s="149"/>
      <c r="L46" s="149"/>
      <c r="M46" s="148"/>
    </row>
    <row r="47" spans="1:13" ht="12" customHeight="1" x14ac:dyDescent="0.25">
      <c r="B47" s="577" t="s">
        <v>132</v>
      </c>
      <c r="C47" s="540"/>
      <c r="D47" s="578">
        <f>D45+D31+D16</f>
        <v>2607499831</v>
      </c>
      <c r="E47" s="578">
        <f>E45+E31+E16</f>
        <v>2747911926</v>
      </c>
      <c r="F47" s="540"/>
      <c r="G47" s="579">
        <f>G45+G31+G16</f>
        <v>127538332.70405829</v>
      </c>
      <c r="H47" s="579">
        <f>H45+H31+H16</f>
        <v>184488257.78834021</v>
      </c>
      <c r="I47" s="540"/>
      <c r="J47" s="578">
        <f>J45+J31+J16</f>
        <v>21534252</v>
      </c>
      <c r="K47" s="578">
        <f>K45+K31+K16</f>
        <v>18973196.586199999</v>
      </c>
      <c r="L47" s="149"/>
      <c r="M47" s="148"/>
    </row>
    <row r="48" spans="1:13" ht="12" customHeight="1" x14ac:dyDescent="0.25">
      <c r="B48" s="21"/>
      <c r="C48" s="149"/>
      <c r="D48" s="149"/>
      <c r="E48" s="149"/>
      <c r="F48" s="149"/>
      <c r="G48" s="149"/>
      <c r="H48" s="149"/>
      <c r="I48" s="149"/>
      <c r="J48" s="149"/>
      <c r="K48" s="149"/>
      <c r="L48" s="149"/>
      <c r="M48" s="148"/>
    </row>
    <row r="49" spans="2:13" ht="12" customHeight="1" x14ac:dyDescent="0.25">
      <c r="B49" s="3" t="s">
        <v>301</v>
      </c>
      <c r="C49" s="149"/>
      <c r="D49" s="149"/>
      <c r="E49" s="149"/>
      <c r="F49" s="149"/>
      <c r="G49" s="149"/>
      <c r="H49" s="149"/>
      <c r="I49" s="149"/>
      <c r="J49" s="149"/>
      <c r="K49" s="149"/>
      <c r="L49" s="149"/>
      <c r="M49" s="148"/>
    </row>
    <row r="50" spans="2:13" ht="12" customHeight="1" x14ac:dyDescent="0.25">
      <c r="B50" s="254" t="s">
        <v>286</v>
      </c>
      <c r="L50" s="148"/>
      <c r="M50" s="148"/>
    </row>
  </sheetData>
  <mergeCells count="7">
    <mergeCell ref="B4:B6"/>
    <mergeCell ref="D4:E4"/>
    <mergeCell ref="G4:H4"/>
    <mergeCell ref="J4:K4"/>
    <mergeCell ref="D5:E5"/>
    <mergeCell ref="G5:H5"/>
    <mergeCell ref="J5:K5"/>
  </mergeCells>
  <pageMargins left="0.7" right="0.7" top="0.75" bottom="0.75" header="0.3" footer="0.3"/>
  <pageSetup paperSize="9" scale="83"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N52"/>
  <sheetViews>
    <sheetView showGridLines="0" zoomScale="85" zoomScaleNormal="85" workbookViewId="0">
      <selection activeCell="W8" sqref="W8"/>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3" width="2.85546875" style="2" customWidth="1"/>
    <col min="14" max="241" width="9.140625" style="2"/>
    <col min="242" max="242" width="2.85546875" style="2" customWidth="1"/>
    <col min="243" max="243" width="45.85546875" style="2" customWidth="1"/>
    <col min="244" max="244" width="2.85546875" style="2" customWidth="1"/>
    <col min="245" max="246" width="15.7109375" style="2" customWidth="1"/>
    <col min="247" max="247" width="2.85546875" style="2" customWidth="1"/>
    <col min="248" max="249" width="15.7109375" style="2" customWidth="1"/>
    <col min="250" max="250" width="2.85546875" style="2" customWidth="1"/>
    <col min="251" max="252" width="15.7109375" style="2" customWidth="1"/>
    <col min="253" max="253" width="2.85546875" style="2" customWidth="1"/>
    <col min="254" max="255" width="15.7109375" style="2" customWidth="1"/>
    <col min="256" max="256" width="2.85546875" style="2" customWidth="1"/>
    <col min="257" max="258" width="15.7109375" style="2" customWidth="1"/>
    <col min="259" max="259" width="2.85546875" style="2" customWidth="1"/>
    <col min="260" max="261" width="15.7109375" style="2" customWidth="1"/>
    <col min="262" max="262" width="2.85546875" style="2" customWidth="1"/>
    <col min="263" max="497" width="9.140625" style="2"/>
    <col min="498" max="498" width="2.85546875" style="2" customWidth="1"/>
    <col min="499" max="499" width="45.85546875" style="2" customWidth="1"/>
    <col min="500" max="500" width="2.85546875" style="2" customWidth="1"/>
    <col min="501" max="502" width="15.7109375" style="2" customWidth="1"/>
    <col min="503" max="503" width="2.85546875" style="2" customWidth="1"/>
    <col min="504" max="505" width="15.7109375" style="2" customWidth="1"/>
    <col min="506" max="506" width="2.85546875" style="2" customWidth="1"/>
    <col min="507" max="508" width="15.7109375" style="2" customWidth="1"/>
    <col min="509" max="509" width="2.85546875" style="2" customWidth="1"/>
    <col min="510" max="511" width="15.7109375" style="2" customWidth="1"/>
    <col min="512" max="512" width="2.85546875" style="2" customWidth="1"/>
    <col min="513" max="514" width="15.7109375" style="2" customWidth="1"/>
    <col min="515" max="515" width="2.85546875" style="2" customWidth="1"/>
    <col min="516" max="517" width="15.7109375" style="2" customWidth="1"/>
    <col min="518" max="518" width="2.85546875" style="2" customWidth="1"/>
    <col min="519" max="753" width="9.140625" style="2"/>
    <col min="754" max="754" width="2.85546875" style="2" customWidth="1"/>
    <col min="755" max="755" width="45.85546875" style="2" customWidth="1"/>
    <col min="756" max="756" width="2.85546875" style="2" customWidth="1"/>
    <col min="757" max="758" width="15.7109375" style="2" customWidth="1"/>
    <col min="759" max="759" width="2.85546875" style="2" customWidth="1"/>
    <col min="760" max="761" width="15.7109375" style="2" customWidth="1"/>
    <col min="762" max="762" width="2.85546875" style="2" customWidth="1"/>
    <col min="763" max="764" width="15.7109375" style="2" customWidth="1"/>
    <col min="765" max="765" width="2.85546875" style="2" customWidth="1"/>
    <col min="766" max="767" width="15.7109375" style="2" customWidth="1"/>
    <col min="768" max="768" width="2.85546875" style="2" customWidth="1"/>
    <col min="769" max="770" width="15.7109375" style="2" customWidth="1"/>
    <col min="771" max="771" width="2.85546875" style="2" customWidth="1"/>
    <col min="772" max="773" width="15.7109375" style="2" customWidth="1"/>
    <col min="774" max="774" width="2.85546875" style="2" customWidth="1"/>
    <col min="775" max="1009" width="9.140625" style="2"/>
    <col min="1010" max="1010" width="2.85546875" style="2" customWidth="1"/>
    <col min="1011" max="1011" width="45.85546875" style="2" customWidth="1"/>
    <col min="1012" max="1012" width="2.85546875" style="2" customWidth="1"/>
    <col min="1013" max="1014" width="15.7109375" style="2" customWidth="1"/>
    <col min="1015" max="1015" width="2.85546875" style="2" customWidth="1"/>
    <col min="1016" max="1017" width="15.7109375" style="2" customWidth="1"/>
    <col min="1018" max="1018" width="2.85546875" style="2" customWidth="1"/>
    <col min="1019" max="1020" width="15.7109375" style="2" customWidth="1"/>
    <col min="1021" max="1021" width="2.85546875" style="2" customWidth="1"/>
    <col min="1022" max="1023" width="15.7109375" style="2" customWidth="1"/>
    <col min="1024" max="1024" width="2.85546875" style="2" customWidth="1"/>
    <col min="1025" max="1026" width="15.7109375" style="2" customWidth="1"/>
    <col min="1027" max="1027" width="2.85546875" style="2" customWidth="1"/>
    <col min="1028" max="1029" width="15.7109375" style="2" customWidth="1"/>
    <col min="1030" max="1030" width="2.85546875" style="2" customWidth="1"/>
    <col min="1031" max="1265" width="9.140625" style="2"/>
    <col min="1266" max="1266" width="2.85546875" style="2" customWidth="1"/>
    <col min="1267" max="1267" width="45.85546875" style="2" customWidth="1"/>
    <col min="1268" max="1268" width="2.85546875" style="2" customWidth="1"/>
    <col min="1269" max="1270" width="15.7109375" style="2" customWidth="1"/>
    <col min="1271" max="1271" width="2.85546875" style="2" customWidth="1"/>
    <col min="1272" max="1273" width="15.7109375" style="2" customWidth="1"/>
    <col min="1274" max="1274" width="2.85546875" style="2" customWidth="1"/>
    <col min="1275" max="1276" width="15.7109375" style="2" customWidth="1"/>
    <col min="1277" max="1277" width="2.85546875" style="2" customWidth="1"/>
    <col min="1278" max="1279" width="15.7109375" style="2" customWidth="1"/>
    <col min="1280" max="1280" width="2.85546875" style="2" customWidth="1"/>
    <col min="1281" max="1282" width="15.7109375" style="2" customWidth="1"/>
    <col min="1283" max="1283" width="2.85546875" style="2" customWidth="1"/>
    <col min="1284" max="1285" width="15.7109375" style="2" customWidth="1"/>
    <col min="1286" max="1286" width="2.85546875" style="2" customWidth="1"/>
    <col min="1287" max="1521" width="9.140625" style="2"/>
    <col min="1522" max="1522" width="2.85546875" style="2" customWidth="1"/>
    <col min="1523" max="1523" width="45.85546875" style="2" customWidth="1"/>
    <col min="1524" max="1524" width="2.85546875" style="2" customWidth="1"/>
    <col min="1525" max="1526" width="15.7109375" style="2" customWidth="1"/>
    <col min="1527" max="1527" width="2.85546875" style="2" customWidth="1"/>
    <col min="1528" max="1529" width="15.7109375" style="2" customWidth="1"/>
    <col min="1530" max="1530" width="2.85546875" style="2" customWidth="1"/>
    <col min="1531" max="1532" width="15.7109375" style="2" customWidth="1"/>
    <col min="1533" max="1533" width="2.85546875" style="2" customWidth="1"/>
    <col min="1534" max="1535" width="15.7109375" style="2" customWidth="1"/>
    <col min="1536" max="1536" width="2.85546875" style="2" customWidth="1"/>
    <col min="1537" max="1538" width="15.7109375" style="2" customWidth="1"/>
    <col min="1539" max="1539" width="2.85546875" style="2" customWidth="1"/>
    <col min="1540" max="1541" width="15.7109375" style="2" customWidth="1"/>
    <col min="1542" max="1542" width="2.85546875" style="2" customWidth="1"/>
    <col min="1543" max="1777" width="9.140625" style="2"/>
    <col min="1778" max="1778" width="2.85546875" style="2" customWidth="1"/>
    <col min="1779" max="1779" width="45.85546875" style="2" customWidth="1"/>
    <col min="1780" max="1780" width="2.85546875" style="2" customWidth="1"/>
    <col min="1781" max="1782" width="15.7109375" style="2" customWidth="1"/>
    <col min="1783" max="1783" width="2.85546875" style="2" customWidth="1"/>
    <col min="1784" max="1785" width="15.7109375" style="2" customWidth="1"/>
    <col min="1786" max="1786" width="2.85546875" style="2" customWidth="1"/>
    <col min="1787" max="1788" width="15.7109375" style="2" customWidth="1"/>
    <col min="1789" max="1789" width="2.85546875" style="2" customWidth="1"/>
    <col min="1790" max="1791" width="15.7109375" style="2" customWidth="1"/>
    <col min="1792" max="1792" width="2.85546875" style="2" customWidth="1"/>
    <col min="1793" max="1794" width="15.7109375" style="2" customWidth="1"/>
    <col min="1795" max="1795" width="2.85546875" style="2" customWidth="1"/>
    <col min="1796" max="1797" width="15.7109375" style="2" customWidth="1"/>
    <col min="1798" max="1798" width="2.85546875" style="2" customWidth="1"/>
    <col min="1799" max="2033" width="9.140625" style="2"/>
    <col min="2034" max="2034" width="2.85546875" style="2" customWidth="1"/>
    <col min="2035" max="2035" width="45.85546875" style="2" customWidth="1"/>
    <col min="2036" max="2036" width="2.85546875" style="2" customWidth="1"/>
    <col min="2037" max="2038" width="15.7109375" style="2" customWidth="1"/>
    <col min="2039" max="2039" width="2.85546875" style="2" customWidth="1"/>
    <col min="2040" max="2041" width="15.7109375" style="2" customWidth="1"/>
    <col min="2042" max="2042" width="2.85546875" style="2" customWidth="1"/>
    <col min="2043" max="2044" width="15.7109375" style="2" customWidth="1"/>
    <col min="2045" max="2045" width="2.85546875" style="2" customWidth="1"/>
    <col min="2046" max="2047" width="15.7109375" style="2" customWidth="1"/>
    <col min="2048" max="2048" width="2.85546875" style="2" customWidth="1"/>
    <col min="2049" max="2050" width="15.7109375" style="2" customWidth="1"/>
    <col min="2051" max="2051" width="2.85546875" style="2" customWidth="1"/>
    <col min="2052" max="2053" width="15.7109375" style="2" customWidth="1"/>
    <col min="2054" max="2054" width="2.85546875" style="2" customWidth="1"/>
    <col min="2055" max="2289" width="9.140625" style="2"/>
    <col min="2290" max="2290" width="2.85546875" style="2" customWidth="1"/>
    <col min="2291" max="2291" width="45.85546875" style="2" customWidth="1"/>
    <col min="2292" max="2292" width="2.85546875" style="2" customWidth="1"/>
    <col min="2293" max="2294" width="15.7109375" style="2" customWidth="1"/>
    <col min="2295" max="2295" width="2.85546875" style="2" customWidth="1"/>
    <col min="2296" max="2297" width="15.7109375" style="2" customWidth="1"/>
    <col min="2298" max="2298" width="2.85546875" style="2" customWidth="1"/>
    <col min="2299" max="2300" width="15.7109375" style="2" customWidth="1"/>
    <col min="2301" max="2301" width="2.85546875" style="2" customWidth="1"/>
    <col min="2302" max="2303" width="15.7109375" style="2" customWidth="1"/>
    <col min="2304" max="2304" width="2.85546875" style="2" customWidth="1"/>
    <col min="2305" max="2306" width="15.7109375" style="2" customWidth="1"/>
    <col min="2307" max="2307" width="2.85546875" style="2" customWidth="1"/>
    <col min="2308" max="2309" width="15.7109375" style="2" customWidth="1"/>
    <col min="2310" max="2310" width="2.85546875" style="2" customWidth="1"/>
    <col min="2311" max="2545" width="9.140625" style="2"/>
    <col min="2546" max="2546" width="2.85546875" style="2" customWidth="1"/>
    <col min="2547" max="2547" width="45.85546875" style="2" customWidth="1"/>
    <col min="2548" max="2548" width="2.85546875" style="2" customWidth="1"/>
    <col min="2549" max="2550" width="15.7109375" style="2" customWidth="1"/>
    <col min="2551" max="2551" width="2.85546875" style="2" customWidth="1"/>
    <col min="2552" max="2553" width="15.7109375" style="2" customWidth="1"/>
    <col min="2554" max="2554" width="2.85546875" style="2" customWidth="1"/>
    <col min="2555" max="2556" width="15.7109375" style="2" customWidth="1"/>
    <col min="2557" max="2557" width="2.85546875" style="2" customWidth="1"/>
    <col min="2558" max="2559" width="15.7109375" style="2" customWidth="1"/>
    <col min="2560" max="2560" width="2.85546875" style="2" customWidth="1"/>
    <col min="2561" max="2562" width="15.7109375" style="2" customWidth="1"/>
    <col min="2563" max="2563" width="2.85546875" style="2" customWidth="1"/>
    <col min="2564" max="2565" width="15.7109375" style="2" customWidth="1"/>
    <col min="2566" max="2566" width="2.85546875" style="2" customWidth="1"/>
    <col min="2567" max="2801" width="9.140625" style="2"/>
    <col min="2802" max="2802" width="2.85546875" style="2" customWidth="1"/>
    <col min="2803" max="2803" width="45.85546875" style="2" customWidth="1"/>
    <col min="2804" max="2804" width="2.85546875" style="2" customWidth="1"/>
    <col min="2805" max="2806" width="15.7109375" style="2" customWidth="1"/>
    <col min="2807" max="2807" width="2.85546875" style="2" customWidth="1"/>
    <col min="2808" max="2809" width="15.7109375" style="2" customWidth="1"/>
    <col min="2810" max="2810" width="2.85546875" style="2" customWidth="1"/>
    <col min="2811" max="2812" width="15.7109375" style="2" customWidth="1"/>
    <col min="2813" max="2813" width="2.85546875" style="2" customWidth="1"/>
    <col min="2814" max="2815" width="15.7109375" style="2" customWidth="1"/>
    <col min="2816" max="2816" width="2.85546875" style="2" customWidth="1"/>
    <col min="2817" max="2818" width="15.7109375" style="2" customWidth="1"/>
    <col min="2819" max="2819" width="2.85546875" style="2" customWidth="1"/>
    <col min="2820" max="2821" width="15.7109375" style="2" customWidth="1"/>
    <col min="2822" max="2822" width="2.85546875" style="2" customWidth="1"/>
    <col min="2823" max="3057" width="9.140625" style="2"/>
    <col min="3058" max="3058" width="2.85546875" style="2" customWidth="1"/>
    <col min="3059" max="3059" width="45.85546875" style="2" customWidth="1"/>
    <col min="3060" max="3060" width="2.85546875" style="2" customWidth="1"/>
    <col min="3061" max="3062" width="15.7109375" style="2" customWidth="1"/>
    <col min="3063" max="3063" width="2.85546875" style="2" customWidth="1"/>
    <col min="3064" max="3065" width="15.7109375" style="2" customWidth="1"/>
    <col min="3066" max="3066" width="2.85546875" style="2" customWidth="1"/>
    <col min="3067" max="3068" width="15.7109375" style="2" customWidth="1"/>
    <col min="3069" max="3069" width="2.85546875" style="2" customWidth="1"/>
    <col min="3070" max="3071" width="15.7109375" style="2" customWidth="1"/>
    <col min="3072" max="3072" width="2.85546875" style="2" customWidth="1"/>
    <col min="3073" max="3074" width="15.7109375" style="2" customWidth="1"/>
    <col min="3075" max="3075" width="2.85546875" style="2" customWidth="1"/>
    <col min="3076" max="3077" width="15.7109375" style="2" customWidth="1"/>
    <col min="3078" max="3078" width="2.85546875" style="2" customWidth="1"/>
    <col min="3079" max="3313" width="9.140625" style="2"/>
    <col min="3314" max="3314" width="2.85546875" style="2" customWidth="1"/>
    <col min="3315" max="3315" width="45.85546875" style="2" customWidth="1"/>
    <col min="3316" max="3316" width="2.85546875" style="2" customWidth="1"/>
    <col min="3317" max="3318" width="15.7109375" style="2" customWidth="1"/>
    <col min="3319" max="3319" width="2.85546875" style="2" customWidth="1"/>
    <col min="3320" max="3321" width="15.7109375" style="2" customWidth="1"/>
    <col min="3322" max="3322" width="2.85546875" style="2" customWidth="1"/>
    <col min="3323" max="3324" width="15.7109375" style="2" customWidth="1"/>
    <col min="3325" max="3325" width="2.85546875" style="2" customWidth="1"/>
    <col min="3326" max="3327" width="15.7109375" style="2" customWidth="1"/>
    <col min="3328" max="3328" width="2.85546875" style="2" customWidth="1"/>
    <col min="3329" max="3330" width="15.7109375" style="2" customWidth="1"/>
    <col min="3331" max="3331" width="2.85546875" style="2" customWidth="1"/>
    <col min="3332" max="3333" width="15.7109375" style="2" customWidth="1"/>
    <col min="3334" max="3334" width="2.85546875" style="2" customWidth="1"/>
    <col min="3335" max="3569" width="9.140625" style="2"/>
    <col min="3570" max="3570" width="2.85546875" style="2" customWidth="1"/>
    <col min="3571" max="3571" width="45.85546875" style="2" customWidth="1"/>
    <col min="3572" max="3572" width="2.85546875" style="2" customWidth="1"/>
    <col min="3573" max="3574" width="15.7109375" style="2" customWidth="1"/>
    <col min="3575" max="3575" width="2.85546875" style="2" customWidth="1"/>
    <col min="3576" max="3577" width="15.7109375" style="2" customWidth="1"/>
    <col min="3578" max="3578" width="2.85546875" style="2" customWidth="1"/>
    <col min="3579" max="3580" width="15.7109375" style="2" customWidth="1"/>
    <col min="3581" max="3581" width="2.85546875" style="2" customWidth="1"/>
    <col min="3582" max="3583" width="15.7109375" style="2" customWidth="1"/>
    <col min="3584" max="3584" width="2.85546875" style="2" customWidth="1"/>
    <col min="3585" max="3586" width="15.7109375" style="2" customWidth="1"/>
    <col min="3587" max="3587" width="2.85546875" style="2" customWidth="1"/>
    <col min="3588" max="3589" width="15.7109375" style="2" customWidth="1"/>
    <col min="3590" max="3590" width="2.85546875" style="2" customWidth="1"/>
    <col min="3591" max="3825" width="9.140625" style="2"/>
    <col min="3826" max="3826" width="2.85546875" style="2" customWidth="1"/>
    <col min="3827" max="3827" width="45.85546875" style="2" customWidth="1"/>
    <col min="3828" max="3828" width="2.85546875" style="2" customWidth="1"/>
    <col min="3829" max="3830" width="15.7109375" style="2" customWidth="1"/>
    <col min="3831" max="3831" width="2.85546875" style="2" customWidth="1"/>
    <col min="3832" max="3833" width="15.7109375" style="2" customWidth="1"/>
    <col min="3834" max="3834" width="2.85546875" style="2" customWidth="1"/>
    <col min="3835" max="3836" width="15.7109375" style="2" customWidth="1"/>
    <col min="3837" max="3837" width="2.85546875" style="2" customWidth="1"/>
    <col min="3838" max="3839" width="15.7109375" style="2" customWidth="1"/>
    <col min="3840" max="3840" width="2.85546875" style="2" customWidth="1"/>
    <col min="3841" max="3842" width="15.7109375" style="2" customWidth="1"/>
    <col min="3843" max="3843" width="2.85546875" style="2" customWidth="1"/>
    <col min="3844" max="3845" width="15.7109375" style="2" customWidth="1"/>
    <col min="3846" max="3846" width="2.85546875" style="2" customWidth="1"/>
    <col min="3847" max="4081" width="9.140625" style="2"/>
    <col min="4082" max="4082" width="2.85546875" style="2" customWidth="1"/>
    <col min="4083" max="4083" width="45.85546875" style="2" customWidth="1"/>
    <col min="4084" max="4084" width="2.85546875" style="2" customWidth="1"/>
    <col min="4085" max="4086" width="15.7109375" style="2" customWidth="1"/>
    <col min="4087" max="4087" width="2.85546875" style="2" customWidth="1"/>
    <col min="4088" max="4089" width="15.7109375" style="2" customWidth="1"/>
    <col min="4090" max="4090" width="2.85546875" style="2" customWidth="1"/>
    <col min="4091" max="4092" width="15.7109375" style="2" customWidth="1"/>
    <col min="4093" max="4093" width="2.85546875" style="2" customWidth="1"/>
    <col min="4094" max="4095" width="15.7109375" style="2" customWidth="1"/>
    <col min="4096" max="4096" width="2.85546875" style="2" customWidth="1"/>
    <col min="4097" max="4098" width="15.7109375" style="2" customWidth="1"/>
    <col min="4099" max="4099" width="2.85546875" style="2" customWidth="1"/>
    <col min="4100" max="4101" width="15.7109375" style="2" customWidth="1"/>
    <col min="4102" max="4102" width="2.85546875" style="2" customWidth="1"/>
    <col min="4103" max="4337" width="9.140625" style="2"/>
    <col min="4338" max="4338" width="2.85546875" style="2" customWidth="1"/>
    <col min="4339" max="4339" width="45.85546875" style="2" customWidth="1"/>
    <col min="4340" max="4340" width="2.85546875" style="2" customWidth="1"/>
    <col min="4341" max="4342" width="15.7109375" style="2" customWidth="1"/>
    <col min="4343" max="4343" width="2.85546875" style="2" customWidth="1"/>
    <col min="4344" max="4345" width="15.7109375" style="2" customWidth="1"/>
    <col min="4346" max="4346" width="2.85546875" style="2" customWidth="1"/>
    <col min="4347" max="4348" width="15.7109375" style="2" customWidth="1"/>
    <col min="4349" max="4349" width="2.85546875" style="2" customWidth="1"/>
    <col min="4350" max="4351" width="15.7109375" style="2" customWidth="1"/>
    <col min="4352" max="4352" width="2.85546875" style="2" customWidth="1"/>
    <col min="4353" max="4354" width="15.7109375" style="2" customWidth="1"/>
    <col min="4355" max="4355" width="2.85546875" style="2" customWidth="1"/>
    <col min="4356" max="4357" width="15.7109375" style="2" customWidth="1"/>
    <col min="4358" max="4358" width="2.85546875" style="2" customWidth="1"/>
    <col min="4359" max="4593" width="9.140625" style="2"/>
    <col min="4594" max="4594" width="2.85546875" style="2" customWidth="1"/>
    <col min="4595" max="4595" width="45.85546875" style="2" customWidth="1"/>
    <col min="4596" max="4596" width="2.85546875" style="2" customWidth="1"/>
    <col min="4597" max="4598" width="15.7109375" style="2" customWidth="1"/>
    <col min="4599" max="4599" width="2.85546875" style="2" customWidth="1"/>
    <col min="4600" max="4601" width="15.7109375" style="2" customWidth="1"/>
    <col min="4602" max="4602" width="2.85546875" style="2" customWidth="1"/>
    <col min="4603" max="4604" width="15.7109375" style="2" customWidth="1"/>
    <col min="4605" max="4605" width="2.85546875" style="2" customWidth="1"/>
    <col min="4606" max="4607" width="15.7109375" style="2" customWidth="1"/>
    <col min="4608" max="4608" width="2.85546875" style="2" customWidth="1"/>
    <col min="4609" max="4610" width="15.7109375" style="2" customWidth="1"/>
    <col min="4611" max="4611" width="2.85546875" style="2" customWidth="1"/>
    <col min="4612" max="4613" width="15.7109375" style="2" customWidth="1"/>
    <col min="4614" max="4614" width="2.85546875" style="2" customWidth="1"/>
    <col min="4615" max="4849" width="9.140625" style="2"/>
    <col min="4850" max="4850" width="2.85546875" style="2" customWidth="1"/>
    <col min="4851" max="4851" width="45.85546875" style="2" customWidth="1"/>
    <col min="4852" max="4852" width="2.85546875" style="2" customWidth="1"/>
    <col min="4853" max="4854" width="15.7109375" style="2" customWidth="1"/>
    <col min="4855" max="4855" width="2.85546875" style="2" customWidth="1"/>
    <col min="4856" max="4857" width="15.7109375" style="2" customWidth="1"/>
    <col min="4858" max="4858" width="2.85546875" style="2" customWidth="1"/>
    <col min="4859" max="4860" width="15.7109375" style="2" customWidth="1"/>
    <col min="4861" max="4861" width="2.85546875" style="2" customWidth="1"/>
    <col min="4862" max="4863" width="15.7109375" style="2" customWidth="1"/>
    <col min="4864" max="4864" width="2.85546875" style="2" customWidth="1"/>
    <col min="4865" max="4866" width="15.7109375" style="2" customWidth="1"/>
    <col min="4867" max="4867" width="2.85546875" style="2" customWidth="1"/>
    <col min="4868" max="4869" width="15.7109375" style="2" customWidth="1"/>
    <col min="4870" max="4870" width="2.85546875" style="2" customWidth="1"/>
    <col min="4871" max="5105" width="9.140625" style="2"/>
    <col min="5106" max="5106" width="2.85546875" style="2" customWidth="1"/>
    <col min="5107" max="5107" width="45.85546875" style="2" customWidth="1"/>
    <col min="5108" max="5108" width="2.85546875" style="2" customWidth="1"/>
    <col min="5109" max="5110" width="15.7109375" style="2" customWidth="1"/>
    <col min="5111" max="5111" width="2.85546875" style="2" customWidth="1"/>
    <col min="5112" max="5113" width="15.7109375" style="2" customWidth="1"/>
    <col min="5114" max="5114" width="2.85546875" style="2" customWidth="1"/>
    <col min="5115" max="5116" width="15.7109375" style="2" customWidth="1"/>
    <col min="5117" max="5117" width="2.85546875" style="2" customWidth="1"/>
    <col min="5118" max="5119" width="15.7109375" style="2" customWidth="1"/>
    <col min="5120" max="5120" width="2.85546875" style="2" customWidth="1"/>
    <col min="5121" max="5122" width="15.7109375" style="2" customWidth="1"/>
    <col min="5123" max="5123" width="2.85546875" style="2" customWidth="1"/>
    <col min="5124" max="5125" width="15.7109375" style="2" customWidth="1"/>
    <col min="5126" max="5126" width="2.85546875" style="2" customWidth="1"/>
    <col min="5127" max="5361" width="9.140625" style="2"/>
    <col min="5362" max="5362" width="2.85546875" style="2" customWidth="1"/>
    <col min="5363" max="5363" width="45.85546875" style="2" customWidth="1"/>
    <col min="5364" max="5364" width="2.85546875" style="2" customWidth="1"/>
    <col min="5365" max="5366" width="15.7109375" style="2" customWidth="1"/>
    <col min="5367" max="5367" width="2.85546875" style="2" customWidth="1"/>
    <col min="5368" max="5369" width="15.7109375" style="2" customWidth="1"/>
    <col min="5370" max="5370" width="2.85546875" style="2" customWidth="1"/>
    <col min="5371" max="5372" width="15.7109375" style="2" customWidth="1"/>
    <col min="5373" max="5373" width="2.85546875" style="2" customWidth="1"/>
    <col min="5374" max="5375" width="15.7109375" style="2" customWidth="1"/>
    <col min="5376" max="5376" width="2.85546875" style="2" customWidth="1"/>
    <col min="5377" max="5378" width="15.7109375" style="2" customWidth="1"/>
    <col min="5379" max="5379" width="2.85546875" style="2" customWidth="1"/>
    <col min="5380" max="5381" width="15.7109375" style="2" customWidth="1"/>
    <col min="5382" max="5382" width="2.85546875" style="2" customWidth="1"/>
    <col min="5383" max="5617" width="9.140625" style="2"/>
    <col min="5618" max="5618" width="2.85546875" style="2" customWidth="1"/>
    <col min="5619" max="5619" width="45.85546875" style="2" customWidth="1"/>
    <col min="5620" max="5620" width="2.85546875" style="2" customWidth="1"/>
    <col min="5621" max="5622" width="15.7109375" style="2" customWidth="1"/>
    <col min="5623" max="5623" width="2.85546875" style="2" customWidth="1"/>
    <col min="5624" max="5625" width="15.7109375" style="2" customWidth="1"/>
    <col min="5626" max="5626" width="2.85546875" style="2" customWidth="1"/>
    <col min="5627" max="5628" width="15.7109375" style="2" customWidth="1"/>
    <col min="5629" max="5629" width="2.85546875" style="2" customWidth="1"/>
    <col min="5630" max="5631" width="15.7109375" style="2" customWidth="1"/>
    <col min="5632" max="5632" width="2.85546875" style="2" customWidth="1"/>
    <col min="5633" max="5634" width="15.7109375" style="2" customWidth="1"/>
    <col min="5635" max="5635" width="2.85546875" style="2" customWidth="1"/>
    <col min="5636" max="5637" width="15.7109375" style="2" customWidth="1"/>
    <col min="5638" max="5638" width="2.85546875" style="2" customWidth="1"/>
    <col min="5639" max="5873" width="9.140625" style="2"/>
    <col min="5874" max="5874" width="2.85546875" style="2" customWidth="1"/>
    <col min="5875" max="5875" width="45.85546875" style="2" customWidth="1"/>
    <col min="5876" max="5876" width="2.85546875" style="2" customWidth="1"/>
    <col min="5877" max="5878" width="15.7109375" style="2" customWidth="1"/>
    <col min="5879" max="5879" width="2.85546875" style="2" customWidth="1"/>
    <col min="5880" max="5881" width="15.7109375" style="2" customWidth="1"/>
    <col min="5882" max="5882" width="2.85546875" style="2" customWidth="1"/>
    <col min="5883" max="5884" width="15.7109375" style="2" customWidth="1"/>
    <col min="5885" max="5885" width="2.85546875" style="2" customWidth="1"/>
    <col min="5886" max="5887" width="15.7109375" style="2" customWidth="1"/>
    <col min="5888" max="5888" width="2.85546875" style="2" customWidth="1"/>
    <col min="5889" max="5890" width="15.7109375" style="2" customWidth="1"/>
    <col min="5891" max="5891" width="2.85546875" style="2" customWidth="1"/>
    <col min="5892" max="5893" width="15.7109375" style="2" customWidth="1"/>
    <col min="5894" max="5894" width="2.85546875" style="2" customWidth="1"/>
    <col min="5895" max="6129" width="9.140625" style="2"/>
    <col min="6130" max="6130" width="2.85546875" style="2" customWidth="1"/>
    <col min="6131" max="6131" width="45.85546875" style="2" customWidth="1"/>
    <col min="6132" max="6132" width="2.85546875" style="2" customWidth="1"/>
    <col min="6133" max="6134" width="15.7109375" style="2" customWidth="1"/>
    <col min="6135" max="6135" width="2.85546875" style="2" customWidth="1"/>
    <col min="6136" max="6137" width="15.7109375" style="2" customWidth="1"/>
    <col min="6138" max="6138" width="2.85546875" style="2" customWidth="1"/>
    <col min="6139" max="6140" width="15.7109375" style="2" customWidth="1"/>
    <col min="6141" max="6141" width="2.85546875" style="2" customWidth="1"/>
    <col min="6142" max="6143" width="15.7109375" style="2" customWidth="1"/>
    <col min="6144" max="6144" width="2.85546875" style="2" customWidth="1"/>
    <col min="6145" max="6146" width="15.7109375" style="2" customWidth="1"/>
    <col min="6147" max="6147" width="2.85546875" style="2" customWidth="1"/>
    <col min="6148" max="6149" width="15.7109375" style="2" customWidth="1"/>
    <col min="6150" max="6150" width="2.85546875" style="2" customWidth="1"/>
    <col min="6151" max="6385" width="9.140625" style="2"/>
    <col min="6386" max="6386" width="2.85546875" style="2" customWidth="1"/>
    <col min="6387" max="6387" width="45.85546875" style="2" customWidth="1"/>
    <col min="6388" max="6388" width="2.85546875" style="2" customWidth="1"/>
    <col min="6389" max="6390" width="15.7109375" style="2" customWidth="1"/>
    <col min="6391" max="6391" width="2.85546875" style="2" customWidth="1"/>
    <col min="6392" max="6393" width="15.7109375" style="2" customWidth="1"/>
    <col min="6394" max="6394" width="2.85546875" style="2" customWidth="1"/>
    <col min="6395" max="6396" width="15.7109375" style="2" customWidth="1"/>
    <col min="6397" max="6397" width="2.85546875" style="2" customWidth="1"/>
    <col min="6398" max="6399" width="15.7109375" style="2" customWidth="1"/>
    <col min="6400" max="6400" width="2.85546875" style="2" customWidth="1"/>
    <col min="6401" max="6402" width="15.7109375" style="2" customWidth="1"/>
    <col min="6403" max="6403" width="2.85546875" style="2" customWidth="1"/>
    <col min="6404" max="6405" width="15.7109375" style="2" customWidth="1"/>
    <col min="6406" max="6406" width="2.85546875" style="2" customWidth="1"/>
    <col min="6407" max="6641" width="9.140625" style="2"/>
    <col min="6642" max="6642" width="2.85546875" style="2" customWidth="1"/>
    <col min="6643" max="6643" width="45.85546875" style="2" customWidth="1"/>
    <col min="6644" max="6644" width="2.85546875" style="2" customWidth="1"/>
    <col min="6645" max="6646" width="15.7109375" style="2" customWidth="1"/>
    <col min="6647" max="6647" width="2.85546875" style="2" customWidth="1"/>
    <col min="6648" max="6649" width="15.7109375" style="2" customWidth="1"/>
    <col min="6650" max="6650" width="2.85546875" style="2" customWidth="1"/>
    <col min="6651" max="6652" width="15.7109375" style="2" customWidth="1"/>
    <col min="6653" max="6653" width="2.85546875" style="2" customWidth="1"/>
    <col min="6654" max="6655" width="15.7109375" style="2" customWidth="1"/>
    <col min="6656" max="6656" width="2.85546875" style="2" customWidth="1"/>
    <col min="6657" max="6658" width="15.7109375" style="2" customWidth="1"/>
    <col min="6659" max="6659" width="2.85546875" style="2" customWidth="1"/>
    <col min="6660" max="6661" width="15.7109375" style="2" customWidth="1"/>
    <col min="6662" max="6662" width="2.85546875" style="2" customWidth="1"/>
    <col min="6663" max="6897" width="9.140625" style="2"/>
    <col min="6898" max="6898" width="2.85546875" style="2" customWidth="1"/>
    <col min="6899" max="6899" width="45.85546875" style="2" customWidth="1"/>
    <col min="6900" max="6900" width="2.85546875" style="2" customWidth="1"/>
    <col min="6901" max="6902" width="15.7109375" style="2" customWidth="1"/>
    <col min="6903" max="6903" width="2.85546875" style="2" customWidth="1"/>
    <col min="6904" max="6905" width="15.7109375" style="2" customWidth="1"/>
    <col min="6906" max="6906" width="2.85546875" style="2" customWidth="1"/>
    <col min="6907" max="6908" width="15.7109375" style="2" customWidth="1"/>
    <col min="6909" max="6909" width="2.85546875" style="2" customWidth="1"/>
    <col min="6910" max="6911" width="15.7109375" style="2" customWidth="1"/>
    <col min="6912" max="6912" width="2.85546875" style="2" customWidth="1"/>
    <col min="6913" max="6914" width="15.7109375" style="2" customWidth="1"/>
    <col min="6915" max="6915" width="2.85546875" style="2" customWidth="1"/>
    <col min="6916" max="6917" width="15.7109375" style="2" customWidth="1"/>
    <col min="6918" max="6918" width="2.85546875" style="2" customWidth="1"/>
    <col min="6919" max="7153" width="9.140625" style="2"/>
    <col min="7154" max="7154" width="2.85546875" style="2" customWidth="1"/>
    <col min="7155" max="7155" width="45.85546875" style="2" customWidth="1"/>
    <col min="7156" max="7156" width="2.85546875" style="2" customWidth="1"/>
    <col min="7157" max="7158" width="15.7109375" style="2" customWidth="1"/>
    <col min="7159" max="7159" width="2.85546875" style="2" customWidth="1"/>
    <col min="7160" max="7161" width="15.7109375" style="2" customWidth="1"/>
    <col min="7162" max="7162" width="2.85546875" style="2" customWidth="1"/>
    <col min="7163" max="7164" width="15.7109375" style="2" customWidth="1"/>
    <col min="7165" max="7165" width="2.85546875" style="2" customWidth="1"/>
    <col min="7166" max="7167" width="15.7109375" style="2" customWidth="1"/>
    <col min="7168" max="7168" width="2.85546875" style="2" customWidth="1"/>
    <col min="7169" max="7170" width="15.7109375" style="2" customWidth="1"/>
    <col min="7171" max="7171" width="2.85546875" style="2" customWidth="1"/>
    <col min="7172" max="7173" width="15.7109375" style="2" customWidth="1"/>
    <col min="7174" max="7174" width="2.85546875" style="2" customWidth="1"/>
    <col min="7175" max="7409" width="9.140625" style="2"/>
    <col min="7410" max="7410" width="2.85546875" style="2" customWidth="1"/>
    <col min="7411" max="7411" width="45.85546875" style="2" customWidth="1"/>
    <col min="7412" max="7412" width="2.85546875" style="2" customWidth="1"/>
    <col min="7413" max="7414" width="15.7109375" style="2" customWidth="1"/>
    <col min="7415" max="7415" width="2.85546875" style="2" customWidth="1"/>
    <col min="7416" max="7417" width="15.7109375" style="2" customWidth="1"/>
    <col min="7418" max="7418" width="2.85546875" style="2" customWidth="1"/>
    <col min="7419" max="7420" width="15.7109375" style="2" customWidth="1"/>
    <col min="7421" max="7421" width="2.85546875" style="2" customWidth="1"/>
    <col min="7422" max="7423" width="15.7109375" style="2" customWidth="1"/>
    <col min="7424" max="7424" width="2.85546875" style="2" customWidth="1"/>
    <col min="7425" max="7426" width="15.7109375" style="2" customWidth="1"/>
    <col min="7427" max="7427" width="2.85546875" style="2" customWidth="1"/>
    <col min="7428" max="7429" width="15.7109375" style="2" customWidth="1"/>
    <col min="7430" max="7430" width="2.85546875" style="2" customWidth="1"/>
    <col min="7431" max="7665" width="9.140625" style="2"/>
    <col min="7666" max="7666" width="2.85546875" style="2" customWidth="1"/>
    <col min="7667" max="7667" width="45.85546875" style="2" customWidth="1"/>
    <col min="7668" max="7668" width="2.85546875" style="2" customWidth="1"/>
    <col min="7669" max="7670" width="15.7109375" style="2" customWidth="1"/>
    <col min="7671" max="7671" width="2.85546875" style="2" customWidth="1"/>
    <col min="7672" max="7673" width="15.7109375" style="2" customWidth="1"/>
    <col min="7674" max="7674" width="2.85546875" style="2" customWidth="1"/>
    <col min="7675" max="7676" width="15.7109375" style="2" customWidth="1"/>
    <col min="7677" max="7677" width="2.85546875" style="2" customWidth="1"/>
    <col min="7678" max="7679" width="15.7109375" style="2" customWidth="1"/>
    <col min="7680" max="7680" width="2.85546875" style="2" customWidth="1"/>
    <col min="7681" max="7682" width="15.7109375" style="2" customWidth="1"/>
    <col min="7683" max="7683" width="2.85546875" style="2" customWidth="1"/>
    <col min="7684" max="7685" width="15.7109375" style="2" customWidth="1"/>
    <col min="7686" max="7686" width="2.85546875" style="2" customWidth="1"/>
    <col min="7687" max="7921" width="9.140625" style="2"/>
    <col min="7922" max="7922" width="2.85546875" style="2" customWidth="1"/>
    <col min="7923" max="7923" width="45.85546875" style="2" customWidth="1"/>
    <col min="7924" max="7924" width="2.85546875" style="2" customWidth="1"/>
    <col min="7925" max="7926" width="15.7109375" style="2" customWidth="1"/>
    <col min="7927" max="7927" width="2.85546875" style="2" customWidth="1"/>
    <col min="7928" max="7929" width="15.7109375" style="2" customWidth="1"/>
    <col min="7930" max="7930" width="2.85546875" style="2" customWidth="1"/>
    <col min="7931" max="7932" width="15.7109375" style="2" customWidth="1"/>
    <col min="7933" max="7933" width="2.85546875" style="2" customWidth="1"/>
    <col min="7934" max="7935" width="15.7109375" style="2" customWidth="1"/>
    <col min="7936" max="7936" width="2.85546875" style="2" customWidth="1"/>
    <col min="7937" max="7938" width="15.7109375" style="2" customWidth="1"/>
    <col min="7939" max="7939" width="2.85546875" style="2" customWidth="1"/>
    <col min="7940" max="7941" width="15.7109375" style="2" customWidth="1"/>
    <col min="7942" max="7942" width="2.85546875" style="2" customWidth="1"/>
    <col min="7943" max="8177" width="9.140625" style="2"/>
    <col min="8178" max="8178" width="2.85546875" style="2" customWidth="1"/>
    <col min="8179" max="8179" width="45.85546875" style="2" customWidth="1"/>
    <col min="8180" max="8180" width="2.85546875" style="2" customWidth="1"/>
    <col min="8181" max="8182" width="15.7109375" style="2" customWidth="1"/>
    <col min="8183" max="8183" width="2.85546875" style="2" customWidth="1"/>
    <col min="8184" max="8185" width="15.7109375" style="2" customWidth="1"/>
    <col min="8186" max="8186" width="2.85546875" style="2" customWidth="1"/>
    <col min="8187" max="8188" width="15.7109375" style="2" customWidth="1"/>
    <col min="8189" max="8189" width="2.85546875" style="2" customWidth="1"/>
    <col min="8190" max="8191" width="15.7109375" style="2" customWidth="1"/>
    <col min="8192" max="8192" width="2.85546875" style="2" customWidth="1"/>
    <col min="8193" max="8194" width="15.7109375" style="2" customWidth="1"/>
    <col min="8195" max="8195" width="2.85546875" style="2" customWidth="1"/>
    <col min="8196" max="8197" width="15.7109375" style="2" customWidth="1"/>
    <col min="8198" max="8198" width="2.85546875" style="2" customWidth="1"/>
    <col min="8199" max="8433" width="9.140625" style="2"/>
    <col min="8434" max="8434" width="2.85546875" style="2" customWidth="1"/>
    <col min="8435" max="8435" width="45.85546875" style="2" customWidth="1"/>
    <col min="8436" max="8436" width="2.85546875" style="2" customWidth="1"/>
    <col min="8437" max="8438" width="15.7109375" style="2" customWidth="1"/>
    <col min="8439" max="8439" width="2.85546875" style="2" customWidth="1"/>
    <col min="8440" max="8441" width="15.7109375" style="2" customWidth="1"/>
    <col min="8442" max="8442" width="2.85546875" style="2" customWidth="1"/>
    <col min="8443" max="8444" width="15.7109375" style="2" customWidth="1"/>
    <col min="8445" max="8445" width="2.85546875" style="2" customWidth="1"/>
    <col min="8446" max="8447" width="15.7109375" style="2" customWidth="1"/>
    <col min="8448" max="8448" width="2.85546875" style="2" customWidth="1"/>
    <col min="8449" max="8450" width="15.7109375" style="2" customWidth="1"/>
    <col min="8451" max="8451" width="2.85546875" style="2" customWidth="1"/>
    <col min="8452" max="8453" width="15.7109375" style="2" customWidth="1"/>
    <col min="8454" max="8454" width="2.85546875" style="2" customWidth="1"/>
    <col min="8455" max="8689" width="9.140625" style="2"/>
    <col min="8690" max="8690" width="2.85546875" style="2" customWidth="1"/>
    <col min="8691" max="8691" width="45.85546875" style="2" customWidth="1"/>
    <col min="8692" max="8692" width="2.85546875" style="2" customWidth="1"/>
    <col min="8693" max="8694" width="15.7109375" style="2" customWidth="1"/>
    <col min="8695" max="8695" width="2.85546875" style="2" customWidth="1"/>
    <col min="8696" max="8697" width="15.7109375" style="2" customWidth="1"/>
    <col min="8698" max="8698" width="2.85546875" style="2" customWidth="1"/>
    <col min="8699" max="8700" width="15.7109375" style="2" customWidth="1"/>
    <col min="8701" max="8701" width="2.85546875" style="2" customWidth="1"/>
    <col min="8702" max="8703" width="15.7109375" style="2" customWidth="1"/>
    <col min="8704" max="8704" width="2.85546875" style="2" customWidth="1"/>
    <col min="8705" max="8706" width="15.7109375" style="2" customWidth="1"/>
    <col min="8707" max="8707" width="2.85546875" style="2" customWidth="1"/>
    <col min="8708" max="8709" width="15.7109375" style="2" customWidth="1"/>
    <col min="8710" max="8710" width="2.85546875" style="2" customWidth="1"/>
    <col min="8711" max="8945" width="9.140625" style="2"/>
    <col min="8946" max="8946" width="2.85546875" style="2" customWidth="1"/>
    <col min="8947" max="8947" width="45.85546875" style="2" customWidth="1"/>
    <col min="8948" max="8948" width="2.85546875" style="2" customWidth="1"/>
    <col min="8949" max="8950" width="15.7109375" style="2" customWidth="1"/>
    <col min="8951" max="8951" width="2.85546875" style="2" customWidth="1"/>
    <col min="8952" max="8953" width="15.7109375" style="2" customWidth="1"/>
    <col min="8954" max="8954" width="2.85546875" style="2" customWidth="1"/>
    <col min="8955" max="8956" width="15.7109375" style="2" customWidth="1"/>
    <col min="8957" max="8957" width="2.85546875" style="2" customWidth="1"/>
    <col min="8958" max="8959" width="15.7109375" style="2" customWidth="1"/>
    <col min="8960" max="8960" width="2.85546875" style="2" customWidth="1"/>
    <col min="8961" max="8962" width="15.7109375" style="2" customWidth="1"/>
    <col min="8963" max="8963" width="2.85546875" style="2" customWidth="1"/>
    <col min="8964" max="8965" width="15.7109375" style="2" customWidth="1"/>
    <col min="8966" max="8966" width="2.85546875" style="2" customWidth="1"/>
    <col min="8967" max="9201" width="9.140625" style="2"/>
    <col min="9202" max="9202" width="2.85546875" style="2" customWidth="1"/>
    <col min="9203" max="9203" width="45.85546875" style="2" customWidth="1"/>
    <col min="9204" max="9204" width="2.85546875" style="2" customWidth="1"/>
    <col min="9205" max="9206" width="15.7109375" style="2" customWidth="1"/>
    <col min="9207" max="9207" width="2.85546875" style="2" customWidth="1"/>
    <col min="9208" max="9209" width="15.7109375" style="2" customWidth="1"/>
    <col min="9210" max="9210" width="2.85546875" style="2" customWidth="1"/>
    <col min="9211" max="9212" width="15.7109375" style="2" customWidth="1"/>
    <col min="9213" max="9213" width="2.85546875" style="2" customWidth="1"/>
    <col min="9214" max="9215" width="15.7109375" style="2" customWidth="1"/>
    <col min="9216" max="9216" width="2.85546875" style="2" customWidth="1"/>
    <col min="9217" max="9218" width="15.7109375" style="2" customWidth="1"/>
    <col min="9219" max="9219" width="2.85546875" style="2" customWidth="1"/>
    <col min="9220" max="9221" width="15.7109375" style="2" customWidth="1"/>
    <col min="9222" max="9222" width="2.85546875" style="2" customWidth="1"/>
    <col min="9223" max="9457" width="9.140625" style="2"/>
    <col min="9458" max="9458" width="2.85546875" style="2" customWidth="1"/>
    <col min="9459" max="9459" width="45.85546875" style="2" customWidth="1"/>
    <col min="9460" max="9460" width="2.85546875" style="2" customWidth="1"/>
    <col min="9461" max="9462" width="15.7109375" style="2" customWidth="1"/>
    <col min="9463" max="9463" width="2.85546875" style="2" customWidth="1"/>
    <col min="9464" max="9465" width="15.7109375" style="2" customWidth="1"/>
    <col min="9466" max="9466" width="2.85546875" style="2" customWidth="1"/>
    <col min="9467" max="9468" width="15.7109375" style="2" customWidth="1"/>
    <col min="9469" max="9469" width="2.85546875" style="2" customWidth="1"/>
    <col min="9470" max="9471" width="15.7109375" style="2" customWidth="1"/>
    <col min="9472" max="9472" width="2.85546875" style="2" customWidth="1"/>
    <col min="9473" max="9474" width="15.7109375" style="2" customWidth="1"/>
    <col min="9475" max="9475" width="2.85546875" style="2" customWidth="1"/>
    <col min="9476" max="9477" width="15.7109375" style="2" customWidth="1"/>
    <col min="9478" max="9478" width="2.85546875" style="2" customWidth="1"/>
    <col min="9479" max="9713" width="9.140625" style="2"/>
    <col min="9714" max="9714" width="2.85546875" style="2" customWidth="1"/>
    <col min="9715" max="9715" width="45.85546875" style="2" customWidth="1"/>
    <col min="9716" max="9716" width="2.85546875" style="2" customWidth="1"/>
    <col min="9717" max="9718" width="15.7109375" style="2" customWidth="1"/>
    <col min="9719" max="9719" width="2.85546875" style="2" customWidth="1"/>
    <col min="9720" max="9721" width="15.7109375" style="2" customWidth="1"/>
    <col min="9722" max="9722" width="2.85546875" style="2" customWidth="1"/>
    <col min="9723" max="9724" width="15.7109375" style="2" customWidth="1"/>
    <col min="9725" max="9725" width="2.85546875" style="2" customWidth="1"/>
    <col min="9726" max="9727" width="15.7109375" style="2" customWidth="1"/>
    <col min="9728" max="9728" width="2.85546875" style="2" customWidth="1"/>
    <col min="9729" max="9730" width="15.7109375" style="2" customWidth="1"/>
    <col min="9731" max="9731" width="2.85546875" style="2" customWidth="1"/>
    <col min="9732" max="9733" width="15.7109375" style="2" customWidth="1"/>
    <col min="9734" max="9734" width="2.85546875" style="2" customWidth="1"/>
    <col min="9735" max="9969" width="9.140625" style="2"/>
    <col min="9970" max="9970" width="2.85546875" style="2" customWidth="1"/>
    <col min="9971" max="9971" width="45.85546875" style="2" customWidth="1"/>
    <col min="9972" max="9972" width="2.85546875" style="2" customWidth="1"/>
    <col min="9973" max="9974" width="15.7109375" style="2" customWidth="1"/>
    <col min="9975" max="9975" width="2.85546875" style="2" customWidth="1"/>
    <col min="9976" max="9977" width="15.7109375" style="2" customWidth="1"/>
    <col min="9978" max="9978" width="2.85546875" style="2" customWidth="1"/>
    <col min="9979" max="9980" width="15.7109375" style="2" customWidth="1"/>
    <col min="9981" max="9981" width="2.85546875" style="2" customWidth="1"/>
    <col min="9982" max="9983" width="15.7109375" style="2" customWidth="1"/>
    <col min="9984" max="9984" width="2.85546875" style="2" customWidth="1"/>
    <col min="9985" max="9986" width="15.7109375" style="2" customWidth="1"/>
    <col min="9987" max="9987" width="2.85546875" style="2" customWidth="1"/>
    <col min="9988" max="9989" width="15.7109375" style="2" customWidth="1"/>
    <col min="9990" max="9990" width="2.85546875" style="2" customWidth="1"/>
    <col min="9991" max="10225" width="9.140625" style="2"/>
    <col min="10226" max="10226" width="2.85546875" style="2" customWidth="1"/>
    <col min="10227" max="10227" width="45.85546875" style="2" customWidth="1"/>
    <col min="10228" max="10228" width="2.85546875" style="2" customWidth="1"/>
    <col min="10229" max="10230" width="15.7109375" style="2" customWidth="1"/>
    <col min="10231" max="10231" width="2.85546875" style="2" customWidth="1"/>
    <col min="10232" max="10233" width="15.7109375" style="2" customWidth="1"/>
    <col min="10234" max="10234" width="2.85546875" style="2" customWidth="1"/>
    <col min="10235" max="10236" width="15.7109375" style="2" customWidth="1"/>
    <col min="10237" max="10237" width="2.85546875" style="2" customWidth="1"/>
    <col min="10238" max="10239" width="15.7109375" style="2" customWidth="1"/>
    <col min="10240" max="10240" width="2.85546875" style="2" customWidth="1"/>
    <col min="10241" max="10242" width="15.7109375" style="2" customWidth="1"/>
    <col min="10243" max="10243" width="2.85546875" style="2" customWidth="1"/>
    <col min="10244" max="10245" width="15.7109375" style="2" customWidth="1"/>
    <col min="10246" max="10246" width="2.85546875" style="2" customWidth="1"/>
    <col min="10247" max="10481" width="9.140625" style="2"/>
    <col min="10482" max="10482" width="2.85546875" style="2" customWidth="1"/>
    <col min="10483" max="10483" width="45.85546875" style="2" customWidth="1"/>
    <col min="10484" max="10484" width="2.85546875" style="2" customWidth="1"/>
    <col min="10485" max="10486" width="15.7109375" style="2" customWidth="1"/>
    <col min="10487" max="10487" width="2.85546875" style="2" customWidth="1"/>
    <col min="10488" max="10489" width="15.7109375" style="2" customWidth="1"/>
    <col min="10490" max="10490" width="2.85546875" style="2" customWidth="1"/>
    <col min="10491" max="10492" width="15.7109375" style="2" customWidth="1"/>
    <col min="10493" max="10493" width="2.85546875" style="2" customWidth="1"/>
    <col min="10494" max="10495" width="15.7109375" style="2" customWidth="1"/>
    <col min="10496" max="10496" width="2.85546875" style="2" customWidth="1"/>
    <col min="10497" max="10498" width="15.7109375" style="2" customWidth="1"/>
    <col min="10499" max="10499" width="2.85546875" style="2" customWidth="1"/>
    <col min="10500" max="10501" width="15.7109375" style="2" customWidth="1"/>
    <col min="10502" max="10502" width="2.85546875" style="2" customWidth="1"/>
    <col min="10503" max="10737" width="9.140625" style="2"/>
    <col min="10738" max="10738" width="2.85546875" style="2" customWidth="1"/>
    <col min="10739" max="10739" width="45.85546875" style="2" customWidth="1"/>
    <col min="10740" max="10740" width="2.85546875" style="2" customWidth="1"/>
    <col min="10741" max="10742" width="15.7109375" style="2" customWidth="1"/>
    <col min="10743" max="10743" width="2.85546875" style="2" customWidth="1"/>
    <col min="10744" max="10745" width="15.7109375" style="2" customWidth="1"/>
    <col min="10746" max="10746" width="2.85546875" style="2" customWidth="1"/>
    <col min="10747" max="10748" width="15.7109375" style="2" customWidth="1"/>
    <col min="10749" max="10749" width="2.85546875" style="2" customWidth="1"/>
    <col min="10750" max="10751" width="15.7109375" style="2" customWidth="1"/>
    <col min="10752" max="10752" width="2.85546875" style="2" customWidth="1"/>
    <col min="10753" max="10754" width="15.7109375" style="2" customWidth="1"/>
    <col min="10755" max="10755" width="2.85546875" style="2" customWidth="1"/>
    <col min="10756" max="10757" width="15.7109375" style="2" customWidth="1"/>
    <col min="10758" max="10758" width="2.85546875" style="2" customWidth="1"/>
    <col min="10759" max="10993" width="9.140625" style="2"/>
    <col min="10994" max="10994" width="2.85546875" style="2" customWidth="1"/>
    <col min="10995" max="10995" width="45.85546875" style="2" customWidth="1"/>
    <col min="10996" max="10996" width="2.85546875" style="2" customWidth="1"/>
    <col min="10997" max="10998" width="15.7109375" style="2" customWidth="1"/>
    <col min="10999" max="10999" width="2.85546875" style="2" customWidth="1"/>
    <col min="11000" max="11001" width="15.7109375" style="2" customWidth="1"/>
    <col min="11002" max="11002" width="2.85546875" style="2" customWidth="1"/>
    <col min="11003" max="11004" width="15.7109375" style="2" customWidth="1"/>
    <col min="11005" max="11005" width="2.85546875" style="2" customWidth="1"/>
    <col min="11006" max="11007" width="15.7109375" style="2" customWidth="1"/>
    <col min="11008" max="11008" width="2.85546875" style="2" customWidth="1"/>
    <col min="11009" max="11010" width="15.7109375" style="2" customWidth="1"/>
    <col min="11011" max="11011" width="2.85546875" style="2" customWidth="1"/>
    <col min="11012" max="11013" width="15.7109375" style="2" customWidth="1"/>
    <col min="11014" max="11014" width="2.85546875" style="2" customWidth="1"/>
    <col min="11015" max="11249" width="9.140625" style="2"/>
    <col min="11250" max="11250" width="2.85546875" style="2" customWidth="1"/>
    <col min="11251" max="11251" width="45.85546875" style="2" customWidth="1"/>
    <col min="11252" max="11252" width="2.85546875" style="2" customWidth="1"/>
    <col min="11253" max="11254" width="15.7109375" style="2" customWidth="1"/>
    <col min="11255" max="11255" width="2.85546875" style="2" customWidth="1"/>
    <col min="11256" max="11257" width="15.7109375" style="2" customWidth="1"/>
    <col min="11258" max="11258" width="2.85546875" style="2" customWidth="1"/>
    <col min="11259" max="11260" width="15.7109375" style="2" customWidth="1"/>
    <col min="11261" max="11261" width="2.85546875" style="2" customWidth="1"/>
    <col min="11262" max="11263" width="15.7109375" style="2" customWidth="1"/>
    <col min="11264" max="11264" width="2.85546875" style="2" customWidth="1"/>
    <col min="11265" max="11266" width="15.7109375" style="2" customWidth="1"/>
    <col min="11267" max="11267" width="2.85546875" style="2" customWidth="1"/>
    <col min="11268" max="11269" width="15.7109375" style="2" customWidth="1"/>
    <col min="11270" max="11270" width="2.85546875" style="2" customWidth="1"/>
    <col min="11271" max="11505" width="9.140625" style="2"/>
    <col min="11506" max="11506" width="2.85546875" style="2" customWidth="1"/>
    <col min="11507" max="11507" width="45.85546875" style="2" customWidth="1"/>
    <col min="11508" max="11508" width="2.85546875" style="2" customWidth="1"/>
    <col min="11509" max="11510" width="15.7109375" style="2" customWidth="1"/>
    <col min="11511" max="11511" width="2.85546875" style="2" customWidth="1"/>
    <col min="11512" max="11513" width="15.7109375" style="2" customWidth="1"/>
    <col min="11514" max="11514" width="2.85546875" style="2" customWidth="1"/>
    <col min="11515" max="11516" width="15.7109375" style="2" customWidth="1"/>
    <col min="11517" max="11517" width="2.85546875" style="2" customWidth="1"/>
    <col min="11518" max="11519" width="15.7109375" style="2" customWidth="1"/>
    <col min="11520" max="11520" width="2.85546875" style="2" customWidth="1"/>
    <col min="11521" max="11522" width="15.7109375" style="2" customWidth="1"/>
    <col min="11523" max="11523" width="2.85546875" style="2" customWidth="1"/>
    <col min="11524" max="11525" width="15.7109375" style="2" customWidth="1"/>
    <col min="11526" max="11526" width="2.85546875" style="2" customWidth="1"/>
    <col min="11527" max="11761" width="9.140625" style="2"/>
    <col min="11762" max="11762" width="2.85546875" style="2" customWidth="1"/>
    <col min="11763" max="11763" width="45.85546875" style="2" customWidth="1"/>
    <col min="11764" max="11764" width="2.85546875" style="2" customWidth="1"/>
    <col min="11765" max="11766" width="15.7109375" style="2" customWidth="1"/>
    <col min="11767" max="11767" width="2.85546875" style="2" customWidth="1"/>
    <col min="11768" max="11769" width="15.7109375" style="2" customWidth="1"/>
    <col min="11770" max="11770" width="2.85546875" style="2" customWidth="1"/>
    <col min="11771" max="11772" width="15.7109375" style="2" customWidth="1"/>
    <col min="11773" max="11773" width="2.85546875" style="2" customWidth="1"/>
    <col min="11774" max="11775" width="15.7109375" style="2" customWidth="1"/>
    <col min="11776" max="11776" width="2.85546875" style="2" customWidth="1"/>
    <col min="11777" max="11778" width="15.7109375" style="2" customWidth="1"/>
    <col min="11779" max="11779" width="2.85546875" style="2" customWidth="1"/>
    <col min="11780" max="11781" width="15.7109375" style="2" customWidth="1"/>
    <col min="11782" max="11782" width="2.85546875" style="2" customWidth="1"/>
    <col min="11783" max="12017" width="9.140625" style="2"/>
    <col min="12018" max="12018" width="2.85546875" style="2" customWidth="1"/>
    <col min="12019" max="12019" width="45.85546875" style="2" customWidth="1"/>
    <col min="12020" max="12020" width="2.85546875" style="2" customWidth="1"/>
    <col min="12021" max="12022" width="15.7109375" style="2" customWidth="1"/>
    <col min="12023" max="12023" width="2.85546875" style="2" customWidth="1"/>
    <col min="12024" max="12025" width="15.7109375" style="2" customWidth="1"/>
    <col min="12026" max="12026" width="2.85546875" style="2" customWidth="1"/>
    <col min="12027" max="12028" width="15.7109375" style="2" customWidth="1"/>
    <col min="12029" max="12029" width="2.85546875" style="2" customWidth="1"/>
    <col min="12030" max="12031" width="15.7109375" style="2" customWidth="1"/>
    <col min="12032" max="12032" width="2.85546875" style="2" customWidth="1"/>
    <col min="12033" max="12034" width="15.7109375" style="2" customWidth="1"/>
    <col min="12035" max="12035" width="2.85546875" style="2" customWidth="1"/>
    <col min="12036" max="12037" width="15.7109375" style="2" customWidth="1"/>
    <col min="12038" max="12038" width="2.85546875" style="2" customWidth="1"/>
    <col min="12039" max="12273" width="9.140625" style="2"/>
    <col min="12274" max="12274" width="2.85546875" style="2" customWidth="1"/>
    <col min="12275" max="12275" width="45.85546875" style="2" customWidth="1"/>
    <col min="12276" max="12276" width="2.85546875" style="2" customWidth="1"/>
    <col min="12277" max="12278" width="15.7109375" style="2" customWidth="1"/>
    <col min="12279" max="12279" width="2.85546875" style="2" customWidth="1"/>
    <col min="12280" max="12281" width="15.7109375" style="2" customWidth="1"/>
    <col min="12282" max="12282" width="2.85546875" style="2" customWidth="1"/>
    <col min="12283" max="12284" width="15.7109375" style="2" customWidth="1"/>
    <col min="12285" max="12285" width="2.85546875" style="2" customWidth="1"/>
    <col min="12286" max="12287" width="15.7109375" style="2" customWidth="1"/>
    <col min="12288" max="12288" width="2.85546875" style="2" customWidth="1"/>
    <col min="12289" max="12290" width="15.7109375" style="2" customWidth="1"/>
    <col min="12291" max="12291" width="2.85546875" style="2" customWidth="1"/>
    <col min="12292" max="12293" width="15.7109375" style="2" customWidth="1"/>
    <col min="12294" max="12294" width="2.85546875" style="2" customWidth="1"/>
    <col min="12295" max="12529" width="9.140625" style="2"/>
    <col min="12530" max="12530" width="2.85546875" style="2" customWidth="1"/>
    <col min="12531" max="12531" width="45.85546875" style="2" customWidth="1"/>
    <col min="12532" max="12532" width="2.85546875" style="2" customWidth="1"/>
    <col min="12533" max="12534" width="15.7109375" style="2" customWidth="1"/>
    <col min="12535" max="12535" width="2.85546875" style="2" customWidth="1"/>
    <col min="12536" max="12537" width="15.7109375" style="2" customWidth="1"/>
    <col min="12538" max="12538" width="2.85546875" style="2" customWidth="1"/>
    <col min="12539" max="12540" width="15.7109375" style="2" customWidth="1"/>
    <col min="12541" max="12541" width="2.85546875" style="2" customWidth="1"/>
    <col min="12542" max="12543" width="15.7109375" style="2" customWidth="1"/>
    <col min="12544" max="12544" width="2.85546875" style="2" customWidth="1"/>
    <col min="12545" max="12546" width="15.7109375" style="2" customWidth="1"/>
    <col min="12547" max="12547" width="2.85546875" style="2" customWidth="1"/>
    <col min="12548" max="12549" width="15.7109375" style="2" customWidth="1"/>
    <col min="12550" max="12550" width="2.85546875" style="2" customWidth="1"/>
    <col min="12551" max="12785" width="9.140625" style="2"/>
    <col min="12786" max="12786" width="2.85546875" style="2" customWidth="1"/>
    <col min="12787" max="12787" width="45.85546875" style="2" customWidth="1"/>
    <col min="12788" max="12788" width="2.85546875" style="2" customWidth="1"/>
    <col min="12789" max="12790" width="15.7109375" style="2" customWidth="1"/>
    <col min="12791" max="12791" width="2.85546875" style="2" customWidth="1"/>
    <col min="12792" max="12793" width="15.7109375" style="2" customWidth="1"/>
    <col min="12794" max="12794" width="2.85546875" style="2" customWidth="1"/>
    <col min="12795" max="12796" width="15.7109375" style="2" customWidth="1"/>
    <col min="12797" max="12797" width="2.85546875" style="2" customWidth="1"/>
    <col min="12798" max="12799" width="15.7109375" style="2" customWidth="1"/>
    <col min="12800" max="12800" width="2.85546875" style="2" customWidth="1"/>
    <col min="12801" max="12802" width="15.7109375" style="2" customWidth="1"/>
    <col min="12803" max="12803" width="2.85546875" style="2" customWidth="1"/>
    <col min="12804" max="12805" width="15.7109375" style="2" customWidth="1"/>
    <col min="12806" max="12806" width="2.85546875" style="2" customWidth="1"/>
    <col min="12807" max="13041" width="9.140625" style="2"/>
    <col min="13042" max="13042" width="2.85546875" style="2" customWidth="1"/>
    <col min="13043" max="13043" width="45.85546875" style="2" customWidth="1"/>
    <col min="13044" max="13044" width="2.85546875" style="2" customWidth="1"/>
    <col min="13045" max="13046" width="15.7109375" style="2" customWidth="1"/>
    <col min="13047" max="13047" width="2.85546875" style="2" customWidth="1"/>
    <col min="13048" max="13049" width="15.7109375" style="2" customWidth="1"/>
    <col min="13050" max="13050" width="2.85546875" style="2" customWidth="1"/>
    <col min="13051" max="13052" width="15.7109375" style="2" customWidth="1"/>
    <col min="13053" max="13053" width="2.85546875" style="2" customWidth="1"/>
    <col min="13054" max="13055" width="15.7109375" style="2" customWidth="1"/>
    <col min="13056" max="13056" width="2.85546875" style="2" customWidth="1"/>
    <col min="13057" max="13058" width="15.7109375" style="2" customWidth="1"/>
    <col min="13059" max="13059" width="2.85546875" style="2" customWidth="1"/>
    <col min="13060" max="13061" width="15.7109375" style="2" customWidth="1"/>
    <col min="13062" max="13062" width="2.85546875" style="2" customWidth="1"/>
    <col min="13063" max="13297" width="9.140625" style="2"/>
    <col min="13298" max="13298" width="2.85546875" style="2" customWidth="1"/>
    <col min="13299" max="13299" width="45.85546875" style="2" customWidth="1"/>
    <col min="13300" max="13300" width="2.85546875" style="2" customWidth="1"/>
    <col min="13301" max="13302" width="15.7109375" style="2" customWidth="1"/>
    <col min="13303" max="13303" width="2.85546875" style="2" customWidth="1"/>
    <col min="13304" max="13305" width="15.7109375" style="2" customWidth="1"/>
    <col min="13306" max="13306" width="2.85546875" style="2" customWidth="1"/>
    <col min="13307" max="13308" width="15.7109375" style="2" customWidth="1"/>
    <col min="13309" max="13309" width="2.85546875" style="2" customWidth="1"/>
    <col min="13310" max="13311" width="15.7109375" style="2" customWidth="1"/>
    <col min="13312" max="13312" width="2.85546875" style="2" customWidth="1"/>
    <col min="13313" max="13314" width="15.7109375" style="2" customWidth="1"/>
    <col min="13315" max="13315" width="2.85546875" style="2" customWidth="1"/>
    <col min="13316" max="13317" width="15.7109375" style="2" customWidth="1"/>
    <col min="13318" max="13318" width="2.85546875" style="2" customWidth="1"/>
    <col min="13319" max="13553" width="9.140625" style="2"/>
    <col min="13554" max="13554" width="2.85546875" style="2" customWidth="1"/>
    <col min="13555" max="13555" width="45.85546875" style="2" customWidth="1"/>
    <col min="13556" max="13556" width="2.85546875" style="2" customWidth="1"/>
    <col min="13557" max="13558" width="15.7109375" style="2" customWidth="1"/>
    <col min="13559" max="13559" width="2.85546875" style="2" customWidth="1"/>
    <col min="13560" max="13561" width="15.7109375" style="2" customWidth="1"/>
    <col min="13562" max="13562" width="2.85546875" style="2" customWidth="1"/>
    <col min="13563" max="13564" width="15.7109375" style="2" customWidth="1"/>
    <col min="13565" max="13565" width="2.85546875" style="2" customWidth="1"/>
    <col min="13566" max="13567" width="15.7109375" style="2" customWidth="1"/>
    <col min="13568" max="13568" width="2.85546875" style="2" customWidth="1"/>
    <col min="13569" max="13570" width="15.7109375" style="2" customWidth="1"/>
    <col min="13571" max="13571" width="2.85546875" style="2" customWidth="1"/>
    <col min="13572" max="13573" width="15.7109375" style="2" customWidth="1"/>
    <col min="13574" max="13574" width="2.85546875" style="2" customWidth="1"/>
    <col min="13575" max="13809" width="9.140625" style="2"/>
    <col min="13810" max="13810" width="2.85546875" style="2" customWidth="1"/>
    <col min="13811" max="13811" width="45.85546875" style="2" customWidth="1"/>
    <col min="13812" max="13812" width="2.85546875" style="2" customWidth="1"/>
    <col min="13813" max="13814" width="15.7109375" style="2" customWidth="1"/>
    <col min="13815" max="13815" width="2.85546875" style="2" customWidth="1"/>
    <col min="13816" max="13817" width="15.7109375" style="2" customWidth="1"/>
    <col min="13818" max="13818" width="2.85546875" style="2" customWidth="1"/>
    <col min="13819" max="13820" width="15.7109375" style="2" customWidth="1"/>
    <col min="13821" max="13821" width="2.85546875" style="2" customWidth="1"/>
    <col min="13822" max="13823" width="15.7109375" style="2" customWidth="1"/>
    <col min="13824" max="13824" width="2.85546875" style="2" customWidth="1"/>
    <col min="13825" max="13826" width="15.7109375" style="2" customWidth="1"/>
    <col min="13827" max="13827" width="2.85546875" style="2" customWidth="1"/>
    <col min="13828" max="13829" width="15.7109375" style="2" customWidth="1"/>
    <col min="13830" max="13830" width="2.85546875" style="2" customWidth="1"/>
    <col min="13831" max="14065" width="9.140625" style="2"/>
    <col min="14066" max="14066" width="2.85546875" style="2" customWidth="1"/>
    <col min="14067" max="14067" width="45.85546875" style="2" customWidth="1"/>
    <col min="14068" max="14068" width="2.85546875" style="2" customWidth="1"/>
    <col min="14069" max="14070" width="15.7109375" style="2" customWidth="1"/>
    <col min="14071" max="14071" width="2.85546875" style="2" customWidth="1"/>
    <col min="14072" max="14073" width="15.7109375" style="2" customWidth="1"/>
    <col min="14074" max="14074" width="2.85546875" style="2" customWidth="1"/>
    <col min="14075" max="14076" width="15.7109375" style="2" customWidth="1"/>
    <col min="14077" max="14077" width="2.85546875" style="2" customWidth="1"/>
    <col min="14078" max="14079" width="15.7109375" style="2" customWidth="1"/>
    <col min="14080" max="14080" width="2.85546875" style="2" customWidth="1"/>
    <col min="14081" max="14082" width="15.7109375" style="2" customWidth="1"/>
    <col min="14083" max="14083" width="2.85546875" style="2" customWidth="1"/>
    <col min="14084" max="14085" width="15.7109375" style="2" customWidth="1"/>
    <col min="14086" max="14086" width="2.85546875" style="2" customWidth="1"/>
    <col min="14087" max="14321" width="9.140625" style="2"/>
    <col min="14322" max="14322" width="2.85546875" style="2" customWidth="1"/>
    <col min="14323" max="14323" width="45.85546875" style="2" customWidth="1"/>
    <col min="14324" max="14324" width="2.85546875" style="2" customWidth="1"/>
    <col min="14325" max="14326" width="15.7109375" style="2" customWidth="1"/>
    <col min="14327" max="14327" width="2.85546875" style="2" customWidth="1"/>
    <col min="14328" max="14329" width="15.7109375" style="2" customWidth="1"/>
    <col min="14330" max="14330" width="2.85546875" style="2" customWidth="1"/>
    <col min="14331" max="14332" width="15.7109375" style="2" customWidth="1"/>
    <col min="14333" max="14333" width="2.85546875" style="2" customWidth="1"/>
    <col min="14334" max="14335" width="15.7109375" style="2" customWidth="1"/>
    <col min="14336" max="14336" width="2.85546875" style="2" customWidth="1"/>
    <col min="14337" max="14338" width="15.7109375" style="2" customWidth="1"/>
    <col min="14339" max="14339" width="2.85546875" style="2" customWidth="1"/>
    <col min="14340" max="14341" width="15.7109375" style="2" customWidth="1"/>
    <col min="14342" max="14342" width="2.85546875" style="2" customWidth="1"/>
    <col min="14343" max="14577" width="9.140625" style="2"/>
    <col min="14578" max="14578" width="2.85546875" style="2" customWidth="1"/>
    <col min="14579" max="14579" width="45.85546875" style="2" customWidth="1"/>
    <col min="14580" max="14580" width="2.85546875" style="2" customWidth="1"/>
    <col min="14581" max="14582" width="15.7109375" style="2" customWidth="1"/>
    <col min="14583" max="14583" width="2.85546875" style="2" customWidth="1"/>
    <col min="14584" max="14585" width="15.7109375" style="2" customWidth="1"/>
    <col min="14586" max="14586" width="2.85546875" style="2" customWidth="1"/>
    <col min="14587" max="14588" width="15.7109375" style="2" customWidth="1"/>
    <col min="14589" max="14589" width="2.85546875" style="2" customWidth="1"/>
    <col min="14590" max="14591" width="15.7109375" style="2" customWidth="1"/>
    <col min="14592" max="14592" width="2.85546875" style="2" customWidth="1"/>
    <col min="14593" max="14594" width="15.7109375" style="2" customWidth="1"/>
    <col min="14595" max="14595" width="2.85546875" style="2" customWidth="1"/>
    <col min="14596" max="14597" width="15.7109375" style="2" customWidth="1"/>
    <col min="14598" max="14598" width="2.85546875" style="2" customWidth="1"/>
    <col min="14599" max="14833" width="9.140625" style="2"/>
    <col min="14834" max="14834" width="2.85546875" style="2" customWidth="1"/>
    <col min="14835" max="14835" width="45.85546875" style="2" customWidth="1"/>
    <col min="14836" max="14836" width="2.85546875" style="2" customWidth="1"/>
    <col min="14837" max="14838" width="15.7109375" style="2" customWidth="1"/>
    <col min="14839" max="14839" width="2.85546875" style="2" customWidth="1"/>
    <col min="14840" max="14841" width="15.7109375" style="2" customWidth="1"/>
    <col min="14842" max="14842" width="2.85546875" style="2" customWidth="1"/>
    <col min="14843" max="14844" width="15.7109375" style="2" customWidth="1"/>
    <col min="14845" max="14845" width="2.85546875" style="2" customWidth="1"/>
    <col min="14846" max="14847" width="15.7109375" style="2" customWidth="1"/>
    <col min="14848" max="14848" width="2.85546875" style="2" customWidth="1"/>
    <col min="14849" max="14850" width="15.7109375" style="2" customWidth="1"/>
    <col min="14851" max="14851" width="2.85546875" style="2" customWidth="1"/>
    <col min="14852" max="14853" width="15.7109375" style="2" customWidth="1"/>
    <col min="14854" max="14854" width="2.85546875" style="2" customWidth="1"/>
    <col min="14855" max="15089" width="9.140625" style="2"/>
    <col min="15090" max="15090" width="2.85546875" style="2" customWidth="1"/>
    <col min="15091" max="15091" width="45.85546875" style="2" customWidth="1"/>
    <col min="15092" max="15092" width="2.85546875" style="2" customWidth="1"/>
    <col min="15093" max="15094" width="15.7109375" style="2" customWidth="1"/>
    <col min="15095" max="15095" width="2.85546875" style="2" customWidth="1"/>
    <col min="15096" max="15097" width="15.7109375" style="2" customWidth="1"/>
    <col min="15098" max="15098" width="2.85546875" style="2" customWidth="1"/>
    <col min="15099" max="15100" width="15.7109375" style="2" customWidth="1"/>
    <col min="15101" max="15101" width="2.85546875" style="2" customWidth="1"/>
    <col min="15102" max="15103" width="15.7109375" style="2" customWidth="1"/>
    <col min="15104" max="15104" width="2.85546875" style="2" customWidth="1"/>
    <col min="15105" max="15106" width="15.7109375" style="2" customWidth="1"/>
    <col min="15107" max="15107" width="2.85546875" style="2" customWidth="1"/>
    <col min="15108" max="15109" width="15.7109375" style="2" customWidth="1"/>
    <col min="15110" max="15110" width="2.85546875" style="2" customWidth="1"/>
    <col min="15111" max="15345" width="9.140625" style="2"/>
    <col min="15346" max="15346" width="2.85546875" style="2" customWidth="1"/>
    <col min="15347" max="15347" width="45.85546875" style="2" customWidth="1"/>
    <col min="15348" max="15348" width="2.85546875" style="2" customWidth="1"/>
    <col min="15349" max="15350" width="15.7109375" style="2" customWidth="1"/>
    <col min="15351" max="15351" width="2.85546875" style="2" customWidth="1"/>
    <col min="15352" max="15353" width="15.7109375" style="2" customWidth="1"/>
    <col min="15354" max="15354" width="2.85546875" style="2" customWidth="1"/>
    <col min="15355" max="15356" width="15.7109375" style="2" customWidth="1"/>
    <col min="15357" max="15357" width="2.85546875" style="2" customWidth="1"/>
    <col min="15358" max="15359" width="15.7109375" style="2" customWidth="1"/>
    <col min="15360" max="15360" width="2.85546875" style="2" customWidth="1"/>
    <col min="15361" max="15362" width="15.7109375" style="2" customWidth="1"/>
    <col min="15363" max="15363" width="2.85546875" style="2" customWidth="1"/>
    <col min="15364" max="15365" width="15.7109375" style="2" customWidth="1"/>
    <col min="15366" max="15366" width="2.85546875" style="2" customWidth="1"/>
    <col min="15367" max="15601" width="9.140625" style="2"/>
    <col min="15602" max="15602" width="2.85546875" style="2" customWidth="1"/>
    <col min="15603" max="15603" width="45.85546875" style="2" customWidth="1"/>
    <col min="15604" max="15604" width="2.85546875" style="2" customWidth="1"/>
    <col min="15605" max="15606" width="15.7109375" style="2" customWidth="1"/>
    <col min="15607" max="15607" width="2.85546875" style="2" customWidth="1"/>
    <col min="15608" max="15609" width="15.7109375" style="2" customWidth="1"/>
    <col min="15610" max="15610" width="2.85546875" style="2" customWidth="1"/>
    <col min="15611" max="15612" width="15.7109375" style="2" customWidth="1"/>
    <col min="15613" max="15613" width="2.85546875" style="2" customWidth="1"/>
    <col min="15614" max="15615" width="15.7109375" style="2" customWidth="1"/>
    <col min="15616" max="15616" width="2.85546875" style="2" customWidth="1"/>
    <col min="15617" max="15618" width="15.7109375" style="2" customWidth="1"/>
    <col min="15619" max="15619" width="2.85546875" style="2" customWidth="1"/>
    <col min="15620" max="15621" width="15.7109375" style="2" customWidth="1"/>
    <col min="15622" max="15622" width="2.85546875" style="2" customWidth="1"/>
    <col min="15623" max="15857" width="9.140625" style="2"/>
    <col min="15858" max="15858" width="2.85546875" style="2" customWidth="1"/>
    <col min="15859" max="15859" width="45.85546875" style="2" customWidth="1"/>
    <col min="15860" max="15860" width="2.85546875" style="2" customWidth="1"/>
    <col min="15861" max="15862" width="15.7109375" style="2" customWidth="1"/>
    <col min="15863" max="15863" width="2.85546875" style="2" customWidth="1"/>
    <col min="15864" max="15865" width="15.7109375" style="2" customWidth="1"/>
    <col min="15866" max="15866" width="2.85546875" style="2" customWidth="1"/>
    <col min="15867" max="15868" width="15.7109375" style="2" customWidth="1"/>
    <col min="15869" max="15869" width="2.85546875" style="2" customWidth="1"/>
    <col min="15870" max="15871" width="15.7109375" style="2" customWidth="1"/>
    <col min="15872" max="15872" width="2.85546875" style="2" customWidth="1"/>
    <col min="15873" max="15874" width="15.7109375" style="2" customWidth="1"/>
    <col min="15875" max="15875" width="2.85546875" style="2" customWidth="1"/>
    <col min="15876" max="15877" width="15.7109375" style="2" customWidth="1"/>
    <col min="15878" max="15878" width="2.85546875" style="2" customWidth="1"/>
    <col min="15879" max="16113" width="9.140625" style="2"/>
    <col min="16114" max="16114" width="2.85546875" style="2" customWidth="1"/>
    <col min="16115" max="16115" width="45.85546875" style="2" customWidth="1"/>
    <col min="16116" max="16116" width="2.85546875" style="2" customWidth="1"/>
    <col min="16117" max="16118" width="15.7109375" style="2" customWidth="1"/>
    <col min="16119" max="16119" width="2.85546875" style="2" customWidth="1"/>
    <col min="16120" max="16121" width="15.7109375" style="2" customWidth="1"/>
    <col min="16122" max="16122" width="2.85546875" style="2" customWidth="1"/>
    <col min="16123" max="16124" width="15.7109375" style="2" customWidth="1"/>
    <col min="16125" max="16125" width="2.85546875" style="2" customWidth="1"/>
    <col min="16126" max="16127" width="15.7109375" style="2" customWidth="1"/>
    <col min="16128" max="16128" width="2.85546875" style="2" customWidth="1"/>
    <col min="16129" max="16130" width="15.7109375" style="2" customWidth="1"/>
    <col min="16131" max="16131" width="2.85546875" style="2" customWidth="1"/>
    <col min="16132" max="16133" width="15.7109375" style="2" customWidth="1"/>
    <col min="16134" max="16134" width="2.85546875" style="2" customWidth="1"/>
    <col min="16135" max="16384" width="9.140625" style="2"/>
  </cols>
  <sheetData>
    <row r="2" spans="1:14" ht="12" customHeight="1" x14ac:dyDescent="0.25">
      <c r="B2" s="240" t="s">
        <v>610</v>
      </c>
    </row>
    <row r="3" spans="1:14" ht="12" customHeight="1" x14ac:dyDescent="0.25">
      <c r="B3" s="240" t="s">
        <v>611</v>
      </c>
    </row>
    <row r="4" spans="1:14" ht="12" customHeight="1" x14ac:dyDescent="0.25">
      <c r="B4" s="2025" t="s">
        <v>4</v>
      </c>
      <c r="D4" s="2028" t="s">
        <v>571</v>
      </c>
      <c r="E4" s="2028"/>
      <c r="G4" s="2028" t="s">
        <v>572</v>
      </c>
      <c r="H4" s="2028"/>
      <c r="J4" s="2028" t="s">
        <v>573</v>
      </c>
      <c r="K4" s="2028"/>
    </row>
    <row r="5" spans="1:14" ht="12" customHeight="1" x14ac:dyDescent="0.25">
      <c r="B5" s="2026"/>
      <c r="D5" s="2024" t="s">
        <v>577</v>
      </c>
      <c r="E5" s="2024"/>
      <c r="G5" s="2024" t="s">
        <v>3</v>
      </c>
      <c r="H5" s="2024"/>
      <c r="J5" s="2024" t="s">
        <v>577</v>
      </c>
      <c r="K5" s="2024"/>
    </row>
    <row r="6" spans="1:14" s="112" customFormat="1" ht="12" customHeight="1" x14ac:dyDescent="0.25">
      <c r="A6" s="2"/>
      <c r="B6" s="2027"/>
      <c r="C6" s="2"/>
      <c r="D6" s="520">
        <v>2016</v>
      </c>
      <c r="E6" s="520">
        <v>2015</v>
      </c>
      <c r="F6" s="2"/>
      <c r="G6" s="520">
        <v>2016</v>
      </c>
      <c r="H6" s="520">
        <v>2015</v>
      </c>
      <c r="I6" s="2"/>
      <c r="J6" s="520">
        <v>2016</v>
      </c>
      <c r="K6" s="520">
        <v>2015</v>
      </c>
      <c r="L6" s="2"/>
      <c r="M6" s="2"/>
    </row>
    <row r="7" spans="1:14" s="112" customFormat="1" ht="12" customHeight="1" x14ac:dyDescent="0.25">
      <c r="B7" s="560"/>
      <c r="D7" s="561"/>
      <c r="E7" s="561"/>
      <c r="G7" s="561"/>
      <c r="H7" s="561"/>
      <c r="J7" s="561"/>
      <c r="K7" s="561"/>
    </row>
    <row r="8" spans="1:14" ht="12" customHeight="1" x14ac:dyDescent="0.25">
      <c r="B8" s="562" t="s">
        <v>11</v>
      </c>
      <c r="C8" s="149"/>
      <c r="D8" s="149"/>
      <c r="E8" s="149"/>
      <c r="F8" s="149"/>
      <c r="G8" s="149"/>
      <c r="H8" s="149"/>
      <c r="I8" s="149"/>
      <c r="J8" s="149"/>
      <c r="K8" s="149"/>
      <c r="L8" s="149"/>
      <c r="M8" s="112"/>
      <c r="N8" s="112"/>
    </row>
    <row r="9" spans="1:14" ht="12" customHeight="1" x14ac:dyDescent="0.25">
      <c r="A9" s="112"/>
      <c r="B9" s="546" t="s">
        <v>210</v>
      </c>
      <c r="C9" s="149"/>
      <c r="D9" s="1975">
        <v>186860476</v>
      </c>
      <c r="E9" s="706">
        <v>135668775</v>
      </c>
      <c r="F9" s="149"/>
      <c r="G9" s="525" t="s">
        <v>131</v>
      </c>
      <c r="H9" s="525" t="s">
        <v>131</v>
      </c>
      <c r="I9" s="149"/>
      <c r="J9" s="524" t="s">
        <v>131</v>
      </c>
      <c r="K9" s="524" t="s">
        <v>131</v>
      </c>
      <c r="L9" s="149"/>
      <c r="M9" s="149"/>
      <c r="N9" s="112"/>
    </row>
    <row r="10" spans="1:14" ht="12" customHeight="1" x14ac:dyDescent="0.25">
      <c r="B10" s="549" t="s">
        <v>14</v>
      </c>
      <c r="C10" s="148"/>
      <c r="D10" s="1976">
        <v>4269833</v>
      </c>
      <c r="E10" s="707">
        <v>4809002</v>
      </c>
      <c r="F10" s="149"/>
      <c r="G10" s="551">
        <v>585975.64725416643</v>
      </c>
      <c r="H10" s="551">
        <v>574584</v>
      </c>
      <c r="I10" s="149"/>
      <c r="J10" s="528">
        <v>36850.400000000001</v>
      </c>
      <c r="K10" s="528">
        <v>553810</v>
      </c>
      <c r="L10" s="149"/>
      <c r="M10" s="149"/>
      <c r="N10" s="112"/>
    </row>
    <row r="11" spans="1:14" ht="12" customHeight="1" x14ac:dyDescent="0.25">
      <c r="B11" s="549" t="s">
        <v>578</v>
      </c>
      <c r="C11" s="148"/>
      <c r="D11" s="1976">
        <v>41356496</v>
      </c>
      <c r="E11" s="707">
        <v>40304066</v>
      </c>
      <c r="F11" s="149"/>
      <c r="G11" s="529" t="s">
        <v>131</v>
      </c>
      <c r="H11" s="529" t="s">
        <v>131</v>
      </c>
      <c r="I11" s="149"/>
      <c r="J11" s="528" t="s">
        <v>131</v>
      </c>
      <c r="K11" s="528" t="s">
        <v>131</v>
      </c>
      <c r="L11" s="149"/>
      <c r="M11" s="149"/>
      <c r="N11" s="112"/>
    </row>
    <row r="12" spans="1:14" ht="12" customHeight="1" x14ac:dyDescent="0.25">
      <c r="B12" s="549" t="s">
        <v>141</v>
      </c>
      <c r="C12" s="148"/>
      <c r="D12" s="1976">
        <v>326683968</v>
      </c>
      <c r="E12" s="707">
        <v>320995677</v>
      </c>
      <c r="F12" s="149"/>
      <c r="G12" s="529" t="s">
        <v>131</v>
      </c>
      <c r="H12" s="551">
        <v>4372311</v>
      </c>
      <c r="I12" s="149"/>
      <c r="J12" s="528">
        <v>90286700</v>
      </c>
      <c r="K12" s="528">
        <v>84988632</v>
      </c>
      <c r="L12" s="149"/>
      <c r="M12" s="149"/>
      <c r="N12" s="112"/>
    </row>
    <row r="13" spans="1:14" ht="12" customHeight="1" x14ac:dyDescent="0.25">
      <c r="B13" s="549" t="s">
        <v>145</v>
      </c>
      <c r="C13" s="148"/>
      <c r="D13" s="1976">
        <v>283223551</v>
      </c>
      <c r="E13" s="707">
        <v>287450120</v>
      </c>
      <c r="F13" s="149"/>
      <c r="G13" s="529" t="s">
        <v>131</v>
      </c>
      <c r="H13" s="529" t="s">
        <v>131</v>
      </c>
      <c r="I13" s="149"/>
      <c r="J13" s="528" t="s">
        <v>131</v>
      </c>
      <c r="K13" s="528" t="s">
        <v>131</v>
      </c>
      <c r="L13" s="149"/>
      <c r="M13" s="149"/>
      <c r="N13" s="112"/>
    </row>
    <row r="14" spans="1:14" ht="12" customHeight="1" x14ac:dyDescent="0.25">
      <c r="B14" s="549" t="s">
        <v>699</v>
      </c>
      <c r="C14" s="148"/>
      <c r="D14" s="1976">
        <v>293</v>
      </c>
      <c r="E14" s="707">
        <v>13602</v>
      </c>
      <c r="F14" s="149"/>
      <c r="G14" s="529">
        <v>0.1</v>
      </c>
      <c r="H14" s="529" t="s">
        <v>131</v>
      </c>
      <c r="I14" s="149"/>
      <c r="J14" s="528">
        <v>0</v>
      </c>
      <c r="K14" s="528" t="s">
        <v>131</v>
      </c>
      <c r="L14" s="149"/>
      <c r="M14" s="149"/>
      <c r="N14" s="112"/>
    </row>
    <row r="15" spans="1:14" ht="12" customHeight="1" x14ac:dyDescent="0.25">
      <c r="B15" s="549" t="s">
        <v>580</v>
      </c>
      <c r="C15" s="148"/>
      <c r="D15" s="1976">
        <v>11724768</v>
      </c>
      <c r="E15" s="707">
        <v>8719474</v>
      </c>
      <c r="F15" s="149"/>
      <c r="G15" s="529">
        <v>14125.176750762821</v>
      </c>
      <c r="H15" s="551">
        <v>13223.933350164099</v>
      </c>
      <c r="I15" s="149"/>
      <c r="J15" s="528">
        <v>1745250</v>
      </c>
      <c r="K15" s="528">
        <v>988578</v>
      </c>
      <c r="L15" s="149"/>
      <c r="M15" s="149"/>
      <c r="N15" s="112"/>
    </row>
    <row r="16" spans="1:14" ht="12" customHeight="1" x14ac:dyDescent="0.25">
      <c r="B16" s="575" t="s">
        <v>148</v>
      </c>
      <c r="C16" s="148"/>
      <c r="D16" s="1977">
        <v>316462583</v>
      </c>
      <c r="E16" s="1978">
        <v>293780672</v>
      </c>
      <c r="F16" s="149"/>
      <c r="G16" s="576">
        <v>48872.6</v>
      </c>
      <c r="H16" s="596">
        <v>49185.99</v>
      </c>
      <c r="I16" s="149"/>
      <c r="J16" s="597" t="s">
        <v>131</v>
      </c>
      <c r="K16" s="597" t="s">
        <v>131</v>
      </c>
      <c r="L16" s="149"/>
      <c r="M16" s="149"/>
      <c r="N16" s="112"/>
    </row>
    <row r="17" spans="1:14" ht="12" customHeight="1" x14ac:dyDescent="0.25">
      <c r="B17" s="552" t="s">
        <v>27</v>
      </c>
      <c r="C17" s="148"/>
      <c r="D17" s="1979">
        <v>381040628</v>
      </c>
      <c r="E17" s="714">
        <v>352507244</v>
      </c>
      <c r="F17" s="149"/>
      <c r="G17" s="532" t="s">
        <v>131</v>
      </c>
      <c r="H17" s="532" t="s">
        <v>131</v>
      </c>
      <c r="I17" s="149"/>
      <c r="J17" s="531" t="s">
        <v>131</v>
      </c>
      <c r="K17" s="531" t="s">
        <v>131</v>
      </c>
      <c r="L17" s="149"/>
      <c r="M17" s="149"/>
      <c r="N17" s="112"/>
    </row>
    <row r="18" spans="1:14" ht="12" customHeight="1" x14ac:dyDescent="0.25">
      <c r="B18" s="368" t="s">
        <v>30</v>
      </c>
      <c r="C18" s="148"/>
      <c r="D18" s="522">
        <f>SUM(D9:D17)</f>
        <v>1551622596</v>
      </c>
      <c r="E18" s="522">
        <f>SUM(E9:E17)</f>
        <v>1444248632</v>
      </c>
      <c r="F18" s="149"/>
      <c r="G18" s="534"/>
      <c r="H18" s="534"/>
      <c r="I18" s="149"/>
      <c r="J18" s="526"/>
      <c r="K18" s="526"/>
      <c r="L18" s="149"/>
      <c r="M18" s="149"/>
      <c r="N18" s="112"/>
    </row>
    <row r="19" spans="1:14" ht="12" customHeight="1" x14ac:dyDescent="0.25">
      <c r="B19" s="368"/>
      <c r="C19" s="148"/>
      <c r="D19" s="544"/>
      <c r="E19" s="544"/>
      <c r="F19" s="149"/>
      <c r="G19" s="534"/>
      <c r="H19" s="534"/>
      <c r="I19" s="149"/>
      <c r="J19" s="526"/>
      <c r="K19" s="526"/>
      <c r="L19" s="149"/>
      <c r="M19" s="149"/>
      <c r="N19" s="112"/>
    </row>
    <row r="20" spans="1:14" ht="12" customHeight="1" x14ac:dyDescent="0.25">
      <c r="B20" s="562" t="s">
        <v>582</v>
      </c>
      <c r="C20" s="148"/>
      <c r="D20" s="112"/>
      <c r="E20" s="112"/>
      <c r="F20" s="149"/>
      <c r="G20" s="536"/>
      <c r="H20" s="536"/>
      <c r="I20" s="149"/>
      <c r="J20" s="522"/>
      <c r="K20" s="522"/>
      <c r="L20" s="149"/>
      <c r="M20" s="149"/>
      <c r="N20" s="112"/>
    </row>
    <row r="21" spans="1:14" ht="12" customHeight="1" x14ac:dyDescent="0.25">
      <c r="A21" s="149"/>
      <c r="B21" s="546" t="s">
        <v>41</v>
      </c>
      <c r="C21" s="149"/>
      <c r="D21" s="685">
        <v>3507689</v>
      </c>
      <c r="E21" s="686">
        <v>8029156</v>
      </c>
      <c r="F21" s="149"/>
      <c r="G21" s="693">
        <v>24494.541121488095</v>
      </c>
      <c r="H21" s="694">
        <v>60843.967330296888</v>
      </c>
      <c r="I21" s="149"/>
      <c r="J21" s="685">
        <v>250566</v>
      </c>
      <c r="K21" s="686">
        <v>235399</v>
      </c>
      <c r="L21" s="149"/>
      <c r="M21" s="149"/>
      <c r="N21" s="112"/>
    </row>
    <row r="22" spans="1:14" ht="12" customHeight="1" x14ac:dyDescent="0.25">
      <c r="A22" s="149"/>
      <c r="B22" s="580" t="s">
        <v>162</v>
      </c>
      <c r="C22" s="149"/>
      <c r="D22" s="687">
        <v>330369</v>
      </c>
      <c r="E22" s="586">
        <v>8626</v>
      </c>
      <c r="F22" s="149"/>
      <c r="G22" s="695">
        <v>2570.8497634985488</v>
      </c>
      <c r="H22" s="696">
        <v>74.063263891422523</v>
      </c>
      <c r="I22" s="149"/>
      <c r="J22" s="687">
        <v>7136</v>
      </c>
      <c r="K22" s="586">
        <v>2138</v>
      </c>
      <c r="L22" s="149"/>
      <c r="M22" s="149"/>
      <c r="N22" s="112"/>
    </row>
    <row r="23" spans="1:14" ht="12" customHeight="1" x14ac:dyDescent="0.25">
      <c r="A23" s="149"/>
      <c r="B23" s="552" t="s">
        <v>45</v>
      </c>
      <c r="C23" s="149"/>
      <c r="D23" s="587">
        <v>76063</v>
      </c>
      <c r="E23" s="688">
        <v>7654</v>
      </c>
      <c r="F23" s="149"/>
      <c r="G23" s="697" t="s">
        <v>131</v>
      </c>
      <c r="H23" s="698" t="s">
        <v>131</v>
      </c>
      <c r="I23" s="149"/>
      <c r="J23" s="587">
        <v>3902</v>
      </c>
      <c r="K23" s="688">
        <v>0</v>
      </c>
      <c r="L23" s="149"/>
      <c r="M23" s="149"/>
    </row>
    <row r="24" spans="1:14" ht="12" customHeight="1" x14ac:dyDescent="0.25">
      <c r="B24" s="368" t="s">
        <v>30</v>
      </c>
      <c r="C24" s="148"/>
      <c r="D24" s="522">
        <f>SUM(D21:D23)</f>
        <v>3914121</v>
      </c>
      <c r="E24" s="522">
        <f>SUM(E21:E23)</f>
        <v>8045436</v>
      </c>
      <c r="F24" s="149"/>
      <c r="G24" s="534"/>
      <c r="H24" s="534"/>
      <c r="I24" s="149"/>
      <c r="J24" s="526"/>
      <c r="K24" s="526"/>
      <c r="L24" s="148"/>
      <c r="M24" s="148"/>
    </row>
    <row r="25" spans="1:14" ht="12" customHeight="1" x14ac:dyDescent="0.25">
      <c r="B25" s="368"/>
      <c r="C25" s="148"/>
      <c r="D25" s="544"/>
      <c r="E25" s="544"/>
      <c r="F25" s="149"/>
      <c r="G25" s="534"/>
      <c r="H25" s="534"/>
      <c r="I25" s="149"/>
      <c r="J25" s="526"/>
      <c r="K25" s="526"/>
      <c r="L25" s="148"/>
      <c r="M25" s="148"/>
    </row>
    <row r="26" spans="1:14" ht="12" customHeight="1" x14ac:dyDescent="0.25">
      <c r="B26" s="562" t="s">
        <v>64</v>
      </c>
      <c r="C26" s="148"/>
      <c r="D26" s="166"/>
      <c r="E26" s="166"/>
      <c r="F26" s="23"/>
      <c r="G26" s="186"/>
      <c r="H26" s="186"/>
      <c r="I26" s="23"/>
      <c r="J26" s="379"/>
      <c r="K26" s="379"/>
      <c r="L26" s="98"/>
      <c r="M26" s="148"/>
    </row>
    <row r="27" spans="1:14" ht="12" customHeight="1" x14ac:dyDescent="0.25">
      <c r="B27" s="546" t="s">
        <v>583</v>
      </c>
      <c r="C27" s="148"/>
      <c r="D27" s="524">
        <v>286160</v>
      </c>
      <c r="E27" s="524">
        <v>41247</v>
      </c>
      <c r="F27" s="23"/>
      <c r="G27" s="525">
        <v>1117.8323672956876</v>
      </c>
      <c r="H27" s="525">
        <v>316.88447921674901</v>
      </c>
      <c r="I27" s="23"/>
      <c r="J27" s="524">
        <v>19533</v>
      </c>
      <c r="K27" s="524">
        <v>5482</v>
      </c>
      <c r="L27" s="98"/>
      <c r="M27" s="148"/>
    </row>
    <row r="28" spans="1:14" ht="12" customHeight="1" x14ac:dyDescent="0.25">
      <c r="B28" s="580" t="s">
        <v>82</v>
      </c>
      <c r="C28" s="148"/>
      <c r="D28" s="581">
        <v>10394</v>
      </c>
      <c r="E28" s="581" t="s">
        <v>131</v>
      </c>
      <c r="F28" s="23"/>
      <c r="G28" s="582">
        <v>31</v>
      </c>
      <c r="H28" s="582" t="s">
        <v>131</v>
      </c>
      <c r="I28" s="23"/>
      <c r="J28" s="581">
        <v>1267</v>
      </c>
      <c r="K28" s="581" t="s">
        <v>131</v>
      </c>
      <c r="L28" s="98"/>
      <c r="M28" s="148"/>
    </row>
    <row r="29" spans="1:14" ht="11.25" customHeight="1" x14ac:dyDescent="0.25">
      <c r="B29" s="552" t="s">
        <v>84</v>
      </c>
      <c r="C29" s="149"/>
      <c r="D29" s="531">
        <v>3987</v>
      </c>
      <c r="E29" s="531">
        <v>22950</v>
      </c>
      <c r="F29" s="23"/>
      <c r="G29" s="532">
        <v>0.33281497985460273</v>
      </c>
      <c r="H29" s="532">
        <v>0.9454840504224602</v>
      </c>
      <c r="I29" s="23"/>
      <c r="J29" s="531">
        <v>0</v>
      </c>
      <c r="K29" s="531">
        <v>0</v>
      </c>
      <c r="L29" s="98"/>
      <c r="M29" s="148"/>
    </row>
    <row r="30" spans="1:14" ht="12" customHeight="1" x14ac:dyDescent="0.25">
      <c r="B30" s="368" t="s">
        <v>30</v>
      </c>
      <c r="C30" s="148"/>
      <c r="D30" s="522">
        <f>SUM(D27:D29)</f>
        <v>300541</v>
      </c>
      <c r="E30" s="522">
        <f>SUM(E27:E29)</f>
        <v>64197</v>
      </c>
      <c r="F30" s="148"/>
      <c r="G30" s="522"/>
      <c r="H30" s="522"/>
      <c r="I30" s="148"/>
      <c r="J30" s="522"/>
      <c r="K30" s="522"/>
      <c r="L30" s="148"/>
      <c r="M30" s="148"/>
    </row>
    <row r="31" spans="1:14" ht="12" customHeight="1" x14ac:dyDescent="0.25">
      <c r="L31" s="148"/>
      <c r="M31" s="148"/>
    </row>
    <row r="32" spans="1:14" ht="12" customHeight="1" x14ac:dyDescent="0.25">
      <c r="B32" s="558" t="s">
        <v>132</v>
      </c>
      <c r="C32" s="556"/>
      <c r="D32" s="557">
        <f>SUM(D18,D24,D30)</f>
        <v>1555837258</v>
      </c>
      <c r="E32" s="557">
        <f>SUM(E18,E24,E30)</f>
        <v>1452358265</v>
      </c>
      <c r="F32" s="556"/>
      <c r="G32" s="556"/>
      <c r="H32" s="556"/>
      <c r="I32" s="556"/>
      <c r="J32" s="556"/>
      <c r="K32" s="556"/>
      <c r="L32" s="148"/>
      <c r="M32" s="148"/>
    </row>
    <row r="33" spans="1:13" ht="12" customHeight="1" x14ac:dyDescent="0.25">
      <c r="L33" s="148"/>
      <c r="M33" s="148"/>
    </row>
    <row r="34" spans="1:13" ht="12" customHeight="1" x14ac:dyDescent="0.25">
      <c r="L34" s="148"/>
      <c r="M34" s="148"/>
    </row>
    <row r="35" spans="1:13" ht="12" customHeight="1" x14ac:dyDescent="0.25">
      <c r="L35" s="148"/>
      <c r="M35" s="148"/>
    </row>
    <row r="36" spans="1:13" ht="12" customHeight="1" x14ac:dyDescent="0.25">
      <c r="A36" s="149"/>
      <c r="C36" s="149"/>
      <c r="F36" s="149"/>
      <c r="I36" s="149"/>
      <c r="L36" s="149"/>
      <c r="M36" s="149"/>
    </row>
    <row r="37" spans="1:13" ht="12" customHeight="1" x14ac:dyDescent="0.25">
      <c r="A37" s="149"/>
      <c r="C37" s="149"/>
      <c r="F37" s="149"/>
      <c r="I37" s="149"/>
      <c r="L37" s="149"/>
      <c r="M37" s="149"/>
    </row>
    <row r="38" spans="1:13" ht="12" customHeight="1" x14ac:dyDescent="0.25"/>
    <row r="39" spans="1:13" ht="12" customHeight="1" x14ac:dyDescent="0.25"/>
    <row r="40" spans="1:13" ht="12" customHeight="1" x14ac:dyDescent="0.25"/>
    <row r="41" spans="1:13" ht="12" customHeight="1" x14ac:dyDescent="0.25"/>
    <row r="42" spans="1:13" ht="12" customHeight="1" x14ac:dyDescent="0.25"/>
    <row r="43" spans="1:13" ht="12" customHeight="1" x14ac:dyDescent="0.25"/>
    <row r="44" spans="1:13" ht="12" customHeight="1" x14ac:dyDescent="0.25"/>
    <row r="45" spans="1:13" ht="12" customHeight="1" x14ac:dyDescent="0.25"/>
    <row r="46" spans="1:13" ht="12" customHeight="1" x14ac:dyDescent="0.25"/>
    <row r="47" spans="1:13" ht="12" customHeight="1" x14ac:dyDescent="0.25"/>
    <row r="48" spans="1:13" ht="12" customHeight="1" x14ac:dyDescent="0.25"/>
    <row r="49" spans="1:13" ht="12" customHeight="1" x14ac:dyDescent="0.25"/>
    <row r="50" spans="1:13" ht="12" customHeight="1" x14ac:dyDescent="0.25"/>
    <row r="51" spans="1:13" ht="12" customHeight="1" x14ac:dyDescent="0.25"/>
    <row r="52" spans="1:13" ht="12" customHeight="1" x14ac:dyDescent="0.25">
      <c r="A52" s="148"/>
      <c r="C52" s="148"/>
      <c r="F52" s="148"/>
      <c r="I52" s="148"/>
      <c r="L52" s="148"/>
      <c r="M52" s="148"/>
    </row>
  </sheetData>
  <mergeCells count="7">
    <mergeCell ref="B4:B6"/>
    <mergeCell ref="D4:E4"/>
    <mergeCell ref="G4:H4"/>
    <mergeCell ref="J4:K4"/>
    <mergeCell ref="D5:E5"/>
    <mergeCell ref="G5:H5"/>
    <mergeCell ref="J5:K5"/>
  </mergeCells>
  <pageMargins left="0.7" right="0.7" top="0.75" bottom="0.75" header="0.3" footer="0.3"/>
  <pageSetup paperSize="9" scale="86" orientation="landscape"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9"/>
  <sheetViews>
    <sheetView showGridLines="0" zoomScale="85" zoomScaleNormal="85" workbookViewId="0">
      <selection activeCell="O33" sqref="O33"/>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248" width="9.140625" style="2"/>
    <col min="249" max="249" width="2.85546875" style="2" customWidth="1"/>
    <col min="250" max="250" width="45.85546875" style="2" customWidth="1"/>
    <col min="251" max="251" width="2.85546875" style="2" customWidth="1"/>
    <col min="252" max="253" width="15.71093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262" width="15.7109375" style="2" customWidth="1"/>
    <col min="263" max="263" width="2.85546875" style="2" customWidth="1"/>
    <col min="264" max="265" width="15.7109375" style="2" customWidth="1"/>
    <col min="266" max="266" width="2.85546875" style="2" customWidth="1"/>
    <col min="267" max="504" width="9.140625" style="2"/>
    <col min="505" max="505" width="2.85546875" style="2" customWidth="1"/>
    <col min="506" max="506" width="45.85546875" style="2" customWidth="1"/>
    <col min="507" max="507" width="2.85546875" style="2" customWidth="1"/>
    <col min="508" max="509" width="15.71093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518" width="15.7109375" style="2" customWidth="1"/>
    <col min="519" max="519" width="2.85546875" style="2" customWidth="1"/>
    <col min="520" max="521" width="15.7109375" style="2" customWidth="1"/>
    <col min="522" max="522" width="2.85546875" style="2" customWidth="1"/>
    <col min="523" max="760" width="9.140625" style="2"/>
    <col min="761" max="761" width="2.85546875" style="2" customWidth="1"/>
    <col min="762" max="762" width="45.85546875" style="2" customWidth="1"/>
    <col min="763" max="763" width="2.85546875" style="2" customWidth="1"/>
    <col min="764" max="765" width="15.71093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774" width="15.7109375" style="2" customWidth="1"/>
    <col min="775" max="775" width="2.85546875" style="2" customWidth="1"/>
    <col min="776" max="777" width="15.7109375" style="2" customWidth="1"/>
    <col min="778" max="778" width="2.85546875" style="2" customWidth="1"/>
    <col min="779" max="1016" width="9.140625" style="2"/>
    <col min="1017" max="1017" width="2.85546875" style="2" customWidth="1"/>
    <col min="1018" max="1018" width="45.85546875" style="2" customWidth="1"/>
    <col min="1019" max="1019" width="2.85546875" style="2" customWidth="1"/>
    <col min="1020" max="1021" width="15.71093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030" width="15.7109375" style="2" customWidth="1"/>
    <col min="1031" max="1031" width="2.85546875" style="2" customWidth="1"/>
    <col min="1032" max="1033" width="15.7109375" style="2" customWidth="1"/>
    <col min="1034" max="1034" width="2.85546875" style="2" customWidth="1"/>
    <col min="1035" max="1272" width="9.140625" style="2"/>
    <col min="1273" max="1273" width="2.85546875" style="2" customWidth="1"/>
    <col min="1274" max="1274" width="45.85546875" style="2" customWidth="1"/>
    <col min="1275" max="1275" width="2.85546875" style="2" customWidth="1"/>
    <col min="1276" max="1277" width="15.71093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286" width="15.7109375" style="2" customWidth="1"/>
    <col min="1287" max="1287" width="2.85546875" style="2" customWidth="1"/>
    <col min="1288" max="1289" width="15.7109375" style="2" customWidth="1"/>
    <col min="1290" max="1290" width="2.85546875" style="2" customWidth="1"/>
    <col min="1291" max="1528" width="9.140625" style="2"/>
    <col min="1529" max="1529" width="2.85546875" style="2" customWidth="1"/>
    <col min="1530" max="1530" width="45.85546875" style="2" customWidth="1"/>
    <col min="1531" max="1531" width="2.85546875" style="2" customWidth="1"/>
    <col min="1532" max="1533" width="15.71093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542" width="15.7109375" style="2" customWidth="1"/>
    <col min="1543" max="1543" width="2.85546875" style="2" customWidth="1"/>
    <col min="1544" max="1545" width="15.7109375" style="2" customWidth="1"/>
    <col min="1546" max="1546" width="2.85546875" style="2" customWidth="1"/>
    <col min="1547" max="1784" width="9.140625" style="2"/>
    <col min="1785" max="1785" width="2.85546875" style="2" customWidth="1"/>
    <col min="1786" max="1786" width="45.85546875" style="2" customWidth="1"/>
    <col min="1787" max="1787" width="2.85546875" style="2" customWidth="1"/>
    <col min="1788" max="1789" width="15.71093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1798" width="15.7109375" style="2" customWidth="1"/>
    <col min="1799" max="1799" width="2.85546875" style="2" customWidth="1"/>
    <col min="1800" max="1801" width="15.7109375" style="2" customWidth="1"/>
    <col min="1802" max="1802" width="2.85546875" style="2" customWidth="1"/>
    <col min="1803" max="2040" width="9.140625" style="2"/>
    <col min="2041" max="2041" width="2.85546875" style="2" customWidth="1"/>
    <col min="2042" max="2042" width="45.85546875" style="2" customWidth="1"/>
    <col min="2043" max="2043" width="2.85546875" style="2" customWidth="1"/>
    <col min="2044" max="2045" width="15.71093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054" width="15.7109375" style="2" customWidth="1"/>
    <col min="2055" max="2055" width="2.85546875" style="2" customWidth="1"/>
    <col min="2056" max="2057" width="15.7109375" style="2" customWidth="1"/>
    <col min="2058" max="2058" width="2.85546875" style="2" customWidth="1"/>
    <col min="2059" max="2296" width="9.140625" style="2"/>
    <col min="2297" max="2297" width="2.85546875" style="2" customWidth="1"/>
    <col min="2298" max="2298" width="45.85546875" style="2" customWidth="1"/>
    <col min="2299" max="2299" width="2.85546875" style="2" customWidth="1"/>
    <col min="2300" max="2301" width="15.71093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310" width="15.7109375" style="2" customWidth="1"/>
    <col min="2311" max="2311" width="2.85546875" style="2" customWidth="1"/>
    <col min="2312" max="2313" width="15.7109375" style="2" customWidth="1"/>
    <col min="2314" max="2314" width="2.85546875" style="2" customWidth="1"/>
    <col min="2315" max="2552" width="9.140625" style="2"/>
    <col min="2553" max="2553" width="2.85546875" style="2" customWidth="1"/>
    <col min="2554" max="2554" width="45.85546875" style="2" customWidth="1"/>
    <col min="2555" max="2555" width="2.85546875" style="2" customWidth="1"/>
    <col min="2556" max="2557" width="15.71093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566" width="15.7109375" style="2" customWidth="1"/>
    <col min="2567" max="2567" width="2.85546875" style="2" customWidth="1"/>
    <col min="2568" max="2569" width="15.7109375" style="2" customWidth="1"/>
    <col min="2570" max="2570" width="2.85546875" style="2" customWidth="1"/>
    <col min="2571" max="2808" width="9.140625" style="2"/>
    <col min="2809" max="2809" width="2.85546875" style="2" customWidth="1"/>
    <col min="2810" max="2810" width="45.85546875" style="2" customWidth="1"/>
    <col min="2811" max="2811" width="2.85546875" style="2" customWidth="1"/>
    <col min="2812" max="2813" width="15.71093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2822" width="15.7109375" style="2" customWidth="1"/>
    <col min="2823" max="2823" width="2.85546875" style="2" customWidth="1"/>
    <col min="2824" max="2825" width="15.7109375" style="2" customWidth="1"/>
    <col min="2826" max="2826" width="2.85546875" style="2" customWidth="1"/>
    <col min="2827" max="3064" width="9.140625" style="2"/>
    <col min="3065" max="3065" width="2.85546875" style="2" customWidth="1"/>
    <col min="3066" max="3066" width="45.85546875" style="2" customWidth="1"/>
    <col min="3067" max="3067" width="2.85546875" style="2" customWidth="1"/>
    <col min="3068" max="3069" width="15.71093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078" width="15.7109375" style="2" customWidth="1"/>
    <col min="3079" max="3079" width="2.85546875" style="2" customWidth="1"/>
    <col min="3080" max="3081" width="15.7109375" style="2" customWidth="1"/>
    <col min="3082" max="3082" width="2.85546875" style="2" customWidth="1"/>
    <col min="3083" max="3320" width="9.140625" style="2"/>
    <col min="3321" max="3321" width="2.85546875" style="2" customWidth="1"/>
    <col min="3322" max="3322" width="45.85546875" style="2" customWidth="1"/>
    <col min="3323" max="3323" width="2.85546875" style="2" customWidth="1"/>
    <col min="3324" max="3325" width="15.71093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334" width="15.7109375" style="2" customWidth="1"/>
    <col min="3335" max="3335" width="2.85546875" style="2" customWidth="1"/>
    <col min="3336" max="3337" width="15.7109375" style="2" customWidth="1"/>
    <col min="3338" max="3338" width="2.85546875" style="2" customWidth="1"/>
    <col min="3339" max="3576" width="9.140625" style="2"/>
    <col min="3577" max="3577" width="2.85546875" style="2" customWidth="1"/>
    <col min="3578" max="3578" width="45.85546875" style="2" customWidth="1"/>
    <col min="3579" max="3579" width="2.85546875" style="2" customWidth="1"/>
    <col min="3580" max="3581" width="15.71093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590" width="15.7109375" style="2" customWidth="1"/>
    <col min="3591" max="3591" width="2.85546875" style="2" customWidth="1"/>
    <col min="3592" max="3593" width="15.7109375" style="2" customWidth="1"/>
    <col min="3594" max="3594" width="2.85546875" style="2" customWidth="1"/>
    <col min="3595" max="3832" width="9.140625" style="2"/>
    <col min="3833" max="3833" width="2.85546875" style="2" customWidth="1"/>
    <col min="3834" max="3834" width="45.85546875" style="2" customWidth="1"/>
    <col min="3835" max="3835" width="2.85546875" style="2" customWidth="1"/>
    <col min="3836" max="3837" width="15.71093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3846" width="15.7109375" style="2" customWidth="1"/>
    <col min="3847" max="3847" width="2.85546875" style="2" customWidth="1"/>
    <col min="3848" max="3849" width="15.7109375" style="2" customWidth="1"/>
    <col min="3850" max="3850" width="2.85546875" style="2" customWidth="1"/>
    <col min="3851" max="4088" width="9.140625" style="2"/>
    <col min="4089" max="4089" width="2.85546875" style="2" customWidth="1"/>
    <col min="4090" max="4090" width="45.85546875" style="2" customWidth="1"/>
    <col min="4091" max="4091" width="2.85546875" style="2" customWidth="1"/>
    <col min="4092" max="4093" width="15.71093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102" width="15.7109375" style="2" customWidth="1"/>
    <col min="4103" max="4103" width="2.85546875" style="2" customWidth="1"/>
    <col min="4104" max="4105" width="15.7109375" style="2" customWidth="1"/>
    <col min="4106" max="4106" width="2.85546875" style="2" customWidth="1"/>
    <col min="4107" max="4344" width="9.140625" style="2"/>
    <col min="4345" max="4345" width="2.85546875" style="2" customWidth="1"/>
    <col min="4346" max="4346" width="45.85546875" style="2" customWidth="1"/>
    <col min="4347" max="4347" width="2.85546875" style="2" customWidth="1"/>
    <col min="4348" max="4349" width="15.71093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358" width="15.7109375" style="2" customWidth="1"/>
    <col min="4359" max="4359" width="2.85546875" style="2" customWidth="1"/>
    <col min="4360" max="4361" width="15.7109375" style="2" customWidth="1"/>
    <col min="4362" max="4362" width="2.85546875" style="2" customWidth="1"/>
    <col min="4363" max="4600" width="9.140625" style="2"/>
    <col min="4601" max="4601" width="2.85546875" style="2" customWidth="1"/>
    <col min="4602" max="4602" width="45.85546875" style="2" customWidth="1"/>
    <col min="4603" max="4603" width="2.85546875" style="2" customWidth="1"/>
    <col min="4604" max="4605" width="15.71093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614" width="15.7109375" style="2" customWidth="1"/>
    <col min="4615" max="4615" width="2.85546875" style="2" customWidth="1"/>
    <col min="4616" max="4617" width="15.7109375" style="2" customWidth="1"/>
    <col min="4618" max="4618" width="2.85546875" style="2" customWidth="1"/>
    <col min="4619" max="4856" width="9.140625" style="2"/>
    <col min="4857" max="4857" width="2.85546875" style="2" customWidth="1"/>
    <col min="4858" max="4858" width="45.85546875" style="2" customWidth="1"/>
    <col min="4859" max="4859" width="2.85546875" style="2" customWidth="1"/>
    <col min="4860" max="4861" width="15.71093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4870" width="15.7109375" style="2" customWidth="1"/>
    <col min="4871" max="4871" width="2.85546875" style="2" customWidth="1"/>
    <col min="4872" max="4873" width="15.7109375" style="2" customWidth="1"/>
    <col min="4874" max="4874" width="2.85546875" style="2" customWidth="1"/>
    <col min="4875" max="5112" width="9.140625" style="2"/>
    <col min="5113" max="5113" width="2.85546875" style="2" customWidth="1"/>
    <col min="5114" max="5114" width="45.85546875" style="2" customWidth="1"/>
    <col min="5115" max="5115" width="2.85546875" style="2" customWidth="1"/>
    <col min="5116" max="5117" width="15.71093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126" width="15.7109375" style="2" customWidth="1"/>
    <col min="5127" max="5127" width="2.85546875" style="2" customWidth="1"/>
    <col min="5128" max="5129" width="15.7109375" style="2" customWidth="1"/>
    <col min="5130" max="5130" width="2.85546875" style="2" customWidth="1"/>
    <col min="5131" max="5368" width="9.140625" style="2"/>
    <col min="5369" max="5369" width="2.85546875" style="2" customWidth="1"/>
    <col min="5370" max="5370" width="45.85546875" style="2" customWidth="1"/>
    <col min="5371" max="5371" width="2.85546875" style="2" customWidth="1"/>
    <col min="5372" max="5373" width="15.71093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382" width="15.7109375" style="2" customWidth="1"/>
    <col min="5383" max="5383" width="2.85546875" style="2" customWidth="1"/>
    <col min="5384" max="5385" width="15.7109375" style="2" customWidth="1"/>
    <col min="5386" max="5386" width="2.85546875" style="2" customWidth="1"/>
    <col min="5387" max="5624" width="9.140625" style="2"/>
    <col min="5625" max="5625" width="2.85546875" style="2" customWidth="1"/>
    <col min="5626" max="5626" width="45.85546875" style="2" customWidth="1"/>
    <col min="5627" max="5627" width="2.85546875" style="2" customWidth="1"/>
    <col min="5628" max="5629" width="15.71093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638" width="15.7109375" style="2" customWidth="1"/>
    <col min="5639" max="5639" width="2.85546875" style="2" customWidth="1"/>
    <col min="5640" max="5641" width="15.7109375" style="2" customWidth="1"/>
    <col min="5642" max="5642" width="2.85546875" style="2" customWidth="1"/>
    <col min="5643" max="5880" width="9.140625" style="2"/>
    <col min="5881" max="5881" width="2.85546875" style="2" customWidth="1"/>
    <col min="5882" max="5882" width="45.85546875" style="2" customWidth="1"/>
    <col min="5883" max="5883" width="2.85546875" style="2" customWidth="1"/>
    <col min="5884" max="5885" width="15.71093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5894" width="15.7109375" style="2" customWidth="1"/>
    <col min="5895" max="5895" width="2.85546875" style="2" customWidth="1"/>
    <col min="5896" max="5897" width="15.7109375" style="2" customWidth="1"/>
    <col min="5898" max="5898" width="2.85546875" style="2" customWidth="1"/>
    <col min="5899" max="6136" width="9.140625" style="2"/>
    <col min="6137" max="6137" width="2.85546875" style="2" customWidth="1"/>
    <col min="6138" max="6138" width="45.85546875" style="2" customWidth="1"/>
    <col min="6139" max="6139" width="2.85546875" style="2" customWidth="1"/>
    <col min="6140" max="6141" width="15.71093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150" width="15.7109375" style="2" customWidth="1"/>
    <col min="6151" max="6151" width="2.85546875" style="2" customWidth="1"/>
    <col min="6152" max="6153" width="15.7109375" style="2" customWidth="1"/>
    <col min="6154" max="6154" width="2.85546875" style="2" customWidth="1"/>
    <col min="6155" max="6392" width="9.140625" style="2"/>
    <col min="6393" max="6393" width="2.85546875" style="2" customWidth="1"/>
    <col min="6394" max="6394" width="45.85546875" style="2" customWidth="1"/>
    <col min="6395" max="6395" width="2.85546875" style="2" customWidth="1"/>
    <col min="6396" max="6397" width="15.71093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406" width="15.7109375" style="2" customWidth="1"/>
    <col min="6407" max="6407" width="2.85546875" style="2" customWidth="1"/>
    <col min="6408" max="6409" width="15.7109375" style="2" customWidth="1"/>
    <col min="6410" max="6410" width="2.85546875" style="2" customWidth="1"/>
    <col min="6411" max="6648" width="9.140625" style="2"/>
    <col min="6649" max="6649" width="2.85546875" style="2" customWidth="1"/>
    <col min="6650" max="6650" width="45.85546875" style="2" customWidth="1"/>
    <col min="6651" max="6651" width="2.85546875" style="2" customWidth="1"/>
    <col min="6652" max="6653" width="15.71093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662" width="15.7109375" style="2" customWidth="1"/>
    <col min="6663" max="6663" width="2.85546875" style="2" customWidth="1"/>
    <col min="6664" max="6665" width="15.7109375" style="2" customWidth="1"/>
    <col min="6666" max="6666" width="2.85546875" style="2" customWidth="1"/>
    <col min="6667" max="6904" width="9.140625" style="2"/>
    <col min="6905" max="6905" width="2.85546875" style="2" customWidth="1"/>
    <col min="6906" max="6906" width="45.85546875" style="2" customWidth="1"/>
    <col min="6907" max="6907" width="2.85546875" style="2" customWidth="1"/>
    <col min="6908" max="6909" width="15.71093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6918" width="15.7109375" style="2" customWidth="1"/>
    <col min="6919" max="6919" width="2.85546875" style="2" customWidth="1"/>
    <col min="6920" max="6921" width="15.7109375" style="2" customWidth="1"/>
    <col min="6922" max="6922" width="2.85546875" style="2" customWidth="1"/>
    <col min="6923" max="7160" width="9.140625" style="2"/>
    <col min="7161" max="7161" width="2.85546875" style="2" customWidth="1"/>
    <col min="7162" max="7162" width="45.85546875" style="2" customWidth="1"/>
    <col min="7163" max="7163" width="2.85546875" style="2" customWidth="1"/>
    <col min="7164" max="7165" width="15.71093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174" width="15.7109375" style="2" customWidth="1"/>
    <col min="7175" max="7175" width="2.85546875" style="2" customWidth="1"/>
    <col min="7176" max="7177" width="15.7109375" style="2" customWidth="1"/>
    <col min="7178" max="7178" width="2.85546875" style="2" customWidth="1"/>
    <col min="7179" max="7416" width="9.140625" style="2"/>
    <col min="7417" max="7417" width="2.85546875" style="2" customWidth="1"/>
    <col min="7418" max="7418" width="45.85546875" style="2" customWidth="1"/>
    <col min="7419" max="7419" width="2.85546875" style="2" customWidth="1"/>
    <col min="7420" max="7421" width="15.71093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430" width="15.7109375" style="2" customWidth="1"/>
    <col min="7431" max="7431" width="2.85546875" style="2" customWidth="1"/>
    <col min="7432" max="7433" width="15.7109375" style="2" customWidth="1"/>
    <col min="7434" max="7434" width="2.85546875" style="2" customWidth="1"/>
    <col min="7435" max="7672" width="9.140625" style="2"/>
    <col min="7673" max="7673" width="2.85546875" style="2" customWidth="1"/>
    <col min="7674" max="7674" width="45.85546875" style="2" customWidth="1"/>
    <col min="7675" max="7675" width="2.85546875" style="2" customWidth="1"/>
    <col min="7676" max="7677" width="15.71093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686" width="15.7109375" style="2" customWidth="1"/>
    <col min="7687" max="7687" width="2.85546875" style="2" customWidth="1"/>
    <col min="7688" max="7689" width="15.7109375" style="2" customWidth="1"/>
    <col min="7690" max="7690" width="2.85546875" style="2" customWidth="1"/>
    <col min="7691" max="7928" width="9.140625" style="2"/>
    <col min="7929" max="7929" width="2.85546875" style="2" customWidth="1"/>
    <col min="7930" max="7930" width="45.85546875" style="2" customWidth="1"/>
    <col min="7931" max="7931" width="2.85546875" style="2" customWidth="1"/>
    <col min="7932" max="7933" width="15.71093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7942" width="15.7109375" style="2" customWidth="1"/>
    <col min="7943" max="7943" width="2.85546875" style="2" customWidth="1"/>
    <col min="7944" max="7945" width="15.7109375" style="2" customWidth="1"/>
    <col min="7946" max="7946" width="2.85546875" style="2" customWidth="1"/>
    <col min="7947" max="8184" width="9.140625" style="2"/>
    <col min="8185" max="8185" width="2.85546875" style="2" customWidth="1"/>
    <col min="8186" max="8186" width="45.85546875" style="2" customWidth="1"/>
    <col min="8187" max="8187" width="2.85546875" style="2" customWidth="1"/>
    <col min="8188" max="8189" width="15.71093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198" width="15.7109375" style="2" customWidth="1"/>
    <col min="8199" max="8199" width="2.85546875" style="2" customWidth="1"/>
    <col min="8200" max="8201" width="15.7109375" style="2" customWidth="1"/>
    <col min="8202" max="8202" width="2.85546875" style="2" customWidth="1"/>
    <col min="8203" max="8440" width="9.140625" style="2"/>
    <col min="8441" max="8441" width="2.85546875" style="2" customWidth="1"/>
    <col min="8442" max="8442" width="45.85546875" style="2" customWidth="1"/>
    <col min="8443" max="8443" width="2.85546875" style="2" customWidth="1"/>
    <col min="8444" max="8445" width="15.71093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454" width="15.7109375" style="2" customWidth="1"/>
    <col min="8455" max="8455" width="2.85546875" style="2" customWidth="1"/>
    <col min="8456" max="8457" width="15.7109375" style="2" customWidth="1"/>
    <col min="8458" max="8458" width="2.85546875" style="2" customWidth="1"/>
    <col min="8459" max="8696" width="9.140625" style="2"/>
    <col min="8697" max="8697" width="2.85546875" style="2" customWidth="1"/>
    <col min="8698" max="8698" width="45.85546875" style="2" customWidth="1"/>
    <col min="8699" max="8699" width="2.85546875" style="2" customWidth="1"/>
    <col min="8700" max="8701" width="15.71093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710" width="15.7109375" style="2" customWidth="1"/>
    <col min="8711" max="8711" width="2.85546875" style="2" customWidth="1"/>
    <col min="8712" max="8713" width="15.7109375" style="2" customWidth="1"/>
    <col min="8714" max="8714" width="2.85546875" style="2" customWidth="1"/>
    <col min="8715" max="8952" width="9.140625" style="2"/>
    <col min="8953" max="8953" width="2.85546875" style="2" customWidth="1"/>
    <col min="8954" max="8954" width="45.85546875" style="2" customWidth="1"/>
    <col min="8955" max="8955" width="2.85546875" style="2" customWidth="1"/>
    <col min="8956" max="8957" width="15.71093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8966" width="15.7109375" style="2" customWidth="1"/>
    <col min="8967" max="8967" width="2.85546875" style="2" customWidth="1"/>
    <col min="8968" max="8969" width="15.7109375" style="2" customWidth="1"/>
    <col min="8970" max="8970" width="2.85546875" style="2" customWidth="1"/>
    <col min="8971" max="9208" width="9.140625" style="2"/>
    <col min="9209" max="9209" width="2.85546875" style="2" customWidth="1"/>
    <col min="9210" max="9210" width="45.85546875" style="2" customWidth="1"/>
    <col min="9211" max="9211" width="2.85546875" style="2" customWidth="1"/>
    <col min="9212" max="9213" width="15.71093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222" width="15.7109375" style="2" customWidth="1"/>
    <col min="9223" max="9223" width="2.85546875" style="2" customWidth="1"/>
    <col min="9224" max="9225" width="15.7109375" style="2" customWidth="1"/>
    <col min="9226" max="9226" width="2.85546875" style="2" customWidth="1"/>
    <col min="9227" max="9464" width="9.140625" style="2"/>
    <col min="9465" max="9465" width="2.85546875" style="2" customWidth="1"/>
    <col min="9466" max="9466" width="45.85546875" style="2" customWidth="1"/>
    <col min="9467" max="9467" width="2.85546875" style="2" customWidth="1"/>
    <col min="9468" max="9469" width="15.71093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478" width="15.7109375" style="2" customWidth="1"/>
    <col min="9479" max="9479" width="2.85546875" style="2" customWidth="1"/>
    <col min="9480" max="9481" width="15.7109375" style="2" customWidth="1"/>
    <col min="9482" max="9482" width="2.85546875" style="2" customWidth="1"/>
    <col min="9483" max="9720" width="9.140625" style="2"/>
    <col min="9721" max="9721" width="2.85546875" style="2" customWidth="1"/>
    <col min="9722" max="9722" width="45.85546875" style="2" customWidth="1"/>
    <col min="9723" max="9723" width="2.85546875" style="2" customWidth="1"/>
    <col min="9724" max="9725" width="15.71093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734" width="15.7109375" style="2" customWidth="1"/>
    <col min="9735" max="9735" width="2.85546875" style="2" customWidth="1"/>
    <col min="9736" max="9737" width="15.7109375" style="2" customWidth="1"/>
    <col min="9738" max="9738" width="2.85546875" style="2" customWidth="1"/>
    <col min="9739" max="9976" width="9.140625" style="2"/>
    <col min="9977" max="9977" width="2.85546875" style="2" customWidth="1"/>
    <col min="9978" max="9978" width="45.85546875" style="2" customWidth="1"/>
    <col min="9979" max="9979" width="2.85546875" style="2" customWidth="1"/>
    <col min="9980" max="9981" width="15.71093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9990" width="15.7109375" style="2" customWidth="1"/>
    <col min="9991" max="9991" width="2.85546875" style="2" customWidth="1"/>
    <col min="9992" max="9993" width="15.7109375" style="2" customWidth="1"/>
    <col min="9994" max="9994" width="2.85546875" style="2" customWidth="1"/>
    <col min="9995" max="10232" width="9.140625" style="2"/>
    <col min="10233" max="10233" width="2.85546875" style="2" customWidth="1"/>
    <col min="10234" max="10234" width="45.85546875" style="2" customWidth="1"/>
    <col min="10235" max="10235" width="2.85546875" style="2" customWidth="1"/>
    <col min="10236" max="10237" width="15.71093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246" width="15.7109375" style="2" customWidth="1"/>
    <col min="10247" max="10247" width="2.85546875" style="2" customWidth="1"/>
    <col min="10248" max="10249" width="15.7109375" style="2" customWidth="1"/>
    <col min="10250" max="10250" width="2.85546875" style="2" customWidth="1"/>
    <col min="10251" max="10488" width="9.140625" style="2"/>
    <col min="10489" max="10489" width="2.85546875" style="2" customWidth="1"/>
    <col min="10490" max="10490" width="45.85546875" style="2" customWidth="1"/>
    <col min="10491" max="10491" width="2.85546875" style="2" customWidth="1"/>
    <col min="10492" max="10493" width="15.71093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502" width="15.7109375" style="2" customWidth="1"/>
    <col min="10503" max="10503" width="2.85546875" style="2" customWidth="1"/>
    <col min="10504" max="10505" width="15.7109375" style="2" customWidth="1"/>
    <col min="10506" max="10506" width="2.85546875" style="2" customWidth="1"/>
    <col min="10507" max="10744" width="9.140625" style="2"/>
    <col min="10745" max="10745" width="2.85546875" style="2" customWidth="1"/>
    <col min="10746" max="10746" width="45.85546875" style="2" customWidth="1"/>
    <col min="10747" max="10747" width="2.85546875" style="2" customWidth="1"/>
    <col min="10748" max="10749" width="15.71093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758" width="15.7109375" style="2" customWidth="1"/>
    <col min="10759" max="10759" width="2.85546875" style="2" customWidth="1"/>
    <col min="10760" max="10761" width="15.7109375" style="2" customWidth="1"/>
    <col min="10762" max="10762" width="2.85546875" style="2" customWidth="1"/>
    <col min="10763" max="11000" width="9.140625" style="2"/>
    <col min="11001" max="11001" width="2.85546875" style="2" customWidth="1"/>
    <col min="11002" max="11002" width="45.85546875" style="2" customWidth="1"/>
    <col min="11003" max="11003" width="2.85546875" style="2" customWidth="1"/>
    <col min="11004" max="11005" width="15.71093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014" width="15.7109375" style="2" customWidth="1"/>
    <col min="11015" max="11015" width="2.85546875" style="2" customWidth="1"/>
    <col min="11016" max="11017" width="15.7109375" style="2" customWidth="1"/>
    <col min="11018" max="11018" width="2.85546875" style="2" customWidth="1"/>
    <col min="11019" max="11256" width="9.140625" style="2"/>
    <col min="11257" max="11257" width="2.85546875" style="2" customWidth="1"/>
    <col min="11258" max="11258" width="45.85546875" style="2" customWidth="1"/>
    <col min="11259" max="11259" width="2.85546875" style="2" customWidth="1"/>
    <col min="11260" max="11261" width="15.71093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270" width="15.7109375" style="2" customWidth="1"/>
    <col min="11271" max="11271" width="2.85546875" style="2" customWidth="1"/>
    <col min="11272" max="11273" width="15.7109375" style="2" customWidth="1"/>
    <col min="11274" max="11274" width="2.85546875" style="2" customWidth="1"/>
    <col min="11275" max="11512" width="9.140625" style="2"/>
    <col min="11513" max="11513" width="2.85546875" style="2" customWidth="1"/>
    <col min="11514" max="11514" width="45.85546875" style="2" customWidth="1"/>
    <col min="11515" max="11515" width="2.85546875" style="2" customWidth="1"/>
    <col min="11516" max="11517" width="15.71093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526" width="15.7109375" style="2" customWidth="1"/>
    <col min="11527" max="11527" width="2.85546875" style="2" customWidth="1"/>
    <col min="11528" max="11529" width="15.7109375" style="2" customWidth="1"/>
    <col min="11530" max="11530" width="2.85546875" style="2" customWidth="1"/>
    <col min="11531" max="11768" width="9.140625" style="2"/>
    <col min="11769" max="11769" width="2.85546875" style="2" customWidth="1"/>
    <col min="11770" max="11770" width="45.85546875" style="2" customWidth="1"/>
    <col min="11771" max="11771" width="2.85546875" style="2" customWidth="1"/>
    <col min="11772" max="11773" width="15.71093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1782" width="15.7109375" style="2" customWidth="1"/>
    <col min="11783" max="11783" width="2.85546875" style="2" customWidth="1"/>
    <col min="11784" max="11785" width="15.7109375" style="2" customWidth="1"/>
    <col min="11786" max="11786" width="2.85546875" style="2" customWidth="1"/>
    <col min="11787" max="12024" width="9.140625" style="2"/>
    <col min="12025" max="12025" width="2.85546875" style="2" customWidth="1"/>
    <col min="12026" max="12026" width="45.85546875" style="2" customWidth="1"/>
    <col min="12027" max="12027" width="2.85546875" style="2" customWidth="1"/>
    <col min="12028" max="12029" width="15.71093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038" width="15.7109375" style="2" customWidth="1"/>
    <col min="12039" max="12039" width="2.85546875" style="2" customWidth="1"/>
    <col min="12040" max="12041" width="15.7109375" style="2" customWidth="1"/>
    <col min="12042" max="12042" width="2.85546875" style="2" customWidth="1"/>
    <col min="12043" max="12280" width="9.140625" style="2"/>
    <col min="12281" max="12281" width="2.85546875" style="2" customWidth="1"/>
    <col min="12282" max="12282" width="45.85546875" style="2" customWidth="1"/>
    <col min="12283" max="12283" width="2.85546875" style="2" customWidth="1"/>
    <col min="12284" max="12285" width="15.71093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294" width="15.7109375" style="2" customWidth="1"/>
    <col min="12295" max="12295" width="2.85546875" style="2" customWidth="1"/>
    <col min="12296" max="12297" width="15.7109375" style="2" customWidth="1"/>
    <col min="12298" max="12298" width="2.85546875" style="2" customWidth="1"/>
    <col min="12299" max="12536" width="9.140625" style="2"/>
    <col min="12537" max="12537" width="2.85546875" style="2" customWidth="1"/>
    <col min="12538" max="12538" width="45.85546875" style="2" customWidth="1"/>
    <col min="12539" max="12539" width="2.85546875" style="2" customWidth="1"/>
    <col min="12540" max="12541" width="15.71093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550" width="15.7109375" style="2" customWidth="1"/>
    <col min="12551" max="12551" width="2.85546875" style="2" customWidth="1"/>
    <col min="12552" max="12553" width="15.7109375" style="2" customWidth="1"/>
    <col min="12554" max="12554" width="2.85546875" style="2" customWidth="1"/>
    <col min="12555" max="12792" width="9.140625" style="2"/>
    <col min="12793" max="12793" width="2.85546875" style="2" customWidth="1"/>
    <col min="12794" max="12794" width="45.85546875" style="2" customWidth="1"/>
    <col min="12795" max="12795" width="2.85546875" style="2" customWidth="1"/>
    <col min="12796" max="12797" width="15.71093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2806" width="15.7109375" style="2" customWidth="1"/>
    <col min="12807" max="12807" width="2.85546875" style="2" customWidth="1"/>
    <col min="12808" max="12809" width="15.7109375" style="2" customWidth="1"/>
    <col min="12810" max="12810" width="2.85546875" style="2" customWidth="1"/>
    <col min="12811" max="13048" width="9.140625" style="2"/>
    <col min="13049" max="13049" width="2.85546875" style="2" customWidth="1"/>
    <col min="13050" max="13050" width="45.85546875" style="2" customWidth="1"/>
    <col min="13051" max="13051" width="2.85546875" style="2" customWidth="1"/>
    <col min="13052" max="13053" width="15.71093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062" width="15.7109375" style="2" customWidth="1"/>
    <col min="13063" max="13063" width="2.85546875" style="2" customWidth="1"/>
    <col min="13064" max="13065" width="15.7109375" style="2" customWidth="1"/>
    <col min="13066" max="13066" width="2.85546875" style="2" customWidth="1"/>
    <col min="13067" max="13304" width="9.140625" style="2"/>
    <col min="13305" max="13305" width="2.85546875" style="2" customWidth="1"/>
    <col min="13306" max="13306" width="45.85546875" style="2" customWidth="1"/>
    <col min="13307" max="13307" width="2.85546875" style="2" customWidth="1"/>
    <col min="13308" max="13309" width="15.71093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318" width="15.7109375" style="2" customWidth="1"/>
    <col min="13319" max="13319" width="2.85546875" style="2" customWidth="1"/>
    <col min="13320" max="13321" width="15.7109375" style="2" customWidth="1"/>
    <col min="13322" max="13322" width="2.85546875" style="2" customWidth="1"/>
    <col min="13323" max="13560" width="9.140625" style="2"/>
    <col min="13561" max="13561" width="2.85546875" style="2" customWidth="1"/>
    <col min="13562" max="13562" width="45.85546875" style="2" customWidth="1"/>
    <col min="13563" max="13563" width="2.85546875" style="2" customWidth="1"/>
    <col min="13564" max="13565" width="15.71093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574" width="15.7109375" style="2" customWidth="1"/>
    <col min="13575" max="13575" width="2.85546875" style="2" customWidth="1"/>
    <col min="13576" max="13577" width="15.7109375" style="2" customWidth="1"/>
    <col min="13578" max="13578" width="2.85546875" style="2" customWidth="1"/>
    <col min="13579" max="13816" width="9.140625" style="2"/>
    <col min="13817" max="13817" width="2.85546875" style="2" customWidth="1"/>
    <col min="13818" max="13818" width="45.85546875" style="2" customWidth="1"/>
    <col min="13819" max="13819" width="2.85546875" style="2" customWidth="1"/>
    <col min="13820" max="13821" width="15.71093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3830" width="15.7109375" style="2" customWidth="1"/>
    <col min="13831" max="13831" width="2.85546875" style="2" customWidth="1"/>
    <col min="13832" max="13833" width="15.7109375" style="2" customWidth="1"/>
    <col min="13834" max="13834" width="2.85546875" style="2" customWidth="1"/>
    <col min="13835" max="14072" width="9.140625" style="2"/>
    <col min="14073" max="14073" width="2.85546875" style="2" customWidth="1"/>
    <col min="14074" max="14074" width="45.85546875" style="2" customWidth="1"/>
    <col min="14075" max="14075" width="2.85546875" style="2" customWidth="1"/>
    <col min="14076" max="14077" width="15.71093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086" width="15.7109375" style="2" customWidth="1"/>
    <col min="14087" max="14087" width="2.85546875" style="2" customWidth="1"/>
    <col min="14088" max="14089" width="15.7109375" style="2" customWidth="1"/>
    <col min="14090" max="14090" width="2.85546875" style="2" customWidth="1"/>
    <col min="14091" max="14328" width="9.140625" style="2"/>
    <col min="14329" max="14329" width="2.85546875" style="2" customWidth="1"/>
    <col min="14330" max="14330" width="45.85546875" style="2" customWidth="1"/>
    <col min="14331" max="14331" width="2.85546875" style="2" customWidth="1"/>
    <col min="14332" max="14333" width="15.71093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342" width="15.7109375" style="2" customWidth="1"/>
    <col min="14343" max="14343" width="2.85546875" style="2" customWidth="1"/>
    <col min="14344" max="14345" width="15.7109375" style="2" customWidth="1"/>
    <col min="14346" max="14346" width="2.85546875" style="2" customWidth="1"/>
    <col min="14347" max="14584" width="9.140625" style="2"/>
    <col min="14585" max="14585" width="2.85546875" style="2" customWidth="1"/>
    <col min="14586" max="14586" width="45.85546875" style="2" customWidth="1"/>
    <col min="14587" max="14587" width="2.85546875" style="2" customWidth="1"/>
    <col min="14588" max="14589" width="15.71093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598" width="15.7109375" style="2" customWidth="1"/>
    <col min="14599" max="14599" width="2.85546875" style="2" customWidth="1"/>
    <col min="14600" max="14601" width="15.7109375" style="2" customWidth="1"/>
    <col min="14602" max="14602" width="2.85546875" style="2" customWidth="1"/>
    <col min="14603" max="14840" width="9.140625" style="2"/>
    <col min="14841" max="14841" width="2.85546875" style="2" customWidth="1"/>
    <col min="14842" max="14842" width="45.85546875" style="2" customWidth="1"/>
    <col min="14843" max="14843" width="2.85546875" style="2" customWidth="1"/>
    <col min="14844" max="14845" width="15.71093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4854" width="15.7109375" style="2" customWidth="1"/>
    <col min="14855" max="14855" width="2.85546875" style="2" customWidth="1"/>
    <col min="14856" max="14857" width="15.7109375" style="2" customWidth="1"/>
    <col min="14858" max="14858" width="2.85546875" style="2" customWidth="1"/>
    <col min="14859" max="15096" width="9.140625" style="2"/>
    <col min="15097" max="15097" width="2.85546875" style="2" customWidth="1"/>
    <col min="15098" max="15098" width="45.85546875" style="2" customWidth="1"/>
    <col min="15099" max="15099" width="2.85546875" style="2" customWidth="1"/>
    <col min="15100" max="15101" width="15.71093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110" width="15.7109375" style="2" customWidth="1"/>
    <col min="15111" max="15111" width="2.85546875" style="2" customWidth="1"/>
    <col min="15112" max="15113" width="15.7109375" style="2" customWidth="1"/>
    <col min="15114" max="15114" width="2.85546875" style="2" customWidth="1"/>
    <col min="15115" max="15352" width="9.140625" style="2"/>
    <col min="15353" max="15353" width="2.85546875" style="2" customWidth="1"/>
    <col min="15354" max="15354" width="45.85546875" style="2" customWidth="1"/>
    <col min="15355" max="15355" width="2.85546875" style="2" customWidth="1"/>
    <col min="15356" max="15357" width="15.71093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366" width="15.7109375" style="2" customWidth="1"/>
    <col min="15367" max="15367" width="2.85546875" style="2" customWidth="1"/>
    <col min="15368" max="15369" width="15.7109375" style="2" customWidth="1"/>
    <col min="15370" max="15370" width="2.85546875" style="2" customWidth="1"/>
    <col min="15371" max="15608" width="9.140625" style="2"/>
    <col min="15609" max="15609" width="2.85546875" style="2" customWidth="1"/>
    <col min="15610" max="15610" width="45.85546875" style="2" customWidth="1"/>
    <col min="15611" max="15611" width="2.85546875" style="2" customWidth="1"/>
    <col min="15612" max="15613" width="15.71093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622" width="15.7109375" style="2" customWidth="1"/>
    <col min="15623" max="15623" width="2.85546875" style="2" customWidth="1"/>
    <col min="15624" max="15625" width="15.7109375" style="2" customWidth="1"/>
    <col min="15626" max="15626" width="2.85546875" style="2" customWidth="1"/>
    <col min="15627" max="15864" width="9.140625" style="2"/>
    <col min="15865" max="15865" width="2.85546875" style="2" customWidth="1"/>
    <col min="15866" max="15866" width="45.85546875" style="2" customWidth="1"/>
    <col min="15867" max="15867" width="2.85546875" style="2" customWidth="1"/>
    <col min="15868" max="15869" width="15.71093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5878" width="15.7109375" style="2" customWidth="1"/>
    <col min="15879" max="15879" width="2.85546875" style="2" customWidth="1"/>
    <col min="15880" max="15881" width="15.7109375" style="2" customWidth="1"/>
    <col min="15882" max="15882" width="2.85546875" style="2" customWidth="1"/>
    <col min="15883" max="16120" width="9.140625" style="2"/>
    <col min="16121" max="16121" width="2.85546875" style="2" customWidth="1"/>
    <col min="16122" max="16122" width="45.85546875" style="2" customWidth="1"/>
    <col min="16123" max="16123" width="2.85546875" style="2" customWidth="1"/>
    <col min="16124" max="16125" width="15.71093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134" width="15.7109375" style="2" customWidth="1"/>
    <col min="16135" max="16135" width="2.85546875" style="2" customWidth="1"/>
    <col min="16136" max="16137" width="15.7109375" style="2" customWidth="1"/>
    <col min="16138" max="16138" width="2.85546875" style="2" customWidth="1"/>
    <col min="16139" max="16384" width="9.140625" style="2"/>
  </cols>
  <sheetData>
    <row r="1" spans="1:12" ht="12" customHeight="1" x14ac:dyDescent="0.25"/>
    <row r="2" spans="1:12" ht="12" customHeight="1" x14ac:dyDescent="0.25">
      <c r="B2" s="240" t="s">
        <v>612</v>
      </c>
    </row>
    <row r="3" spans="1:12" ht="12" customHeight="1" x14ac:dyDescent="0.25">
      <c r="B3" s="240" t="s">
        <v>613</v>
      </c>
    </row>
    <row r="4" spans="1:12" ht="12" customHeight="1" x14ac:dyDescent="0.25">
      <c r="B4" s="2025" t="s">
        <v>4</v>
      </c>
      <c r="D4" s="2028" t="s">
        <v>571</v>
      </c>
      <c r="E4" s="2028"/>
      <c r="G4" s="2028" t="s">
        <v>572</v>
      </c>
      <c r="H4" s="2028"/>
      <c r="J4" s="2028" t="s">
        <v>573</v>
      </c>
      <c r="K4" s="2028"/>
    </row>
    <row r="5" spans="1:12" ht="12" customHeight="1" x14ac:dyDescent="0.25">
      <c r="B5" s="2026"/>
      <c r="D5" s="2024" t="s">
        <v>577</v>
      </c>
      <c r="E5" s="2024"/>
      <c r="G5" s="2024" t="s">
        <v>3</v>
      </c>
      <c r="H5" s="2024"/>
      <c r="J5" s="2024" t="s">
        <v>577</v>
      </c>
      <c r="K5" s="2024"/>
    </row>
    <row r="6" spans="1:12" ht="12" customHeight="1" x14ac:dyDescent="0.25">
      <c r="B6" s="2027"/>
      <c r="D6" s="520">
        <v>2016</v>
      </c>
      <c r="E6" s="520">
        <v>2015</v>
      </c>
      <c r="G6" s="520">
        <v>2016</v>
      </c>
      <c r="H6" s="520">
        <v>2015</v>
      </c>
      <c r="J6" s="520">
        <v>2016</v>
      </c>
      <c r="K6" s="520">
        <v>2015</v>
      </c>
    </row>
    <row r="7" spans="1:12" ht="12" customHeight="1" x14ac:dyDescent="0.25">
      <c r="A7" s="112"/>
      <c r="B7" s="560"/>
      <c r="C7" s="112"/>
      <c r="D7" s="561"/>
      <c r="E7" s="561"/>
      <c r="F7" s="112"/>
      <c r="G7" s="561"/>
      <c r="H7" s="561"/>
      <c r="I7" s="112"/>
      <c r="J7" s="561"/>
      <c r="K7" s="561"/>
      <c r="L7" s="112"/>
    </row>
    <row r="8" spans="1:12" ht="12" customHeight="1" x14ac:dyDescent="0.25">
      <c r="B8" s="562" t="s">
        <v>582</v>
      </c>
      <c r="D8" s="149"/>
      <c r="E8" s="149"/>
      <c r="G8" s="536"/>
      <c r="H8" s="536"/>
      <c r="J8" s="522"/>
      <c r="K8" s="522"/>
    </row>
    <row r="9" spans="1:12" ht="12" customHeight="1" x14ac:dyDescent="0.25">
      <c r="A9" s="112"/>
      <c r="B9" s="546" t="s">
        <v>41</v>
      </c>
      <c r="C9" s="112"/>
      <c r="D9" s="524">
        <v>33240</v>
      </c>
      <c r="E9" s="524">
        <v>239692</v>
      </c>
      <c r="F9" s="112"/>
      <c r="G9" s="524">
        <v>234.83623364464287</v>
      </c>
      <c r="H9" s="524">
        <v>2089.2094499567756</v>
      </c>
      <c r="I9" s="112"/>
      <c r="J9" s="524">
        <v>517</v>
      </c>
      <c r="K9" s="524">
        <v>5327</v>
      </c>
      <c r="L9" s="112"/>
    </row>
    <row r="10" spans="1:12" ht="12" customHeight="1" x14ac:dyDescent="0.25">
      <c r="A10" s="112"/>
      <c r="B10" s="552" t="s">
        <v>162</v>
      </c>
      <c r="C10" s="112"/>
      <c r="D10" s="531">
        <v>1748371</v>
      </c>
      <c r="E10" s="531">
        <v>1281702</v>
      </c>
      <c r="F10" s="112"/>
      <c r="G10" s="531">
        <v>16181.159801877764</v>
      </c>
      <c r="H10" s="531">
        <v>11933.610614518346</v>
      </c>
      <c r="I10" s="112"/>
      <c r="J10" s="531">
        <v>20410</v>
      </c>
      <c r="K10" s="531">
        <v>19347</v>
      </c>
      <c r="L10" s="112"/>
    </row>
    <row r="11" spans="1:12" ht="12" customHeight="1" x14ac:dyDescent="0.25">
      <c r="B11" s="368" t="s">
        <v>30</v>
      </c>
      <c r="D11" s="522">
        <f>SUM(D9:D10)</f>
        <v>1781611</v>
      </c>
      <c r="E11" s="522">
        <f t="shared" ref="E11:K11" si="0">SUM(E9:E10)</f>
        <v>1521394</v>
      </c>
      <c r="F11" s="522"/>
      <c r="G11" s="522">
        <f t="shared" si="0"/>
        <v>16415.996035522407</v>
      </c>
      <c r="H11" s="522">
        <f t="shared" si="0"/>
        <v>14022.820064475121</v>
      </c>
      <c r="I11" s="522"/>
      <c r="J11" s="522">
        <f t="shared" si="0"/>
        <v>20927</v>
      </c>
      <c r="K11" s="522">
        <f t="shared" si="0"/>
        <v>24674</v>
      </c>
    </row>
    <row r="12" spans="1:12" ht="12" customHeight="1" x14ac:dyDescent="0.25">
      <c r="B12" s="368"/>
      <c r="D12" s="544"/>
      <c r="E12" s="544"/>
      <c r="G12" s="543"/>
      <c r="H12" s="543"/>
      <c r="J12" s="544"/>
      <c r="K12" s="544"/>
    </row>
    <row r="13" spans="1:12" ht="12" customHeight="1" x14ac:dyDescent="0.25">
      <c r="B13" s="562" t="s">
        <v>64</v>
      </c>
      <c r="D13" s="149"/>
      <c r="E13" s="149"/>
      <c r="G13" s="536"/>
      <c r="H13" s="536"/>
      <c r="J13" s="522"/>
      <c r="K13" s="522"/>
    </row>
    <row r="14" spans="1:12" ht="12" customHeight="1" x14ac:dyDescent="0.25">
      <c r="B14" s="709" t="s">
        <v>74</v>
      </c>
      <c r="D14" s="1938">
        <v>5728</v>
      </c>
      <c r="E14" s="1939">
        <v>6087</v>
      </c>
      <c r="F14" s="208"/>
      <c r="G14" s="1938">
        <v>0</v>
      </c>
      <c r="H14" s="1939">
        <v>4.8740465537902642</v>
      </c>
      <c r="J14" s="1938">
        <v>0</v>
      </c>
      <c r="K14" s="586" t="s">
        <v>131</v>
      </c>
    </row>
    <row r="15" spans="1:12" ht="12" customHeight="1" x14ac:dyDescent="0.25">
      <c r="B15" s="710" t="s">
        <v>84</v>
      </c>
      <c r="D15" s="567">
        <v>517863</v>
      </c>
      <c r="E15" s="568">
        <v>763928</v>
      </c>
      <c r="G15" s="1940">
        <v>72.203335693556383</v>
      </c>
      <c r="H15" s="1941">
        <v>58.35030049474279</v>
      </c>
      <c r="J15" s="1940">
        <v>26306</v>
      </c>
      <c r="K15" s="688">
        <v>51804</v>
      </c>
    </row>
    <row r="16" spans="1:12" ht="12" customHeight="1" x14ac:dyDescent="0.25">
      <c r="B16" s="583" t="s">
        <v>30</v>
      </c>
      <c r="D16" s="522">
        <f>SUM(D14:D15)</f>
        <v>523591</v>
      </c>
      <c r="E16" s="522">
        <f t="shared" ref="E16:K16" si="1">SUM(E14:E15)</f>
        <v>770015</v>
      </c>
      <c r="F16" s="522"/>
      <c r="G16" s="522">
        <f t="shared" si="1"/>
        <v>72.203335693556383</v>
      </c>
      <c r="H16" s="522">
        <f t="shared" si="1"/>
        <v>63.224347048533055</v>
      </c>
      <c r="I16" s="522"/>
      <c r="J16" s="522">
        <f t="shared" si="1"/>
        <v>26306</v>
      </c>
      <c r="K16" s="522">
        <f t="shared" si="1"/>
        <v>51804</v>
      </c>
    </row>
    <row r="17" spans="1:12" ht="12" customHeight="1" x14ac:dyDescent="0.25">
      <c r="G17" s="224"/>
      <c r="H17" s="224"/>
    </row>
    <row r="18" spans="1:12" ht="12" customHeight="1" x14ac:dyDescent="0.25">
      <c r="B18" s="558" t="s">
        <v>132</v>
      </c>
      <c r="C18" s="556"/>
      <c r="D18" s="557">
        <f>D16+D11</f>
        <v>2305202</v>
      </c>
      <c r="E18" s="557">
        <f>E16+E11</f>
        <v>2291409</v>
      </c>
      <c r="F18" s="557"/>
      <c r="G18" s="557">
        <f>G16+G11</f>
        <v>16488.199371215964</v>
      </c>
      <c r="H18" s="557">
        <f>H16+H11</f>
        <v>14086.044411523655</v>
      </c>
      <c r="I18" s="557"/>
      <c r="J18" s="557">
        <f>J16+J11</f>
        <v>47233</v>
      </c>
      <c r="K18" s="557">
        <f>K16+K11</f>
        <v>76478</v>
      </c>
      <c r="L18" s="148"/>
    </row>
    <row r="19" spans="1:12" ht="12" customHeight="1" x14ac:dyDescent="0.25">
      <c r="C19" s="149"/>
      <c r="F19" s="149"/>
      <c r="G19" s="224"/>
      <c r="H19" s="224"/>
      <c r="I19" s="149"/>
      <c r="L19" s="148"/>
    </row>
    <row r="20" spans="1:12" ht="12" customHeight="1" x14ac:dyDescent="0.25">
      <c r="A20" s="149"/>
      <c r="C20" s="149"/>
      <c r="F20" s="149"/>
      <c r="I20" s="149"/>
      <c r="L20" s="149"/>
    </row>
    <row r="21" spans="1:12" ht="12" customHeight="1" x14ac:dyDescent="0.25">
      <c r="A21" s="149"/>
      <c r="L21" s="149"/>
    </row>
    <row r="22" spans="1:12" ht="12" customHeight="1" x14ac:dyDescent="0.25">
      <c r="L22" s="148"/>
    </row>
    <row r="23" spans="1:12" ht="12" customHeight="1" x14ac:dyDescent="0.25">
      <c r="L23" s="148"/>
    </row>
    <row r="24" spans="1:12" ht="12" customHeight="1" x14ac:dyDescent="0.25"/>
    <row r="25" spans="1:12" ht="12" customHeight="1" x14ac:dyDescent="0.25"/>
    <row r="26" spans="1:12" ht="12" customHeight="1" x14ac:dyDescent="0.25"/>
    <row r="27" spans="1:12" ht="12" customHeight="1" x14ac:dyDescent="0.25"/>
    <row r="28" spans="1:12" ht="12" customHeight="1" x14ac:dyDescent="0.25"/>
    <row r="29" spans="1:12" ht="12" customHeight="1" x14ac:dyDescent="0.25"/>
    <row r="30" spans="1:12" ht="12" customHeight="1" x14ac:dyDescent="0.25"/>
    <row r="31" spans="1:12" ht="12" customHeight="1" x14ac:dyDescent="0.25"/>
    <row r="32" spans="1:12" ht="12" customHeight="1" x14ac:dyDescent="0.25">
      <c r="C32" s="149"/>
      <c r="F32" s="149"/>
      <c r="I32" s="149"/>
    </row>
    <row r="33" spans="1:12" ht="12" customHeight="1" x14ac:dyDescent="0.25">
      <c r="A33" s="149"/>
      <c r="C33" s="149"/>
      <c r="F33" s="149"/>
      <c r="I33" s="149"/>
      <c r="L33" s="149"/>
    </row>
    <row r="34" spans="1:12" ht="12" customHeight="1" x14ac:dyDescent="0.25">
      <c r="A34" s="149"/>
      <c r="L34" s="149"/>
    </row>
    <row r="35" spans="1:12" ht="12" customHeight="1" x14ac:dyDescent="0.25"/>
    <row r="36" spans="1:12" ht="12" customHeight="1" x14ac:dyDescent="0.25"/>
    <row r="37" spans="1:12" ht="12" customHeight="1" x14ac:dyDescent="0.25"/>
    <row r="38" spans="1:12" ht="12" customHeight="1" x14ac:dyDescent="0.25"/>
    <row r="39" spans="1:12" ht="12" customHeight="1" x14ac:dyDescent="0.25"/>
    <row r="40" spans="1:12" ht="12" customHeight="1" x14ac:dyDescent="0.25"/>
    <row r="41" spans="1:12" ht="12" customHeight="1" x14ac:dyDescent="0.25"/>
    <row r="42" spans="1:12" ht="12" customHeight="1" x14ac:dyDescent="0.25"/>
    <row r="43" spans="1:12" ht="12" customHeight="1" x14ac:dyDescent="0.25"/>
    <row r="44" spans="1:12" ht="12" customHeight="1" x14ac:dyDescent="0.25"/>
    <row r="45" spans="1:12" ht="12" customHeight="1" x14ac:dyDescent="0.25"/>
    <row r="46" spans="1:12" ht="12" customHeight="1" x14ac:dyDescent="0.25"/>
    <row r="47" spans="1:12" ht="12" customHeight="1" x14ac:dyDescent="0.25"/>
    <row r="48" spans="1:12" ht="12" customHeight="1" x14ac:dyDescent="0.25">
      <c r="C48" s="148"/>
      <c r="F48" s="148"/>
      <c r="I48" s="148"/>
    </row>
    <row r="49" spans="1:12" ht="12" customHeight="1" x14ac:dyDescent="0.25">
      <c r="A49" s="148"/>
      <c r="L49" s="148"/>
    </row>
  </sheetData>
  <mergeCells count="7">
    <mergeCell ref="B4:B6"/>
    <mergeCell ref="D4:E4"/>
    <mergeCell ref="G4:H4"/>
    <mergeCell ref="J4:K4"/>
    <mergeCell ref="D5:E5"/>
    <mergeCell ref="G5:H5"/>
    <mergeCell ref="J5:K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V52"/>
  <sheetViews>
    <sheetView showGridLines="0" zoomScale="85" zoomScaleNormal="85" workbookViewId="0">
      <selection activeCell="G21" sqref="G21:H21"/>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4" width="15.7109375" style="2" hidden="1" customWidth="1"/>
    <col min="15" max="15" width="2.85546875" style="2" hidden="1" customWidth="1"/>
    <col min="16" max="17" width="15.7109375" style="2" hidden="1" customWidth="1"/>
    <col min="18" max="18" width="2.85546875" style="2" hidden="1" customWidth="1"/>
    <col min="19" max="20" width="15.7109375" style="2" hidden="1" customWidth="1"/>
    <col min="21" max="21" width="2.85546875" style="2" customWidth="1"/>
    <col min="22" max="256" width="9.140625" style="2"/>
    <col min="257" max="257" width="2.85546875" style="2" customWidth="1"/>
    <col min="258" max="258" width="45.855468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270" width="15.7109375" style="2" customWidth="1"/>
    <col min="271" max="271" width="2.85546875" style="2" customWidth="1"/>
    <col min="272" max="273" width="15.7109375" style="2" customWidth="1"/>
    <col min="274" max="274" width="2.85546875" style="2" customWidth="1"/>
    <col min="275" max="276" width="15.7109375" style="2" customWidth="1"/>
    <col min="277" max="277" width="2.85546875" style="2" customWidth="1"/>
    <col min="278" max="512" width="9.140625" style="2"/>
    <col min="513" max="513" width="2.85546875" style="2" customWidth="1"/>
    <col min="514" max="514" width="45.855468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526" width="15.7109375" style="2" customWidth="1"/>
    <col min="527" max="527" width="2.85546875" style="2" customWidth="1"/>
    <col min="528" max="529" width="15.7109375" style="2" customWidth="1"/>
    <col min="530" max="530" width="2.85546875" style="2" customWidth="1"/>
    <col min="531" max="532" width="15.7109375" style="2" customWidth="1"/>
    <col min="533" max="533" width="2.85546875" style="2" customWidth="1"/>
    <col min="534" max="768" width="9.140625" style="2"/>
    <col min="769" max="769" width="2.85546875" style="2" customWidth="1"/>
    <col min="770" max="770" width="45.855468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782" width="15.7109375" style="2" customWidth="1"/>
    <col min="783" max="783" width="2.85546875" style="2" customWidth="1"/>
    <col min="784" max="785" width="15.7109375" style="2" customWidth="1"/>
    <col min="786" max="786" width="2.85546875" style="2" customWidth="1"/>
    <col min="787" max="788" width="15.7109375" style="2" customWidth="1"/>
    <col min="789" max="789" width="2.85546875" style="2" customWidth="1"/>
    <col min="790" max="1024" width="9.140625" style="2"/>
    <col min="1025" max="1025" width="2.85546875" style="2" customWidth="1"/>
    <col min="1026" max="1026" width="45.855468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038" width="15.7109375" style="2" customWidth="1"/>
    <col min="1039" max="1039" width="2.85546875" style="2" customWidth="1"/>
    <col min="1040" max="1041" width="15.7109375" style="2" customWidth="1"/>
    <col min="1042" max="1042" width="2.85546875" style="2" customWidth="1"/>
    <col min="1043" max="1044" width="15.7109375" style="2" customWidth="1"/>
    <col min="1045" max="1045" width="2.85546875" style="2" customWidth="1"/>
    <col min="1046" max="1280" width="9.140625" style="2"/>
    <col min="1281" max="1281" width="2.85546875" style="2" customWidth="1"/>
    <col min="1282" max="1282" width="45.855468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294" width="15.7109375" style="2" customWidth="1"/>
    <col min="1295" max="1295" width="2.85546875" style="2" customWidth="1"/>
    <col min="1296" max="1297" width="15.7109375" style="2" customWidth="1"/>
    <col min="1298" max="1298" width="2.85546875" style="2" customWidth="1"/>
    <col min="1299" max="1300" width="15.7109375" style="2" customWidth="1"/>
    <col min="1301" max="1301" width="2.85546875" style="2" customWidth="1"/>
    <col min="1302" max="1536" width="9.140625" style="2"/>
    <col min="1537" max="1537" width="2.85546875" style="2" customWidth="1"/>
    <col min="1538" max="1538" width="45.855468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550" width="15.7109375" style="2" customWidth="1"/>
    <col min="1551" max="1551" width="2.85546875" style="2" customWidth="1"/>
    <col min="1552" max="1553" width="15.7109375" style="2" customWidth="1"/>
    <col min="1554" max="1554" width="2.85546875" style="2" customWidth="1"/>
    <col min="1555" max="1556" width="15.7109375" style="2" customWidth="1"/>
    <col min="1557" max="1557" width="2.85546875" style="2" customWidth="1"/>
    <col min="1558" max="1792" width="9.140625" style="2"/>
    <col min="1793" max="1793" width="2.85546875" style="2" customWidth="1"/>
    <col min="1794" max="1794" width="45.855468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1806" width="15.7109375" style="2" customWidth="1"/>
    <col min="1807" max="1807" width="2.85546875" style="2" customWidth="1"/>
    <col min="1808" max="1809" width="15.7109375" style="2" customWidth="1"/>
    <col min="1810" max="1810" width="2.85546875" style="2" customWidth="1"/>
    <col min="1811" max="1812" width="15.7109375" style="2" customWidth="1"/>
    <col min="1813" max="1813" width="2.85546875" style="2" customWidth="1"/>
    <col min="1814" max="2048" width="9.140625" style="2"/>
    <col min="2049" max="2049" width="2.85546875" style="2" customWidth="1"/>
    <col min="2050" max="2050" width="45.855468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062" width="15.7109375" style="2" customWidth="1"/>
    <col min="2063" max="2063" width="2.85546875" style="2" customWidth="1"/>
    <col min="2064" max="2065" width="15.7109375" style="2" customWidth="1"/>
    <col min="2066" max="2066" width="2.85546875" style="2" customWidth="1"/>
    <col min="2067" max="2068" width="15.7109375" style="2" customWidth="1"/>
    <col min="2069" max="2069" width="2.85546875" style="2" customWidth="1"/>
    <col min="2070" max="2304" width="9.140625" style="2"/>
    <col min="2305" max="2305" width="2.85546875" style="2" customWidth="1"/>
    <col min="2306" max="2306" width="45.855468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318" width="15.7109375" style="2" customWidth="1"/>
    <col min="2319" max="2319" width="2.85546875" style="2" customWidth="1"/>
    <col min="2320" max="2321" width="15.7109375" style="2" customWidth="1"/>
    <col min="2322" max="2322" width="2.85546875" style="2" customWidth="1"/>
    <col min="2323" max="2324" width="15.7109375" style="2" customWidth="1"/>
    <col min="2325" max="2325" width="2.85546875" style="2" customWidth="1"/>
    <col min="2326" max="2560" width="9.140625" style="2"/>
    <col min="2561" max="2561" width="2.85546875" style="2" customWidth="1"/>
    <col min="2562" max="2562" width="45.855468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574" width="15.7109375" style="2" customWidth="1"/>
    <col min="2575" max="2575" width="2.85546875" style="2" customWidth="1"/>
    <col min="2576" max="2577" width="15.7109375" style="2" customWidth="1"/>
    <col min="2578" max="2578" width="2.85546875" style="2" customWidth="1"/>
    <col min="2579" max="2580" width="15.7109375" style="2" customWidth="1"/>
    <col min="2581" max="2581" width="2.85546875" style="2" customWidth="1"/>
    <col min="2582" max="2816" width="9.140625" style="2"/>
    <col min="2817" max="2817" width="2.85546875" style="2" customWidth="1"/>
    <col min="2818" max="2818" width="45.855468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2830" width="15.7109375" style="2" customWidth="1"/>
    <col min="2831" max="2831" width="2.85546875" style="2" customWidth="1"/>
    <col min="2832" max="2833" width="15.7109375" style="2" customWidth="1"/>
    <col min="2834" max="2834" width="2.85546875" style="2" customWidth="1"/>
    <col min="2835" max="2836" width="15.7109375" style="2" customWidth="1"/>
    <col min="2837" max="2837" width="2.85546875" style="2" customWidth="1"/>
    <col min="2838" max="3072" width="9.140625" style="2"/>
    <col min="3073" max="3073" width="2.85546875" style="2" customWidth="1"/>
    <col min="3074" max="3074" width="45.855468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086" width="15.7109375" style="2" customWidth="1"/>
    <col min="3087" max="3087" width="2.85546875" style="2" customWidth="1"/>
    <col min="3088" max="3089" width="15.7109375" style="2" customWidth="1"/>
    <col min="3090" max="3090" width="2.85546875" style="2" customWidth="1"/>
    <col min="3091" max="3092" width="15.7109375" style="2" customWidth="1"/>
    <col min="3093" max="3093" width="2.85546875" style="2" customWidth="1"/>
    <col min="3094" max="3328" width="9.140625" style="2"/>
    <col min="3329" max="3329" width="2.85546875" style="2" customWidth="1"/>
    <col min="3330" max="3330" width="45.855468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342" width="15.7109375" style="2" customWidth="1"/>
    <col min="3343" max="3343" width="2.85546875" style="2" customWidth="1"/>
    <col min="3344" max="3345" width="15.7109375" style="2" customWidth="1"/>
    <col min="3346" max="3346" width="2.85546875" style="2" customWidth="1"/>
    <col min="3347" max="3348" width="15.7109375" style="2" customWidth="1"/>
    <col min="3349" max="3349" width="2.85546875" style="2" customWidth="1"/>
    <col min="3350" max="3584" width="9.140625" style="2"/>
    <col min="3585" max="3585" width="2.85546875" style="2" customWidth="1"/>
    <col min="3586" max="3586" width="45.855468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598" width="15.7109375" style="2" customWidth="1"/>
    <col min="3599" max="3599" width="2.85546875" style="2" customWidth="1"/>
    <col min="3600" max="3601" width="15.7109375" style="2" customWidth="1"/>
    <col min="3602" max="3602" width="2.85546875" style="2" customWidth="1"/>
    <col min="3603" max="3604" width="15.7109375" style="2" customWidth="1"/>
    <col min="3605" max="3605" width="2.85546875" style="2" customWidth="1"/>
    <col min="3606" max="3840" width="9.140625" style="2"/>
    <col min="3841" max="3841" width="2.85546875" style="2" customWidth="1"/>
    <col min="3842" max="3842" width="45.855468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3854" width="15.7109375" style="2" customWidth="1"/>
    <col min="3855" max="3855" width="2.85546875" style="2" customWidth="1"/>
    <col min="3856" max="3857" width="15.7109375" style="2" customWidth="1"/>
    <col min="3858" max="3858" width="2.85546875" style="2" customWidth="1"/>
    <col min="3859" max="3860" width="15.7109375" style="2" customWidth="1"/>
    <col min="3861" max="3861" width="2.85546875" style="2" customWidth="1"/>
    <col min="3862" max="4096" width="9.140625" style="2"/>
    <col min="4097" max="4097" width="2.85546875" style="2" customWidth="1"/>
    <col min="4098" max="4098" width="45.855468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110" width="15.7109375" style="2" customWidth="1"/>
    <col min="4111" max="4111" width="2.85546875" style="2" customWidth="1"/>
    <col min="4112" max="4113" width="15.7109375" style="2" customWidth="1"/>
    <col min="4114" max="4114" width="2.85546875" style="2" customWidth="1"/>
    <col min="4115" max="4116" width="15.7109375" style="2" customWidth="1"/>
    <col min="4117" max="4117" width="2.85546875" style="2" customWidth="1"/>
    <col min="4118" max="4352" width="9.140625" style="2"/>
    <col min="4353" max="4353" width="2.85546875" style="2" customWidth="1"/>
    <col min="4354" max="4354" width="45.855468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366" width="15.7109375" style="2" customWidth="1"/>
    <col min="4367" max="4367" width="2.85546875" style="2" customWidth="1"/>
    <col min="4368" max="4369" width="15.7109375" style="2" customWidth="1"/>
    <col min="4370" max="4370" width="2.85546875" style="2" customWidth="1"/>
    <col min="4371" max="4372" width="15.7109375" style="2" customWidth="1"/>
    <col min="4373" max="4373" width="2.85546875" style="2" customWidth="1"/>
    <col min="4374" max="4608" width="9.140625" style="2"/>
    <col min="4609" max="4609" width="2.85546875" style="2" customWidth="1"/>
    <col min="4610" max="4610" width="45.855468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622" width="15.7109375" style="2" customWidth="1"/>
    <col min="4623" max="4623" width="2.85546875" style="2" customWidth="1"/>
    <col min="4624" max="4625" width="15.7109375" style="2" customWidth="1"/>
    <col min="4626" max="4626" width="2.85546875" style="2" customWidth="1"/>
    <col min="4627" max="4628" width="15.7109375" style="2" customWidth="1"/>
    <col min="4629" max="4629" width="2.85546875" style="2" customWidth="1"/>
    <col min="4630" max="4864" width="9.140625" style="2"/>
    <col min="4865" max="4865" width="2.85546875" style="2" customWidth="1"/>
    <col min="4866" max="4866" width="45.855468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4878" width="15.7109375" style="2" customWidth="1"/>
    <col min="4879" max="4879" width="2.85546875" style="2" customWidth="1"/>
    <col min="4880" max="4881" width="15.7109375" style="2" customWidth="1"/>
    <col min="4882" max="4882" width="2.85546875" style="2" customWidth="1"/>
    <col min="4883" max="4884" width="15.7109375" style="2" customWidth="1"/>
    <col min="4885" max="4885" width="2.85546875" style="2" customWidth="1"/>
    <col min="4886" max="5120" width="9.140625" style="2"/>
    <col min="5121" max="5121" width="2.85546875" style="2" customWidth="1"/>
    <col min="5122" max="5122" width="45.855468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134" width="15.7109375" style="2" customWidth="1"/>
    <col min="5135" max="5135" width="2.85546875" style="2" customWidth="1"/>
    <col min="5136" max="5137" width="15.7109375" style="2" customWidth="1"/>
    <col min="5138" max="5138" width="2.85546875" style="2" customWidth="1"/>
    <col min="5139" max="5140" width="15.7109375" style="2" customWidth="1"/>
    <col min="5141" max="5141" width="2.85546875" style="2" customWidth="1"/>
    <col min="5142" max="5376" width="9.140625" style="2"/>
    <col min="5377" max="5377" width="2.85546875" style="2" customWidth="1"/>
    <col min="5378" max="5378" width="45.855468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390" width="15.7109375" style="2" customWidth="1"/>
    <col min="5391" max="5391" width="2.85546875" style="2" customWidth="1"/>
    <col min="5392" max="5393" width="15.7109375" style="2" customWidth="1"/>
    <col min="5394" max="5394" width="2.85546875" style="2" customWidth="1"/>
    <col min="5395" max="5396" width="15.7109375" style="2" customWidth="1"/>
    <col min="5397" max="5397" width="2.85546875" style="2" customWidth="1"/>
    <col min="5398" max="5632" width="9.140625" style="2"/>
    <col min="5633" max="5633" width="2.85546875" style="2" customWidth="1"/>
    <col min="5634" max="5634" width="45.855468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646" width="15.7109375" style="2" customWidth="1"/>
    <col min="5647" max="5647" width="2.85546875" style="2" customWidth="1"/>
    <col min="5648" max="5649" width="15.7109375" style="2" customWidth="1"/>
    <col min="5650" max="5650" width="2.85546875" style="2" customWidth="1"/>
    <col min="5651" max="5652" width="15.7109375" style="2" customWidth="1"/>
    <col min="5653" max="5653" width="2.85546875" style="2" customWidth="1"/>
    <col min="5654" max="5888" width="9.140625" style="2"/>
    <col min="5889" max="5889" width="2.85546875" style="2" customWidth="1"/>
    <col min="5890" max="5890" width="45.855468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5902" width="15.7109375" style="2" customWidth="1"/>
    <col min="5903" max="5903" width="2.85546875" style="2" customWidth="1"/>
    <col min="5904" max="5905" width="15.7109375" style="2" customWidth="1"/>
    <col min="5906" max="5906" width="2.85546875" style="2" customWidth="1"/>
    <col min="5907" max="5908" width="15.7109375" style="2" customWidth="1"/>
    <col min="5909" max="5909" width="2.85546875" style="2" customWidth="1"/>
    <col min="5910" max="6144" width="9.140625" style="2"/>
    <col min="6145" max="6145" width="2.85546875" style="2" customWidth="1"/>
    <col min="6146" max="6146" width="45.855468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158" width="15.7109375" style="2" customWidth="1"/>
    <col min="6159" max="6159" width="2.85546875" style="2" customWidth="1"/>
    <col min="6160" max="6161" width="15.7109375" style="2" customWidth="1"/>
    <col min="6162" max="6162" width="2.85546875" style="2" customWidth="1"/>
    <col min="6163" max="6164" width="15.7109375" style="2" customWidth="1"/>
    <col min="6165" max="6165" width="2.85546875" style="2" customWidth="1"/>
    <col min="6166" max="6400" width="9.140625" style="2"/>
    <col min="6401" max="6401" width="2.85546875" style="2" customWidth="1"/>
    <col min="6402" max="6402" width="45.855468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414" width="15.7109375" style="2" customWidth="1"/>
    <col min="6415" max="6415" width="2.85546875" style="2" customWidth="1"/>
    <col min="6416" max="6417" width="15.7109375" style="2" customWidth="1"/>
    <col min="6418" max="6418" width="2.85546875" style="2" customWidth="1"/>
    <col min="6419" max="6420" width="15.7109375" style="2" customWidth="1"/>
    <col min="6421" max="6421" width="2.85546875" style="2" customWidth="1"/>
    <col min="6422" max="6656" width="9.140625" style="2"/>
    <col min="6657" max="6657" width="2.85546875" style="2" customWidth="1"/>
    <col min="6658" max="6658" width="45.855468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670" width="15.7109375" style="2" customWidth="1"/>
    <col min="6671" max="6671" width="2.85546875" style="2" customWidth="1"/>
    <col min="6672" max="6673" width="15.7109375" style="2" customWidth="1"/>
    <col min="6674" max="6674" width="2.85546875" style="2" customWidth="1"/>
    <col min="6675" max="6676" width="15.7109375" style="2" customWidth="1"/>
    <col min="6677" max="6677" width="2.85546875" style="2" customWidth="1"/>
    <col min="6678" max="6912" width="9.140625" style="2"/>
    <col min="6913" max="6913" width="2.85546875" style="2" customWidth="1"/>
    <col min="6914" max="6914" width="45.855468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6926" width="15.7109375" style="2" customWidth="1"/>
    <col min="6927" max="6927" width="2.85546875" style="2" customWidth="1"/>
    <col min="6928" max="6929" width="15.7109375" style="2" customWidth="1"/>
    <col min="6930" max="6930" width="2.85546875" style="2" customWidth="1"/>
    <col min="6931" max="6932" width="15.7109375" style="2" customWidth="1"/>
    <col min="6933" max="6933" width="2.85546875" style="2" customWidth="1"/>
    <col min="6934" max="7168" width="9.140625" style="2"/>
    <col min="7169" max="7169" width="2.85546875" style="2" customWidth="1"/>
    <col min="7170" max="7170" width="45.855468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182" width="15.7109375" style="2" customWidth="1"/>
    <col min="7183" max="7183" width="2.85546875" style="2" customWidth="1"/>
    <col min="7184" max="7185" width="15.7109375" style="2" customWidth="1"/>
    <col min="7186" max="7186" width="2.85546875" style="2" customWidth="1"/>
    <col min="7187" max="7188" width="15.7109375" style="2" customWidth="1"/>
    <col min="7189" max="7189" width="2.85546875" style="2" customWidth="1"/>
    <col min="7190" max="7424" width="9.140625" style="2"/>
    <col min="7425" max="7425" width="2.85546875" style="2" customWidth="1"/>
    <col min="7426" max="7426" width="45.855468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438" width="15.7109375" style="2" customWidth="1"/>
    <col min="7439" max="7439" width="2.85546875" style="2" customWidth="1"/>
    <col min="7440" max="7441" width="15.7109375" style="2" customWidth="1"/>
    <col min="7442" max="7442" width="2.85546875" style="2" customWidth="1"/>
    <col min="7443" max="7444" width="15.7109375" style="2" customWidth="1"/>
    <col min="7445" max="7445" width="2.85546875" style="2" customWidth="1"/>
    <col min="7446" max="7680" width="9.140625" style="2"/>
    <col min="7681" max="7681" width="2.85546875" style="2" customWidth="1"/>
    <col min="7682" max="7682" width="45.855468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694" width="15.7109375" style="2" customWidth="1"/>
    <col min="7695" max="7695" width="2.85546875" style="2" customWidth="1"/>
    <col min="7696" max="7697" width="15.7109375" style="2" customWidth="1"/>
    <col min="7698" max="7698" width="2.85546875" style="2" customWidth="1"/>
    <col min="7699" max="7700" width="15.7109375" style="2" customWidth="1"/>
    <col min="7701" max="7701" width="2.85546875" style="2" customWidth="1"/>
    <col min="7702" max="7936" width="9.140625" style="2"/>
    <col min="7937" max="7937" width="2.85546875" style="2" customWidth="1"/>
    <col min="7938" max="7938" width="45.855468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7950" width="15.7109375" style="2" customWidth="1"/>
    <col min="7951" max="7951" width="2.85546875" style="2" customWidth="1"/>
    <col min="7952" max="7953" width="15.7109375" style="2" customWidth="1"/>
    <col min="7954" max="7954" width="2.85546875" style="2" customWidth="1"/>
    <col min="7955" max="7956" width="15.7109375" style="2" customWidth="1"/>
    <col min="7957" max="7957" width="2.85546875" style="2" customWidth="1"/>
    <col min="7958" max="8192" width="9.140625" style="2"/>
    <col min="8193" max="8193" width="2.85546875" style="2" customWidth="1"/>
    <col min="8194" max="8194" width="45.855468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206" width="15.7109375" style="2" customWidth="1"/>
    <col min="8207" max="8207" width="2.85546875" style="2" customWidth="1"/>
    <col min="8208" max="8209" width="15.7109375" style="2" customWidth="1"/>
    <col min="8210" max="8210" width="2.85546875" style="2" customWidth="1"/>
    <col min="8211" max="8212" width="15.7109375" style="2" customWidth="1"/>
    <col min="8213" max="8213" width="2.85546875" style="2" customWidth="1"/>
    <col min="8214" max="8448" width="9.140625" style="2"/>
    <col min="8449" max="8449" width="2.85546875" style="2" customWidth="1"/>
    <col min="8450" max="8450" width="45.855468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462" width="15.7109375" style="2" customWidth="1"/>
    <col min="8463" max="8463" width="2.85546875" style="2" customWidth="1"/>
    <col min="8464" max="8465" width="15.7109375" style="2" customWidth="1"/>
    <col min="8466" max="8466" width="2.85546875" style="2" customWidth="1"/>
    <col min="8467" max="8468" width="15.7109375" style="2" customWidth="1"/>
    <col min="8469" max="8469" width="2.85546875" style="2" customWidth="1"/>
    <col min="8470" max="8704" width="9.140625" style="2"/>
    <col min="8705" max="8705" width="2.85546875" style="2" customWidth="1"/>
    <col min="8706" max="8706" width="45.855468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718" width="15.7109375" style="2" customWidth="1"/>
    <col min="8719" max="8719" width="2.85546875" style="2" customWidth="1"/>
    <col min="8720" max="8721" width="15.7109375" style="2" customWidth="1"/>
    <col min="8722" max="8722" width="2.85546875" style="2" customWidth="1"/>
    <col min="8723" max="8724" width="15.7109375" style="2" customWidth="1"/>
    <col min="8725" max="8725" width="2.85546875" style="2" customWidth="1"/>
    <col min="8726" max="8960" width="9.140625" style="2"/>
    <col min="8961" max="8961" width="2.85546875" style="2" customWidth="1"/>
    <col min="8962" max="8962" width="45.855468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8974" width="15.7109375" style="2" customWidth="1"/>
    <col min="8975" max="8975" width="2.85546875" style="2" customWidth="1"/>
    <col min="8976" max="8977" width="15.7109375" style="2" customWidth="1"/>
    <col min="8978" max="8978" width="2.85546875" style="2" customWidth="1"/>
    <col min="8979" max="8980" width="15.7109375" style="2" customWidth="1"/>
    <col min="8981" max="8981" width="2.85546875" style="2" customWidth="1"/>
    <col min="8982" max="9216" width="9.140625" style="2"/>
    <col min="9217" max="9217" width="2.85546875" style="2" customWidth="1"/>
    <col min="9218" max="9218" width="45.855468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230" width="15.7109375" style="2" customWidth="1"/>
    <col min="9231" max="9231" width="2.85546875" style="2" customWidth="1"/>
    <col min="9232" max="9233" width="15.7109375" style="2" customWidth="1"/>
    <col min="9234" max="9234" width="2.85546875" style="2" customWidth="1"/>
    <col min="9235" max="9236" width="15.7109375" style="2" customWidth="1"/>
    <col min="9237" max="9237" width="2.85546875" style="2" customWidth="1"/>
    <col min="9238" max="9472" width="9.140625" style="2"/>
    <col min="9473" max="9473" width="2.85546875" style="2" customWidth="1"/>
    <col min="9474" max="9474" width="45.855468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486" width="15.7109375" style="2" customWidth="1"/>
    <col min="9487" max="9487" width="2.85546875" style="2" customWidth="1"/>
    <col min="9488" max="9489" width="15.7109375" style="2" customWidth="1"/>
    <col min="9490" max="9490" width="2.85546875" style="2" customWidth="1"/>
    <col min="9491" max="9492" width="15.7109375" style="2" customWidth="1"/>
    <col min="9493" max="9493" width="2.85546875" style="2" customWidth="1"/>
    <col min="9494" max="9728" width="9.140625" style="2"/>
    <col min="9729" max="9729" width="2.85546875" style="2" customWidth="1"/>
    <col min="9730" max="9730" width="45.855468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742" width="15.7109375" style="2" customWidth="1"/>
    <col min="9743" max="9743" width="2.85546875" style="2" customWidth="1"/>
    <col min="9744" max="9745" width="15.7109375" style="2" customWidth="1"/>
    <col min="9746" max="9746" width="2.85546875" style="2" customWidth="1"/>
    <col min="9747" max="9748" width="15.7109375" style="2" customWidth="1"/>
    <col min="9749" max="9749" width="2.85546875" style="2" customWidth="1"/>
    <col min="9750" max="9984" width="9.140625" style="2"/>
    <col min="9985" max="9985" width="2.85546875" style="2" customWidth="1"/>
    <col min="9986" max="9986" width="45.855468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9998" width="15.7109375" style="2" customWidth="1"/>
    <col min="9999" max="9999" width="2.85546875" style="2" customWidth="1"/>
    <col min="10000" max="10001" width="15.7109375" style="2" customWidth="1"/>
    <col min="10002" max="10002" width="2.85546875" style="2" customWidth="1"/>
    <col min="10003" max="10004" width="15.7109375" style="2" customWidth="1"/>
    <col min="10005" max="10005" width="2.85546875" style="2" customWidth="1"/>
    <col min="10006" max="10240" width="9.140625" style="2"/>
    <col min="10241" max="10241" width="2.85546875" style="2" customWidth="1"/>
    <col min="10242" max="10242" width="45.855468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254" width="15.7109375" style="2" customWidth="1"/>
    <col min="10255" max="10255" width="2.85546875" style="2" customWidth="1"/>
    <col min="10256" max="10257" width="15.7109375" style="2" customWidth="1"/>
    <col min="10258" max="10258" width="2.85546875" style="2" customWidth="1"/>
    <col min="10259" max="10260" width="15.7109375" style="2" customWidth="1"/>
    <col min="10261" max="10261" width="2.85546875" style="2" customWidth="1"/>
    <col min="10262" max="10496" width="9.140625" style="2"/>
    <col min="10497" max="10497" width="2.85546875" style="2" customWidth="1"/>
    <col min="10498" max="10498" width="45.855468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510" width="15.7109375" style="2" customWidth="1"/>
    <col min="10511" max="10511" width="2.85546875" style="2" customWidth="1"/>
    <col min="10512" max="10513" width="15.7109375" style="2" customWidth="1"/>
    <col min="10514" max="10514" width="2.85546875" style="2" customWidth="1"/>
    <col min="10515" max="10516" width="15.7109375" style="2" customWidth="1"/>
    <col min="10517" max="10517" width="2.85546875" style="2" customWidth="1"/>
    <col min="10518" max="10752" width="9.140625" style="2"/>
    <col min="10753" max="10753" width="2.85546875" style="2" customWidth="1"/>
    <col min="10754" max="10754" width="45.855468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0766" width="15.7109375" style="2" customWidth="1"/>
    <col min="10767" max="10767" width="2.85546875" style="2" customWidth="1"/>
    <col min="10768" max="10769" width="15.7109375" style="2" customWidth="1"/>
    <col min="10770" max="10770" width="2.85546875" style="2" customWidth="1"/>
    <col min="10771" max="10772" width="15.7109375" style="2" customWidth="1"/>
    <col min="10773" max="10773" width="2.85546875" style="2" customWidth="1"/>
    <col min="10774" max="11008" width="9.140625" style="2"/>
    <col min="11009" max="11009" width="2.85546875" style="2" customWidth="1"/>
    <col min="11010" max="11010" width="45.855468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022" width="15.7109375" style="2" customWidth="1"/>
    <col min="11023" max="11023" width="2.85546875" style="2" customWidth="1"/>
    <col min="11024" max="11025" width="15.7109375" style="2" customWidth="1"/>
    <col min="11026" max="11026" width="2.85546875" style="2" customWidth="1"/>
    <col min="11027" max="11028" width="15.7109375" style="2" customWidth="1"/>
    <col min="11029" max="11029" width="2.85546875" style="2" customWidth="1"/>
    <col min="11030" max="11264" width="9.140625" style="2"/>
    <col min="11265" max="11265" width="2.85546875" style="2" customWidth="1"/>
    <col min="11266" max="11266" width="45.855468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278" width="15.7109375" style="2" customWidth="1"/>
    <col min="11279" max="11279" width="2.85546875" style="2" customWidth="1"/>
    <col min="11280" max="11281" width="15.7109375" style="2" customWidth="1"/>
    <col min="11282" max="11282" width="2.85546875" style="2" customWidth="1"/>
    <col min="11283" max="11284" width="15.7109375" style="2" customWidth="1"/>
    <col min="11285" max="11285" width="2.85546875" style="2" customWidth="1"/>
    <col min="11286" max="11520" width="9.140625" style="2"/>
    <col min="11521" max="11521" width="2.85546875" style="2" customWidth="1"/>
    <col min="11522" max="11522" width="45.855468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534" width="15.7109375" style="2" customWidth="1"/>
    <col min="11535" max="11535" width="2.85546875" style="2" customWidth="1"/>
    <col min="11536" max="11537" width="15.7109375" style="2" customWidth="1"/>
    <col min="11538" max="11538" width="2.85546875" style="2" customWidth="1"/>
    <col min="11539" max="11540" width="15.7109375" style="2" customWidth="1"/>
    <col min="11541" max="11541" width="2.85546875" style="2" customWidth="1"/>
    <col min="11542" max="11776" width="9.140625" style="2"/>
    <col min="11777" max="11777" width="2.85546875" style="2" customWidth="1"/>
    <col min="11778" max="11778" width="45.855468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1790" width="15.7109375" style="2" customWidth="1"/>
    <col min="11791" max="11791" width="2.85546875" style="2" customWidth="1"/>
    <col min="11792" max="11793" width="15.7109375" style="2" customWidth="1"/>
    <col min="11794" max="11794" width="2.85546875" style="2" customWidth="1"/>
    <col min="11795" max="11796" width="15.7109375" style="2" customWidth="1"/>
    <col min="11797" max="11797" width="2.85546875" style="2" customWidth="1"/>
    <col min="11798" max="12032" width="9.140625" style="2"/>
    <col min="12033" max="12033" width="2.85546875" style="2" customWidth="1"/>
    <col min="12034" max="12034" width="45.855468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046" width="15.7109375" style="2" customWidth="1"/>
    <col min="12047" max="12047" width="2.85546875" style="2" customWidth="1"/>
    <col min="12048" max="12049" width="15.7109375" style="2" customWidth="1"/>
    <col min="12050" max="12050" width="2.85546875" style="2" customWidth="1"/>
    <col min="12051" max="12052" width="15.7109375" style="2" customWidth="1"/>
    <col min="12053" max="12053" width="2.85546875" style="2" customWidth="1"/>
    <col min="12054" max="12288" width="9.140625" style="2"/>
    <col min="12289" max="12289" width="2.85546875" style="2" customWidth="1"/>
    <col min="12290" max="12290" width="45.855468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302" width="15.7109375" style="2" customWidth="1"/>
    <col min="12303" max="12303" width="2.85546875" style="2" customWidth="1"/>
    <col min="12304" max="12305" width="15.7109375" style="2" customWidth="1"/>
    <col min="12306" max="12306" width="2.85546875" style="2" customWidth="1"/>
    <col min="12307" max="12308" width="15.7109375" style="2" customWidth="1"/>
    <col min="12309" max="12309" width="2.85546875" style="2" customWidth="1"/>
    <col min="12310" max="12544" width="9.140625" style="2"/>
    <col min="12545" max="12545" width="2.85546875" style="2" customWidth="1"/>
    <col min="12546" max="12546" width="45.855468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558" width="15.7109375" style="2" customWidth="1"/>
    <col min="12559" max="12559" width="2.85546875" style="2" customWidth="1"/>
    <col min="12560" max="12561" width="15.7109375" style="2" customWidth="1"/>
    <col min="12562" max="12562" width="2.85546875" style="2" customWidth="1"/>
    <col min="12563" max="12564" width="15.7109375" style="2" customWidth="1"/>
    <col min="12565" max="12565" width="2.85546875" style="2" customWidth="1"/>
    <col min="12566" max="12800" width="9.140625" style="2"/>
    <col min="12801" max="12801" width="2.85546875" style="2" customWidth="1"/>
    <col min="12802" max="12802" width="45.855468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2814" width="15.7109375" style="2" customWidth="1"/>
    <col min="12815" max="12815" width="2.85546875" style="2" customWidth="1"/>
    <col min="12816" max="12817" width="15.7109375" style="2" customWidth="1"/>
    <col min="12818" max="12818" width="2.85546875" style="2" customWidth="1"/>
    <col min="12819" max="12820" width="15.7109375" style="2" customWidth="1"/>
    <col min="12821" max="12821" width="2.85546875" style="2" customWidth="1"/>
    <col min="12822" max="13056" width="9.140625" style="2"/>
    <col min="13057" max="13057" width="2.85546875" style="2" customWidth="1"/>
    <col min="13058" max="13058" width="45.855468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070" width="15.7109375" style="2" customWidth="1"/>
    <col min="13071" max="13071" width="2.85546875" style="2" customWidth="1"/>
    <col min="13072" max="13073" width="15.7109375" style="2" customWidth="1"/>
    <col min="13074" max="13074" width="2.85546875" style="2" customWidth="1"/>
    <col min="13075" max="13076" width="15.7109375" style="2" customWidth="1"/>
    <col min="13077" max="13077" width="2.85546875" style="2" customWidth="1"/>
    <col min="13078" max="13312" width="9.140625" style="2"/>
    <col min="13313" max="13313" width="2.85546875" style="2" customWidth="1"/>
    <col min="13314" max="13314" width="45.855468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326" width="15.7109375" style="2" customWidth="1"/>
    <col min="13327" max="13327" width="2.85546875" style="2" customWidth="1"/>
    <col min="13328" max="13329" width="15.7109375" style="2" customWidth="1"/>
    <col min="13330" max="13330" width="2.85546875" style="2" customWidth="1"/>
    <col min="13331" max="13332" width="15.7109375" style="2" customWidth="1"/>
    <col min="13333" max="13333" width="2.85546875" style="2" customWidth="1"/>
    <col min="13334" max="13568" width="9.140625" style="2"/>
    <col min="13569" max="13569" width="2.85546875" style="2" customWidth="1"/>
    <col min="13570" max="13570" width="45.855468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582" width="15.7109375" style="2" customWidth="1"/>
    <col min="13583" max="13583" width="2.85546875" style="2" customWidth="1"/>
    <col min="13584" max="13585" width="15.7109375" style="2" customWidth="1"/>
    <col min="13586" max="13586" width="2.85546875" style="2" customWidth="1"/>
    <col min="13587" max="13588" width="15.7109375" style="2" customWidth="1"/>
    <col min="13589" max="13589" width="2.85546875" style="2" customWidth="1"/>
    <col min="13590" max="13824" width="9.140625" style="2"/>
    <col min="13825" max="13825" width="2.85546875" style="2" customWidth="1"/>
    <col min="13826" max="13826" width="45.855468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3838" width="15.7109375" style="2" customWidth="1"/>
    <col min="13839" max="13839" width="2.85546875" style="2" customWidth="1"/>
    <col min="13840" max="13841" width="15.7109375" style="2" customWidth="1"/>
    <col min="13842" max="13842" width="2.85546875" style="2" customWidth="1"/>
    <col min="13843" max="13844" width="15.7109375" style="2" customWidth="1"/>
    <col min="13845" max="13845" width="2.85546875" style="2" customWidth="1"/>
    <col min="13846" max="14080" width="9.140625" style="2"/>
    <col min="14081" max="14081" width="2.85546875" style="2" customWidth="1"/>
    <col min="14082" max="14082" width="45.855468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094" width="15.7109375" style="2" customWidth="1"/>
    <col min="14095" max="14095" width="2.85546875" style="2" customWidth="1"/>
    <col min="14096" max="14097" width="15.7109375" style="2" customWidth="1"/>
    <col min="14098" max="14098" width="2.85546875" style="2" customWidth="1"/>
    <col min="14099" max="14100" width="15.7109375" style="2" customWidth="1"/>
    <col min="14101" max="14101" width="2.85546875" style="2" customWidth="1"/>
    <col min="14102" max="14336" width="9.140625" style="2"/>
    <col min="14337" max="14337" width="2.85546875" style="2" customWidth="1"/>
    <col min="14338" max="14338" width="45.855468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350" width="15.7109375" style="2" customWidth="1"/>
    <col min="14351" max="14351" width="2.85546875" style="2" customWidth="1"/>
    <col min="14352" max="14353" width="15.7109375" style="2" customWidth="1"/>
    <col min="14354" max="14354" width="2.85546875" style="2" customWidth="1"/>
    <col min="14355" max="14356" width="15.7109375" style="2" customWidth="1"/>
    <col min="14357" max="14357" width="2.85546875" style="2" customWidth="1"/>
    <col min="14358" max="14592" width="9.140625" style="2"/>
    <col min="14593" max="14593" width="2.85546875" style="2" customWidth="1"/>
    <col min="14594" max="14594" width="45.855468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606" width="15.7109375" style="2" customWidth="1"/>
    <col min="14607" max="14607" width="2.85546875" style="2" customWidth="1"/>
    <col min="14608" max="14609" width="15.7109375" style="2" customWidth="1"/>
    <col min="14610" max="14610" width="2.85546875" style="2" customWidth="1"/>
    <col min="14611" max="14612" width="15.7109375" style="2" customWidth="1"/>
    <col min="14613" max="14613" width="2.85546875" style="2" customWidth="1"/>
    <col min="14614" max="14848" width="9.140625" style="2"/>
    <col min="14849" max="14849" width="2.85546875" style="2" customWidth="1"/>
    <col min="14850" max="14850" width="45.855468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4862" width="15.7109375" style="2" customWidth="1"/>
    <col min="14863" max="14863" width="2.85546875" style="2" customWidth="1"/>
    <col min="14864" max="14865" width="15.7109375" style="2" customWidth="1"/>
    <col min="14866" max="14866" width="2.85546875" style="2" customWidth="1"/>
    <col min="14867" max="14868" width="15.7109375" style="2" customWidth="1"/>
    <col min="14869" max="14869" width="2.85546875" style="2" customWidth="1"/>
    <col min="14870" max="15104" width="9.140625" style="2"/>
    <col min="15105" max="15105" width="2.85546875" style="2" customWidth="1"/>
    <col min="15106" max="15106" width="45.855468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118" width="15.7109375" style="2" customWidth="1"/>
    <col min="15119" max="15119" width="2.85546875" style="2" customWidth="1"/>
    <col min="15120" max="15121" width="15.7109375" style="2" customWidth="1"/>
    <col min="15122" max="15122" width="2.85546875" style="2" customWidth="1"/>
    <col min="15123" max="15124" width="15.7109375" style="2" customWidth="1"/>
    <col min="15125" max="15125" width="2.85546875" style="2" customWidth="1"/>
    <col min="15126" max="15360" width="9.140625" style="2"/>
    <col min="15361" max="15361" width="2.85546875" style="2" customWidth="1"/>
    <col min="15362" max="15362" width="45.855468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374" width="15.7109375" style="2" customWidth="1"/>
    <col min="15375" max="15375" width="2.85546875" style="2" customWidth="1"/>
    <col min="15376" max="15377" width="15.7109375" style="2" customWidth="1"/>
    <col min="15378" max="15378" width="2.85546875" style="2" customWidth="1"/>
    <col min="15379" max="15380" width="15.7109375" style="2" customWidth="1"/>
    <col min="15381" max="15381" width="2.85546875" style="2" customWidth="1"/>
    <col min="15382" max="15616" width="9.140625" style="2"/>
    <col min="15617" max="15617" width="2.85546875" style="2" customWidth="1"/>
    <col min="15618" max="15618" width="45.855468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630" width="15.7109375" style="2" customWidth="1"/>
    <col min="15631" max="15631" width="2.85546875" style="2" customWidth="1"/>
    <col min="15632" max="15633" width="15.7109375" style="2" customWidth="1"/>
    <col min="15634" max="15634" width="2.85546875" style="2" customWidth="1"/>
    <col min="15635" max="15636" width="15.7109375" style="2" customWidth="1"/>
    <col min="15637" max="15637" width="2.85546875" style="2" customWidth="1"/>
    <col min="15638" max="15872" width="9.140625" style="2"/>
    <col min="15873" max="15873" width="2.85546875" style="2" customWidth="1"/>
    <col min="15874" max="15874" width="45.855468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5886" width="15.7109375" style="2" customWidth="1"/>
    <col min="15887" max="15887" width="2.85546875" style="2" customWidth="1"/>
    <col min="15888" max="15889" width="15.7109375" style="2" customWidth="1"/>
    <col min="15890" max="15890" width="2.85546875" style="2" customWidth="1"/>
    <col min="15891" max="15892" width="15.7109375" style="2" customWidth="1"/>
    <col min="15893" max="15893" width="2.85546875" style="2" customWidth="1"/>
    <col min="15894" max="16128" width="9.140625" style="2"/>
    <col min="16129" max="16129" width="2.85546875" style="2" customWidth="1"/>
    <col min="16130" max="16130" width="45.855468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142" width="15.7109375" style="2" customWidth="1"/>
    <col min="16143" max="16143" width="2.85546875" style="2" customWidth="1"/>
    <col min="16144" max="16145" width="15.7109375" style="2" customWidth="1"/>
    <col min="16146" max="16146" width="2.85546875" style="2" customWidth="1"/>
    <col min="16147" max="16148" width="15.7109375" style="2" customWidth="1"/>
    <col min="16149" max="16149" width="2.85546875" style="2" customWidth="1"/>
    <col min="16150" max="16384" width="9.140625" style="2"/>
  </cols>
  <sheetData>
    <row r="2" spans="1:22" ht="12" customHeight="1" x14ac:dyDescent="0.25">
      <c r="B2" s="240" t="s">
        <v>587</v>
      </c>
    </row>
    <row r="3" spans="1:22" ht="12" customHeight="1" x14ac:dyDescent="0.25">
      <c r="B3" s="240" t="s">
        <v>588</v>
      </c>
    </row>
    <row r="4" spans="1:22" ht="12" customHeight="1" x14ac:dyDescent="0.25">
      <c r="B4" s="2025" t="s">
        <v>4</v>
      </c>
      <c r="D4" s="2028" t="s">
        <v>571</v>
      </c>
      <c r="E4" s="2028"/>
      <c r="G4" s="2028" t="s">
        <v>572</v>
      </c>
      <c r="H4" s="2028"/>
      <c r="J4" s="2028" t="s">
        <v>573</v>
      </c>
      <c r="K4" s="2028"/>
      <c r="M4" s="2028" t="s">
        <v>574</v>
      </c>
      <c r="N4" s="2028"/>
      <c r="P4" s="2028" t="s">
        <v>575</v>
      </c>
      <c r="Q4" s="2028"/>
      <c r="S4" s="2028" t="s">
        <v>576</v>
      </c>
      <c r="T4" s="2028"/>
    </row>
    <row r="5" spans="1:22" ht="12" customHeight="1" x14ac:dyDescent="0.25">
      <c r="B5" s="2026"/>
      <c r="D5" s="2024" t="s">
        <v>577</v>
      </c>
      <c r="E5" s="2024"/>
      <c r="G5" s="2024" t="s">
        <v>3</v>
      </c>
      <c r="H5" s="2024"/>
      <c r="J5" s="2024" t="s">
        <v>577</v>
      </c>
      <c r="K5" s="2024"/>
      <c r="M5" s="2024" t="s">
        <v>3</v>
      </c>
      <c r="N5" s="2024"/>
      <c r="P5" s="2024" t="s">
        <v>264</v>
      </c>
      <c r="Q5" s="2024"/>
      <c r="S5" s="2024" t="s">
        <v>577</v>
      </c>
      <c r="T5" s="2024"/>
    </row>
    <row r="6" spans="1:22" ht="12" customHeight="1" x14ac:dyDescent="0.25">
      <c r="B6" s="2027"/>
      <c r="D6" s="520">
        <v>2016</v>
      </c>
      <c r="E6" s="520">
        <v>2015</v>
      </c>
      <c r="G6" s="520">
        <v>2016</v>
      </c>
      <c r="H6" s="520">
        <v>2015</v>
      </c>
      <c r="J6" s="520">
        <v>2016</v>
      </c>
      <c r="K6" s="520">
        <v>2015</v>
      </c>
      <c r="M6" s="520">
        <v>2015</v>
      </c>
      <c r="N6" s="520">
        <v>2014</v>
      </c>
      <c r="P6" s="520">
        <v>2015</v>
      </c>
      <c r="Q6" s="520">
        <v>2014</v>
      </c>
      <c r="S6" s="520">
        <v>2015</v>
      </c>
      <c r="T6" s="520">
        <v>2014</v>
      </c>
    </row>
    <row r="7" spans="1:22" ht="12" customHeight="1" x14ac:dyDescent="0.25">
      <c r="A7" s="112"/>
      <c r="B7" s="560"/>
      <c r="C7" s="112"/>
      <c r="D7" s="561"/>
      <c r="E7" s="561"/>
      <c r="F7" s="112"/>
      <c r="G7" s="561"/>
      <c r="H7" s="561"/>
      <c r="I7" s="112"/>
      <c r="J7" s="561"/>
      <c r="K7" s="561"/>
      <c r="L7" s="112"/>
      <c r="M7" s="561"/>
      <c r="N7" s="561"/>
      <c r="O7" s="112"/>
      <c r="P7" s="561"/>
      <c r="Q7" s="561"/>
      <c r="R7" s="112"/>
      <c r="S7" s="561"/>
      <c r="T7" s="561"/>
      <c r="U7" s="112"/>
    </row>
    <row r="8" spans="1:22" ht="12" customHeight="1" x14ac:dyDescent="0.25">
      <c r="B8" s="562" t="s">
        <v>11</v>
      </c>
      <c r="D8" s="149"/>
      <c r="E8" s="149"/>
      <c r="G8" s="149"/>
      <c r="H8" s="149"/>
      <c r="J8" s="149"/>
      <c r="K8" s="149"/>
      <c r="M8" s="149"/>
      <c r="N8" s="149"/>
      <c r="P8" s="522"/>
      <c r="Q8" s="522"/>
      <c r="S8" s="522"/>
      <c r="T8" s="522"/>
    </row>
    <row r="9" spans="1:22" ht="12" customHeight="1" x14ac:dyDescent="0.25">
      <c r="A9" s="112"/>
      <c r="B9" s="708" t="s">
        <v>14</v>
      </c>
      <c r="C9" s="112"/>
      <c r="D9" s="685">
        <v>1264615</v>
      </c>
      <c r="E9" s="686">
        <v>37954080</v>
      </c>
      <c r="F9" s="699"/>
      <c r="G9" s="940">
        <v>66.861764344136276</v>
      </c>
      <c r="H9" s="941" t="s">
        <v>131</v>
      </c>
      <c r="J9" s="706">
        <v>5916165</v>
      </c>
      <c r="K9" s="705">
        <v>5202712</v>
      </c>
      <c r="L9" s="166"/>
      <c r="M9" s="525"/>
      <c r="N9" s="525">
        <v>219485.72044290745</v>
      </c>
      <c r="O9" s="166"/>
      <c r="P9" s="524">
        <v>5482</v>
      </c>
      <c r="Q9" s="524">
        <v>5482</v>
      </c>
      <c r="R9" s="166"/>
      <c r="S9" s="524"/>
      <c r="T9" s="524">
        <v>1422.8247149732676</v>
      </c>
      <c r="U9" s="166"/>
      <c r="V9" s="112"/>
    </row>
    <row r="10" spans="1:22" ht="12" customHeight="1" x14ac:dyDescent="0.25">
      <c r="B10" s="709" t="s">
        <v>142</v>
      </c>
      <c r="D10" s="687">
        <v>308877968</v>
      </c>
      <c r="E10" s="586">
        <v>243992465</v>
      </c>
      <c r="F10" s="699"/>
      <c r="G10" s="942">
        <v>309068204</v>
      </c>
      <c r="H10" s="722">
        <v>245116510</v>
      </c>
      <c r="J10" s="707">
        <v>33836464</v>
      </c>
      <c r="K10" s="704">
        <v>26110376</v>
      </c>
      <c r="L10" s="166"/>
      <c r="M10" s="529"/>
      <c r="N10" s="529">
        <v>26367908</v>
      </c>
      <c r="O10" s="166"/>
      <c r="P10" s="528">
        <v>712035</v>
      </c>
      <c r="Q10" s="528">
        <v>712035</v>
      </c>
      <c r="R10" s="166"/>
      <c r="S10" s="528"/>
      <c r="T10" s="528" t="s">
        <v>131</v>
      </c>
      <c r="U10" s="166"/>
      <c r="V10" s="112"/>
    </row>
    <row r="11" spans="1:22" ht="12" customHeight="1" x14ac:dyDescent="0.25">
      <c r="B11" s="710" t="s">
        <v>580</v>
      </c>
      <c r="D11" s="587">
        <v>683247</v>
      </c>
      <c r="E11" s="688">
        <v>580007</v>
      </c>
      <c r="F11" s="700"/>
      <c r="G11" s="943">
        <v>508481.80397410138</v>
      </c>
      <c r="H11" s="723">
        <v>418369.82003101672</v>
      </c>
      <c r="J11" s="714">
        <v>250940</v>
      </c>
      <c r="K11" s="701">
        <v>62102</v>
      </c>
      <c r="L11" s="166"/>
      <c r="M11" s="576"/>
      <c r="N11" s="576">
        <v>44795.325855664152</v>
      </c>
      <c r="O11" s="166"/>
      <c r="P11" s="597" t="s">
        <v>131</v>
      </c>
      <c r="Q11" s="597" t="s">
        <v>131</v>
      </c>
      <c r="R11" s="166"/>
      <c r="S11" s="597"/>
      <c r="T11" s="597" t="s">
        <v>131</v>
      </c>
      <c r="U11" s="166"/>
      <c r="V11" s="112"/>
    </row>
    <row r="12" spans="1:22" ht="12" customHeight="1" x14ac:dyDescent="0.25">
      <c r="B12" s="368" t="s">
        <v>30</v>
      </c>
      <c r="C12" s="148"/>
      <c r="D12" s="379">
        <f>SUM(D9:D11)</f>
        <v>310825830</v>
      </c>
      <c r="E12" s="379">
        <v>282526552</v>
      </c>
      <c r="F12" s="526"/>
      <c r="G12" s="186">
        <f>SUM(G9:G11)</f>
        <v>309576752.66573846</v>
      </c>
      <c r="H12" s="186">
        <v>245534879.82003102</v>
      </c>
      <c r="J12" s="379">
        <f>SUM(J9:J11)</f>
        <v>40003569</v>
      </c>
      <c r="K12" s="379">
        <v>31375190</v>
      </c>
      <c r="L12" s="23"/>
      <c r="M12" s="186"/>
      <c r="N12" s="186">
        <v>26632189.046298571</v>
      </c>
      <c r="O12" s="23"/>
      <c r="P12" s="526"/>
      <c r="Q12" s="526"/>
      <c r="R12" s="23"/>
      <c r="S12" s="526"/>
      <c r="T12" s="526"/>
      <c r="U12" s="23"/>
      <c r="V12" s="112"/>
    </row>
    <row r="13" spans="1:22" ht="12" customHeight="1" x14ac:dyDescent="0.25">
      <c r="D13" s="166"/>
      <c r="E13" s="166"/>
      <c r="F13" s="166"/>
      <c r="G13" s="601"/>
      <c r="H13" s="601"/>
      <c r="J13" s="166"/>
      <c r="K13" s="379"/>
      <c r="L13" s="166"/>
      <c r="M13" s="186"/>
      <c r="N13" s="186"/>
      <c r="O13" s="166"/>
      <c r="P13" s="526"/>
      <c r="Q13" s="526"/>
      <c r="R13" s="166"/>
      <c r="S13" s="526"/>
      <c r="T13" s="526"/>
      <c r="U13" s="166"/>
      <c r="V13" s="112"/>
    </row>
    <row r="14" spans="1:22" ht="12" customHeight="1" x14ac:dyDescent="0.25">
      <c r="B14" s="562" t="s">
        <v>582</v>
      </c>
      <c r="D14" s="23"/>
      <c r="E14" s="23"/>
      <c r="F14" s="166"/>
      <c r="G14" s="29"/>
      <c r="H14" s="29"/>
      <c r="I14" s="166"/>
      <c r="J14" s="23"/>
      <c r="K14" s="23"/>
      <c r="L14" s="166"/>
      <c r="M14" s="186"/>
      <c r="N14" s="186"/>
      <c r="O14" s="166"/>
      <c r="P14" s="526"/>
      <c r="Q14" s="526"/>
      <c r="R14" s="166"/>
      <c r="S14" s="526"/>
      <c r="T14" s="526"/>
      <c r="U14" s="166"/>
      <c r="V14" s="112"/>
    </row>
    <row r="15" spans="1:22" ht="12" customHeight="1" x14ac:dyDescent="0.25">
      <c r="B15" s="749" t="s">
        <v>32</v>
      </c>
      <c r="D15" s="954">
        <v>5500</v>
      </c>
      <c r="E15" s="702" t="s">
        <v>131</v>
      </c>
      <c r="F15" s="166"/>
      <c r="G15" s="944">
        <v>3963.6782934563275</v>
      </c>
      <c r="H15" s="703" t="s">
        <v>131</v>
      </c>
      <c r="I15" s="23"/>
      <c r="J15" s="1619" t="s">
        <v>131</v>
      </c>
      <c r="K15" s="1628" t="s">
        <v>131</v>
      </c>
      <c r="L15" s="166"/>
      <c r="M15" s="534"/>
      <c r="N15" s="534"/>
      <c r="O15" s="166"/>
      <c r="P15" s="526"/>
      <c r="Q15" s="526"/>
      <c r="R15" s="166"/>
      <c r="S15" s="526"/>
      <c r="T15" s="526"/>
      <c r="U15" s="166"/>
      <c r="V15" s="112"/>
    </row>
    <row r="16" spans="1:22" ht="12" customHeight="1" x14ac:dyDescent="0.25">
      <c r="B16" s="368" t="s">
        <v>30</v>
      </c>
      <c r="D16" s="379">
        <v>5500</v>
      </c>
      <c r="E16" s="379" t="s">
        <v>131</v>
      </c>
      <c r="F16" s="166"/>
      <c r="G16" s="186">
        <f>SUM(G15)</f>
        <v>3963.6782934563275</v>
      </c>
      <c r="H16" s="186" t="s">
        <v>131</v>
      </c>
      <c r="I16" s="23"/>
      <c r="J16" s="23" t="s">
        <v>131</v>
      </c>
      <c r="K16" s="23" t="s">
        <v>131</v>
      </c>
      <c r="L16" s="166"/>
      <c r="M16" s="29"/>
      <c r="N16" s="29"/>
      <c r="O16" s="166"/>
      <c r="P16" s="379"/>
      <c r="Q16" s="379"/>
      <c r="R16" s="166"/>
      <c r="S16" s="379"/>
      <c r="T16" s="379"/>
      <c r="U16" s="166"/>
      <c r="V16" s="112"/>
    </row>
    <row r="17" spans="1:22" ht="12" customHeight="1" x14ac:dyDescent="0.25">
      <c r="B17" s="368"/>
      <c r="D17" s="526"/>
      <c r="E17" s="526"/>
      <c r="F17" s="166"/>
      <c r="G17" s="534"/>
      <c r="H17" s="534"/>
      <c r="I17" s="166"/>
      <c r="J17" s="526"/>
      <c r="K17" s="166"/>
      <c r="L17" s="166"/>
      <c r="M17" s="525"/>
      <c r="N17" s="525">
        <v>68183.705581537652</v>
      </c>
      <c r="O17" s="166"/>
      <c r="P17" s="524">
        <v>234</v>
      </c>
      <c r="Q17" s="524">
        <v>234</v>
      </c>
      <c r="R17" s="166"/>
      <c r="S17" s="524"/>
      <c r="T17" s="524" t="s">
        <v>131</v>
      </c>
      <c r="U17" s="166"/>
      <c r="V17" s="112"/>
    </row>
    <row r="18" spans="1:22" ht="12" customHeight="1" x14ac:dyDescent="0.25">
      <c r="B18" s="562" t="s">
        <v>64</v>
      </c>
      <c r="D18" s="23"/>
      <c r="E18" s="23"/>
      <c r="F18" s="166"/>
      <c r="G18" s="29"/>
      <c r="H18" s="29"/>
      <c r="I18" s="166"/>
      <c r="J18" s="23"/>
      <c r="K18" s="166"/>
      <c r="L18" s="166"/>
      <c r="M18" s="529"/>
      <c r="N18" s="529" t="s">
        <v>131</v>
      </c>
      <c r="O18" s="166"/>
      <c r="P18" s="528">
        <v>38406</v>
      </c>
      <c r="Q18" s="528">
        <v>38406</v>
      </c>
      <c r="R18" s="166"/>
      <c r="S18" s="528"/>
      <c r="T18" s="528" t="s">
        <v>131</v>
      </c>
      <c r="U18" s="166"/>
      <c r="V18" s="112"/>
    </row>
    <row r="19" spans="1:22" ht="12" customHeight="1" x14ac:dyDescent="0.25">
      <c r="B19" s="546" t="s">
        <v>583</v>
      </c>
      <c r="D19" s="685">
        <v>10215</v>
      </c>
      <c r="E19" s="686">
        <v>811511</v>
      </c>
      <c r="F19" s="166"/>
      <c r="G19" s="693">
        <v>2553.2546874999998</v>
      </c>
      <c r="H19" s="694">
        <v>221325.23274618646</v>
      </c>
      <c r="I19" s="166"/>
      <c r="J19" s="685">
        <v>1545274</v>
      </c>
      <c r="K19" s="686">
        <v>249738</v>
      </c>
      <c r="L19" s="166"/>
      <c r="M19" s="576"/>
      <c r="N19" s="576" t="s">
        <v>131</v>
      </c>
      <c r="O19" s="166"/>
      <c r="P19" s="597">
        <v>25</v>
      </c>
      <c r="Q19" s="597">
        <v>25</v>
      </c>
      <c r="R19" s="166"/>
      <c r="S19" s="597"/>
      <c r="T19" s="597" t="s">
        <v>131</v>
      </c>
      <c r="U19" s="166"/>
      <c r="V19" s="112"/>
    </row>
    <row r="20" spans="1:22" ht="12" customHeight="1" x14ac:dyDescent="0.25">
      <c r="B20" s="549" t="s">
        <v>180</v>
      </c>
      <c r="D20" s="687">
        <v>63608628</v>
      </c>
      <c r="E20" s="586">
        <v>57375569</v>
      </c>
      <c r="F20" s="166"/>
      <c r="G20" s="695">
        <v>50172046.675563969</v>
      </c>
      <c r="H20" s="696">
        <v>9334.2696041306972</v>
      </c>
      <c r="I20" s="166"/>
      <c r="J20" s="687">
        <v>7774279</v>
      </c>
      <c r="K20" s="586">
        <v>12838438.340700001</v>
      </c>
      <c r="L20" s="23"/>
      <c r="M20" s="186"/>
      <c r="N20" s="186">
        <v>68183.705581537652</v>
      </c>
      <c r="O20" s="23"/>
      <c r="P20" s="379"/>
      <c r="Q20" s="379"/>
      <c r="R20" s="23"/>
      <c r="S20" s="379"/>
      <c r="T20" s="379"/>
      <c r="U20" s="23"/>
      <c r="V20" s="112"/>
    </row>
    <row r="21" spans="1:22" ht="12" customHeight="1" x14ac:dyDescent="0.25">
      <c r="B21" s="552" t="s">
        <v>94</v>
      </c>
      <c r="D21" s="587">
        <v>20000</v>
      </c>
      <c r="E21" s="688">
        <v>86000</v>
      </c>
      <c r="F21" s="166"/>
      <c r="G21" s="945">
        <v>2159.8038898068057</v>
      </c>
      <c r="H21" s="698">
        <v>5585.177199488242</v>
      </c>
      <c r="I21" s="166"/>
      <c r="J21" s="514">
        <v>0</v>
      </c>
      <c r="K21" s="688" t="s">
        <v>131</v>
      </c>
      <c r="L21" s="23"/>
      <c r="M21" s="29"/>
      <c r="N21" s="29"/>
      <c r="O21" s="23"/>
      <c r="P21" s="23"/>
      <c r="Q21" s="23"/>
      <c r="R21" s="23"/>
      <c r="S21" s="23"/>
      <c r="T21" s="23"/>
      <c r="U21" s="23"/>
      <c r="V21" s="112"/>
    </row>
    <row r="22" spans="1:22" ht="12" customHeight="1" x14ac:dyDescent="0.25">
      <c r="B22" s="368" t="s">
        <v>30</v>
      </c>
      <c r="C22" s="148"/>
      <c r="D22" s="379">
        <f>SUM(D19:D21)</f>
        <v>63638843</v>
      </c>
      <c r="E22" s="379">
        <f>SUM(E19:E21)</f>
        <v>58273080</v>
      </c>
      <c r="F22" s="23"/>
      <c r="G22" s="186">
        <f>SUM(G19:G21)</f>
        <v>50176759.734141275</v>
      </c>
      <c r="H22" s="186">
        <f>SUM(H19:H21)</f>
        <v>236244.67954980541</v>
      </c>
      <c r="I22" s="166"/>
      <c r="J22" s="379">
        <f>SUM(J19:J21)</f>
        <v>9319553</v>
      </c>
      <c r="K22" s="379">
        <f>SUM(K19:K21)</f>
        <v>13088176.340700001</v>
      </c>
      <c r="L22" s="23"/>
      <c r="M22" s="211">
        <f>M20+M12</f>
        <v>0</v>
      </c>
      <c r="N22" s="211">
        <f>N20+N12</f>
        <v>26700372.751880109</v>
      </c>
      <c r="O22" s="23"/>
      <c r="P22" s="23"/>
      <c r="Q22" s="23"/>
      <c r="R22" s="23"/>
      <c r="S22" s="23"/>
      <c r="T22" s="23"/>
      <c r="U22" s="23"/>
      <c r="V22" s="112"/>
    </row>
    <row r="23" spans="1:22" ht="12" customHeight="1" x14ac:dyDescent="0.25">
      <c r="A23" s="149"/>
      <c r="B23" s="21"/>
      <c r="C23" s="149"/>
      <c r="D23" s="23"/>
      <c r="E23" s="23"/>
      <c r="F23" s="23"/>
      <c r="G23" s="29"/>
      <c r="H23" s="29"/>
      <c r="I23" s="23"/>
      <c r="J23" s="23"/>
      <c r="K23" s="23"/>
      <c r="L23" s="98"/>
      <c r="M23" s="98"/>
      <c r="N23" s="98"/>
      <c r="O23" s="98"/>
      <c r="P23" s="98"/>
      <c r="Q23" s="98"/>
      <c r="R23" s="98"/>
      <c r="S23" s="98"/>
      <c r="T23" s="98"/>
      <c r="U23" s="98"/>
    </row>
    <row r="24" spans="1:22" ht="12" customHeight="1" x14ac:dyDescent="0.25">
      <c r="A24" s="149"/>
      <c r="B24" s="555" t="s">
        <v>132</v>
      </c>
      <c r="C24" s="540"/>
      <c r="D24" s="935">
        <f>SUM(D12,D16,D22)</f>
        <v>374470173</v>
      </c>
      <c r="E24" s="935">
        <f t="shared" ref="E24:K24" si="0">SUM(E12,E16,E22)</f>
        <v>340799632</v>
      </c>
      <c r="F24" s="935"/>
      <c r="G24" s="936">
        <f t="shared" si="0"/>
        <v>359757476.07817322</v>
      </c>
      <c r="H24" s="936">
        <f t="shared" si="0"/>
        <v>245771124.49958083</v>
      </c>
      <c r="I24" s="935"/>
      <c r="J24" s="935">
        <f t="shared" si="0"/>
        <v>49323122</v>
      </c>
      <c r="K24" s="935">
        <f t="shared" si="0"/>
        <v>44463366.340700001</v>
      </c>
      <c r="L24" s="937"/>
      <c r="M24" s="937"/>
      <c r="N24" s="937"/>
      <c r="O24" s="937"/>
      <c r="P24" s="937"/>
      <c r="Q24" s="937"/>
      <c r="R24" s="937"/>
      <c r="S24" s="937"/>
      <c r="T24" s="937"/>
      <c r="U24" s="937"/>
    </row>
    <row r="25" spans="1:22" ht="12" customHeight="1" x14ac:dyDescent="0.25">
      <c r="L25" s="148"/>
      <c r="M25" s="148"/>
      <c r="N25" s="148"/>
      <c r="O25" s="148"/>
      <c r="P25" s="148"/>
      <c r="Q25" s="148"/>
      <c r="R25" s="148"/>
      <c r="S25" s="148"/>
      <c r="T25" s="148"/>
      <c r="U25" s="148"/>
    </row>
    <row r="26" spans="1:22" ht="12" customHeight="1" x14ac:dyDescent="0.25">
      <c r="L26" s="148"/>
      <c r="M26" s="148"/>
      <c r="N26" s="148"/>
      <c r="O26" s="148"/>
      <c r="P26" s="148"/>
      <c r="Q26" s="148"/>
      <c r="R26" s="148"/>
      <c r="S26" s="148"/>
      <c r="T26" s="148"/>
      <c r="U26" s="148"/>
    </row>
    <row r="27" spans="1:22" ht="12" customHeight="1" x14ac:dyDescent="0.25">
      <c r="L27" s="148"/>
      <c r="M27" s="148"/>
      <c r="N27" s="148"/>
      <c r="O27" s="148"/>
      <c r="P27" s="148"/>
      <c r="Q27" s="148"/>
      <c r="R27" s="148"/>
      <c r="S27" s="148"/>
      <c r="T27" s="148"/>
      <c r="U27" s="148"/>
    </row>
    <row r="28" spans="1:22" ht="12" customHeight="1" x14ac:dyDescent="0.25">
      <c r="L28" s="148"/>
      <c r="M28" s="148"/>
      <c r="N28" s="148"/>
      <c r="O28" s="148"/>
      <c r="P28" s="148"/>
      <c r="Q28" s="148"/>
      <c r="R28" s="148"/>
      <c r="S28" s="148"/>
      <c r="T28" s="148"/>
      <c r="U28" s="148"/>
    </row>
    <row r="29" spans="1:22" ht="12" customHeight="1" x14ac:dyDescent="0.25">
      <c r="L29" s="148"/>
      <c r="M29" s="148"/>
      <c r="N29" s="148"/>
      <c r="O29" s="148"/>
      <c r="P29" s="148"/>
      <c r="Q29" s="148"/>
      <c r="R29" s="148"/>
      <c r="S29" s="148"/>
      <c r="T29" s="148"/>
      <c r="U29" s="148"/>
    </row>
    <row r="30" spans="1:22" ht="12" customHeight="1" x14ac:dyDescent="0.25"/>
    <row r="31" spans="1:22" ht="12" customHeight="1" x14ac:dyDescent="0.25"/>
    <row r="32" spans="1:22" ht="12" customHeight="1" x14ac:dyDescent="0.25"/>
    <row r="33" spans="1:21" ht="12" customHeight="1" x14ac:dyDescent="0.25"/>
    <row r="34" spans="1:21" ht="12" customHeight="1" x14ac:dyDescent="0.25">
      <c r="L34" s="149"/>
      <c r="O34" s="149"/>
      <c r="R34" s="149"/>
      <c r="U34" s="149"/>
    </row>
    <row r="35" spans="1:21" ht="12" customHeight="1" x14ac:dyDescent="0.25">
      <c r="L35" s="149"/>
      <c r="O35" s="149"/>
      <c r="R35" s="149"/>
      <c r="U35" s="149"/>
    </row>
    <row r="36" spans="1:21" ht="12" customHeight="1" x14ac:dyDescent="0.25">
      <c r="A36" s="149"/>
      <c r="C36" s="149"/>
      <c r="F36" s="149"/>
      <c r="I36" s="149"/>
    </row>
    <row r="37" spans="1:21" ht="12" customHeight="1" x14ac:dyDescent="0.25">
      <c r="A37" s="149"/>
      <c r="C37" s="149"/>
      <c r="F37" s="149"/>
      <c r="I37" s="149"/>
    </row>
    <row r="38" spans="1:21" ht="12" customHeight="1" x14ac:dyDescent="0.25"/>
    <row r="39" spans="1:21" ht="12" customHeight="1" x14ac:dyDescent="0.25"/>
    <row r="40" spans="1:21" ht="12" customHeight="1" x14ac:dyDescent="0.25"/>
    <row r="41" spans="1:21" ht="12" customHeight="1" x14ac:dyDescent="0.25"/>
    <row r="42" spans="1:21" ht="12" customHeight="1" x14ac:dyDescent="0.25"/>
    <row r="43" spans="1:21" ht="12" customHeight="1" x14ac:dyDescent="0.25"/>
    <row r="44" spans="1:21" ht="12" customHeight="1" x14ac:dyDescent="0.25"/>
    <row r="45" spans="1:21" ht="12" customHeight="1" x14ac:dyDescent="0.25"/>
    <row r="46" spans="1:21" ht="12" customHeight="1" x14ac:dyDescent="0.25"/>
    <row r="47" spans="1:21" ht="12" customHeight="1" x14ac:dyDescent="0.25"/>
    <row r="48" spans="1:21" ht="12" customHeight="1" x14ac:dyDescent="0.25"/>
    <row r="49" spans="1:21" ht="12" customHeight="1" x14ac:dyDescent="0.25"/>
    <row r="50" spans="1:21" ht="12" customHeight="1" x14ac:dyDescent="0.25">
      <c r="L50" s="148"/>
      <c r="O50" s="148"/>
      <c r="R50" s="148"/>
      <c r="U50" s="148"/>
    </row>
    <row r="52" spans="1:21" x14ac:dyDescent="0.25">
      <c r="A52" s="148"/>
      <c r="C52" s="148"/>
      <c r="F52" s="148"/>
      <c r="I52" s="148"/>
    </row>
  </sheetData>
  <mergeCells count="13">
    <mergeCell ref="B4:B6"/>
    <mergeCell ref="D4:E4"/>
    <mergeCell ref="G4:H4"/>
    <mergeCell ref="J4:K4"/>
    <mergeCell ref="M4:N4"/>
    <mergeCell ref="S4:T4"/>
    <mergeCell ref="D5:E5"/>
    <mergeCell ref="G5:H5"/>
    <mergeCell ref="J5:K5"/>
    <mergeCell ref="M5:N5"/>
    <mergeCell ref="P5:Q5"/>
    <mergeCell ref="S5:T5"/>
    <mergeCell ref="P4:Q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N49"/>
  <sheetViews>
    <sheetView showGridLines="0" zoomScale="85" zoomScaleNormal="85" workbookViewId="0">
      <selection activeCell="D10" sqref="D10"/>
    </sheetView>
  </sheetViews>
  <sheetFormatPr defaultRowHeight="15" x14ac:dyDescent="0.25"/>
  <cols>
    <col min="1" max="1" width="2.85546875" style="2" customWidth="1"/>
    <col min="2" max="2" width="45.85546875" style="2" customWidth="1"/>
    <col min="3" max="3" width="7.28515625" style="2" customWidth="1"/>
    <col min="4" max="4" width="15.140625" style="2" customWidth="1"/>
    <col min="5" max="5" width="15.85546875" style="2" customWidth="1"/>
    <col min="6" max="6" width="5" style="2" bestFit="1" customWidth="1"/>
    <col min="7" max="7" width="17.28515625" style="2" customWidth="1"/>
    <col min="8" max="8" width="17.5703125" style="2" customWidth="1"/>
    <col min="9" max="9" width="2.85546875" style="2" customWidth="1"/>
    <col min="10" max="10" width="17" style="2" customWidth="1"/>
    <col min="11" max="11" width="17.28515625" style="2" customWidth="1"/>
    <col min="12" max="12" width="2.85546875" style="2" customWidth="1"/>
    <col min="13" max="250" width="9.140625" style="2"/>
    <col min="251" max="251" width="2.85546875" style="2" customWidth="1"/>
    <col min="252" max="252" width="45.85546875" style="2" customWidth="1"/>
    <col min="253" max="253" width="2.85546875" style="2" customWidth="1"/>
    <col min="254" max="255" width="15.7109375" style="2" customWidth="1"/>
    <col min="256" max="256" width="2.85546875" style="2" customWidth="1"/>
    <col min="257" max="258" width="15.71093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506" width="9.140625" style="2"/>
    <col min="507" max="507" width="2.85546875" style="2" customWidth="1"/>
    <col min="508" max="508" width="45.85546875" style="2" customWidth="1"/>
    <col min="509" max="509" width="2.85546875" style="2" customWidth="1"/>
    <col min="510" max="511" width="15.7109375" style="2" customWidth="1"/>
    <col min="512" max="512" width="2.85546875" style="2" customWidth="1"/>
    <col min="513" max="514" width="15.71093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762" width="9.140625" style="2"/>
    <col min="763" max="763" width="2.85546875" style="2" customWidth="1"/>
    <col min="764" max="764" width="45.85546875" style="2" customWidth="1"/>
    <col min="765" max="765" width="2.85546875" style="2" customWidth="1"/>
    <col min="766" max="767" width="15.7109375" style="2" customWidth="1"/>
    <col min="768" max="768" width="2.85546875" style="2" customWidth="1"/>
    <col min="769" max="770" width="15.71093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1018" width="9.140625" style="2"/>
    <col min="1019" max="1019" width="2.85546875" style="2" customWidth="1"/>
    <col min="1020" max="1020" width="45.85546875" style="2" customWidth="1"/>
    <col min="1021" max="1021" width="2.85546875" style="2" customWidth="1"/>
    <col min="1022" max="1023" width="15.7109375" style="2" customWidth="1"/>
    <col min="1024" max="1024" width="2.85546875" style="2" customWidth="1"/>
    <col min="1025" max="1026" width="15.71093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274" width="9.140625" style="2"/>
    <col min="1275" max="1275" width="2.85546875" style="2" customWidth="1"/>
    <col min="1276" max="1276" width="45.85546875" style="2" customWidth="1"/>
    <col min="1277" max="1277" width="2.85546875" style="2" customWidth="1"/>
    <col min="1278" max="1279" width="15.7109375" style="2" customWidth="1"/>
    <col min="1280" max="1280" width="2.85546875" style="2" customWidth="1"/>
    <col min="1281" max="1282" width="15.71093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530" width="9.140625" style="2"/>
    <col min="1531" max="1531" width="2.85546875" style="2" customWidth="1"/>
    <col min="1532" max="1532" width="45.85546875" style="2" customWidth="1"/>
    <col min="1533" max="1533" width="2.85546875" style="2" customWidth="1"/>
    <col min="1534" max="1535" width="15.7109375" style="2" customWidth="1"/>
    <col min="1536" max="1536" width="2.85546875" style="2" customWidth="1"/>
    <col min="1537" max="1538" width="15.71093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786" width="9.140625" style="2"/>
    <col min="1787" max="1787" width="2.85546875" style="2" customWidth="1"/>
    <col min="1788" max="1788" width="45.85546875" style="2" customWidth="1"/>
    <col min="1789" max="1789" width="2.85546875" style="2" customWidth="1"/>
    <col min="1790" max="1791" width="15.7109375" style="2" customWidth="1"/>
    <col min="1792" max="1792" width="2.85546875" style="2" customWidth="1"/>
    <col min="1793" max="1794" width="15.71093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2042" width="9.140625" style="2"/>
    <col min="2043" max="2043" width="2.85546875" style="2" customWidth="1"/>
    <col min="2044" max="2044" width="45.85546875" style="2" customWidth="1"/>
    <col min="2045" max="2045" width="2.85546875" style="2" customWidth="1"/>
    <col min="2046" max="2047" width="15.7109375" style="2" customWidth="1"/>
    <col min="2048" max="2048" width="2.85546875" style="2" customWidth="1"/>
    <col min="2049" max="2050" width="15.71093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298" width="9.140625" style="2"/>
    <col min="2299" max="2299" width="2.85546875" style="2" customWidth="1"/>
    <col min="2300" max="2300" width="45.85546875" style="2" customWidth="1"/>
    <col min="2301" max="2301" width="2.85546875" style="2" customWidth="1"/>
    <col min="2302" max="2303" width="15.7109375" style="2" customWidth="1"/>
    <col min="2304" max="2304" width="2.85546875" style="2" customWidth="1"/>
    <col min="2305" max="2306" width="15.71093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554" width="9.140625" style="2"/>
    <col min="2555" max="2555" width="2.85546875" style="2" customWidth="1"/>
    <col min="2556" max="2556" width="45.85546875" style="2" customWidth="1"/>
    <col min="2557" max="2557" width="2.85546875" style="2" customWidth="1"/>
    <col min="2558" max="2559" width="15.7109375" style="2" customWidth="1"/>
    <col min="2560" max="2560" width="2.85546875" style="2" customWidth="1"/>
    <col min="2561" max="2562" width="15.71093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810" width="9.140625" style="2"/>
    <col min="2811" max="2811" width="2.85546875" style="2" customWidth="1"/>
    <col min="2812" max="2812" width="45.85546875" style="2" customWidth="1"/>
    <col min="2813" max="2813" width="2.85546875" style="2" customWidth="1"/>
    <col min="2814" max="2815" width="15.7109375" style="2" customWidth="1"/>
    <col min="2816" max="2816" width="2.85546875" style="2" customWidth="1"/>
    <col min="2817" max="2818" width="15.71093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3066" width="9.140625" style="2"/>
    <col min="3067" max="3067" width="2.85546875" style="2" customWidth="1"/>
    <col min="3068" max="3068" width="45.85546875" style="2" customWidth="1"/>
    <col min="3069" max="3069" width="2.85546875" style="2" customWidth="1"/>
    <col min="3070" max="3071" width="15.7109375" style="2" customWidth="1"/>
    <col min="3072" max="3072" width="2.85546875" style="2" customWidth="1"/>
    <col min="3073" max="3074" width="15.71093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322" width="9.140625" style="2"/>
    <col min="3323" max="3323" width="2.85546875" style="2" customWidth="1"/>
    <col min="3324" max="3324" width="45.85546875" style="2" customWidth="1"/>
    <col min="3325" max="3325" width="2.85546875" style="2" customWidth="1"/>
    <col min="3326" max="3327" width="15.7109375" style="2" customWidth="1"/>
    <col min="3328" max="3328" width="2.85546875" style="2" customWidth="1"/>
    <col min="3329" max="3330" width="15.71093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578" width="9.140625" style="2"/>
    <col min="3579" max="3579" width="2.85546875" style="2" customWidth="1"/>
    <col min="3580" max="3580" width="45.85546875" style="2" customWidth="1"/>
    <col min="3581" max="3581" width="2.85546875" style="2" customWidth="1"/>
    <col min="3582" max="3583" width="15.7109375" style="2" customWidth="1"/>
    <col min="3584" max="3584" width="2.85546875" style="2" customWidth="1"/>
    <col min="3585" max="3586" width="15.71093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834" width="9.140625" style="2"/>
    <col min="3835" max="3835" width="2.85546875" style="2" customWidth="1"/>
    <col min="3836" max="3836" width="45.85546875" style="2" customWidth="1"/>
    <col min="3837" max="3837" width="2.85546875" style="2" customWidth="1"/>
    <col min="3838" max="3839" width="15.7109375" style="2" customWidth="1"/>
    <col min="3840" max="3840" width="2.85546875" style="2" customWidth="1"/>
    <col min="3841" max="3842" width="15.71093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4090" width="9.140625" style="2"/>
    <col min="4091" max="4091" width="2.85546875" style="2" customWidth="1"/>
    <col min="4092" max="4092" width="45.85546875" style="2" customWidth="1"/>
    <col min="4093" max="4093" width="2.85546875" style="2" customWidth="1"/>
    <col min="4094" max="4095" width="15.7109375" style="2" customWidth="1"/>
    <col min="4096" max="4096" width="2.85546875" style="2" customWidth="1"/>
    <col min="4097" max="4098" width="15.71093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346" width="9.140625" style="2"/>
    <col min="4347" max="4347" width="2.85546875" style="2" customWidth="1"/>
    <col min="4348" max="4348" width="45.85546875" style="2" customWidth="1"/>
    <col min="4349" max="4349" width="2.85546875" style="2" customWidth="1"/>
    <col min="4350" max="4351" width="15.7109375" style="2" customWidth="1"/>
    <col min="4352" max="4352" width="2.85546875" style="2" customWidth="1"/>
    <col min="4353" max="4354" width="15.71093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602" width="9.140625" style="2"/>
    <col min="4603" max="4603" width="2.85546875" style="2" customWidth="1"/>
    <col min="4604" max="4604" width="45.85546875" style="2" customWidth="1"/>
    <col min="4605" max="4605" width="2.85546875" style="2" customWidth="1"/>
    <col min="4606" max="4607" width="15.7109375" style="2" customWidth="1"/>
    <col min="4608" max="4608" width="2.85546875" style="2" customWidth="1"/>
    <col min="4609" max="4610" width="15.71093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858" width="9.140625" style="2"/>
    <col min="4859" max="4859" width="2.85546875" style="2" customWidth="1"/>
    <col min="4860" max="4860" width="45.85546875" style="2" customWidth="1"/>
    <col min="4861" max="4861" width="2.85546875" style="2" customWidth="1"/>
    <col min="4862" max="4863" width="15.7109375" style="2" customWidth="1"/>
    <col min="4864" max="4864" width="2.85546875" style="2" customWidth="1"/>
    <col min="4865" max="4866" width="15.71093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5114" width="9.140625" style="2"/>
    <col min="5115" max="5115" width="2.85546875" style="2" customWidth="1"/>
    <col min="5116" max="5116" width="45.85546875" style="2" customWidth="1"/>
    <col min="5117" max="5117" width="2.85546875" style="2" customWidth="1"/>
    <col min="5118" max="5119" width="15.7109375" style="2" customWidth="1"/>
    <col min="5120" max="5120" width="2.85546875" style="2" customWidth="1"/>
    <col min="5121" max="5122" width="15.71093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370" width="9.140625" style="2"/>
    <col min="5371" max="5371" width="2.85546875" style="2" customWidth="1"/>
    <col min="5372" max="5372" width="45.85546875" style="2" customWidth="1"/>
    <col min="5373" max="5373" width="2.85546875" style="2" customWidth="1"/>
    <col min="5374" max="5375" width="15.7109375" style="2" customWidth="1"/>
    <col min="5376" max="5376" width="2.85546875" style="2" customWidth="1"/>
    <col min="5377" max="5378" width="15.71093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626" width="9.140625" style="2"/>
    <col min="5627" max="5627" width="2.85546875" style="2" customWidth="1"/>
    <col min="5628" max="5628" width="45.85546875" style="2" customWidth="1"/>
    <col min="5629" max="5629" width="2.85546875" style="2" customWidth="1"/>
    <col min="5630" max="5631" width="15.7109375" style="2" customWidth="1"/>
    <col min="5632" max="5632" width="2.85546875" style="2" customWidth="1"/>
    <col min="5633" max="5634" width="15.71093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882" width="9.140625" style="2"/>
    <col min="5883" max="5883" width="2.85546875" style="2" customWidth="1"/>
    <col min="5884" max="5884" width="45.85546875" style="2" customWidth="1"/>
    <col min="5885" max="5885" width="2.85546875" style="2" customWidth="1"/>
    <col min="5886" max="5887" width="15.7109375" style="2" customWidth="1"/>
    <col min="5888" max="5888" width="2.85546875" style="2" customWidth="1"/>
    <col min="5889" max="5890" width="15.71093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6138" width="9.140625" style="2"/>
    <col min="6139" max="6139" width="2.85546875" style="2" customWidth="1"/>
    <col min="6140" max="6140" width="45.85546875" style="2" customWidth="1"/>
    <col min="6141" max="6141" width="2.85546875" style="2" customWidth="1"/>
    <col min="6142" max="6143" width="15.7109375" style="2" customWidth="1"/>
    <col min="6144" max="6144" width="2.85546875" style="2" customWidth="1"/>
    <col min="6145" max="6146" width="15.71093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394" width="9.140625" style="2"/>
    <col min="6395" max="6395" width="2.85546875" style="2" customWidth="1"/>
    <col min="6396" max="6396" width="45.85546875" style="2" customWidth="1"/>
    <col min="6397" max="6397" width="2.85546875" style="2" customWidth="1"/>
    <col min="6398" max="6399" width="15.7109375" style="2" customWidth="1"/>
    <col min="6400" max="6400" width="2.85546875" style="2" customWidth="1"/>
    <col min="6401" max="6402" width="15.71093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650" width="9.140625" style="2"/>
    <col min="6651" max="6651" width="2.85546875" style="2" customWidth="1"/>
    <col min="6652" max="6652" width="45.85546875" style="2" customWidth="1"/>
    <col min="6653" max="6653" width="2.85546875" style="2" customWidth="1"/>
    <col min="6654" max="6655" width="15.7109375" style="2" customWidth="1"/>
    <col min="6656" max="6656" width="2.85546875" style="2" customWidth="1"/>
    <col min="6657" max="6658" width="15.71093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906" width="9.140625" style="2"/>
    <col min="6907" max="6907" width="2.85546875" style="2" customWidth="1"/>
    <col min="6908" max="6908" width="45.85546875" style="2" customWidth="1"/>
    <col min="6909" max="6909" width="2.85546875" style="2" customWidth="1"/>
    <col min="6910" max="6911" width="15.7109375" style="2" customWidth="1"/>
    <col min="6912" max="6912" width="2.85546875" style="2" customWidth="1"/>
    <col min="6913" max="6914" width="15.71093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7162" width="9.140625" style="2"/>
    <col min="7163" max="7163" width="2.85546875" style="2" customWidth="1"/>
    <col min="7164" max="7164" width="45.85546875" style="2" customWidth="1"/>
    <col min="7165" max="7165" width="2.85546875" style="2" customWidth="1"/>
    <col min="7166" max="7167" width="15.7109375" style="2" customWidth="1"/>
    <col min="7168" max="7168" width="2.85546875" style="2" customWidth="1"/>
    <col min="7169" max="7170" width="15.71093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418" width="9.140625" style="2"/>
    <col min="7419" max="7419" width="2.85546875" style="2" customWidth="1"/>
    <col min="7420" max="7420" width="45.85546875" style="2" customWidth="1"/>
    <col min="7421" max="7421" width="2.85546875" style="2" customWidth="1"/>
    <col min="7422" max="7423" width="15.7109375" style="2" customWidth="1"/>
    <col min="7424" max="7424" width="2.85546875" style="2" customWidth="1"/>
    <col min="7425" max="7426" width="15.71093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674" width="9.140625" style="2"/>
    <col min="7675" max="7675" width="2.85546875" style="2" customWidth="1"/>
    <col min="7676" max="7676" width="45.85546875" style="2" customWidth="1"/>
    <col min="7677" max="7677" width="2.85546875" style="2" customWidth="1"/>
    <col min="7678" max="7679" width="15.7109375" style="2" customWidth="1"/>
    <col min="7680" max="7680" width="2.85546875" style="2" customWidth="1"/>
    <col min="7681" max="7682" width="15.71093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930" width="9.140625" style="2"/>
    <col min="7931" max="7931" width="2.85546875" style="2" customWidth="1"/>
    <col min="7932" max="7932" width="45.85546875" style="2" customWidth="1"/>
    <col min="7933" max="7933" width="2.85546875" style="2" customWidth="1"/>
    <col min="7934" max="7935" width="15.7109375" style="2" customWidth="1"/>
    <col min="7936" max="7936" width="2.85546875" style="2" customWidth="1"/>
    <col min="7937" max="7938" width="15.71093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8186" width="9.140625" style="2"/>
    <col min="8187" max="8187" width="2.85546875" style="2" customWidth="1"/>
    <col min="8188" max="8188" width="45.85546875" style="2" customWidth="1"/>
    <col min="8189" max="8189" width="2.85546875" style="2" customWidth="1"/>
    <col min="8190" max="8191" width="15.7109375" style="2" customWidth="1"/>
    <col min="8192" max="8192" width="2.85546875" style="2" customWidth="1"/>
    <col min="8193" max="8194" width="15.71093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442" width="9.140625" style="2"/>
    <col min="8443" max="8443" width="2.85546875" style="2" customWidth="1"/>
    <col min="8444" max="8444" width="45.85546875" style="2" customWidth="1"/>
    <col min="8445" max="8445" width="2.85546875" style="2" customWidth="1"/>
    <col min="8446" max="8447" width="15.7109375" style="2" customWidth="1"/>
    <col min="8448" max="8448" width="2.85546875" style="2" customWidth="1"/>
    <col min="8449" max="8450" width="15.71093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698" width="9.140625" style="2"/>
    <col min="8699" max="8699" width="2.85546875" style="2" customWidth="1"/>
    <col min="8700" max="8700" width="45.85546875" style="2" customWidth="1"/>
    <col min="8701" max="8701" width="2.85546875" style="2" customWidth="1"/>
    <col min="8702" max="8703" width="15.7109375" style="2" customWidth="1"/>
    <col min="8704" max="8704" width="2.85546875" style="2" customWidth="1"/>
    <col min="8705" max="8706" width="15.71093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954" width="9.140625" style="2"/>
    <col min="8955" max="8955" width="2.85546875" style="2" customWidth="1"/>
    <col min="8956" max="8956" width="45.85546875" style="2" customWidth="1"/>
    <col min="8957" max="8957" width="2.85546875" style="2" customWidth="1"/>
    <col min="8958" max="8959" width="15.7109375" style="2" customWidth="1"/>
    <col min="8960" max="8960" width="2.85546875" style="2" customWidth="1"/>
    <col min="8961" max="8962" width="15.71093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9210" width="9.140625" style="2"/>
    <col min="9211" max="9211" width="2.85546875" style="2" customWidth="1"/>
    <col min="9212" max="9212" width="45.85546875" style="2" customWidth="1"/>
    <col min="9213" max="9213" width="2.85546875" style="2" customWidth="1"/>
    <col min="9214" max="9215" width="15.7109375" style="2" customWidth="1"/>
    <col min="9216" max="9216" width="2.85546875" style="2" customWidth="1"/>
    <col min="9217" max="9218" width="15.71093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466" width="9.140625" style="2"/>
    <col min="9467" max="9467" width="2.85546875" style="2" customWidth="1"/>
    <col min="9468" max="9468" width="45.85546875" style="2" customWidth="1"/>
    <col min="9469" max="9469" width="2.85546875" style="2" customWidth="1"/>
    <col min="9470" max="9471" width="15.7109375" style="2" customWidth="1"/>
    <col min="9472" max="9472" width="2.85546875" style="2" customWidth="1"/>
    <col min="9473" max="9474" width="15.71093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722" width="9.140625" style="2"/>
    <col min="9723" max="9723" width="2.85546875" style="2" customWidth="1"/>
    <col min="9724" max="9724" width="45.85546875" style="2" customWidth="1"/>
    <col min="9725" max="9725" width="2.85546875" style="2" customWidth="1"/>
    <col min="9726" max="9727" width="15.7109375" style="2" customWidth="1"/>
    <col min="9728" max="9728" width="2.85546875" style="2" customWidth="1"/>
    <col min="9729" max="9730" width="15.71093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978" width="9.140625" style="2"/>
    <col min="9979" max="9979" width="2.85546875" style="2" customWidth="1"/>
    <col min="9980" max="9980" width="45.85546875" style="2" customWidth="1"/>
    <col min="9981" max="9981" width="2.85546875" style="2" customWidth="1"/>
    <col min="9982" max="9983" width="15.7109375" style="2" customWidth="1"/>
    <col min="9984" max="9984" width="2.85546875" style="2" customWidth="1"/>
    <col min="9985" max="9986" width="15.71093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10234" width="9.140625" style="2"/>
    <col min="10235" max="10235" width="2.85546875" style="2" customWidth="1"/>
    <col min="10236" max="10236" width="45.85546875" style="2" customWidth="1"/>
    <col min="10237" max="10237" width="2.85546875" style="2" customWidth="1"/>
    <col min="10238" max="10239" width="15.7109375" style="2" customWidth="1"/>
    <col min="10240" max="10240" width="2.85546875" style="2" customWidth="1"/>
    <col min="10241" max="10242" width="15.71093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490" width="9.140625" style="2"/>
    <col min="10491" max="10491" width="2.85546875" style="2" customWidth="1"/>
    <col min="10492" max="10492" width="45.85546875" style="2" customWidth="1"/>
    <col min="10493" max="10493" width="2.85546875" style="2" customWidth="1"/>
    <col min="10494" max="10495" width="15.7109375" style="2" customWidth="1"/>
    <col min="10496" max="10496" width="2.85546875" style="2" customWidth="1"/>
    <col min="10497" max="10498" width="15.71093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746" width="9.140625" style="2"/>
    <col min="10747" max="10747" width="2.85546875" style="2" customWidth="1"/>
    <col min="10748" max="10748" width="45.85546875" style="2" customWidth="1"/>
    <col min="10749" max="10749" width="2.85546875" style="2" customWidth="1"/>
    <col min="10750" max="10751" width="15.7109375" style="2" customWidth="1"/>
    <col min="10752" max="10752" width="2.85546875" style="2" customWidth="1"/>
    <col min="10753" max="10754" width="15.71093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1002" width="9.140625" style="2"/>
    <col min="11003" max="11003" width="2.85546875" style="2" customWidth="1"/>
    <col min="11004" max="11004" width="45.85546875" style="2" customWidth="1"/>
    <col min="11005" max="11005" width="2.85546875" style="2" customWidth="1"/>
    <col min="11006" max="11007" width="15.7109375" style="2" customWidth="1"/>
    <col min="11008" max="11008" width="2.85546875" style="2" customWidth="1"/>
    <col min="11009" max="11010" width="15.71093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258" width="9.140625" style="2"/>
    <col min="11259" max="11259" width="2.85546875" style="2" customWidth="1"/>
    <col min="11260" max="11260" width="45.85546875" style="2" customWidth="1"/>
    <col min="11261" max="11261" width="2.85546875" style="2" customWidth="1"/>
    <col min="11262" max="11263" width="15.7109375" style="2" customWidth="1"/>
    <col min="11264" max="11264" width="2.85546875" style="2" customWidth="1"/>
    <col min="11265" max="11266" width="15.71093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514" width="9.140625" style="2"/>
    <col min="11515" max="11515" width="2.85546875" style="2" customWidth="1"/>
    <col min="11516" max="11516" width="45.85546875" style="2" customWidth="1"/>
    <col min="11517" max="11517" width="2.85546875" style="2" customWidth="1"/>
    <col min="11518" max="11519" width="15.7109375" style="2" customWidth="1"/>
    <col min="11520" max="11520" width="2.85546875" style="2" customWidth="1"/>
    <col min="11521" max="11522" width="15.71093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770" width="9.140625" style="2"/>
    <col min="11771" max="11771" width="2.85546875" style="2" customWidth="1"/>
    <col min="11772" max="11772" width="45.85546875" style="2" customWidth="1"/>
    <col min="11773" max="11773" width="2.85546875" style="2" customWidth="1"/>
    <col min="11774" max="11775" width="15.7109375" style="2" customWidth="1"/>
    <col min="11776" max="11776" width="2.85546875" style="2" customWidth="1"/>
    <col min="11777" max="11778" width="15.71093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2026" width="9.140625" style="2"/>
    <col min="12027" max="12027" width="2.85546875" style="2" customWidth="1"/>
    <col min="12028" max="12028" width="45.85546875" style="2" customWidth="1"/>
    <col min="12029" max="12029" width="2.85546875" style="2" customWidth="1"/>
    <col min="12030" max="12031" width="15.7109375" style="2" customWidth="1"/>
    <col min="12032" max="12032" width="2.85546875" style="2" customWidth="1"/>
    <col min="12033" max="12034" width="15.71093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282" width="9.140625" style="2"/>
    <col min="12283" max="12283" width="2.85546875" style="2" customWidth="1"/>
    <col min="12284" max="12284" width="45.85546875" style="2" customWidth="1"/>
    <col min="12285" max="12285" width="2.85546875" style="2" customWidth="1"/>
    <col min="12286" max="12287" width="15.7109375" style="2" customWidth="1"/>
    <col min="12288" max="12288" width="2.85546875" style="2" customWidth="1"/>
    <col min="12289" max="12290" width="15.71093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538" width="9.140625" style="2"/>
    <col min="12539" max="12539" width="2.85546875" style="2" customWidth="1"/>
    <col min="12540" max="12540" width="45.85546875" style="2" customWidth="1"/>
    <col min="12541" max="12541" width="2.85546875" style="2" customWidth="1"/>
    <col min="12542" max="12543" width="15.7109375" style="2" customWidth="1"/>
    <col min="12544" max="12544" width="2.85546875" style="2" customWidth="1"/>
    <col min="12545" max="12546" width="15.71093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794" width="9.140625" style="2"/>
    <col min="12795" max="12795" width="2.85546875" style="2" customWidth="1"/>
    <col min="12796" max="12796" width="45.85546875" style="2" customWidth="1"/>
    <col min="12797" max="12797" width="2.85546875" style="2" customWidth="1"/>
    <col min="12798" max="12799" width="15.7109375" style="2" customWidth="1"/>
    <col min="12800" max="12800" width="2.85546875" style="2" customWidth="1"/>
    <col min="12801" max="12802" width="15.71093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3050" width="9.140625" style="2"/>
    <col min="13051" max="13051" width="2.85546875" style="2" customWidth="1"/>
    <col min="13052" max="13052" width="45.85546875" style="2" customWidth="1"/>
    <col min="13053" max="13053" width="2.85546875" style="2" customWidth="1"/>
    <col min="13054" max="13055" width="15.7109375" style="2" customWidth="1"/>
    <col min="13056" max="13056" width="2.85546875" style="2" customWidth="1"/>
    <col min="13057" max="13058" width="15.71093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306" width="9.140625" style="2"/>
    <col min="13307" max="13307" width="2.85546875" style="2" customWidth="1"/>
    <col min="13308" max="13308" width="45.85546875" style="2" customWidth="1"/>
    <col min="13309" max="13309" width="2.85546875" style="2" customWidth="1"/>
    <col min="13310" max="13311" width="15.7109375" style="2" customWidth="1"/>
    <col min="13312" max="13312" width="2.85546875" style="2" customWidth="1"/>
    <col min="13313" max="13314" width="15.71093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562" width="9.140625" style="2"/>
    <col min="13563" max="13563" width="2.85546875" style="2" customWidth="1"/>
    <col min="13564" max="13564" width="45.85546875" style="2" customWidth="1"/>
    <col min="13565" max="13565" width="2.85546875" style="2" customWidth="1"/>
    <col min="13566" max="13567" width="15.7109375" style="2" customWidth="1"/>
    <col min="13568" max="13568" width="2.85546875" style="2" customWidth="1"/>
    <col min="13569" max="13570" width="15.71093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818" width="9.140625" style="2"/>
    <col min="13819" max="13819" width="2.85546875" style="2" customWidth="1"/>
    <col min="13820" max="13820" width="45.85546875" style="2" customWidth="1"/>
    <col min="13821" max="13821" width="2.85546875" style="2" customWidth="1"/>
    <col min="13822" max="13823" width="15.7109375" style="2" customWidth="1"/>
    <col min="13824" max="13824" width="2.85546875" style="2" customWidth="1"/>
    <col min="13825" max="13826" width="15.71093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4074" width="9.140625" style="2"/>
    <col min="14075" max="14075" width="2.85546875" style="2" customWidth="1"/>
    <col min="14076" max="14076" width="45.85546875" style="2" customWidth="1"/>
    <col min="14077" max="14077" width="2.85546875" style="2" customWidth="1"/>
    <col min="14078" max="14079" width="15.7109375" style="2" customWidth="1"/>
    <col min="14080" max="14080" width="2.85546875" style="2" customWidth="1"/>
    <col min="14081" max="14082" width="15.71093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330" width="9.140625" style="2"/>
    <col min="14331" max="14331" width="2.85546875" style="2" customWidth="1"/>
    <col min="14332" max="14332" width="45.85546875" style="2" customWidth="1"/>
    <col min="14333" max="14333" width="2.85546875" style="2" customWidth="1"/>
    <col min="14334" max="14335" width="15.7109375" style="2" customWidth="1"/>
    <col min="14336" max="14336" width="2.85546875" style="2" customWidth="1"/>
    <col min="14337" max="14338" width="15.71093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586" width="9.140625" style="2"/>
    <col min="14587" max="14587" width="2.85546875" style="2" customWidth="1"/>
    <col min="14588" max="14588" width="45.85546875" style="2" customWidth="1"/>
    <col min="14589" max="14589" width="2.85546875" style="2" customWidth="1"/>
    <col min="14590" max="14591" width="15.7109375" style="2" customWidth="1"/>
    <col min="14592" max="14592" width="2.85546875" style="2" customWidth="1"/>
    <col min="14593" max="14594" width="15.71093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842" width="9.140625" style="2"/>
    <col min="14843" max="14843" width="2.85546875" style="2" customWidth="1"/>
    <col min="14844" max="14844" width="45.85546875" style="2" customWidth="1"/>
    <col min="14845" max="14845" width="2.85546875" style="2" customWidth="1"/>
    <col min="14846" max="14847" width="15.7109375" style="2" customWidth="1"/>
    <col min="14848" max="14848" width="2.85546875" style="2" customWidth="1"/>
    <col min="14849" max="14850" width="15.71093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5098" width="9.140625" style="2"/>
    <col min="15099" max="15099" width="2.85546875" style="2" customWidth="1"/>
    <col min="15100" max="15100" width="45.85546875" style="2" customWidth="1"/>
    <col min="15101" max="15101" width="2.85546875" style="2" customWidth="1"/>
    <col min="15102" max="15103" width="15.7109375" style="2" customWidth="1"/>
    <col min="15104" max="15104" width="2.85546875" style="2" customWidth="1"/>
    <col min="15105" max="15106" width="15.71093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354" width="9.140625" style="2"/>
    <col min="15355" max="15355" width="2.85546875" style="2" customWidth="1"/>
    <col min="15356" max="15356" width="45.85546875" style="2" customWidth="1"/>
    <col min="15357" max="15357" width="2.85546875" style="2" customWidth="1"/>
    <col min="15358" max="15359" width="15.7109375" style="2" customWidth="1"/>
    <col min="15360" max="15360" width="2.85546875" style="2" customWidth="1"/>
    <col min="15361" max="15362" width="15.71093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610" width="9.140625" style="2"/>
    <col min="15611" max="15611" width="2.85546875" style="2" customWidth="1"/>
    <col min="15612" max="15612" width="45.85546875" style="2" customWidth="1"/>
    <col min="15613" max="15613" width="2.85546875" style="2" customWidth="1"/>
    <col min="15614" max="15615" width="15.7109375" style="2" customWidth="1"/>
    <col min="15616" max="15616" width="2.85546875" style="2" customWidth="1"/>
    <col min="15617" max="15618" width="15.71093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866" width="9.140625" style="2"/>
    <col min="15867" max="15867" width="2.85546875" style="2" customWidth="1"/>
    <col min="15868" max="15868" width="45.85546875" style="2" customWidth="1"/>
    <col min="15869" max="15869" width="2.85546875" style="2" customWidth="1"/>
    <col min="15870" max="15871" width="15.7109375" style="2" customWidth="1"/>
    <col min="15872" max="15872" width="2.85546875" style="2" customWidth="1"/>
    <col min="15873" max="15874" width="15.71093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6122" width="9.140625" style="2"/>
    <col min="16123" max="16123" width="2.85546875" style="2" customWidth="1"/>
    <col min="16124" max="16124" width="45.85546875" style="2" customWidth="1"/>
    <col min="16125" max="16125" width="2.85546875" style="2" customWidth="1"/>
    <col min="16126" max="16127" width="15.7109375" style="2" customWidth="1"/>
    <col min="16128" max="16128" width="2.85546875" style="2" customWidth="1"/>
    <col min="16129" max="16130" width="15.71093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384" width="9.140625" style="2"/>
  </cols>
  <sheetData>
    <row r="2" spans="1:13" ht="12" customHeight="1" x14ac:dyDescent="0.25">
      <c r="B2" s="240" t="s">
        <v>589</v>
      </c>
    </row>
    <row r="3" spans="1:13" ht="12" customHeight="1" x14ac:dyDescent="0.25">
      <c r="B3" s="240" t="s">
        <v>590</v>
      </c>
    </row>
    <row r="4" spans="1:13" ht="12" customHeight="1" x14ac:dyDescent="0.25">
      <c r="B4" s="2025" t="s">
        <v>4</v>
      </c>
      <c r="D4" s="2028" t="s">
        <v>571</v>
      </c>
      <c r="E4" s="2028"/>
      <c r="G4" s="2028" t="s">
        <v>572</v>
      </c>
      <c r="H4" s="2028"/>
      <c r="J4" s="2028" t="s">
        <v>573</v>
      </c>
      <c r="K4" s="2028"/>
    </row>
    <row r="5" spans="1:13" ht="12" customHeight="1" x14ac:dyDescent="0.25">
      <c r="B5" s="2026"/>
      <c r="D5" s="2024" t="s">
        <v>577</v>
      </c>
      <c r="E5" s="2024"/>
      <c r="G5" s="2024" t="s">
        <v>3</v>
      </c>
      <c r="H5" s="2024"/>
      <c r="J5" s="2024" t="s">
        <v>577</v>
      </c>
      <c r="K5" s="2024"/>
    </row>
    <row r="6" spans="1:13" ht="12" customHeight="1" x14ac:dyDescent="0.25">
      <c r="B6" s="2027"/>
      <c r="D6" s="520">
        <v>2016</v>
      </c>
      <c r="E6" s="520">
        <v>2015</v>
      </c>
      <c r="G6" s="520">
        <v>2016</v>
      </c>
      <c r="H6" s="520">
        <v>2015</v>
      </c>
      <c r="J6" s="520">
        <v>2016</v>
      </c>
      <c r="K6" s="520">
        <v>2015</v>
      </c>
    </row>
    <row r="7" spans="1:13" ht="12" customHeight="1" x14ac:dyDescent="0.25">
      <c r="A7" s="112"/>
      <c r="B7" s="259"/>
      <c r="C7" s="112"/>
      <c r="D7" s="561"/>
      <c r="E7" s="561"/>
      <c r="F7" s="112"/>
      <c r="G7" s="561"/>
      <c r="H7" s="561"/>
      <c r="I7" s="112"/>
      <c r="J7" s="561"/>
      <c r="K7" s="561"/>
      <c r="L7" s="112"/>
    </row>
    <row r="8" spans="1:13" ht="12" customHeight="1" x14ac:dyDescent="0.25">
      <c r="B8" s="562" t="s">
        <v>11</v>
      </c>
      <c r="D8" s="149"/>
      <c r="E8" s="149"/>
      <c r="G8" s="149"/>
      <c r="H8" s="149"/>
      <c r="J8" s="149"/>
      <c r="K8" s="149"/>
    </row>
    <row r="9" spans="1:13" ht="12" customHeight="1" x14ac:dyDescent="0.25">
      <c r="A9" s="112"/>
      <c r="B9" s="546" t="s">
        <v>14</v>
      </c>
      <c r="C9" s="112"/>
      <c r="D9" s="711">
        <v>336225890</v>
      </c>
      <c r="E9" s="564">
        <v>379443803</v>
      </c>
      <c r="F9" s="112"/>
      <c r="G9" s="938">
        <v>10769008.126990959</v>
      </c>
      <c r="H9" s="571">
        <v>9472550.4633287843</v>
      </c>
      <c r="I9" s="112"/>
      <c r="J9" s="711">
        <v>259824484</v>
      </c>
      <c r="K9" s="564">
        <v>20155270</v>
      </c>
      <c r="L9" s="112"/>
      <c r="M9" s="112"/>
    </row>
    <row r="10" spans="1:13" ht="12" customHeight="1" x14ac:dyDescent="0.25">
      <c r="B10" s="549" t="s">
        <v>20</v>
      </c>
      <c r="C10" s="112"/>
      <c r="D10" s="712">
        <v>29775</v>
      </c>
      <c r="E10" s="566">
        <v>6072</v>
      </c>
      <c r="F10" s="112"/>
      <c r="G10" s="939">
        <v>5005.8338348974285</v>
      </c>
      <c r="H10" s="574">
        <v>965.14540761180558</v>
      </c>
      <c r="I10" s="112"/>
      <c r="J10" s="712">
        <v>15706</v>
      </c>
      <c r="K10" s="566">
        <v>5638</v>
      </c>
      <c r="L10" s="112"/>
      <c r="M10" s="112"/>
    </row>
    <row r="11" spans="1:13" ht="12" customHeight="1" x14ac:dyDescent="0.25">
      <c r="B11" s="549" t="s">
        <v>142</v>
      </c>
      <c r="C11" s="112"/>
      <c r="D11" s="712">
        <v>688266468</v>
      </c>
      <c r="E11" s="566">
        <v>607225072</v>
      </c>
      <c r="F11" s="112"/>
      <c r="G11" s="939">
        <v>821503622</v>
      </c>
      <c r="H11" s="574">
        <v>688342197</v>
      </c>
      <c r="I11" s="112"/>
      <c r="J11" s="712">
        <v>12125022</v>
      </c>
      <c r="K11" s="566">
        <v>11092769</v>
      </c>
      <c r="L11" s="112"/>
      <c r="M11" s="112"/>
    </row>
    <row r="12" spans="1:13" ht="12" customHeight="1" x14ac:dyDescent="0.25">
      <c r="B12" s="575" t="s">
        <v>579</v>
      </c>
      <c r="C12" s="112"/>
      <c r="D12" s="1980">
        <v>545100</v>
      </c>
      <c r="E12" s="1981">
        <v>5693368</v>
      </c>
      <c r="F12" s="112"/>
      <c r="G12" s="1982">
        <v>2623.1771188036128</v>
      </c>
      <c r="H12" s="1983">
        <v>32833.350598487901</v>
      </c>
      <c r="I12" s="112"/>
      <c r="J12" s="1984">
        <v>582696</v>
      </c>
      <c r="K12" s="1981">
        <v>1330178</v>
      </c>
      <c r="L12" s="112"/>
      <c r="M12" s="112"/>
    </row>
    <row r="13" spans="1:13" ht="12" customHeight="1" x14ac:dyDescent="0.25">
      <c r="B13" s="552" t="s">
        <v>580</v>
      </c>
      <c r="C13" s="112"/>
      <c r="D13" s="587">
        <v>26316537</v>
      </c>
      <c r="E13" s="568">
        <v>21746698</v>
      </c>
      <c r="F13" s="112"/>
      <c r="G13" s="943">
        <v>19585128.376869839</v>
      </c>
      <c r="H13" s="913">
        <v>15686297.111119127</v>
      </c>
      <c r="I13" s="112"/>
      <c r="J13" s="714">
        <v>936688</v>
      </c>
      <c r="K13" s="568">
        <v>613542</v>
      </c>
      <c r="L13" s="112"/>
      <c r="M13" s="112"/>
    </row>
    <row r="14" spans="1:13" ht="12" customHeight="1" x14ac:dyDescent="0.25">
      <c r="B14" s="368" t="s">
        <v>30</v>
      </c>
      <c r="C14" s="112"/>
      <c r="D14" s="522">
        <f>SUM(D9:D13)</f>
        <v>1051383770</v>
      </c>
      <c r="E14" s="522">
        <f t="shared" ref="E14:K14" si="0">SUM(E9:E13)</f>
        <v>1014115013</v>
      </c>
      <c r="F14" s="522"/>
      <c r="G14" s="522">
        <f t="shared" si="0"/>
        <v>851865387.51481438</v>
      </c>
      <c r="H14" s="522">
        <f t="shared" si="0"/>
        <v>713534843.070454</v>
      </c>
      <c r="I14" s="522"/>
      <c r="J14" s="522">
        <f t="shared" si="0"/>
        <v>273484596</v>
      </c>
      <c r="K14" s="522">
        <f t="shared" si="0"/>
        <v>33197397</v>
      </c>
      <c r="L14" s="112"/>
      <c r="M14" s="112"/>
    </row>
    <row r="15" spans="1:13" ht="12" customHeight="1" x14ac:dyDescent="0.25">
      <c r="B15" s="368"/>
      <c r="D15" s="544"/>
      <c r="E15" s="544"/>
      <c r="G15" s="543"/>
      <c r="H15" s="544"/>
      <c r="J15" s="544"/>
      <c r="K15" s="544"/>
    </row>
    <row r="16" spans="1:13" ht="12" customHeight="1" x14ac:dyDescent="0.25">
      <c r="B16" s="562" t="s">
        <v>582</v>
      </c>
      <c r="D16" s="149"/>
      <c r="E16" s="149"/>
      <c r="F16" s="543"/>
      <c r="G16" s="538"/>
      <c r="H16" s="544"/>
      <c r="J16" s="149"/>
      <c r="K16" s="149"/>
    </row>
    <row r="17" spans="1:14" ht="12" customHeight="1" x14ac:dyDescent="0.25">
      <c r="B17" s="546" t="s">
        <v>32</v>
      </c>
      <c r="D17" s="711">
        <v>35367906</v>
      </c>
      <c r="E17" s="711">
        <v>34583434</v>
      </c>
      <c r="F17" s="543"/>
      <c r="G17" s="938">
        <v>30911220.812914386</v>
      </c>
      <c r="H17" s="938">
        <v>29600682.999365836</v>
      </c>
      <c r="J17" s="711">
        <v>1331103</v>
      </c>
      <c r="K17" s="564">
        <v>1242248</v>
      </c>
    </row>
    <row r="18" spans="1:14" ht="12" customHeight="1" x14ac:dyDescent="0.25">
      <c r="B18" s="549" t="s">
        <v>591</v>
      </c>
      <c r="C18" s="112"/>
      <c r="D18" s="712">
        <v>40</v>
      </c>
      <c r="E18" s="712">
        <v>1271</v>
      </c>
      <c r="F18" s="543"/>
      <c r="G18" s="939">
        <v>8.9216014274562276</v>
      </c>
      <c r="H18" s="939">
        <v>295.98131428744415</v>
      </c>
      <c r="J18" s="712">
        <v>0</v>
      </c>
      <c r="K18" s="566">
        <v>120</v>
      </c>
    </row>
    <row r="19" spans="1:14" ht="12" customHeight="1" x14ac:dyDescent="0.25">
      <c r="B19" s="552" t="s">
        <v>41</v>
      </c>
      <c r="C19" s="112"/>
      <c r="D19" s="713">
        <v>52</v>
      </c>
      <c r="E19" s="713">
        <v>96</v>
      </c>
      <c r="F19" s="543"/>
      <c r="G19" s="1689">
        <v>8.2534425882795954</v>
      </c>
      <c r="H19" s="1689">
        <v>15.483271615292312</v>
      </c>
      <c r="J19" s="713">
        <v>40</v>
      </c>
      <c r="K19" s="568">
        <v>0</v>
      </c>
    </row>
    <row r="20" spans="1:14" ht="12" customHeight="1" x14ac:dyDescent="0.25">
      <c r="A20" s="149"/>
      <c r="B20" s="368" t="s">
        <v>30</v>
      </c>
      <c r="C20" s="149"/>
      <c r="D20" s="522">
        <f>SUM(D17:D19)</f>
        <v>35367998</v>
      </c>
      <c r="E20" s="522">
        <v>34584801</v>
      </c>
      <c r="F20" s="543"/>
      <c r="G20" s="536">
        <f>SUM(G17:G19)</f>
        <v>30911237.987958401</v>
      </c>
      <c r="H20" s="536">
        <v>29600994.463951737</v>
      </c>
      <c r="J20" s="522">
        <f>SUM(J17:J19)</f>
        <v>1331143</v>
      </c>
      <c r="K20" s="522">
        <v>1242368</v>
      </c>
      <c r="L20" s="255"/>
      <c r="M20" s="148"/>
    </row>
    <row r="21" spans="1:14" ht="12" customHeight="1" x14ac:dyDescent="0.25">
      <c r="A21" s="149"/>
      <c r="B21" s="368"/>
      <c r="C21" s="149"/>
      <c r="D21" s="544"/>
      <c r="E21" s="544"/>
      <c r="F21" s="543"/>
      <c r="G21" s="543"/>
      <c r="H21" s="543"/>
      <c r="J21" s="544"/>
      <c r="K21" s="544"/>
      <c r="L21" s="149"/>
      <c r="M21" s="148"/>
    </row>
    <row r="22" spans="1:14" ht="12" customHeight="1" x14ac:dyDescent="0.25">
      <c r="B22" s="562" t="s">
        <v>64</v>
      </c>
      <c r="D22" s="149"/>
      <c r="E22" s="149"/>
      <c r="F22" s="543"/>
      <c r="G22" s="538"/>
      <c r="H22" s="538"/>
      <c r="J22" s="149"/>
      <c r="K22" s="149"/>
    </row>
    <row r="23" spans="1:14" ht="12" customHeight="1" x14ac:dyDescent="0.25">
      <c r="B23" s="708" t="s">
        <v>583</v>
      </c>
      <c r="C23" s="112"/>
      <c r="D23" s="685">
        <v>169335</v>
      </c>
      <c r="E23" s="686">
        <v>376277</v>
      </c>
      <c r="F23" s="166"/>
      <c r="G23" s="940">
        <v>44676.810136501284</v>
      </c>
      <c r="H23" s="694">
        <v>102712.09406005508</v>
      </c>
      <c r="I23" s="112"/>
      <c r="J23" s="685">
        <v>71206</v>
      </c>
      <c r="K23" s="686">
        <v>71120</v>
      </c>
      <c r="L23" s="166"/>
      <c r="M23" s="166"/>
      <c r="N23" s="166"/>
    </row>
    <row r="24" spans="1:14" ht="12" customHeight="1" x14ac:dyDescent="0.25">
      <c r="B24" s="709" t="s">
        <v>180</v>
      </c>
      <c r="C24" s="112"/>
      <c r="D24" s="707">
        <v>294627100</v>
      </c>
      <c r="E24" s="586">
        <v>277555979.38999999</v>
      </c>
      <c r="F24" s="166"/>
      <c r="G24" s="942">
        <v>240821891.93512058</v>
      </c>
      <c r="H24" s="696">
        <v>78809559.368351385</v>
      </c>
      <c r="I24" s="112"/>
      <c r="J24" s="687">
        <v>5550479</v>
      </c>
      <c r="K24" s="586">
        <v>9098430.0373281278</v>
      </c>
      <c r="L24" s="166"/>
      <c r="M24" s="166"/>
      <c r="N24" s="166"/>
    </row>
    <row r="25" spans="1:14" ht="12" customHeight="1" x14ac:dyDescent="0.25">
      <c r="B25" s="709" t="s">
        <v>84</v>
      </c>
      <c r="C25" s="112"/>
      <c r="D25" s="707">
        <v>40091</v>
      </c>
      <c r="E25" s="586">
        <v>29850</v>
      </c>
      <c r="F25" s="166"/>
      <c r="G25" s="942">
        <v>67.706952424746731</v>
      </c>
      <c r="H25" s="696">
        <v>45.395800726073034</v>
      </c>
      <c r="I25" s="166"/>
      <c r="J25" s="707">
        <v>1000</v>
      </c>
      <c r="K25" s="586">
        <v>2000</v>
      </c>
      <c r="L25" s="166"/>
      <c r="M25" s="166"/>
      <c r="N25" s="166"/>
    </row>
    <row r="26" spans="1:14" ht="12" customHeight="1" x14ac:dyDescent="0.25">
      <c r="B26" s="709" t="s">
        <v>94</v>
      </c>
      <c r="C26" s="112"/>
      <c r="D26" s="707">
        <v>7958004</v>
      </c>
      <c r="E26" s="586">
        <v>12085292</v>
      </c>
      <c r="F26" s="166"/>
      <c r="G26" s="942">
        <v>859386.39971490589</v>
      </c>
      <c r="H26" s="696">
        <v>784866.24799485644</v>
      </c>
      <c r="I26" s="166"/>
      <c r="J26" s="707">
        <v>1382450</v>
      </c>
      <c r="K26" s="586">
        <v>1380059</v>
      </c>
      <c r="L26" s="166"/>
      <c r="M26" s="166"/>
      <c r="N26" s="166"/>
    </row>
    <row r="27" spans="1:14" ht="12" customHeight="1" x14ac:dyDescent="0.25">
      <c r="B27" s="710" t="s">
        <v>90</v>
      </c>
      <c r="C27" s="112"/>
      <c r="D27" s="714">
        <v>3295</v>
      </c>
      <c r="E27" s="688" t="s">
        <v>131</v>
      </c>
      <c r="F27" s="166"/>
      <c r="G27" s="943">
        <v>3.6530911871704546</v>
      </c>
      <c r="H27" s="698" t="s">
        <v>131</v>
      </c>
      <c r="I27" s="166"/>
      <c r="J27" s="714">
        <v>2520</v>
      </c>
      <c r="K27" s="688" t="s">
        <v>131</v>
      </c>
      <c r="L27" s="166"/>
      <c r="M27" s="166"/>
      <c r="N27" s="166"/>
    </row>
    <row r="28" spans="1:14" ht="12" customHeight="1" x14ac:dyDescent="0.25">
      <c r="B28" s="368" t="s">
        <v>30</v>
      </c>
      <c r="C28" s="112"/>
      <c r="D28" s="379">
        <f>SUM(D23:D27)</f>
        <v>302797825</v>
      </c>
      <c r="E28" s="379">
        <v>290049314.38999999</v>
      </c>
      <c r="F28" s="166"/>
      <c r="G28" s="186">
        <f>SUM(G23:G27)</f>
        <v>241726026.50501561</v>
      </c>
      <c r="H28" s="186">
        <v>79697297.360075861</v>
      </c>
      <c r="I28" s="166"/>
      <c r="J28" s="379">
        <f>SUM(J23:J27)</f>
        <v>7007655</v>
      </c>
      <c r="K28" s="379">
        <v>10551625.037328128</v>
      </c>
      <c r="L28" s="166"/>
      <c r="M28" s="166"/>
      <c r="N28" s="166"/>
    </row>
    <row r="29" spans="1:14" ht="12" customHeight="1" x14ac:dyDescent="0.25">
      <c r="B29" s="21"/>
      <c r="D29" s="149"/>
      <c r="E29" s="149"/>
      <c r="G29" s="538"/>
      <c r="H29" s="538"/>
      <c r="J29" s="149"/>
      <c r="K29" s="149"/>
    </row>
    <row r="30" spans="1:14" ht="12" customHeight="1" x14ac:dyDescent="0.25">
      <c r="B30" s="577" t="s">
        <v>132</v>
      </c>
      <c r="C30" s="556"/>
      <c r="D30" s="578">
        <f>D28+D20+D14</f>
        <v>1389549593</v>
      </c>
      <c r="E30" s="578">
        <f>E28+E20+E14</f>
        <v>1338749128.3899999</v>
      </c>
      <c r="F30" s="556"/>
      <c r="G30" s="579">
        <f>G28+G20+G14</f>
        <v>1124502652.0077884</v>
      </c>
      <c r="H30" s="579">
        <f>H28+H20+H14</f>
        <v>822833134.89448166</v>
      </c>
      <c r="I30" s="556"/>
      <c r="J30" s="578">
        <f>J28+J20+J14</f>
        <v>281823394</v>
      </c>
      <c r="K30" s="578">
        <f>K28+K20+K14</f>
        <v>44991390.037328124</v>
      </c>
    </row>
    <row r="31" spans="1:14" ht="12" customHeight="1" x14ac:dyDescent="0.25">
      <c r="B31" s="149"/>
      <c r="D31" s="149"/>
      <c r="E31" s="149"/>
      <c r="G31" s="149"/>
      <c r="H31" s="149"/>
      <c r="J31" s="149"/>
      <c r="K31" s="149"/>
    </row>
    <row r="32" spans="1:14" ht="12" customHeight="1" x14ac:dyDescent="0.25">
      <c r="B32" s="149"/>
      <c r="E32" s="149"/>
      <c r="G32" s="149"/>
      <c r="H32" s="149"/>
      <c r="J32" s="149"/>
      <c r="K32" s="149"/>
    </row>
    <row r="33" spans="1:12" ht="12" customHeight="1" x14ac:dyDescent="0.25">
      <c r="A33" s="149"/>
      <c r="B33" s="149"/>
      <c r="C33" s="149"/>
      <c r="E33" s="149"/>
      <c r="F33" s="149"/>
      <c r="G33" s="149"/>
      <c r="H33" s="149"/>
      <c r="I33" s="149"/>
      <c r="J33" s="149"/>
      <c r="K33" s="149"/>
      <c r="L33" s="149"/>
    </row>
    <row r="34" spans="1:12" ht="12" customHeight="1" x14ac:dyDescent="0.25">
      <c r="A34" s="149"/>
      <c r="B34" s="148"/>
      <c r="C34" s="149"/>
      <c r="D34" s="148"/>
      <c r="E34" s="148"/>
      <c r="F34" s="149"/>
      <c r="G34" s="148"/>
      <c r="H34" s="1399"/>
      <c r="I34" s="149"/>
      <c r="L34" s="149"/>
    </row>
    <row r="35" spans="1:12" ht="12" customHeight="1" x14ac:dyDescent="0.25">
      <c r="B35" s="2029"/>
      <c r="C35" s="2030"/>
      <c r="D35" s="2030"/>
      <c r="E35" s="2030"/>
      <c r="F35" s="2030"/>
      <c r="G35" s="148"/>
      <c r="H35" s="148"/>
    </row>
    <row r="36" spans="1:12" ht="12" customHeight="1" x14ac:dyDescent="0.25">
      <c r="B36" s="2029"/>
      <c r="C36" s="2031"/>
      <c r="D36" s="2031"/>
      <c r="E36" s="2031"/>
      <c r="F36" s="2031"/>
      <c r="G36" s="149"/>
      <c r="H36" s="148"/>
    </row>
    <row r="37" spans="1:12" ht="12" customHeight="1" x14ac:dyDescent="0.25">
      <c r="B37" s="2029"/>
      <c r="C37" s="22"/>
      <c r="D37" s="22"/>
      <c r="E37" s="22"/>
      <c r="F37" s="22"/>
      <c r="G37" s="149"/>
      <c r="H37" s="148"/>
    </row>
    <row r="38" spans="1:12" ht="12" customHeight="1" x14ac:dyDescent="0.25">
      <c r="B38" s="368"/>
      <c r="C38" s="544"/>
      <c r="D38" s="544"/>
      <c r="E38" s="544"/>
      <c r="F38" s="544"/>
      <c r="G38" s="149"/>
      <c r="H38" s="148"/>
    </row>
    <row r="39" spans="1:12" ht="12" customHeight="1" x14ac:dyDescent="0.25">
      <c r="B39" s="148"/>
      <c r="C39" s="149"/>
      <c r="D39" s="149"/>
      <c r="E39" s="149"/>
      <c r="F39" s="149"/>
      <c r="G39" s="149"/>
      <c r="H39" s="148"/>
    </row>
    <row r="40" spans="1:12" ht="12" customHeight="1" x14ac:dyDescent="0.25">
      <c r="B40" s="148"/>
      <c r="C40" s="149"/>
      <c r="D40" s="149"/>
      <c r="E40" s="149"/>
      <c r="F40" s="149"/>
      <c r="G40" s="149"/>
      <c r="H40" s="148"/>
    </row>
    <row r="41" spans="1:12" ht="12" customHeight="1" x14ac:dyDescent="0.25">
      <c r="B41" s="148"/>
      <c r="C41" s="149"/>
      <c r="D41" s="149"/>
      <c r="E41" s="149"/>
      <c r="F41" s="149"/>
      <c r="G41" s="149"/>
      <c r="H41" s="148"/>
    </row>
    <row r="42" spans="1:12" ht="12" customHeight="1" x14ac:dyDescent="0.25"/>
    <row r="43" spans="1:12" ht="12" customHeight="1" x14ac:dyDescent="0.25"/>
    <row r="44" spans="1:12" ht="12" customHeight="1" x14ac:dyDescent="0.25"/>
    <row r="45" spans="1:12" ht="12" customHeight="1" x14ac:dyDescent="0.25"/>
    <row r="46" spans="1:12" ht="12" customHeight="1" x14ac:dyDescent="0.25"/>
    <row r="47" spans="1:12" ht="12" customHeight="1" x14ac:dyDescent="0.25"/>
    <row r="48" spans="1:12" ht="12" customHeight="1" x14ac:dyDescent="0.25"/>
    <row r="49" spans="1:12" ht="12" customHeight="1" x14ac:dyDescent="0.25">
      <c r="A49" s="148"/>
      <c r="C49" s="148"/>
      <c r="F49" s="148"/>
      <c r="I49" s="148"/>
      <c r="L49" s="148"/>
    </row>
  </sheetData>
  <mergeCells count="12">
    <mergeCell ref="B4:B6"/>
    <mergeCell ref="D4:E4"/>
    <mergeCell ref="G4:H4"/>
    <mergeCell ref="J4:K4"/>
    <mergeCell ref="D5:E5"/>
    <mergeCell ref="G5:H5"/>
    <mergeCell ref="J5:K5"/>
    <mergeCell ref="B35:B37"/>
    <mergeCell ref="C35:D35"/>
    <mergeCell ref="E35:F35"/>
    <mergeCell ref="C36:D36"/>
    <mergeCell ref="E36:F3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D48"/>
  <sheetViews>
    <sheetView showGridLines="0" zoomScale="85" zoomScaleNormal="85" workbookViewId="0">
      <selection activeCell="L24" sqref="L24"/>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4" width="15.7109375" style="2" hidden="1" customWidth="1"/>
    <col min="15" max="15" width="2.85546875" style="2" hidden="1" customWidth="1"/>
    <col min="16" max="17" width="15.7109375" style="2" hidden="1" customWidth="1"/>
    <col min="18" max="18" width="2.85546875" style="2" hidden="1" customWidth="1"/>
    <col min="19" max="20" width="15.7109375" style="2" hidden="1" customWidth="1"/>
    <col min="21" max="21" width="2.85546875" style="2" hidden="1" customWidth="1"/>
    <col min="22" max="25" width="0" style="2" hidden="1" customWidth="1"/>
    <col min="26" max="256" width="9.140625" style="2"/>
    <col min="257" max="257" width="2.85546875" style="2" customWidth="1"/>
    <col min="258" max="258" width="45.855468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270" width="15.7109375" style="2" customWidth="1"/>
    <col min="271" max="271" width="2.85546875" style="2" customWidth="1"/>
    <col min="272" max="273" width="15.7109375" style="2" customWidth="1"/>
    <col min="274" max="274" width="2.85546875" style="2" customWidth="1"/>
    <col min="275" max="276" width="15.7109375" style="2" customWidth="1"/>
    <col min="277" max="277" width="2.85546875" style="2" customWidth="1"/>
    <col min="278" max="512" width="9.140625" style="2"/>
    <col min="513" max="513" width="2.85546875" style="2" customWidth="1"/>
    <col min="514" max="514" width="45.855468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526" width="15.7109375" style="2" customWidth="1"/>
    <col min="527" max="527" width="2.85546875" style="2" customWidth="1"/>
    <col min="528" max="529" width="15.7109375" style="2" customWidth="1"/>
    <col min="530" max="530" width="2.85546875" style="2" customWidth="1"/>
    <col min="531" max="532" width="15.7109375" style="2" customWidth="1"/>
    <col min="533" max="533" width="2.85546875" style="2" customWidth="1"/>
    <col min="534" max="768" width="9.140625" style="2"/>
    <col min="769" max="769" width="2.85546875" style="2" customWidth="1"/>
    <col min="770" max="770" width="45.855468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782" width="15.7109375" style="2" customWidth="1"/>
    <col min="783" max="783" width="2.85546875" style="2" customWidth="1"/>
    <col min="784" max="785" width="15.7109375" style="2" customWidth="1"/>
    <col min="786" max="786" width="2.85546875" style="2" customWidth="1"/>
    <col min="787" max="788" width="15.7109375" style="2" customWidth="1"/>
    <col min="789" max="789" width="2.85546875" style="2" customWidth="1"/>
    <col min="790" max="1024" width="9.140625" style="2"/>
    <col min="1025" max="1025" width="2.85546875" style="2" customWidth="1"/>
    <col min="1026" max="1026" width="45.855468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038" width="15.7109375" style="2" customWidth="1"/>
    <col min="1039" max="1039" width="2.85546875" style="2" customWidth="1"/>
    <col min="1040" max="1041" width="15.7109375" style="2" customWidth="1"/>
    <col min="1042" max="1042" width="2.85546875" style="2" customWidth="1"/>
    <col min="1043" max="1044" width="15.7109375" style="2" customWidth="1"/>
    <col min="1045" max="1045" width="2.85546875" style="2" customWidth="1"/>
    <col min="1046" max="1280" width="9.140625" style="2"/>
    <col min="1281" max="1281" width="2.85546875" style="2" customWidth="1"/>
    <col min="1282" max="1282" width="45.855468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294" width="15.7109375" style="2" customWidth="1"/>
    <col min="1295" max="1295" width="2.85546875" style="2" customWidth="1"/>
    <col min="1296" max="1297" width="15.7109375" style="2" customWidth="1"/>
    <col min="1298" max="1298" width="2.85546875" style="2" customWidth="1"/>
    <col min="1299" max="1300" width="15.7109375" style="2" customWidth="1"/>
    <col min="1301" max="1301" width="2.85546875" style="2" customWidth="1"/>
    <col min="1302" max="1536" width="9.140625" style="2"/>
    <col min="1537" max="1537" width="2.85546875" style="2" customWidth="1"/>
    <col min="1538" max="1538" width="45.855468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550" width="15.7109375" style="2" customWidth="1"/>
    <col min="1551" max="1551" width="2.85546875" style="2" customWidth="1"/>
    <col min="1552" max="1553" width="15.7109375" style="2" customWidth="1"/>
    <col min="1554" max="1554" width="2.85546875" style="2" customWidth="1"/>
    <col min="1555" max="1556" width="15.7109375" style="2" customWidth="1"/>
    <col min="1557" max="1557" width="2.85546875" style="2" customWidth="1"/>
    <col min="1558" max="1792" width="9.140625" style="2"/>
    <col min="1793" max="1793" width="2.85546875" style="2" customWidth="1"/>
    <col min="1794" max="1794" width="45.855468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1806" width="15.7109375" style="2" customWidth="1"/>
    <col min="1807" max="1807" width="2.85546875" style="2" customWidth="1"/>
    <col min="1808" max="1809" width="15.7109375" style="2" customWidth="1"/>
    <col min="1810" max="1810" width="2.85546875" style="2" customWidth="1"/>
    <col min="1811" max="1812" width="15.7109375" style="2" customWidth="1"/>
    <col min="1813" max="1813" width="2.85546875" style="2" customWidth="1"/>
    <col min="1814" max="2048" width="9.140625" style="2"/>
    <col min="2049" max="2049" width="2.85546875" style="2" customWidth="1"/>
    <col min="2050" max="2050" width="45.855468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062" width="15.7109375" style="2" customWidth="1"/>
    <col min="2063" max="2063" width="2.85546875" style="2" customWidth="1"/>
    <col min="2064" max="2065" width="15.7109375" style="2" customWidth="1"/>
    <col min="2066" max="2066" width="2.85546875" style="2" customWidth="1"/>
    <col min="2067" max="2068" width="15.7109375" style="2" customWidth="1"/>
    <col min="2069" max="2069" width="2.85546875" style="2" customWidth="1"/>
    <col min="2070" max="2304" width="9.140625" style="2"/>
    <col min="2305" max="2305" width="2.85546875" style="2" customWidth="1"/>
    <col min="2306" max="2306" width="45.855468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318" width="15.7109375" style="2" customWidth="1"/>
    <col min="2319" max="2319" width="2.85546875" style="2" customWidth="1"/>
    <col min="2320" max="2321" width="15.7109375" style="2" customWidth="1"/>
    <col min="2322" max="2322" width="2.85546875" style="2" customWidth="1"/>
    <col min="2323" max="2324" width="15.7109375" style="2" customWidth="1"/>
    <col min="2325" max="2325" width="2.85546875" style="2" customWidth="1"/>
    <col min="2326" max="2560" width="9.140625" style="2"/>
    <col min="2561" max="2561" width="2.85546875" style="2" customWidth="1"/>
    <col min="2562" max="2562" width="45.855468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574" width="15.7109375" style="2" customWidth="1"/>
    <col min="2575" max="2575" width="2.85546875" style="2" customWidth="1"/>
    <col min="2576" max="2577" width="15.7109375" style="2" customWidth="1"/>
    <col min="2578" max="2578" width="2.85546875" style="2" customWidth="1"/>
    <col min="2579" max="2580" width="15.7109375" style="2" customWidth="1"/>
    <col min="2581" max="2581" width="2.85546875" style="2" customWidth="1"/>
    <col min="2582" max="2816" width="9.140625" style="2"/>
    <col min="2817" max="2817" width="2.85546875" style="2" customWidth="1"/>
    <col min="2818" max="2818" width="45.855468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2830" width="15.7109375" style="2" customWidth="1"/>
    <col min="2831" max="2831" width="2.85546875" style="2" customWidth="1"/>
    <col min="2832" max="2833" width="15.7109375" style="2" customWidth="1"/>
    <col min="2834" max="2834" width="2.85546875" style="2" customWidth="1"/>
    <col min="2835" max="2836" width="15.7109375" style="2" customWidth="1"/>
    <col min="2837" max="2837" width="2.85546875" style="2" customWidth="1"/>
    <col min="2838" max="3072" width="9.140625" style="2"/>
    <col min="3073" max="3073" width="2.85546875" style="2" customWidth="1"/>
    <col min="3074" max="3074" width="45.855468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086" width="15.7109375" style="2" customWidth="1"/>
    <col min="3087" max="3087" width="2.85546875" style="2" customWidth="1"/>
    <col min="3088" max="3089" width="15.7109375" style="2" customWidth="1"/>
    <col min="3090" max="3090" width="2.85546875" style="2" customWidth="1"/>
    <col min="3091" max="3092" width="15.7109375" style="2" customWidth="1"/>
    <col min="3093" max="3093" width="2.85546875" style="2" customWidth="1"/>
    <col min="3094" max="3328" width="9.140625" style="2"/>
    <col min="3329" max="3329" width="2.85546875" style="2" customWidth="1"/>
    <col min="3330" max="3330" width="45.855468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342" width="15.7109375" style="2" customWidth="1"/>
    <col min="3343" max="3343" width="2.85546875" style="2" customWidth="1"/>
    <col min="3344" max="3345" width="15.7109375" style="2" customWidth="1"/>
    <col min="3346" max="3346" width="2.85546875" style="2" customWidth="1"/>
    <col min="3347" max="3348" width="15.7109375" style="2" customWidth="1"/>
    <col min="3349" max="3349" width="2.85546875" style="2" customWidth="1"/>
    <col min="3350" max="3584" width="9.140625" style="2"/>
    <col min="3585" max="3585" width="2.85546875" style="2" customWidth="1"/>
    <col min="3586" max="3586" width="45.855468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598" width="15.7109375" style="2" customWidth="1"/>
    <col min="3599" max="3599" width="2.85546875" style="2" customWidth="1"/>
    <col min="3600" max="3601" width="15.7109375" style="2" customWidth="1"/>
    <col min="3602" max="3602" width="2.85546875" style="2" customWidth="1"/>
    <col min="3603" max="3604" width="15.7109375" style="2" customWidth="1"/>
    <col min="3605" max="3605" width="2.85546875" style="2" customWidth="1"/>
    <col min="3606" max="3840" width="9.140625" style="2"/>
    <col min="3841" max="3841" width="2.85546875" style="2" customWidth="1"/>
    <col min="3842" max="3842" width="45.855468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3854" width="15.7109375" style="2" customWidth="1"/>
    <col min="3855" max="3855" width="2.85546875" style="2" customWidth="1"/>
    <col min="3856" max="3857" width="15.7109375" style="2" customWidth="1"/>
    <col min="3858" max="3858" width="2.85546875" style="2" customWidth="1"/>
    <col min="3859" max="3860" width="15.7109375" style="2" customWidth="1"/>
    <col min="3861" max="3861" width="2.85546875" style="2" customWidth="1"/>
    <col min="3862" max="4096" width="9.140625" style="2"/>
    <col min="4097" max="4097" width="2.85546875" style="2" customWidth="1"/>
    <col min="4098" max="4098" width="45.855468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110" width="15.7109375" style="2" customWidth="1"/>
    <col min="4111" max="4111" width="2.85546875" style="2" customWidth="1"/>
    <col min="4112" max="4113" width="15.7109375" style="2" customWidth="1"/>
    <col min="4114" max="4114" width="2.85546875" style="2" customWidth="1"/>
    <col min="4115" max="4116" width="15.7109375" style="2" customWidth="1"/>
    <col min="4117" max="4117" width="2.85546875" style="2" customWidth="1"/>
    <col min="4118" max="4352" width="9.140625" style="2"/>
    <col min="4353" max="4353" width="2.85546875" style="2" customWidth="1"/>
    <col min="4354" max="4354" width="45.855468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366" width="15.7109375" style="2" customWidth="1"/>
    <col min="4367" max="4367" width="2.85546875" style="2" customWidth="1"/>
    <col min="4368" max="4369" width="15.7109375" style="2" customWidth="1"/>
    <col min="4370" max="4370" width="2.85546875" style="2" customWidth="1"/>
    <col min="4371" max="4372" width="15.7109375" style="2" customWidth="1"/>
    <col min="4373" max="4373" width="2.85546875" style="2" customWidth="1"/>
    <col min="4374" max="4608" width="9.140625" style="2"/>
    <col min="4609" max="4609" width="2.85546875" style="2" customWidth="1"/>
    <col min="4610" max="4610" width="45.855468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622" width="15.7109375" style="2" customWidth="1"/>
    <col min="4623" max="4623" width="2.85546875" style="2" customWidth="1"/>
    <col min="4624" max="4625" width="15.7109375" style="2" customWidth="1"/>
    <col min="4626" max="4626" width="2.85546875" style="2" customWidth="1"/>
    <col min="4627" max="4628" width="15.7109375" style="2" customWidth="1"/>
    <col min="4629" max="4629" width="2.85546875" style="2" customWidth="1"/>
    <col min="4630" max="4864" width="9.140625" style="2"/>
    <col min="4865" max="4865" width="2.85546875" style="2" customWidth="1"/>
    <col min="4866" max="4866" width="45.855468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4878" width="15.7109375" style="2" customWidth="1"/>
    <col min="4879" max="4879" width="2.85546875" style="2" customWidth="1"/>
    <col min="4880" max="4881" width="15.7109375" style="2" customWidth="1"/>
    <col min="4882" max="4882" width="2.85546875" style="2" customWidth="1"/>
    <col min="4883" max="4884" width="15.7109375" style="2" customWidth="1"/>
    <col min="4885" max="4885" width="2.85546875" style="2" customWidth="1"/>
    <col min="4886" max="5120" width="9.140625" style="2"/>
    <col min="5121" max="5121" width="2.85546875" style="2" customWidth="1"/>
    <col min="5122" max="5122" width="45.855468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134" width="15.7109375" style="2" customWidth="1"/>
    <col min="5135" max="5135" width="2.85546875" style="2" customWidth="1"/>
    <col min="5136" max="5137" width="15.7109375" style="2" customWidth="1"/>
    <col min="5138" max="5138" width="2.85546875" style="2" customWidth="1"/>
    <col min="5139" max="5140" width="15.7109375" style="2" customWidth="1"/>
    <col min="5141" max="5141" width="2.85546875" style="2" customWidth="1"/>
    <col min="5142" max="5376" width="9.140625" style="2"/>
    <col min="5377" max="5377" width="2.85546875" style="2" customWidth="1"/>
    <col min="5378" max="5378" width="45.855468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390" width="15.7109375" style="2" customWidth="1"/>
    <col min="5391" max="5391" width="2.85546875" style="2" customWidth="1"/>
    <col min="5392" max="5393" width="15.7109375" style="2" customWidth="1"/>
    <col min="5394" max="5394" width="2.85546875" style="2" customWidth="1"/>
    <col min="5395" max="5396" width="15.7109375" style="2" customWidth="1"/>
    <col min="5397" max="5397" width="2.85546875" style="2" customWidth="1"/>
    <col min="5398" max="5632" width="9.140625" style="2"/>
    <col min="5633" max="5633" width="2.85546875" style="2" customWidth="1"/>
    <col min="5634" max="5634" width="45.855468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646" width="15.7109375" style="2" customWidth="1"/>
    <col min="5647" max="5647" width="2.85546875" style="2" customWidth="1"/>
    <col min="5648" max="5649" width="15.7109375" style="2" customWidth="1"/>
    <col min="5650" max="5650" width="2.85546875" style="2" customWidth="1"/>
    <col min="5651" max="5652" width="15.7109375" style="2" customWidth="1"/>
    <col min="5653" max="5653" width="2.85546875" style="2" customWidth="1"/>
    <col min="5654" max="5888" width="9.140625" style="2"/>
    <col min="5889" max="5889" width="2.85546875" style="2" customWidth="1"/>
    <col min="5890" max="5890" width="45.855468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5902" width="15.7109375" style="2" customWidth="1"/>
    <col min="5903" max="5903" width="2.85546875" style="2" customWidth="1"/>
    <col min="5904" max="5905" width="15.7109375" style="2" customWidth="1"/>
    <col min="5906" max="5906" width="2.85546875" style="2" customWidth="1"/>
    <col min="5907" max="5908" width="15.7109375" style="2" customWidth="1"/>
    <col min="5909" max="5909" width="2.85546875" style="2" customWidth="1"/>
    <col min="5910" max="6144" width="9.140625" style="2"/>
    <col min="6145" max="6145" width="2.85546875" style="2" customWidth="1"/>
    <col min="6146" max="6146" width="45.855468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158" width="15.7109375" style="2" customWidth="1"/>
    <col min="6159" max="6159" width="2.85546875" style="2" customWidth="1"/>
    <col min="6160" max="6161" width="15.7109375" style="2" customWidth="1"/>
    <col min="6162" max="6162" width="2.85546875" style="2" customWidth="1"/>
    <col min="6163" max="6164" width="15.7109375" style="2" customWidth="1"/>
    <col min="6165" max="6165" width="2.85546875" style="2" customWidth="1"/>
    <col min="6166" max="6400" width="9.140625" style="2"/>
    <col min="6401" max="6401" width="2.85546875" style="2" customWidth="1"/>
    <col min="6402" max="6402" width="45.855468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414" width="15.7109375" style="2" customWidth="1"/>
    <col min="6415" max="6415" width="2.85546875" style="2" customWidth="1"/>
    <col min="6416" max="6417" width="15.7109375" style="2" customWidth="1"/>
    <col min="6418" max="6418" width="2.85546875" style="2" customWidth="1"/>
    <col min="6419" max="6420" width="15.7109375" style="2" customWidth="1"/>
    <col min="6421" max="6421" width="2.85546875" style="2" customWidth="1"/>
    <col min="6422" max="6656" width="9.140625" style="2"/>
    <col min="6657" max="6657" width="2.85546875" style="2" customWidth="1"/>
    <col min="6658" max="6658" width="45.855468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670" width="15.7109375" style="2" customWidth="1"/>
    <col min="6671" max="6671" width="2.85546875" style="2" customWidth="1"/>
    <col min="6672" max="6673" width="15.7109375" style="2" customWidth="1"/>
    <col min="6674" max="6674" width="2.85546875" style="2" customWidth="1"/>
    <col min="6675" max="6676" width="15.7109375" style="2" customWidth="1"/>
    <col min="6677" max="6677" width="2.85546875" style="2" customWidth="1"/>
    <col min="6678" max="6912" width="9.140625" style="2"/>
    <col min="6913" max="6913" width="2.85546875" style="2" customWidth="1"/>
    <col min="6914" max="6914" width="45.855468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6926" width="15.7109375" style="2" customWidth="1"/>
    <col min="6927" max="6927" width="2.85546875" style="2" customWidth="1"/>
    <col min="6928" max="6929" width="15.7109375" style="2" customWidth="1"/>
    <col min="6930" max="6930" width="2.85546875" style="2" customWidth="1"/>
    <col min="6931" max="6932" width="15.7109375" style="2" customWidth="1"/>
    <col min="6933" max="6933" width="2.85546875" style="2" customWidth="1"/>
    <col min="6934" max="7168" width="9.140625" style="2"/>
    <col min="7169" max="7169" width="2.85546875" style="2" customWidth="1"/>
    <col min="7170" max="7170" width="45.855468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182" width="15.7109375" style="2" customWidth="1"/>
    <col min="7183" max="7183" width="2.85546875" style="2" customWidth="1"/>
    <col min="7184" max="7185" width="15.7109375" style="2" customWidth="1"/>
    <col min="7186" max="7186" width="2.85546875" style="2" customWidth="1"/>
    <col min="7187" max="7188" width="15.7109375" style="2" customWidth="1"/>
    <col min="7189" max="7189" width="2.85546875" style="2" customWidth="1"/>
    <col min="7190" max="7424" width="9.140625" style="2"/>
    <col min="7425" max="7425" width="2.85546875" style="2" customWidth="1"/>
    <col min="7426" max="7426" width="45.855468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438" width="15.7109375" style="2" customWidth="1"/>
    <col min="7439" max="7439" width="2.85546875" style="2" customWidth="1"/>
    <col min="7440" max="7441" width="15.7109375" style="2" customWidth="1"/>
    <col min="7442" max="7442" width="2.85546875" style="2" customWidth="1"/>
    <col min="7443" max="7444" width="15.7109375" style="2" customWidth="1"/>
    <col min="7445" max="7445" width="2.85546875" style="2" customWidth="1"/>
    <col min="7446" max="7680" width="9.140625" style="2"/>
    <col min="7681" max="7681" width="2.85546875" style="2" customWidth="1"/>
    <col min="7682" max="7682" width="45.855468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694" width="15.7109375" style="2" customWidth="1"/>
    <col min="7695" max="7695" width="2.85546875" style="2" customWidth="1"/>
    <col min="7696" max="7697" width="15.7109375" style="2" customWidth="1"/>
    <col min="7698" max="7698" width="2.85546875" style="2" customWidth="1"/>
    <col min="7699" max="7700" width="15.7109375" style="2" customWidth="1"/>
    <col min="7701" max="7701" width="2.85546875" style="2" customWidth="1"/>
    <col min="7702" max="7936" width="9.140625" style="2"/>
    <col min="7937" max="7937" width="2.85546875" style="2" customWidth="1"/>
    <col min="7938" max="7938" width="45.855468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7950" width="15.7109375" style="2" customWidth="1"/>
    <col min="7951" max="7951" width="2.85546875" style="2" customWidth="1"/>
    <col min="7952" max="7953" width="15.7109375" style="2" customWidth="1"/>
    <col min="7954" max="7954" width="2.85546875" style="2" customWidth="1"/>
    <col min="7955" max="7956" width="15.7109375" style="2" customWidth="1"/>
    <col min="7957" max="7957" width="2.85546875" style="2" customWidth="1"/>
    <col min="7958" max="8192" width="9.140625" style="2"/>
    <col min="8193" max="8193" width="2.85546875" style="2" customWidth="1"/>
    <col min="8194" max="8194" width="45.855468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206" width="15.7109375" style="2" customWidth="1"/>
    <col min="8207" max="8207" width="2.85546875" style="2" customWidth="1"/>
    <col min="8208" max="8209" width="15.7109375" style="2" customWidth="1"/>
    <col min="8210" max="8210" width="2.85546875" style="2" customWidth="1"/>
    <col min="8211" max="8212" width="15.7109375" style="2" customWidth="1"/>
    <col min="8213" max="8213" width="2.85546875" style="2" customWidth="1"/>
    <col min="8214" max="8448" width="9.140625" style="2"/>
    <col min="8449" max="8449" width="2.85546875" style="2" customWidth="1"/>
    <col min="8450" max="8450" width="45.855468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462" width="15.7109375" style="2" customWidth="1"/>
    <col min="8463" max="8463" width="2.85546875" style="2" customWidth="1"/>
    <col min="8464" max="8465" width="15.7109375" style="2" customWidth="1"/>
    <col min="8466" max="8466" width="2.85546875" style="2" customWidth="1"/>
    <col min="8467" max="8468" width="15.7109375" style="2" customWidth="1"/>
    <col min="8469" max="8469" width="2.85546875" style="2" customWidth="1"/>
    <col min="8470" max="8704" width="9.140625" style="2"/>
    <col min="8705" max="8705" width="2.85546875" style="2" customWidth="1"/>
    <col min="8706" max="8706" width="45.855468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718" width="15.7109375" style="2" customWidth="1"/>
    <col min="8719" max="8719" width="2.85546875" style="2" customWidth="1"/>
    <col min="8720" max="8721" width="15.7109375" style="2" customWidth="1"/>
    <col min="8722" max="8722" width="2.85546875" style="2" customWidth="1"/>
    <col min="8723" max="8724" width="15.7109375" style="2" customWidth="1"/>
    <col min="8725" max="8725" width="2.85546875" style="2" customWidth="1"/>
    <col min="8726" max="8960" width="9.140625" style="2"/>
    <col min="8961" max="8961" width="2.85546875" style="2" customWidth="1"/>
    <col min="8962" max="8962" width="45.855468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8974" width="15.7109375" style="2" customWidth="1"/>
    <col min="8975" max="8975" width="2.85546875" style="2" customWidth="1"/>
    <col min="8976" max="8977" width="15.7109375" style="2" customWidth="1"/>
    <col min="8978" max="8978" width="2.85546875" style="2" customWidth="1"/>
    <col min="8979" max="8980" width="15.7109375" style="2" customWidth="1"/>
    <col min="8981" max="8981" width="2.85546875" style="2" customWidth="1"/>
    <col min="8982" max="9216" width="9.140625" style="2"/>
    <col min="9217" max="9217" width="2.85546875" style="2" customWidth="1"/>
    <col min="9218" max="9218" width="45.855468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230" width="15.7109375" style="2" customWidth="1"/>
    <col min="9231" max="9231" width="2.85546875" style="2" customWidth="1"/>
    <col min="9232" max="9233" width="15.7109375" style="2" customWidth="1"/>
    <col min="9234" max="9234" width="2.85546875" style="2" customWidth="1"/>
    <col min="9235" max="9236" width="15.7109375" style="2" customWidth="1"/>
    <col min="9237" max="9237" width="2.85546875" style="2" customWidth="1"/>
    <col min="9238" max="9472" width="9.140625" style="2"/>
    <col min="9473" max="9473" width="2.85546875" style="2" customWidth="1"/>
    <col min="9474" max="9474" width="45.855468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486" width="15.7109375" style="2" customWidth="1"/>
    <col min="9487" max="9487" width="2.85546875" style="2" customWidth="1"/>
    <col min="9488" max="9489" width="15.7109375" style="2" customWidth="1"/>
    <col min="9490" max="9490" width="2.85546875" style="2" customWidth="1"/>
    <col min="9491" max="9492" width="15.7109375" style="2" customWidth="1"/>
    <col min="9493" max="9493" width="2.85546875" style="2" customWidth="1"/>
    <col min="9494" max="9728" width="9.140625" style="2"/>
    <col min="9729" max="9729" width="2.85546875" style="2" customWidth="1"/>
    <col min="9730" max="9730" width="45.855468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742" width="15.7109375" style="2" customWidth="1"/>
    <col min="9743" max="9743" width="2.85546875" style="2" customWidth="1"/>
    <col min="9744" max="9745" width="15.7109375" style="2" customWidth="1"/>
    <col min="9746" max="9746" width="2.85546875" style="2" customWidth="1"/>
    <col min="9747" max="9748" width="15.7109375" style="2" customWidth="1"/>
    <col min="9749" max="9749" width="2.85546875" style="2" customWidth="1"/>
    <col min="9750" max="9984" width="9.140625" style="2"/>
    <col min="9985" max="9985" width="2.85546875" style="2" customWidth="1"/>
    <col min="9986" max="9986" width="45.855468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9998" width="15.7109375" style="2" customWidth="1"/>
    <col min="9999" max="9999" width="2.85546875" style="2" customWidth="1"/>
    <col min="10000" max="10001" width="15.7109375" style="2" customWidth="1"/>
    <col min="10002" max="10002" width="2.85546875" style="2" customWidth="1"/>
    <col min="10003" max="10004" width="15.7109375" style="2" customWidth="1"/>
    <col min="10005" max="10005" width="2.85546875" style="2" customWidth="1"/>
    <col min="10006" max="10240" width="9.140625" style="2"/>
    <col min="10241" max="10241" width="2.85546875" style="2" customWidth="1"/>
    <col min="10242" max="10242" width="45.855468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254" width="15.7109375" style="2" customWidth="1"/>
    <col min="10255" max="10255" width="2.85546875" style="2" customWidth="1"/>
    <col min="10256" max="10257" width="15.7109375" style="2" customWidth="1"/>
    <col min="10258" max="10258" width="2.85546875" style="2" customWidth="1"/>
    <col min="10259" max="10260" width="15.7109375" style="2" customWidth="1"/>
    <col min="10261" max="10261" width="2.85546875" style="2" customWidth="1"/>
    <col min="10262" max="10496" width="9.140625" style="2"/>
    <col min="10497" max="10497" width="2.85546875" style="2" customWidth="1"/>
    <col min="10498" max="10498" width="45.855468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510" width="15.7109375" style="2" customWidth="1"/>
    <col min="10511" max="10511" width="2.85546875" style="2" customWidth="1"/>
    <col min="10512" max="10513" width="15.7109375" style="2" customWidth="1"/>
    <col min="10514" max="10514" width="2.85546875" style="2" customWidth="1"/>
    <col min="10515" max="10516" width="15.7109375" style="2" customWidth="1"/>
    <col min="10517" max="10517" width="2.85546875" style="2" customWidth="1"/>
    <col min="10518" max="10752" width="9.140625" style="2"/>
    <col min="10753" max="10753" width="2.85546875" style="2" customWidth="1"/>
    <col min="10754" max="10754" width="45.855468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0766" width="15.7109375" style="2" customWidth="1"/>
    <col min="10767" max="10767" width="2.85546875" style="2" customWidth="1"/>
    <col min="10768" max="10769" width="15.7109375" style="2" customWidth="1"/>
    <col min="10770" max="10770" width="2.85546875" style="2" customWidth="1"/>
    <col min="10771" max="10772" width="15.7109375" style="2" customWidth="1"/>
    <col min="10773" max="10773" width="2.85546875" style="2" customWidth="1"/>
    <col min="10774" max="11008" width="9.140625" style="2"/>
    <col min="11009" max="11009" width="2.85546875" style="2" customWidth="1"/>
    <col min="11010" max="11010" width="45.855468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022" width="15.7109375" style="2" customWidth="1"/>
    <col min="11023" max="11023" width="2.85546875" style="2" customWidth="1"/>
    <col min="11024" max="11025" width="15.7109375" style="2" customWidth="1"/>
    <col min="11026" max="11026" width="2.85546875" style="2" customWidth="1"/>
    <col min="11027" max="11028" width="15.7109375" style="2" customWidth="1"/>
    <col min="11029" max="11029" width="2.85546875" style="2" customWidth="1"/>
    <col min="11030" max="11264" width="9.140625" style="2"/>
    <col min="11265" max="11265" width="2.85546875" style="2" customWidth="1"/>
    <col min="11266" max="11266" width="45.855468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278" width="15.7109375" style="2" customWidth="1"/>
    <col min="11279" max="11279" width="2.85546875" style="2" customWidth="1"/>
    <col min="11280" max="11281" width="15.7109375" style="2" customWidth="1"/>
    <col min="11282" max="11282" width="2.85546875" style="2" customWidth="1"/>
    <col min="11283" max="11284" width="15.7109375" style="2" customWidth="1"/>
    <col min="11285" max="11285" width="2.85546875" style="2" customWidth="1"/>
    <col min="11286" max="11520" width="9.140625" style="2"/>
    <col min="11521" max="11521" width="2.85546875" style="2" customWidth="1"/>
    <col min="11522" max="11522" width="45.855468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534" width="15.7109375" style="2" customWidth="1"/>
    <col min="11535" max="11535" width="2.85546875" style="2" customWidth="1"/>
    <col min="11536" max="11537" width="15.7109375" style="2" customWidth="1"/>
    <col min="11538" max="11538" width="2.85546875" style="2" customWidth="1"/>
    <col min="11539" max="11540" width="15.7109375" style="2" customWidth="1"/>
    <col min="11541" max="11541" width="2.85546875" style="2" customWidth="1"/>
    <col min="11542" max="11776" width="9.140625" style="2"/>
    <col min="11777" max="11777" width="2.85546875" style="2" customWidth="1"/>
    <col min="11778" max="11778" width="45.855468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1790" width="15.7109375" style="2" customWidth="1"/>
    <col min="11791" max="11791" width="2.85546875" style="2" customWidth="1"/>
    <col min="11792" max="11793" width="15.7109375" style="2" customWidth="1"/>
    <col min="11794" max="11794" width="2.85546875" style="2" customWidth="1"/>
    <col min="11795" max="11796" width="15.7109375" style="2" customWidth="1"/>
    <col min="11797" max="11797" width="2.85546875" style="2" customWidth="1"/>
    <col min="11798" max="12032" width="9.140625" style="2"/>
    <col min="12033" max="12033" width="2.85546875" style="2" customWidth="1"/>
    <col min="12034" max="12034" width="45.855468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046" width="15.7109375" style="2" customWidth="1"/>
    <col min="12047" max="12047" width="2.85546875" style="2" customWidth="1"/>
    <col min="12048" max="12049" width="15.7109375" style="2" customWidth="1"/>
    <col min="12050" max="12050" width="2.85546875" style="2" customWidth="1"/>
    <col min="12051" max="12052" width="15.7109375" style="2" customWidth="1"/>
    <col min="12053" max="12053" width="2.85546875" style="2" customWidth="1"/>
    <col min="12054" max="12288" width="9.140625" style="2"/>
    <col min="12289" max="12289" width="2.85546875" style="2" customWidth="1"/>
    <col min="12290" max="12290" width="45.855468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302" width="15.7109375" style="2" customWidth="1"/>
    <col min="12303" max="12303" width="2.85546875" style="2" customWidth="1"/>
    <col min="12304" max="12305" width="15.7109375" style="2" customWidth="1"/>
    <col min="12306" max="12306" width="2.85546875" style="2" customWidth="1"/>
    <col min="12307" max="12308" width="15.7109375" style="2" customWidth="1"/>
    <col min="12309" max="12309" width="2.85546875" style="2" customWidth="1"/>
    <col min="12310" max="12544" width="9.140625" style="2"/>
    <col min="12545" max="12545" width="2.85546875" style="2" customWidth="1"/>
    <col min="12546" max="12546" width="45.855468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558" width="15.7109375" style="2" customWidth="1"/>
    <col min="12559" max="12559" width="2.85546875" style="2" customWidth="1"/>
    <col min="12560" max="12561" width="15.7109375" style="2" customWidth="1"/>
    <col min="12562" max="12562" width="2.85546875" style="2" customWidth="1"/>
    <col min="12563" max="12564" width="15.7109375" style="2" customWidth="1"/>
    <col min="12565" max="12565" width="2.85546875" style="2" customWidth="1"/>
    <col min="12566" max="12800" width="9.140625" style="2"/>
    <col min="12801" max="12801" width="2.85546875" style="2" customWidth="1"/>
    <col min="12802" max="12802" width="45.855468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2814" width="15.7109375" style="2" customWidth="1"/>
    <col min="12815" max="12815" width="2.85546875" style="2" customWidth="1"/>
    <col min="12816" max="12817" width="15.7109375" style="2" customWidth="1"/>
    <col min="12818" max="12818" width="2.85546875" style="2" customWidth="1"/>
    <col min="12819" max="12820" width="15.7109375" style="2" customWidth="1"/>
    <col min="12821" max="12821" width="2.85546875" style="2" customWidth="1"/>
    <col min="12822" max="13056" width="9.140625" style="2"/>
    <col min="13057" max="13057" width="2.85546875" style="2" customWidth="1"/>
    <col min="13058" max="13058" width="45.855468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070" width="15.7109375" style="2" customWidth="1"/>
    <col min="13071" max="13071" width="2.85546875" style="2" customWidth="1"/>
    <col min="13072" max="13073" width="15.7109375" style="2" customWidth="1"/>
    <col min="13074" max="13074" width="2.85546875" style="2" customWidth="1"/>
    <col min="13075" max="13076" width="15.7109375" style="2" customWidth="1"/>
    <col min="13077" max="13077" width="2.85546875" style="2" customWidth="1"/>
    <col min="13078" max="13312" width="9.140625" style="2"/>
    <col min="13313" max="13313" width="2.85546875" style="2" customWidth="1"/>
    <col min="13314" max="13314" width="45.855468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326" width="15.7109375" style="2" customWidth="1"/>
    <col min="13327" max="13327" width="2.85546875" style="2" customWidth="1"/>
    <col min="13328" max="13329" width="15.7109375" style="2" customWidth="1"/>
    <col min="13330" max="13330" width="2.85546875" style="2" customWidth="1"/>
    <col min="13331" max="13332" width="15.7109375" style="2" customWidth="1"/>
    <col min="13333" max="13333" width="2.85546875" style="2" customWidth="1"/>
    <col min="13334" max="13568" width="9.140625" style="2"/>
    <col min="13569" max="13569" width="2.85546875" style="2" customWidth="1"/>
    <col min="13570" max="13570" width="45.855468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582" width="15.7109375" style="2" customWidth="1"/>
    <col min="13583" max="13583" width="2.85546875" style="2" customWidth="1"/>
    <col min="13584" max="13585" width="15.7109375" style="2" customWidth="1"/>
    <col min="13586" max="13586" width="2.85546875" style="2" customWidth="1"/>
    <col min="13587" max="13588" width="15.7109375" style="2" customWidth="1"/>
    <col min="13589" max="13589" width="2.85546875" style="2" customWidth="1"/>
    <col min="13590" max="13824" width="9.140625" style="2"/>
    <col min="13825" max="13825" width="2.85546875" style="2" customWidth="1"/>
    <col min="13826" max="13826" width="45.855468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3838" width="15.7109375" style="2" customWidth="1"/>
    <col min="13839" max="13839" width="2.85546875" style="2" customWidth="1"/>
    <col min="13840" max="13841" width="15.7109375" style="2" customWidth="1"/>
    <col min="13842" max="13842" width="2.85546875" style="2" customWidth="1"/>
    <col min="13843" max="13844" width="15.7109375" style="2" customWidth="1"/>
    <col min="13845" max="13845" width="2.85546875" style="2" customWidth="1"/>
    <col min="13846" max="14080" width="9.140625" style="2"/>
    <col min="14081" max="14081" width="2.85546875" style="2" customWidth="1"/>
    <col min="14082" max="14082" width="45.855468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094" width="15.7109375" style="2" customWidth="1"/>
    <col min="14095" max="14095" width="2.85546875" style="2" customWidth="1"/>
    <col min="14096" max="14097" width="15.7109375" style="2" customWidth="1"/>
    <col min="14098" max="14098" width="2.85546875" style="2" customWidth="1"/>
    <col min="14099" max="14100" width="15.7109375" style="2" customWidth="1"/>
    <col min="14101" max="14101" width="2.85546875" style="2" customWidth="1"/>
    <col min="14102" max="14336" width="9.140625" style="2"/>
    <col min="14337" max="14337" width="2.85546875" style="2" customWidth="1"/>
    <col min="14338" max="14338" width="45.855468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350" width="15.7109375" style="2" customWidth="1"/>
    <col min="14351" max="14351" width="2.85546875" style="2" customWidth="1"/>
    <col min="14352" max="14353" width="15.7109375" style="2" customWidth="1"/>
    <col min="14354" max="14354" width="2.85546875" style="2" customWidth="1"/>
    <col min="14355" max="14356" width="15.7109375" style="2" customWidth="1"/>
    <col min="14357" max="14357" width="2.85546875" style="2" customWidth="1"/>
    <col min="14358" max="14592" width="9.140625" style="2"/>
    <col min="14593" max="14593" width="2.85546875" style="2" customWidth="1"/>
    <col min="14594" max="14594" width="45.855468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606" width="15.7109375" style="2" customWidth="1"/>
    <col min="14607" max="14607" width="2.85546875" style="2" customWidth="1"/>
    <col min="14608" max="14609" width="15.7109375" style="2" customWidth="1"/>
    <col min="14610" max="14610" width="2.85546875" style="2" customWidth="1"/>
    <col min="14611" max="14612" width="15.7109375" style="2" customWidth="1"/>
    <col min="14613" max="14613" width="2.85546875" style="2" customWidth="1"/>
    <col min="14614" max="14848" width="9.140625" style="2"/>
    <col min="14849" max="14849" width="2.85546875" style="2" customWidth="1"/>
    <col min="14850" max="14850" width="45.855468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4862" width="15.7109375" style="2" customWidth="1"/>
    <col min="14863" max="14863" width="2.85546875" style="2" customWidth="1"/>
    <col min="14864" max="14865" width="15.7109375" style="2" customWidth="1"/>
    <col min="14866" max="14866" width="2.85546875" style="2" customWidth="1"/>
    <col min="14867" max="14868" width="15.7109375" style="2" customWidth="1"/>
    <col min="14869" max="14869" width="2.85546875" style="2" customWidth="1"/>
    <col min="14870" max="15104" width="9.140625" style="2"/>
    <col min="15105" max="15105" width="2.85546875" style="2" customWidth="1"/>
    <col min="15106" max="15106" width="45.855468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118" width="15.7109375" style="2" customWidth="1"/>
    <col min="15119" max="15119" width="2.85546875" style="2" customWidth="1"/>
    <col min="15120" max="15121" width="15.7109375" style="2" customWidth="1"/>
    <col min="15122" max="15122" width="2.85546875" style="2" customWidth="1"/>
    <col min="15123" max="15124" width="15.7109375" style="2" customWidth="1"/>
    <col min="15125" max="15125" width="2.85546875" style="2" customWidth="1"/>
    <col min="15126" max="15360" width="9.140625" style="2"/>
    <col min="15361" max="15361" width="2.85546875" style="2" customWidth="1"/>
    <col min="15362" max="15362" width="45.855468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374" width="15.7109375" style="2" customWidth="1"/>
    <col min="15375" max="15375" width="2.85546875" style="2" customWidth="1"/>
    <col min="15376" max="15377" width="15.7109375" style="2" customWidth="1"/>
    <col min="15378" max="15378" width="2.85546875" style="2" customWidth="1"/>
    <col min="15379" max="15380" width="15.7109375" style="2" customWidth="1"/>
    <col min="15381" max="15381" width="2.85546875" style="2" customWidth="1"/>
    <col min="15382" max="15616" width="9.140625" style="2"/>
    <col min="15617" max="15617" width="2.85546875" style="2" customWidth="1"/>
    <col min="15618" max="15618" width="45.855468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630" width="15.7109375" style="2" customWidth="1"/>
    <col min="15631" max="15631" width="2.85546875" style="2" customWidth="1"/>
    <col min="15632" max="15633" width="15.7109375" style="2" customWidth="1"/>
    <col min="15634" max="15634" width="2.85546875" style="2" customWidth="1"/>
    <col min="15635" max="15636" width="15.7109375" style="2" customWidth="1"/>
    <col min="15637" max="15637" width="2.85546875" style="2" customWidth="1"/>
    <col min="15638" max="15872" width="9.140625" style="2"/>
    <col min="15873" max="15873" width="2.85546875" style="2" customWidth="1"/>
    <col min="15874" max="15874" width="45.855468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5886" width="15.7109375" style="2" customWidth="1"/>
    <col min="15887" max="15887" width="2.85546875" style="2" customWidth="1"/>
    <col min="15888" max="15889" width="15.7109375" style="2" customWidth="1"/>
    <col min="15890" max="15890" width="2.85546875" style="2" customWidth="1"/>
    <col min="15891" max="15892" width="15.7109375" style="2" customWidth="1"/>
    <col min="15893" max="15893" width="2.85546875" style="2" customWidth="1"/>
    <col min="15894" max="16128" width="9.140625" style="2"/>
    <col min="16129" max="16129" width="2.85546875" style="2" customWidth="1"/>
    <col min="16130" max="16130" width="45.855468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142" width="15.7109375" style="2" customWidth="1"/>
    <col min="16143" max="16143" width="2.85546875" style="2" customWidth="1"/>
    <col min="16144" max="16145" width="15.7109375" style="2" customWidth="1"/>
    <col min="16146" max="16146" width="2.85546875" style="2" customWidth="1"/>
    <col min="16147" max="16148" width="15.7109375" style="2" customWidth="1"/>
    <col min="16149" max="16149" width="2.85546875" style="2" customWidth="1"/>
    <col min="16150" max="16384" width="9.140625" style="2"/>
  </cols>
  <sheetData>
    <row r="2" spans="1:30" ht="12" customHeight="1" x14ac:dyDescent="0.25">
      <c r="B2" s="240" t="s">
        <v>592</v>
      </c>
    </row>
    <row r="3" spans="1:30" ht="12" customHeight="1" x14ac:dyDescent="0.25">
      <c r="B3" s="240" t="s">
        <v>593</v>
      </c>
    </row>
    <row r="4" spans="1:30" ht="12" customHeight="1" x14ac:dyDescent="0.25">
      <c r="B4" s="2025" t="s">
        <v>4</v>
      </c>
      <c r="D4" s="2028" t="s">
        <v>571</v>
      </c>
      <c r="E4" s="2028"/>
      <c r="G4" s="2028" t="s">
        <v>572</v>
      </c>
      <c r="H4" s="2028"/>
      <c r="J4" s="2028" t="s">
        <v>573</v>
      </c>
      <c r="K4" s="2028"/>
      <c r="M4" s="2028" t="s">
        <v>574</v>
      </c>
      <c r="N4" s="2028"/>
      <c r="P4" s="2028" t="s">
        <v>575</v>
      </c>
      <c r="Q4" s="2028"/>
      <c r="S4" s="2028" t="s">
        <v>576</v>
      </c>
      <c r="T4" s="2028"/>
    </row>
    <row r="5" spans="1:30" ht="12" customHeight="1" x14ac:dyDescent="0.25">
      <c r="B5" s="2026"/>
      <c r="D5" s="2024" t="s">
        <v>577</v>
      </c>
      <c r="E5" s="2024"/>
      <c r="G5" s="2024" t="s">
        <v>3</v>
      </c>
      <c r="H5" s="2024"/>
      <c r="J5" s="2024" t="s">
        <v>577</v>
      </c>
      <c r="K5" s="2024"/>
      <c r="M5" s="2024" t="s">
        <v>3</v>
      </c>
      <c r="N5" s="2024"/>
      <c r="P5" s="2024" t="s">
        <v>264</v>
      </c>
      <c r="Q5" s="2024"/>
      <c r="S5" s="2024" t="s">
        <v>577</v>
      </c>
      <c r="T5" s="2024"/>
    </row>
    <row r="6" spans="1:30" ht="12" customHeight="1" x14ac:dyDescent="0.25">
      <c r="B6" s="2027"/>
      <c r="D6" s="520">
        <v>2016</v>
      </c>
      <c r="E6" s="520">
        <v>2015</v>
      </c>
      <c r="G6" s="520">
        <v>2016</v>
      </c>
      <c r="H6" s="520">
        <v>2015</v>
      </c>
      <c r="J6" s="520">
        <v>2016</v>
      </c>
      <c r="K6" s="520">
        <v>2015</v>
      </c>
      <c r="M6" s="520">
        <v>2015</v>
      </c>
      <c r="N6" s="520">
        <v>2014</v>
      </c>
      <c r="P6" s="520">
        <v>2015</v>
      </c>
      <c r="Q6" s="520">
        <v>2014</v>
      </c>
      <c r="S6" s="520">
        <v>2015</v>
      </c>
      <c r="T6" s="520">
        <v>2014</v>
      </c>
    </row>
    <row r="7" spans="1:30" ht="12" customHeight="1" x14ac:dyDescent="0.25">
      <c r="A7" s="112"/>
      <c r="B7" s="560"/>
      <c r="C7" s="112"/>
      <c r="D7" s="561"/>
      <c r="E7" s="561"/>
      <c r="F7" s="112"/>
      <c r="G7" s="561"/>
      <c r="H7" s="561"/>
      <c r="I7" s="112"/>
      <c r="J7" s="561"/>
      <c r="K7" s="561"/>
      <c r="L7" s="112"/>
      <c r="M7" s="561"/>
      <c r="N7" s="561"/>
      <c r="O7" s="112"/>
      <c r="P7" s="561"/>
      <c r="Q7" s="561"/>
      <c r="R7" s="112"/>
      <c r="S7" s="561"/>
      <c r="T7" s="561"/>
      <c r="U7" s="112"/>
    </row>
    <row r="8" spans="1:30" ht="12" customHeight="1" x14ac:dyDescent="0.25">
      <c r="B8" s="562" t="s">
        <v>11</v>
      </c>
      <c r="D8" s="149"/>
      <c r="E8" s="149"/>
      <c r="G8" s="149"/>
      <c r="H8" s="149"/>
      <c r="J8" s="149"/>
      <c r="K8" s="149"/>
      <c r="M8" s="379"/>
      <c r="N8" s="379"/>
      <c r="P8" s="379"/>
      <c r="Q8" s="379"/>
      <c r="S8" s="379"/>
      <c r="T8" s="379"/>
    </row>
    <row r="9" spans="1:30" ht="12" customHeight="1" x14ac:dyDescent="0.25">
      <c r="A9" s="112"/>
      <c r="B9" s="546" t="s">
        <v>142</v>
      </c>
      <c r="C9" s="112"/>
      <c r="D9" s="685">
        <v>145442505</v>
      </c>
      <c r="E9" s="706">
        <v>144162694</v>
      </c>
      <c r="F9" s="112"/>
      <c r="G9" s="693">
        <v>14712457.35</v>
      </c>
      <c r="H9" s="940">
        <v>14657471.199999999</v>
      </c>
      <c r="I9" s="112"/>
      <c r="J9" s="687">
        <v>3695350</v>
      </c>
      <c r="K9" s="687">
        <v>2503117</v>
      </c>
      <c r="L9" s="112"/>
      <c r="M9" s="525">
        <v>256075.9</v>
      </c>
      <c r="N9" s="525">
        <v>477317</v>
      </c>
      <c r="O9" s="112"/>
      <c r="P9" s="524">
        <v>2880140</v>
      </c>
      <c r="Q9" s="524">
        <v>2918946</v>
      </c>
      <c r="R9" s="112"/>
      <c r="S9" s="524" t="s">
        <v>131</v>
      </c>
      <c r="T9" s="524" t="s">
        <v>131</v>
      </c>
      <c r="U9" s="112"/>
      <c r="V9" s="112"/>
      <c r="W9" s="112"/>
      <c r="X9" s="112"/>
      <c r="Y9" s="112"/>
      <c r="Z9" s="112"/>
      <c r="AA9" s="112"/>
      <c r="AB9" s="112"/>
      <c r="AC9" s="112"/>
      <c r="AD9" s="112"/>
    </row>
    <row r="10" spans="1:30" ht="12" customHeight="1" x14ac:dyDescent="0.25">
      <c r="B10" s="552" t="s">
        <v>580</v>
      </c>
      <c r="D10" s="587">
        <v>4553</v>
      </c>
      <c r="E10" s="714">
        <v>3677</v>
      </c>
      <c r="F10" s="112"/>
      <c r="G10" s="697">
        <v>343.59152378652499</v>
      </c>
      <c r="H10" s="943">
        <v>264.72391531719984</v>
      </c>
      <c r="I10" s="112"/>
      <c r="J10" s="687">
        <v>1576</v>
      </c>
      <c r="K10" s="687">
        <v>685</v>
      </c>
      <c r="L10" s="112"/>
      <c r="M10" s="532">
        <v>49.410322068741664</v>
      </c>
      <c r="N10" s="532">
        <v>53.266724848776676</v>
      </c>
      <c r="O10" s="112"/>
      <c r="P10" s="531">
        <v>0</v>
      </c>
      <c r="Q10" s="531">
        <v>6</v>
      </c>
      <c r="R10" s="112"/>
      <c r="S10" s="531" t="s">
        <v>131</v>
      </c>
      <c r="T10" s="531" t="s">
        <v>131</v>
      </c>
      <c r="U10" s="112"/>
      <c r="V10" s="112"/>
      <c r="W10" s="112"/>
      <c r="X10" s="112"/>
      <c r="Y10" s="112"/>
      <c r="Z10" s="112"/>
      <c r="AA10" s="112"/>
      <c r="AB10" s="112"/>
      <c r="AC10" s="112"/>
      <c r="AD10" s="112"/>
    </row>
    <row r="11" spans="1:30" ht="12" customHeight="1" x14ac:dyDescent="0.25">
      <c r="B11" s="368" t="s">
        <v>30</v>
      </c>
      <c r="D11" s="379">
        <f>SUM(D9:D10)</f>
        <v>145447058</v>
      </c>
      <c r="E11" s="379">
        <f>SUM(E9:E10)</f>
        <v>144166371</v>
      </c>
      <c r="F11" s="112"/>
      <c r="G11" s="186">
        <f>SUM(G9:G10)</f>
        <v>14712800.941523787</v>
      </c>
      <c r="H11" s="186">
        <f>SUM(H9:H10)</f>
        <v>14657735.923915317</v>
      </c>
      <c r="I11" s="112"/>
      <c r="J11" s="379">
        <v>2503802</v>
      </c>
      <c r="K11" s="379">
        <v>2503802</v>
      </c>
      <c r="L11" s="112"/>
      <c r="M11" s="534"/>
      <c r="N11" s="534"/>
      <c r="O11" s="112"/>
      <c r="P11" s="526"/>
      <c r="Q11" s="526"/>
      <c r="R11" s="112"/>
      <c r="S11" s="526"/>
      <c r="T11" s="526"/>
      <c r="U11" s="112"/>
      <c r="V11" s="112"/>
      <c r="W11" s="112"/>
      <c r="X11" s="112"/>
      <c r="Y11" s="112"/>
      <c r="Z11" s="112"/>
      <c r="AA11" s="112"/>
      <c r="AB11" s="112"/>
      <c r="AC11" s="112"/>
      <c r="AD11" s="112"/>
    </row>
    <row r="12" spans="1:30" ht="12" customHeight="1" x14ac:dyDescent="0.25">
      <c r="B12" s="368"/>
      <c r="D12" s="526"/>
      <c r="E12" s="526"/>
      <c r="F12" s="112"/>
      <c r="G12" s="534"/>
      <c r="H12" s="534"/>
      <c r="I12" s="112"/>
      <c r="J12" s="526"/>
      <c r="K12" s="526"/>
      <c r="L12" s="149"/>
      <c r="M12" s="534"/>
      <c r="N12" s="534"/>
      <c r="O12" s="149"/>
      <c r="P12" s="526"/>
      <c r="Q12" s="526"/>
      <c r="R12" s="149"/>
      <c r="S12" s="526"/>
      <c r="T12" s="526"/>
      <c r="U12" s="149"/>
      <c r="V12" s="149"/>
      <c r="W12" s="149"/>
      <c r="X12" s="149"/>
      <c r="Y12" s="149"/>
      <c r="Z12" s="149"/>
      <c r="AA12" s="112"/>
      <c r="AB12" s="112"/>
      <c r="AC12" s="112"/>
      <c r="AD12" s="112"/>
    </row>
    <row r="13" spans="1:30" ht="12" customHeight="1" x14ac:dyDescent="0.25">
      <c r="B13" s="562" t="s">
        <v>582</v>
      </c>
      <c r="D13" s="676"/>
      <c r="E13" s="676"/>
      <c r="F13" s="112"/>
      <c r="G13" s="538"/>
      <c r="H13" s="538"/>
      <c r="I13" s="112"/>
      <c r="J13" s="149"/>
      <c r="K13" s="149"/>
      <c r="L13" s="149"/>
      <c r="M13" s="186"/>
      <c r="N13" s="186"/>
      <c r="O13" s="149"/>
      <c r="P13" s="379"/>
      <c r="Q13" s="379"/>
      <c r="R13" s="149"/>
      <c r="S13" s="379"/>
      <c r="T13" s="379"/>
      <c r="U13" s="149"/>
      <c r="V13" s="149"/>
      <c r="W13" s="149"/>
      <c r="X13" s="149"/>
      <c r="Y13" s="149"/>
      <c r="Z13" s="149"/>
      <c r="AA13" s="112"/>
      <c r="AB13" s="112"/>
      <c r="AC13" s="112"/>
      <c r="AD13" s="112"/>
    </row>
    <row r="14" spans="1:30" ht="12" customHeight="1" x14ac:dyDescent="0.25">
      <c r="B14" s="546" t="s">
        <v>32</v>
      </c>
      <c r="D14" s="685">
        <v>1458722</v>
      </c>
      <c r="E14" s="706">
        <v>1659929</v>
      </c>
      <c r="F14" s="112"/>
      <c r="G14" s="1885">
        <v>105125</v>
      </c>
      <c r="H14" s="694">
        <v>120995.85243714874</v>
      </c>
      <c r="I14" s="112"/>
      <c r="J14" s="685">
        <v>13296</v>
      </c>
      <c r="K14" s="705">
        <v>32925</v>
      </c>
      <c r="L14" s="526"/>
      <c r="M14" s="534" t="s">
        <v>131</v>
      </c>
      <c r="N14" s="534">
        <v>3.5888655446477307</v>
      </c>
      <c r="O14" s="149"/>
      <c r="P14" s="526">
        <v>6235</v>
      </c>
      <c r="Q14" s="526">
        <v>8969</v>
      </c>
      <c r="R14" s="149"/>
      <c r="S14" s="526" t="s">
        <v>131</v>
      </c>
      <c r="T14" s="526" t="s">
        <v>131</v>
      </c>
      <c r="U14" s="149"/>
      <c r="V14" s="149"/>
      <c r="W14" s="149"/>
      <c r="X14" s="149"/>
      <c r="Y14" s="149"/>
      <c r="Z14" s="149"/>
      <c r="AA14" s="112"/>
      <c r="AB14" s="112"/>
      <c r="AC14" s="112"/>
      <c r="AD14" s="112"/>
    </row>
    <row r="15" spans="1:30" ht="12" customHeight="1" x14ac:dyDescent="0.25">
      <c r="B15" s="552" t="s">
        <v>45</v>
      </c>
      <c r="D15" s="587">
        <v>958472</v>
      </c>
      <c r="E15" s="714">
        <v>1142738</v>
      </c>
      <c r="F15" s="112"/>
      <c r="G15" s="1886" t="s">
        <v>131</v>
      </c>
      <c r="H15" s="698" t="s">
        <v>131</v>
      </c>
      <c r="I15" s="112"/>
      <c r="J15" s="587">
        <v>9997</v>
      </c>
      <c r="K15" s="701">
        <v>10664</v>
      </c>
      <c r="L15" s="526"/>
      <c r="M15" s="534" t="s">
        <v>131</v>
      </c>
      <c r="N15" s="534" t="s">
        <v>131</v>
      </c>
      <c r="O15" s="149"/>
      <c r="P15" s="526" t="s">
        <v>131</v>
      </c>
      <c r="Q15" s="526" t="s">
        <v>131</v>
      </c>
      <c r="R15" s="149"/>
      <c r="S15" s="526">
        <v>1195.0452319694582</v>
      </c>
      <c r="T15" s="526">
        <v>1116.6926567318178</v>
      </c>
      <c r="U15" s="149"/>
      <c r="V15" s="149"/>
      <c r="W15" s="149"/>
      <c r="X15" s="149"/>
      <c r="Y15" s="149"/>
      <c r="Z15" s="149"/>
      <c r="AA15" s="112"/>
      <c r="AB15" s="112"/>
      <c r="AC15" s="112"/>
      <c r="AD15" s="112"/>
    </row>
    <row r="16" spans="1:30" ht="12" customHeight="1" x14ac:dyDescent="0.25">
      <c r="B16" s="368" t="s">
        <v>30</v>
      </c>
      <c r="D16" s="379">
        <f>SUM(D14:D15)</f>
        <v>2417194</v>
      </c>
      <c r="E16" s="379">
        <f>SUM(E14:E15)</f>
        <v>2802667</v>
      </c>
      <c r="F16" s="112"/>
      <c r="G16" s="186">
        <v>120995.85243714874</v>
      </c>
      <c r="H16" s="186">
        <v>120995.85243714874</v>
      </c>
      <c r="I16" s="112"/>
      <c r="J16" s="379">
        <v>43589</v>
      </c>
      <c r="K16" s="379">
        <v>43589</v>
      </c>
      <c r="L16" s="526"/>
      <c r="M16" s="534"/>
      <c r="N16" s="534"/>
      <c r="O16" s="149"/>
      <c r="P16" s="526"/>
      <c r="Q16" s="526"/>
      <c r="R16" s="149"/>
      <c r="S16" s="526"/>
      <c r="T16" s="526"/>
      <c r="U16" s="149"/>
      <c r="V16" s="149"/>
      <c r="W16" s="149"/>
      <c r="X16" s="149"/>
      <c r="Y16" s="149"/>
      <c r="Z16" s="149"/>
      <c r="AA16" s="112"/>
      <c r="AB16" s="112"/>
      <c r="AC16" s="112"/>
      <c r="AD16" s="112"/>
    </row>
    <row r="17" spans="1:30" ht="12" customHeight="1" x14ac:dyDescent="0.25">
      <c r="B17" s="368"/>
      <c r="D17" s="526"/>
      <c r="E17" s="526"/>
      <c r="F17" s="112"/>
      <c r="G17" s="534"/>
      <c r="H17" s="534"/>
      <c r="I17" s="112"/>
      <c r="J17" s="526"/>
      <c r="K17" s="526"/>
      <c r="L17" s="149"/>
      <c r="M17" s="534"/>
      <c r="N17" s="534"/>
      <c r="O17" s="149"/>
      <c r="P17" s="526"/>
      <c r="Q17" s="526"/>
      <c r="R17" s="149"/>
      <c r="S17" s="526"/>
      <c r="T17" s="526"/>
      <c r="U17" s="149"/>
      <c r="V17" s="149"/>
      <c r="W17" s="149"/>
      <c r="X17" s="149"/>
      <c r="Y17" s="149"/>
      <c r="Z17" s="149"/>
      <c r="AA17" s="112"/>
      <c r="AB17" s="112"/>
      <c r="AC17" s="112"/>
      <c r="AD17" s="112"/>
    </row>
    <row r="18" spans="1:30" ht="12" customHeight="1" x14ac:dyDescent="0.25">
      <c r="B18" s="562" t="s">
        <v>64</v>
      </c>
      <c r="D18" s="676"/>
      <c r="E18" s="676"/>
      <c r="F18" s="112"/>
      <c r="G18" s="538"/>
      <c r="H18" s="538"/>
      <c r="I18" s="112"/>
      <c r="J18" s="149"/>
      <c r="K18" s="149"/>
      <c r="L18" s="112"/>
      <c r="M18" s="186"/>
      <c r="N18" s="186"/>
      <c r="O18" s="112"/>
      <c r="P18" s="379"/>
      <c r="Q18" s="379"/>
      <c r="R18" s="112"/>
      <c r="S18" s="379"/>
      <c r="T18" s="379"/>
      <c r="U18" s="112"/>
      <c r="V18" s="112"/>
      <c r="W18" s="112"/>
      <c r="X18" s="112"/>
      <c r="Y18" s="112"/>
      <c r="Z18" s="112"/>
      <c r="AA18" s="112"/>
      <c r="AB18" s="112"/>
      <c r="AC18" s="112"/>
      <c r="AD18" s="112"/>
    </row>
    <row r="19" spans="1:30" ht="12" customHeight="1" x14ac:dyDescent="0.25">
      <c r="A19" s="149"/>
      <c r="B19" s="546" t="s">
        <v>583</v>
      </c>
      <c r="C19" s="149"/>
      <c r="D19" s="685">
        <v>59277386</v>
      </c>
      <c r="E19" s="705">
        <v>79351084</v>
      </c>
      <c r="F19" s="149"/>
      <c r="G19" s="693">
        <v>9068141.0629501492</v>
      </c>
      <c r="H19" s="694">
        <v>12174899.471130732</v>
      </c>
      <c r="I19" s="149"/>
      <c r="J19" s="685">
        <v>2240026</v>
      </c>
      <c r="K19" s="705">
        <v>1512571</v>
      </c>
      <c r="L19" s="149"/>
      <c r="M19" s="525">
        <v>223320.51226015124</v>
      </c>
      <c r="N19" s="525">
        <v>326344.40622836613</v>
      </c>
      <c r="O19" s="149"/>
      <c r="P19" s="524">
        <v>745639</v>
      </c>
      <c r="Q19" s="524">
        <v>472620</v>
      </c>
      <c r="R19" s="149"/>
      <c r="S19" s="524" t="s">
        <v>131</v>
      </c>
      <c r="T19" s="524" t="s">
        <v>131</v>
      </c>
      <c r="U19" s="149"/>
      <c r="V19" s="112"/>
      <c r="W19" s="112"/>
      <c r="X19" s="112"/>
      <c r="Y19" s="112"/>
      <c r="Z19" s="112"/>
      <c r="AA19" s="112"/>
      <c r="AB19" s="112"/>
      <c r="AC19" s="112"/>
      <c r="AD19" s="112"/>
    </row>
    <row r="20" spans="1:30" ht="12" customHeight="1" x14ac:dyDescent="0.25">
      <c r="A20" s="149"/>
      <c r="B20" s="549" t="s">
        <v>84</v>
      </c>
      <c r="C20" s="149"/>
      <c r="D20" s="687">
        <v>205539</v>
      </c>
      <c r="E20" s="704">
        <v>348297</v>
      </c>
      <c r="F20" s="149"/>
      <c r="G20" s="695">
        <v>21.637720897929992</v>
      </c>
      <c r="H20" s="696">
        <v>40.232286734554705</v>
      </c>
      <c r="I20" s="149"/>
      <c r="J20" s="687">
        <v>36955</v>
      </c>
      <c r="K20" s="704">
        <v>60133</v>
      </c>
      <c r="L20" s="149"/>
      <c r="M20" s="529" t="s">
        <v>131</v>
      </c>
      <c r="N20" s="529" t="s">
        <v>131</v>
      </c>
      <c r="O20" s="149"/>
      <c r="P20" s="528">
        <v>965</v>
      </c>
      <c r="Q20" s="528">
        <v>683</v>
      </c>
      <c r="R20" s="149"/>
      <c r="S20" s="528" t="s">
        <v>131</v>
      </c>
      <c r="T20" s="528" t="s">
        <v>131</v>
      </c>
      <c r="U20" s="149"/>
      <c r="V20" s="112"/>
      <c r="W20" s="112"/>
      <c r="X20" s="112"/>
      <c r="Y20" s="112"/>
      <c r="Z20" s="112"/>
      <c r="AA20" s="112"/>
      <c r="AB20" s="112"/>
      <c r="AC20" s="112"/>
      <c r="AD20" s="112"/>
    </row>
    <row r="21" spans="1:30" ht="12" customHeight="1" x14ac:dyDescent="0.25">
      <c r="B21" s="552" t="s">
        <v>94</v>
      </c>
      <c r="D21" s="587">
        <v>0</v>
      </c>
      <c r="E21" s="701">
        <v>2500</v>
      </c>
      <c r="F21" s="112"/>
      <c r="G21" s="1887">
        <v>0</v>
      </c>
      <c r="H21" s="698">
        <v>162.35980231070471</v>
      </c>
      <c r="I21" s="112"/>
      <c r="J21" s="587">
        <v>0</v>
      </c>
      <c r="K21" s="701" t="s">
        <v>131</v>
      </c>
      <c r="L21" s="112"/>
      <c r="M21" s="532" t="s">
        <v>131</v>
      </c>
      <c r="N21" s="532" t="s">
        <v>131</v>
      </c>
      <c r="O21" s="112"/>
      <c r="P21" s="531">
        <v>8</v>
      </c>
      <c r="Q21" s="531">
        <v>22</v>
      </c>
      <c r="R21" s="112"/>
      <c r="S21" s="531" t="s">
        <v>131</v>
      </c>
      <c r="T21" s="531" t="s">
        <v>131</v>
      </c>
      <c r="U21" s="112"/>
      <c r="V21" s="112"/>
      <c r="W21" s="112"/>
      <c r="X21" s="112"/>
      <c r="Y21" s="112"/>
      <c r="Z21" s="112"/>
      <c r="AA21" s="112"/>
      <c r="AB21" s="112"/>
      <c r="AC21" s="112"/>
      <c r="AD21" s="112"/>
    </row>
    <row r="22" spans="1:30" ht="12" customHeight="1" x14ac:dyDescent="0.25">
      <c r="B22" s="583" t="s">
        <v>30</v>
      </c>
      <c r="D22" s="379">
        <v>79678755</v>
      </c>
      <c r="E22" s="379">
        <v>79678755</v>
      </c>
      <c r="F22" s="112"/>
      <c r="G22" s="186">
        <v>12175097.744921315</v>
      </c>
      <c r="H22" s="186">
        <v>12175097.744921315</v>
      </c>
      <c r="I22" s="112"/>
      <c r="J22" s="379">
        <v>1572704</v>
      </c>
      <c r="K22" s="379">
        <v>1572704</v>
      </c>
      <c r="L22" s="112"/>
      <c r="M22" s="379"/>
      <c r="N22" s="379"/>
      <c r="O22" s="112"/>
      <c r="P22" s="379"/>
      <c r="Q22" s="379"/>
      <c r="R22" s="112"/>
      <c r="S22" s="379"/>
      <c r="T22" s="379"/>
      <c r="U22" s="112"/>
      <c r="V22" s="112"/>
      <c r="W22" s="112"/>
      <c r="X22" s="112"/>
      <c r="Y22" s="112"/>
      <c r="Z22" s="112"/>
      <c r="AA22" s="112"/>
      <c r="AB22" s="112"/>
      <c r="AC22" s="112"/>
      <c r="AD22" s="112"/>
    </row>
    <row r="23" spans="1:30" ht="12" customHeight="1" x14ac:dyDescent="0.25">
      <c r="B23" s="149"/>
      <c r="D23" s="149"/>
      <c r="E23" s="149"/>
      <c r="F23" s="112"/>
      <c r="G23" s="538"/>
      <c r="H23" s="538"/>
      <c r="I23" s="112"/>
      <c r="J23" s="149"/>
      <c r="K23" s="149"/>
      <c r="L23" s="112"/>
      <c r="M23" s="149"/>
      <c r="N23" s="149"/>
      <c r="O23" s="112"/>
      <c r="P23" s="149"/>
      <c r="Q23" s="149"/>
      <c r="R23" s="112"/>
      <c r="S23" s="149"/>
      <c r="T23" s="149"/>
      <c r="U23" s="112"/>
      <c r="V23" s="112"/>
      <c r="W23" s="112"/>
      <c r="X23" s="112"/>
      <c r="Y23" s="112"/>
      <c r="Z23" s="112"/>
      <c r="AA23" s="112"/>
      <c r="AB23" s="112"/>
      <c r="AC23" s="112"/>
      <c r="AD23" s="112"/>
    </row>
    <row r="24" spans="1:30" ht="12" customHeight="1" x14ac:dyDescent="0.25">
      <c r="B24" s="584" t="s">
        <v>132</v>
      </c>
      <c r="C24" s="556"/>
      <c r="D24" s="578">
        <f>D22+D16+D11</f>
        <v>227543007</v>
      </c>
      <c r="E24" s="578">
        <f>E22+E16+E11</f>
        <v>226647793</v>
      </c>
      <c r="F24" s="540"/>
      <c r="G24" s="579">
        <f>G22+G16+G11</f>
        <v>27008894.538882248</v>
      </c>
      <c r="H24" s="579">
        <f>H22+H16+H11</f>
        <v>26953829.521273781</v>
      </c>
      <c r="I24" s="540"/>
      <c r="J24" s="578">
        <f>J22+J16+J11</f>
        <v>4120095</v>
      </c>
      <c r="K24" s="578">
        <f>K22+K16+K11</f>
        <v>4120095</v>
      </c>
      <c r="L24" s="540"/>
      <c r="M24" s="540"/>
      <c r="N24" s="540"/>
      <c r="O24" s="540"/>
      <c r="P24" s="540"/>
      <c r="Q24" s="540"/>
      <c r="R24" s="540"/>
      <c r="S24" s="540"/>
      <c r="T24" s="540"/>
      <c r="U24" s="112"/>
      <c r="V24" s="112"/>
      <c r="W24" s="112"/>
      <c r="X24" s="112"/>
      <c r="Y24" s="112"/>
      <c r="Z24" s="112"/>
      <c r="AA24" s="112"/>
      <c r="AB24" s="112"/>
      <c r="AC24" s="112"/>
      <c r="AD24" s="112"/>
    </row>
    <row r="25" spans="1:30" ht="12" customHeight="1" x14ac:dyDescent="0.25">
      <c r="B25" s="149"/>
      <c r="D25" s="149"/>
      <c r="E25" s="149"/>
      <c r="F25" s="112"/>
      <c r="G25" s="149"/>
      <c r="H25" s="149"/>
      <c r="I25" s="112"/>
      <c r="J25" s="149"/>
      <c r="K25" s="149"/>
      <c r="L25" s="112"/>
      <c r="M25" s="149"/>
      <c r="N25" s="149"/>
      <c r="O25" s="112"/>
      <c r="P25" s="149"/>
      <c r="Q25" s="149"/>
      <c r="R25" s="112"/>
      <c r="S25" s="149"/>
      <c r="T25" s="149"/>
      <c r="U25" s="112"/>
      <c r="V25" s="112"/>
      <c r="W25" s="112"/>
      <c r="X25" s="112"/>
      <c r="Y25" s="112"/>
      <c r="Z25" s="112"/>
      <c r="AA25" s="112"/>
      <c r="AB25" s="112"/>
      <c r="AC25" s="112"/>
      <c r="AD25" s="112"/>
    </row>
    <row r="26" spans="1:30" ht="12" customHeight="1" x14ac:dyDescent="0.25">
      <c r="B26" s="149"/>
      <c r="D26" s="112"/>
      <c r="E26" s="149"/>
      <c r="F26" s="112"/>
      <c r="G26" s="149"/>
      <c r="H26" s="149"/>
      <c r="I26" s="112"/>
      <c r="J26" s="149"/>
      <c r="K26" s="149"/>
      <c r="L26" s="112"/>
      <c r="M26" s="149"/>
      <c r="N26" s="149"/>
      <c r="O26" s="112"/>
      <c r="P26" s="149"/>
      <c r="Q26" s="149"/>
      <c r="R26" s="112"/>
      <c r="S26" s="149"/>
      <c r="T26" s="149"/>
      <c r="U26" s="112"/>
      <c r="V26" s="112"/>
      <c r="W26" s="112"/>
      <c r="X26" s="112"/>
      <c r="Y26" s="112"/>
      <c r="Z26" s="112"/>
      <c r="AA26" s="112"/>
      <c r="AB26" s="112"/>
      <c r="AC26" s="112"/>
      <c r="AD26" s="112"/>
    </row>
    <row r="27" spans="1:30" ht="12" customHeight="1" x14ac:dyDescent="0.25">
      <c r="B27" s="148"/>
      <c r="D27" s="112"/>
      <c r="E27" s="149"/>
      <c r="F27" s="112"/>
      <c r="G27" s="149"/>
      <c r="H27" s="149"/>
      <c r="I27" s="112"/>
      <c r="J27" s="149"/>
      <c r="K27" s="149"/>
      <c r="L27" s="112"/>
      <c r="M27" s="149"/>
      <c r="N27" s="149"/>
      <c r="O27" s="112"/>
      <c r="P27" s="149"/>
      <c r="Q27" s="149"/>
      <c r="R27" s="112"/>
      <c r="S27" s="149"/>
      <c r="T27" s="149"/>
      <c r="U27" s="112"/>
      <c r="V27" s="112"/>
      <c r="W27" s="112"/>
      <c r="X27" s="112"/>
      <c r="Y27" s="112"/>
      <c r="Z27" s="112"/>
      <c r="AA27" s="112"/>
      <c r="AB27" s="112"/>
      <c r="AC27" s="112"/>
      <c r="AD27" s="112"/>
    </row>
    <row r="28" spans="1:30" ht="12" customHeight="1" x14ac:dyDescent="0.25">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row>
    <row r="29" spans="1:30" ht="12" customHeight="1" x14ac:dyDescent="0.25"/>
    <row r="30" spans="1:30" ht="12" customHeight="1" x14ac:dyDescent="0.25"/>
    <row r="31" spans="1:30" ht="12" customHeight="1" x14ac:dyDescent="0.25"/>
    <row r="32" spans="1:30" ht="12" customHeight="1" x14ac:dyDescent="0.25">
      <c r="A32" s="149"/>
      <c r="C32" s="149"/>
      <c r="F32" s="149"/>
      <c r="I32" s="149"/>
      <c r="L32" s="149"/>
      <c r="O32" s="149"/>
      <c r="R32" s="149"/>
      <c r="U32" s="149"/>
    </row>
    <row r="33" spans="1:21" ht="12" customHeight="1" x14ac:dyDescent="0.25">
      <c r="A33" s="149"/>
      <c r="C33" s="149"/>
      <c r="F33" s="149"/>
      <c r="I33" s="149"/>
      <c r="L33" s="149"/>
      <c r="O33" s="149"/>
      <c r="R33" s="149"/>
      <c r="U33" s="149"/>
    </row>
    <row r="34" spans="1:21" ht="12" customHeight="1" x14ac:dyDescent="0.25"/>
    <row r="35" spans="1:21" ht="12" customHeight="1" x14ac:dyDescent="0.25"/>
    <row r="36" spans="1:21" ht="12" customHeight="1" x14ac:dyDescent="0.25"/>
    <row r="37" spans="1:21" ht="12" customHeight="1" x14ac:dyDescent="0.25"/>
    <row r="38" spans="1:21" ht="12" customHeight="1" x14ac:dyDescent="0.25"/>
    <row r="39" spans="1:21" ht="12" customHeight="1" x14ac:dyDescent="0.25"/>
    <row r="40" spans="1:21" ht="12" customHeight="1" x14ac:dyDescent="0.25"/>
    <row r="41" spans="1:21" ht="12" customHeight="1" x14ac:dyDescent="0.25"/>
    <row r="42" spans="1:21" ht="12" customHeight="1" x14ac:dyDescent="0.25"/>
    <row r="43" spans="1:21" ht="12" customHeight="1" x14ac:dyDescent="0.25"/>
    <row r="44" spans="1:21" ht="12" customHeight="1" x14ac:dyDescent="0.25"/>
    <row r="45" spans="1:21" ht="12" customHeight="1" x14ac:dyDescent="0.25"/>
    <row r="46" spans="1:21" ht="12" customHeight="1" x14ac:dyDescent="0.25"/>
    <row r="47" spans="1:21" ht="12" customHeight="1" x14ac:dyDescent="0.25"/>
    <row r="48" spans="1:21" ht="12" customHeight="1" x14ac:dyDescent="0.25">
      <c r="A48" s="148"/>
      <c r="C48" s="148"/>
      <c r="F48" s="148"/>
      <c r="I48" s="148"/>
      <c r="L48" s="148"/>
      <c r="O48" s="148"/>
      <c r="R48" s="148"/>
      <c r="U48" s="148"/>
    </row>
  </sheetData>
  <mergeCells count="13">
    <mergeCell ref="B4:B6"/>
    <mergeCell ref="D4:E4"/>
    <mergeCell ref="G4:H4"/>
    <mergeCell ref="J4:K4"/>
    <mergeCell ref="M4:N4"/>
    <mergeCell ref="S4:T4"/>
    <mergeCell ref="D5:E5"/>
    <mergeCell ref="G5:H5"/>
    <mergeCell ref="J5:K5"/>
    <mergeCell ref="M5:N5"/>
    <mergeCell ref="P5:Q5"/>
    <mergeCell ref="S5:T5"/>
    <mergeCell ref="P4:Q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V48"/>
  <sheetViews>
    <sheetView showGridLines="0" zoomScale="85" zoomScaleNormal="85" workbookViewId="0">
      <selection activeCell="H19" sqref="H19"/>
    </sheetView>
  </sheetViews>
  <sheetFormatPr defaultRowHeight="15" x14ac:dyDescent="0.25"/>
  <cols>
    <col min="1" max="1" width="2.85546875" style="2" customWidth="1"/>
    <col min="2" max="2" width="45.85546875" style="2" customWidth="1"/>
    <col min="3" max="3" width="10" style="2" bestFit="1" customWidth="1"/>
    <col min="4" max="4" width="15.7109375" style="2" customWidth="1"/>
    <col min="5" max="5" width="12.7109375" style="2" bestFit="1" customWidth="1"/>
    <col min="6" max="6" width="9.140625" style="2" bestFit="1" customWidth="1"/>
    <col min="7" max="8" width="15.7109375" style="2" customWidth="1"/>
    <col min="9" max="9" width="2.85546875" style="2" customWidth="1"/>
    <col min="10" max="11" width="15.7109375" style="2" customWidth="1"/>
    <col min="12" max="12" width="2.85546875" style="2" customWidth="1"/>
    <col min="13" max="14" width="15.7109375" style="2" hidden="1" customWidth="1"/>
    <col min="15" max="15" width="2.85546875" style="2" hidden="1" customWidth="1"/>
    <col min="16" max="17" width="15.7109375" style="2" hidden="1" customWidth="1"/>
    <col min="18" max="18" width="2.85546875" style="2" hidden="1" customWidth="1"/>
    <col min="19" max="19" width="0" style="2" hidden="1" customWidth="1"/>
    <col min="20" max="256" width="9.140625" style="2"/>
    <col min="257" max="257" width="2.85546875" style="2" customWidth="1"/>
    <col min="258" max="258" width="45.855468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270" width="15.7109375" style="2" customWidth="1"/>
    <col min="271" max="271" width="2.85546875" style="2" customWidth="1"/>
    <col min="272" max="273" width="15.7109375" style="2" customWidth="1"/>
    <col min="274" max="274" width="2.85546875" style="2" customWidth="1"/>
    <col min="275" max="512" width="9.140625" style="2"/>
    <col min="513" max="513" width="2.85546875" style="2" customWidth="1"/>
    <col min="514" max="514" width="45.855468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526" width="15.7109375" style="2" customWidth="1"/>
    <col min="527" max="527" width="2.85546875" style="2" customWidth="1"/>
    <col min="528" max="529" width="15.7109375" style="2" customWidth="1"/>
    <col min="530" max="530" width="2.85546875" style="2" customWidth="1"/>
    <col min="531" max="768" width="9.140625" style="2"/>
    <col min="769" max="769" width="2.85546875" style="2" customWidth="1"/>
    <col min="770" max="770" width="45.855468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782" width="15.7109375" style="2" customWidth="1"/>
    <col min="783" max="783" width="2.85546875" style="2" customWidth="1"/>
    <col min="784" max="785" width="15.7109375" style="2" customWidth="1"/>
    <col min="786" max="786" width="2.85546875" style="2" customWidth="1"/>
    <col min="787" max="1024" width="9.140625" style="2"/>
    <col min="1025" max="1025" width="2.85546875" style="2" customWidth="1"/>
    <col min="1026" max="1026" width="45.855468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038" width="15.7109375" style="2" customWidth="1"/>
    <col min="1039" max="1039" width="2.85546875" style="2" customWidth="1"/>
    <col min="1040" max="1041" width="15.7109375" style="2" customWidth="1"/>
    <col min="1042" max="1042" width="2.85546875" style="2" customWidth="1"/>
    <col min="1043" max="1280" width="9.140625" style="2"/>
    <col min="1281" max="1281" width="2.85546875" style="2" customWidth="1"/>
    <col min="1282" max="1282" width="45.855468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294" width="15.7109375" style="2" customWidth="1"/>
    <col min="1295" max="1295" width="2.85546875" style="2" customWidth="1"/>
    <col min="1296" max="1297" width="15.7109375" style="2" customWidth="1"/>
    <col min="1298" max="1298" width="2.85546875" style="2" customWidth="1"/>
    <col min="1299" max="1536" width="9.140625" style="2"/>
    <col min="1537" max="1537" width="2.85546875" style="2" customWidth="1"/>
    <col min="1538" max="1538" width="45.855468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550" width="15.7109375" style="2" customWidth="1"/>
    <col min="1551" max="1551" width="2.85546875" style="2" customWidth="1"/>
    <col min="1552" max="1553" width="15.7109375" style="2" customWidth="1"/>
    <col min="1554" max="1554" width="2.85546875" style="2" customWidth="1"/>
    <col min="1555" max="1792" width="9.140625" style="2"/>
    <col min="1793" max="1793" width="2.85546875" style="2" customWidth="1"/>
    <col min="1794" max="1794" width="45.855468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1806" width="15.7109375" style="2" customWidth="1"/>
    <col min="1807" max="1807" width="2.85546875" style="2" customWidth="1"/>
    <col min="1808" max="1809" width="15.7109375" style="2" customWidth="1"/>
    <col min="1810" max="1810" width="2.85546875" style="2" customWidth="1"/>
    <col min="1811" max="2048" width="9.140625" style="2"/>
    <col min="2049" max="2049" width="2.85546875" style="2" customWidth="1"/>
    <col min="2050" max="2050" width="45.855468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062" width="15.7109375" style="2" customWidth="1"/>
    <col min="2063" max="2063" width="2.85546875" style="2" customWidth="1"/>
    <col min="2064" max="2065" width="15.7109375" style="2" customWidth="1"/>
    <col min="2066" max="2066" width="2.85546875" style="2" customWidth="1"/>
    <col min="2067" max="2304" width="9.140625" style="2"/>
    <col min="2305" max="2305" width="2.85546875" style="2" customWidth="1"/>
    <col min="2306" max="2306" width="45.855468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318" width="15.7109375" style="2" customWidth="1"/>
    <col min="2319" max="2319" width="2.85546875" style="2" customWidth="1"/>
    <col min="2320" max="2321" width="15.7109375" style="2" customWidth="1"/>
    <col min="2322" max="2322" width="2.85546875" style="2" customWidth="1"/>
    <col min="2323" max="2560" width="9.140625" style="2"/>
    <col min="2561" max="2561" width="2.85546875" style="2" customWidth="1"/>
    <col min="2562" max="2562" width="45.855468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574" width="15.7109375" style="2" customWidth="1"/>
    <col min="2575" max="2575" width="2.85546875" style="2" customWidth="1"/>
    <col min="2576" max="2577" width="15.7109375" style="2" customWidth="1"/>
    <col min="2578" max="2578" width="2.85546875" style="2" customWidth="1"/>
    <col min="2579" max="2816" width="9.140625" style="2"/>
    <col min="2817" max="2817" width="2.85546875" style="2" customWidth="1"/>
    <col min="2818" max="2818" width="45.855468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2830" width="15.7109375" style="2" customWidth="1"/>
    <col min="2831" max="2831" width="2.85546875" style="2" customWidth="1"/>
    <col min="2832" max="2833" width="15.7109375" style="2" customWidth="1"/>
    <col min="2834" max="2834" width="2.85546875" style="2" customWidth="1"/>
    <col min="2835" max="3072" width="9.140625" style="2"/>
    <col min="3073" max="3073" width="2.85546875" style="2" customWidth="1"/>
    <col min="3074" max="3074" width="45.855468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086" width="15.7109375" style="2" customWidth="1"/>
    <col min="3087" max="3087" width="2.85546875" style="2" customWidth="1"/>
    <col min="3088" max="3089" width="15.7109375" style="2" customWidth="1"/>
    <col min="3090" max="3090" width="2.85546875" style="2" customWidth="1"/>
    <col min="3091" max="3328" width="9.140625" style="2"/>
    <col min="3329" max="3329" width="2.85546875" style="2" customWidth="1"/>
    <col min="3330" max="3330" width="45.855468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342" width="15.7109375" style="2" customWidth="1"/>
    <col min="3343" max="3343" width="2.85546875" style="2" customWidth="1"/>
    <col min="3344" max="3345" width="15.7109375" style="2" customWidth="1"/>
    <col min="3346" max="3346" width="2.85546875" style="2" customWidth="1"/>
    <col min="3347" max="3584" width="9.140625" style="2"/>
    <col min="3585" max="3585" width="2.85546875" style="2" customWidth="1"/>
    <col min="3586" max="3586" width="45.855468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598" width="15.7109375" style="2" customWidth="1"/>
    <col min="3599" max="3599" width="2.85546875" style="2" customWidth="1"/>
    <col min="3600" max="3601" width="15.7109375" style="2" customWidth="1"/>
    <col min="3602" max="3602" width="2.85546875" style="2" customWidth="1"/>
    <col min="3603" max="3840" width="9.140625" style="2"/>
    <col min="3841" max="3841" width="2.85546875" style="2" customWidth="1"/>
    <col min="3842" max="3842" width="45.855468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3854" width="15.7109375" style="2" customWidth="1"/>
    <col min="3855" max="3855" width="2.85546875" style="2" customWidth="1"/>
    <col min="3856" max="3857" width="15.7109375" style="2" customWidth="1"/>
    <col min="3858" max="3858" width="2.85546875" style="2" customWidth="1"/>
    <col min="3859" max="4096" width="9.140625" style="2"/>
    <col min="4097" max="4097" width="2.85546875" style="2" customWidth="1"/>
    <col min="4098" max="4098" width="45.855468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110" width="15.7109375" style="2" customWidth="1"/>
    <col min="4111" max="4111" width="2.85546875" style="2" customWidth="1"/>
    <col min="4112" max="4113" width="15.7109375" style="2" customWidth="1"/>
    <col min="4114" max="4114" width="2.85546875" style="2" customWidth="1"/>
    <col min="4115" max="4352" width="9.140625" style="2"/>
    <col min="4353" max="4353" width="2.85546875" style="2" customWidth="1"/>
    <col min="4354" max="4354" width="45.855468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366" width="15.7109375" style="2" customWidth="1"/>
    <col min="4367" max="4367" width="2.85546875" style="2" customWidth="1"/>
    <col min="4368" max="4369" width="15.7109375" style="2" customWidth="1"/>
    <col min="4370" max="4370" width="2.85546875" style="2" customWidth="1"/>
    <col min="4371" max="4608" width="9.140625" style="2"/>
    <col min="4609" max="4609" width="2.85546875" style="2" customWidth="1"/>
    <col min="4610" max="4610" width="45.855468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622" width="15.7109375" style="2" customWidth="1"/>
    <col min="4623" max="4623" width="2.85546875" style="2" customWidth="1"/>
    <col min="4624" max="4625" width="15.7109375" style="2" customWidth="1"/>
    <col min="4626" max="4626" width="2.85546875" style="2" customWidth="1"/>
    <col min="4627" max="4864" width="9.140625" style="2"/>
    <col min="4865" max="4865" width="2.85546875" style="2" customWidth="1"/>
    <col min="4866" max="4866" width="45.855468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4878" width="15.7109375" style="2" customWidth="1"/>
    <col min="4879" max="4879" width="2.85546875" style="2" customWidth="1"/>
    <col min="4880" max="4881" width="15.7109375" style="2" customWidth="1"/>
    <col min="4882" max="4882" width="2.85546875" style="2" customWidth="1"/>
    <col min="4883" max="5120" width="9.140625" style="2"/>
    <col min="5121" max="5121" width="2.85546875" style="2" customWidth="1"/>
    <col min="5122" max="5122" width="45.855468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134" width="15.7109375" style="2" customWidth="1"/>
    <col min="5135" max="5135" width="2.85546875" style="2" customWidth="1"/>
    <col min="5136" max="5137" width="15.7109375" style="2" customWidth="1"/>
    <col min="5138" max="5138" width="2.85546875" style="2" customWidth="1"/>
    <col min="5139" max="5376" width="9.140625" style="2"/>
    <col min="5377" max="5377" width="2.85546875" style="2" customWidth="1"/>
    <col min="5378" max="5378" width="45.855468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390" width="15.7109375" style="2" customWidth="1"/>
    <col min="5391" max="5391" width="2.85546875" style="2" customWidth="1"/>
    <col min="5392" max="5393" width="15.7109375" style="2" customWidth="1"/>
    <col min="5394" max="5394" width="2.85546875" style="2" customWidth="1"/>
    <col min="5395" max="5632" width="9.140625" style="2"/>
    <col min="5633" max="5633" width="2.85546875" style="2" customWidth="1"/>
    <col min="5634" max="5634" width="45.855468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646" width="15.7109375" style="2" customWidth="1"/>
    <col min="5647" max="5647" width="2.85546875" style="2" customWidth="1"/>
    <col min="5648" max="5649" width="15.7109375" style="2" customWidth="1"/>
    <col min="5650" max="5650" width="2.85546875" style="2" customWidth="1"/>
    <col min="5651" max="5888" width="9.140625" style="2"/>
    <col min="5889" max="5889" width="2.85546875" style="2" customWidth="1"/>
    <col min="5890" max="5890" width="45.855468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5902" width="15.7109375" style="2" customWidth="1"/>
    <col min="5903" max="5903" width="2.85546875" style="2" customWidth="1"/>
    <col min="5904" max="5905" width="15.7109375" style="2" customWidth="1"/>
    <col min="5906" max="5906" width="2.85546875" style="2" customWidth="1"/>
    <col min="5907" max="6144" width="9.140625" style="2"/>
    <col min="6145" max="6145" width="2.85546875" style="2" customWidth="1"/>
    <col min="6146" max="6146" width="45.855468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158" width="15.7109375" style="2" customWidth="1"/>
    <col min="6159" max="6159" width="2.85546875" style="2" customWidth="1"/>
    <col min="6160" max="6161" width="15.7109375" style="2" customWidth="1"/>
    <col min="6162" max="6162" width="2.85546875" style="2" customWidth="1"/>
    <col min="6163" max="6400" width="9.140625" style="2"/>
    <col min="6401" max="6401" width="2.85546875" style="2" customWidth="1"/>
    <col min="6402" max="6402" width="45.855468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414" width="15.7109375" style="2" customWidth="1"/>
    <col min="6415" max="6415" width="2.85546875" style="2" customWidth="1"/>
    <col min="6416" max="6417" width="15.7109375" style="2" customWidth="1"/>
    <col min="6418" max="6418" width="2.85546875" style="2" customWidth="1"/>
    <col min="6419" max="6656" width="9.140625" style="2"/>
    <col min="6657" max="6657" width="2.85546875" style="2" customWidth="1"/>
    <col min="6658" max="6658" width="45.855468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670" width="15.7109375" style="2" customWidth="1"/>
    <col min="6671" max="6671" width="2.85546875" style="2" customWidth="1"/>
    <col min="6672" max="6673" width="15.7109375" style="2" customWidth="1"/>
    <col min="6674" max="6674" width="2.85546875" style="2" customWidth="1"/>
    <col min="6675" max="6912" width="9.140625" style="2"/>
    <col min="6913" max="6913" width="2.85546875" style="2" customWidth="1"/>
    <col min="6914" max="6914" width="45.855468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6926" width="15.7109375" style="2" customWidth="1"/>
    <col min="6927" max="6927" width="2.85546875" style="2" customWidth="1"/>
    <col min="6928" max="6929" width="15.7109375" style="2" customWidth="1"/>
    <col min="6930" max="6930" width="2.85546875" style="2" customWidth="1"/>
    <col min="6931" max="7168" width="9.140625" style="2"/>
    <col min="7169" max="7169" width="2.85546875" style="2" customWidth="1"/>
    <col min="7170" max="7170" width="45.855468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182" width="15.7109375" style="2" customWidth="1"/>
    <col min="7183" max="7183" width="2.85546875" style="2" customWidth="1"/>
    <col min="7184" max="7185" width="15.7109375" style="2" customWidth="1"/>
    <col min="7186" max="7186" width="2.85546875" style="2" customWidth="1"/>
    <col min="7187" max="7424" width="9.140625" style="2"/>
    <col min="7425" max="7425" width="2.85546875" style="2" customWidth="1"/>
    <col min="7426" max="7426" width="45.855468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438" width="15.7109375" style="2" customWidth="1"/>
    <col min="7439" max="7439" width="2.85546875" style="2" customWidth="1"/>
    <col min="7440" max="7441" width="15.7109375" style="2" customWidth="1"/>
    <col min="7442" max="7442" width="2.85546875" style="2" customWidth="1"/>
    <col min="7443" max="7680" width="9.140625" style="2"/>
    <col min="7681" max="7681" width="2.85546875" style="2" customWidth="1"/>
    <col min="7682" max="7682" width="45.855468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694" width="15.7109375" style="2" customWidth="1"/>
    <col min="7695" max="7695" width="2.85546875" style="2" customWidth="1"/>
    <col min="7696" max="7697" width="15.7109375" style="2" customWidth="1"/>
    <col min="7698" max="7698" width="2.85546875" style="2" customWidth="1"/>
    <col min="7699" max="7936" width="9.140625" style="2"/>
    <col min="7937" max="7937" width="2.85546875" style="2" customWidth="1"/>
    <col min="7938" max="7938" width="45.855468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7950" width="15.7109375" style="2" customWidth="1"/>
    <col min="7951" max="7951" width="2.85546875" style="2" customWidth="1"/>
    <col min="7952" max="7953" width="15.7109375" style="2" customWidth="1"/>
    <col min="7954" max="7954" width="2.85546875" style="2" customWidth="1"/>
    <col min="7955" max="8192" width="9.140625" style="2"/>
    <col min="8193" max="8193" width="2.85546875" style="2" customWidth="1"/>
    <col min="8194" max="8194" width="45.855468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206" width="15.7109375" style="2" customWidth="1"/>
    <col min="8207" max="8207" width="2.85546875" style="2" customWidth="1"/>
    <col min="8208" max="8209" width="15.7109375" style="2" customWidth="1"/>
    <col min="8210" max="8210" width="2.85546875" style="2" customWidth="1"/>
    <col min="8211" max="8448" width="9.140625" style="2"/>
    <col min="8449" max="8449" width="2.85546875" style="2" customWidth="1"/>
    <col min="8450" max="8450" width="45.855468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462" width="15.7109375" style="2" customWidth="1"/>
    <col min="8463" max="8463" width="2.85546875" style="2" customWidth="1"/>
    <col min="8464" max="8465" width="15.7109375" style="2" customWidth="1"/>
    <col min="8466" max="8466" width="2.85546875" style="2" customWidth="1"/>
    <col min="8467" max="8704" width="9.140625" style="2"/>
    <col min="8705" max="8705" width="2.85546875" style="2" customWidth="1"/>
    <col min="8706" max="8706" width="45.855468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718" width="15.7109375" style="2" customWidth="1"/>
    <col min="8719" max="8719" width="2.85546875" style="2" customWidth="1"/>
    <col min="8720" max="8721" width="15.7109375" style="2" customWidth="1"/>
    <col min="8722" max="8722" width="2.85546875" style="2" customWidth="1"/>
    <col min="8723" max="8960" width="9.140625" style="2"/>
    <col min="8961" max="8961" width="2.85546875" style="2" customWidth="1"/>
    <col min="8962" max="8962" width="45.855468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8974" width="15.7109375" style="2" customWidth="1"/>
    <col min="8975" max="8975" width="2.85546875" style="2" customWidth="1"/>
    <col min="8976" max="8977" width="15.7109375" style="2" customWidth="1"/>
    <col min="8978" max="8978" width="2.85546875" style="2" customWidth="1"/>
    <col min="8979" max="9216" width="9.140625" style="2"/>
    <col min="9217" max="9217" width="2.85546875" style="2" customWidth="1"/>
    <col min="9218" max="9218" width="45.855468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230" width="15.7109375" style="2" customWidth="1"/>
    <col min="9231" max="9231" width="2.85546875" style="2" customWidth="1"/>
    <col min="9232" max="9233" width="15.7109375" style="2" customWidth="1"/>
    <col min="9234" max="9234" width="2.85546875" style="2" customWidth="1"/>
    <col min="9235" max="9472" width="9.140625" style="2"/>
    <col min="9473" max="9473" width="2.85546875" style="2" customWidth="1"/>
    <col min="9474" max="9474" width="45.855468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486" width="15.7109375" style="2" customWidth="1"/>
    <col min="9487" max="9487" width="2.85546875" style="2" customWidth="1"/>
    <col min="9488" max="9489" width="15.7109375" style="2" customWidth="1"/>
    <col min="9490" max="9490" width="2.85546875" style="2" customWidth="1"/>
    <col min="9491" max="9728" width="9.140625" style="2"/>
    <col min="9729" max="9729" width="2.85546875" style="2" customWidth="1"/>
    <col min="9730" max="9730" width="45.855468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742" width="15.7109375" style="2" customWidth="1"/>
    <col min="9743" max="9743" width="2.85546875" style="2" customWidth="1"/>
    <col min="9744" max="9745" width="15.7109375" style="2" customWidth="1"/>
    <col min="9746" max="9746" width="2.85546875" style="2" customWidth="1"/>
    <col min="9747" max="9984" width="9.140625" style="2"/>
    <col min="9985" max="9985" width="2.85546875" style="2" customWidth="1"/>
    <col min="9986" max="9986" width="45.855468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9998" width="15.7109375" style="2" customWidth="1"/>
    <col min="9999" max="9999" width="2.85546875" style="2" customWidth="1"/>
    <col min="10000" max="10001" width="15.7109375" style="2" customWidth="1"/>
    <col min="10002" max="10002" width="2.85546875" style="2" customWidth="1"/>
    <col min="10003" max="10240" width="9.140625" style="2"/>
    <col min="10241" max="10241" width="2.85546875" style="2" customWidth="1"/>
    <col min="10242" max="10242" width="45.855468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254" width="15.7109375" style="2" customWidth="1"/>
    <col min="10255" max="10255" width="2.85546875" style="2" customWidth="1"/>
    <col min="10256" max="10257" width="15.7109375" style="2" customWidth="1"/>
    <col min="10258" max="10258" width="2.85546875" style="2" customWidth="1"/>
    <col min="10259" max="10496" width="9.140625" style="2"/>
    <col min="10497" max="10497" width="2.85546875" style="2" customWidth="1"/>
    <col min="10498" max="10498" width="45.855468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510" width="15.7109375" style="2" customWidth="1"/>
    <col min="10511" max="10511" width="2.85546875" style="2" customWidth="1"/>
    <col min="10512" max="10513" width="15.7109375" style="2" customWidth="1"/>
    <col min="10514" max="10514" width="2.85546875" style="2" customWidth="1"/>
    <col min="10515" max="10752" width="9.140625" style="2"/>
    <col min="10753" max="10753" width="2.85546875" style="2" customWidth="1"/>
    <col min="10754" max="10754" width="45.855468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0766" width="15.7109375" style="2" customWidth="1"/>
    <col min="10767" max="10767" width="2.85546875" style="2" customWidth="1"/>
    <col min="10768" max="10769" width="15.7109375" style="2" customWidth="1"/>
    <col min="10770" max="10770" width="2.85546875" style="2" customWidth="1"/>
    <col min="10771" max="11008" width="9.140625" style="2"/>
    <col min="11009" max="11009" width="2.85546875" style="2" customWidth="1"/>
    <col min="11010" max="11010" width="45.855468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022" width="15.7109375" style="2" customWidth="1"/>
    <col min="11023" max="11023" width="2.85546875" style="2" customWidth="1"/>
    <col min="11024" max="11025" width="15.7109375" style="2" customWidth="1"/>
    <col min="11026" max="11026" width="2.85546875" style="2" customWidth="1"/>
    <col min="11027" max="11264" width="9.140625" style="2"/>
    <col min="11265" max="11265" width="2.85546875" style="2" customWidth="1"/>
    <col min="11266" max="11266" width="45.855468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278" width="15.7109375" style="2" customWidth="1"/>
    <col min="11279" max="11279" width="2.85546875" style="2" customWidth="1"/>
    <col min="11280" max="11281" width="15.7109375" style="2" customWidth="1"/>
    <col min="11282" max="11282" width="2.85546875" style="2" customWidth="1"/>
    <col min="11283" max="11520" width="9.140625" style="2"/>
    <col min="11521" max="11521" width="2.85546875" style="2" customWidth="1"/>
    <col min="11522" max="11522" width="45.855468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534" width="15.7109375" style="2" customWidth="1"/>
    <col min="11535" max="11535" width="2.85546875" style="2" customWidth="1"/>
    <col min="11536" max="11537" width="15.7109375" style="2" customWidth="1"/>
    <col min="11538" max="11538" width="2.85546875" style="2" customWidth="1"/>
    <col min="11539" max="11776" width="9.140625" style="2"/>
    <col min="11777" max="11777" width="2.85546875" style="2" customWidth="1"/>
    <col min="11778" max="11778" width="45.855468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1790" width="15.7109375" style="2" customWidth="1"/>
    <col min="11791" max="11791" width="2.85546875" style="2" customWidth="1"/>
    <col min="11792" max="11793" width="15.7109375" style="2" customWidth="1"/>
    <col min="11794" max="11794" width="2.85546875" style="2" customWidth="1"/>
    <col min="11795" max="12032" width="9.140625" style="2"/>
    <col min="12033" max="12033" width="2.85546875" style="2" customWidth="1"/>
    <col min="12034" max="12034" width="45.855468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046" width="15.7109375" style="2" customWidth="1"/>
    <col min="12047" max="12047" width="2.85546875" style="2" customWidth="1"/>
    <col min="12048" max="12049" width="15.7109375" style="2" customWidth="1"/>
    <col min="12050" max="12050" width="2.85546875" style="2" customWidth="1"/>
    <col min="12051" max="12288" width="9.140625" style="2"/>
    <col min="12289" max="12289" width="2.85546875" style="2" customWidth="1"/>
    <col min="12290" max="12290" width="45.855468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302" width="15.7109375" style="2" customWidth="1"/>
    <col min="12303" max="12303" width="2.85546875" style="2" customWidth="1"/>
    <col min="12304" max="12305" width="15.7109375" style="2" customWidth="1"/>
    <col min="12306" max="12306" width="2.85546875" style="2" customWidth="1"/>
    <col min="12307" max="12544" width="9.140625" style="2"/>
    <col min="12545" max="12545" width="2.85546875" style="2" customWidth="1"/>
    <col min="12546" max="12546" width="45.855468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558" width="15.7109375" style="2" customWidth="1"/>
    <col min="12559" max="12559" width="2.85546875" style="2" customWidth="1"/>
    <col min="12560" max="12561" width="15.7109375" style="2" customWidth="1"/>
    <col min="12562" max="12562" width="2.85546875" style="2" customWidth="1"/>
    <col min="12563" max="12800" width="9.140625" style="2"/>
    <col min="12801" max="12801" width="2.85546875" style="2" customWidth="1"/>
    <col min="12802" max="12802" width="45.855468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2814" width="15.7109375" style="2" customWidth="1"/>
    <col min="12815" max="12815" width="2.85546875" style="2" customWidth="1"/>
    <col min="12816" max="12817" width="15.7109375" style="2" customWidth="1"/>
    <col min="12818" max="12818" width="2.85546875" style="2" customWidth="1"/>
    <col min="12819" max="13056" width="9.140625" style="2"/>
    <col min="13057" max="13057" width="2.85546875" style="2" customWidth="1"/>
    <col min="13058" max="13058" width="45.855468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070" width="15.7109375" style="2" customWidth="1"/>
    <col min="13071" max="13071" width="2.85546875" style="2" customWidth="1"/>
    <col min="13072" max="13073" width="15.7109375" style="2" customWidth="1"/>
    <col min="13074" max="13074" width="2.85546875" style="2" customWidth="1"/>
    <col min="13075" max="13312" width="9.140625" style="2"/>
    <col min="13313" max="13313" width="2.85546875" style="2" customWidth="1"/>
    <col min="13314" max="13314" width="45.855468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326" width="15.7109375" style="2" customWidth="1"/>
    <col min="13327" max="13327" width="2.85546875" style="2" customWidth="1"/>
    <col min="13328" max="13329" width="15.7109375" style="2" customWidth="1"/>
    <col min="13330" max="13330" width="2.85546875" style="2" customWidth="1"/>
    <col min="13331" max="13568" width="9.140625" style="2"/>
    <col min="13569" max="13569" width="2.85546875" style="2" customWidth="1"/>
    <col min="13570" max="13570" width="45.855468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582" width="15.7109375" style="2" customWidth="1"/>
    <col min="13583" max="13583" width="2.85546875" style="2" customWidth="1"/>
    <col min="13584" max="13585" width="15.7109375" style="2" customWidth="1"/>
    <col min="13586" max="13586" width="2.85546875" style="2" customWidth="1"/>
    <col min="13587" max="13824" width="9.140625" style="2"/>
    <col min="13825" max="13825" width="2.85546875" style="2" customWidth="1"/>
    <col min="13826" max="13826" width="45.855468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3838" width="15.7109375" style="2" customWidth="1"/>
    <col min="13839" max="13839" width="2.85546875" style="2" customWidth="1"/>
    <col min="13840" max="13841" width="15.7109375" style="2" customWidth="1"/>
    <col min="13842" max="13842" width="2.85546875" style="2" customWidth="1"/>
    <col min="13843" max="14080" width="9.140625" style="2"/>
    <col min="14081" max="14081" width="2.85546875" style="2" customWidth="1"/>
    <col min="14082" max="14082" width="45.855468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094" width="15.7109375" style="2" customWidth="1"/>
    <col min="14095" max="14095" width="2.85546875" style="2" customWidth="1"/>
    <col min="14096" max="14097" width="15.7109375" style="2" customWidth="1"/>
    <col min="14098" max="14098" width="2.85546875" style="2" customWidth="1"/>
    <col min="14099" max="14336" width="9.140625" style="2"/>
    <col min="14337" max="14337" width="2.85546875" style="2" customWidth="1"/>
    <col min="14338" max="14338" width="45.855468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350" width="15.7109375" style="2" customWidth="1"/>
    <col min="14351" max="14351" width="2.85546875" style="2" customWidth="1"/>
    <col min="14352" max="14353" width="15.7109375" style="2" customWidth="1"/>
    <col min="14354" max="14354" width="2.85546875" style="2" customWidth="1"/>
    <col min="14355" max="14592" width="9.140625" style="2"/>
    <col min="14593" max="14593" width="2.85546875" style="2" customWidth="1"/>
    <col min="14594" max="14594" width="45.855468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606" width="15.7109375" style="2" customWidth="1"/>
    <col min="14607" max="14607" width="2.85546875" style="2" customWidth="1"/>
    <col min="14608" max="14609" width="15.7109375" style="2" customWidth="1"/>
    <col min="14610" max="14610" width="2.85546875" style="2" customWidth="1"/>
    <col min="14611" max="14848" width="9.140625" style="2"/>
    <col min="14849" max="14849" width="2.85546875" style="2" customWidth="1"/>
    <col min="14850" max="14850" width="45.855468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4862" width="15.7109375" style="2" customWidth="1"/>
    <col min="14863" max="14863" width="2.85546875" style="2" customWidth="1"/>
    <col min="14864" max="14865" width="15.7109375" style="2" customWidth="1"/>
    <col min="14866" max="14866" width="2.85546875" style="2" customWidth="1"/>
    <col min="14867" max="15104" width="9.140625" style="2"/>
    <col min="15105" max="15105" width="2.85546875" style="2" customWidth="1"/>
    <col min="15106" max="15106" width="45.855468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118" width="15.7109375" style="2" customWidth="1"/>
    <col min="15119" max="15119" width="2.85546875" style="2" customWidth="1"/>
    <col min="15120" max="15121" width="15.7109375" style="2" customWidth="1"/>
    <col min="15122" max="15122" width="2.85546875" style="2" customWidth="1"/>
    <col min="15123" max="15360" width="9.140625" style="2"/>
    <col min="15361" max="15361" width="2.85546875" style="2" customWidth="1"/>
    <col min="15362" max="15362" width="45.855468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374" width="15.7109375" style="2" customWidth="1"/>
    <col min="15375" max="15375" width="2.85546875" style="2" customWidth="1"/>
    <col min="15376" max="15377" width="15.7109375" style="2" customWidth="1"/>
    <col min="15378" max="15378" width="2.85546875" style="2" customWidth="1"/>
    <col min="15379" max="15616" width="9.140625" style="2"/>
    <col min="15617" max="15617" width="2.85546875" style="2" customWidth="1"/>
    <col min="15618" max="15618" width="45.855468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630" width="15.7109375" style="2" customWidth="1"/>
    <col min="15631" max="15631" width="2.85546875" style="2" customWidth="1"/>
    <col min="15632" max="15633" width="15.7109375" style="2" customWidth="1"/>
    <col min="15634" max="15634" width="2.85546875" style="2" customWidth="1"/>
    <col min="15635" max="15872" width="9.140625" style="2"/>
    <col min="15873" max="15873" width="2.85546875" style="2" customWidth="1"/>
    <col min="15874" max="15874" width="45.855468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5886" width="15.7109375" style="2" customWidth="1"/>
    <col min="15887" max="15887" width="2.85546875" style="2" customWidth="1"/>
    <col min="15888" max="15889" width="15.7109375" style="2" customWidth="1"/>
    <col min="15890" max="15890" width="2.85546875" style="2" customWidth="1"/>
    <col min="15891" max="16128" width="9.140625" style="2"/>
    <col min="16129" max="16129" width="2.85546875" style="2" customWidth="1"/>
    <col min="16130" max="16130" width="45.855468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142" width="15.7109375" style="2" customWidth="1"/>
    <col min="16143" max="16143" width="2.85546875" style="2" customWidth="1"/>
    <col min="16144" max="16145" width="15.7109375" style="2" customWidth="1"/>
    <col min="16146" max="16146" width="2.85546875" style="2" customWidth="1"/>
    <col min="16147" max="16384" width="9.140625" style="2"/>
  </cols>
  <sheetData>
    <row r="2" spans="1:22" ht="12" customHeight="1" x14ac:dyDescent="0.25">
      <c r="B2" s="240" t="s">
        <v>594</v>
      </c>
    </row>
    <row r="3" spans="1:22" ht="12" customHeight="1" x14ac:dyDescent="0.25">
      <c r="B3" s="240" t="s">
        <v>595</v>
      </c>
    </row>
    <row r="4" spans="1:22" ht="12" customHeight="1" x14ac:dyDescent="0.25">
      <c r="B4" s="2025" t="s">
        <v>4</v>
      </c>
      <c r="D4" s="2028" t="s">
        <v>571</v>
      </c>
      <c r="E4" s="2028"/>
      <c r="G4" s="2028" t="s">
        <v>572</v>
      </c>
      <c r="H4" s="2028"/>
      <c r="J4" s="2028" t="s">
        <v>573</v>
      </c>
      <c r="K4" s="2028"/>
      <c r="M4" s="2028" t="s">
        <v>574</v>
      </c>
      <c r="N4" s="2028"/>
      <c r="P4" s="2028" t="s">
        <v>575</v>
      </c>
      <c r="Q4" s="2028"/>
    </row>
    <row r="5" spans="1:22" ht="12" customHeight="1" x14ac:dyDescent="0.25">
      <c r="B5" s="2026"/>
      <c r="D5" s="2024" t="s">
        <v>577</v>
      </c>
      <c r="E5" s="2024"/>
      <c r="G5" s="2024" t="s">
        <v>3</v>
      </c>
      <c r="H5" s="2024"/>
      <c r="J5" s="2024" t="s">
        <v>577</v>
      </c>
      <c r="K5" s="2024"/>
      <c r="M5" s="2024" t="s">
        <v>3</v>
      </c>
      <c r="N5" s="2024"/>
      <c r="P5" s="2024" t="s">
        <v>264</v>
      </c>
      <c r="Q5" s="2024"/>
    </row>
    <row r="6" spans="1:22" ht="12" customHeight="1" x14ac:dyDescent="0.25">
      <c r="B6" s="2027"/>
      <c r="D6" s="520">
        <v>2016</v>
      </c>
      <c r="E6" s="520">
        <v>2015</v>
      </c>
      <c r="G6" s="520">
        <v>2016</v>
      </c>
      <c r="H6" s="520">
        <v>2015</v>
      </c>
      <c r="J6" s="520">
        <v>2016</v>
      </c>
      <c r="K6" s="520">
        <v>2015</v>
      </c>
      <c r="M6" s="520">
        <v>2016</v>
      </c>
      <c r="N6" s="520">
        <v>2015</v>
      </c>
      <c r="P6" s="520">
        <v>2016</v>
      </c>
      <c r="Q6" s="520">
        <v>2015</v>
      </c>
    </row>
    <row r="7" spans="1:22" ht="12" customHeight="1" x14ac:dyDescent="0.25">
      <c r="A7" s="112"/>
      <c r="B7" s="560"/>
      <c r="C7" s="112"/>
      <c r="D7" s="561"/>
      <c r="E7" s="561"/>
      <c r="F7" s="112"/>
      <c r="G7" s="561"/>
      <c r="H7" s="561"/>
      <c r="I7" s="112"/>
      <c r="J7" s="561"/>
      <c r="K7" s="561"/>
      <c r="L7" s="112"/>
      <c r="M7" s="561"/>
      <c r="N7" s="561"/>
      <c r="O7" s="112"/>
      <c r="P7" s="561"/>
      <c r="Q7" s="561"/>
      <c r="R7" s="112"/>
    </row>
    <row r="8" spans="1:22" ht="12" customHeight="1" x14ac:dyDescent="0.25">
      <c r="B8" s="562" t="s">
        <v>11</v>
      </c>
      <c r="D8" s="149"/>
      <c r="E8" s="149"/>
      <c r="F8" s="112"/>
      <c r="G8" s="149"/>
      <c r="H8" s="149"/>
      <c r="I8" s="112"/>
      <c r="J8" s="149"/>
      <c r="K8" s="149"/>
      <c r="L8" s="112"/>
      <c r="M8" s="522"/>
      <c r="N8" s="522"/>
      <c r="O8" s="112"/>
      <c r="P8" s="522"/>
      <c r="Q8" s="522"/>
      <c r="R8" s="112"/>
      <c r="S8" s="112"/>
      <c r="T8" s="112"/>
      <c r="U8" s="112"/>
      <c r="V8" s="112"/>
    </row>
    <row r="9" spans="1:22" ht="12" customHeight="1" x14ac:dyDescent="0.25">
      <c r="A9" s="112"/>
      <c r="B9" s="546" t="s">
        <v>14</v>
      </c>
      <c r="C9" s="112"/>
      <c r="D9" s="685">
        <v>16189</v>
      </c>
      <c r="E9" s="686">
        <v>9848</v>
      </c>
      <c r="F9" s="563"/>
      <c r="G9" s="693">
        <v>2188.4607096734517</v>
      </c>
      <c r="H9" s="694">
        <v>1043.3876876661161</v>
      </c>
      <c r="I9" s="563"/>
      <c r="J9" s="706" t="s">
        <v>602</v>
      </c>
      <c r="K9" s="686">
        <v>478</v>
      </c>
      <c r="L9" s="112"/>
      <c r="M9" s="547">
        <v>15.392982852217104</v>
      </c>
      <c r="N9" s="547">
        <v>75.377416417878848</v>
      </c>
      <c r="O9" s="112"/>
      <c r="P9" s="547">
        <v>382</v>
      </c>
      <c r="Q9" s="547">
        <v>514</v>
      </c>
      <c r="R9" s="112"/>
      <c r="S9" s="112"/>
      <c r="T9" s="112"/>
      <c r="U9" s="112"/>
      <c r="V9" s="112"/>
    </row>
    <row r="10" spans="1:22" ht="12" customHeight="1" x14ac:dyDescent="0.25">
      <c r="B10" s="549" t="s">
        <v>20</v>
      </c>
      <c r="D10" s="687">
        <v>170555</v>
      </c>
      <c r="E10" s="586">
        <v>191619</v>
      </c>
      <c r="F10" s="563"/>
      <c r="G10" s="695">
        <v>15080.052987864949</v>
      </c>
      <c r="H10" s="696">
        <v>16163.802421764731</v>
      </c>
      <c r="I10" s="563"/>
      <c r="J10" s="707">
        <v>6787</v>
      </c>
      <c r="K10" s="586">
        <v>2994</v>
      </c>
      <c r="L10" s="112"/>
      <c r="M10" s="550">
        <v>237.94839841812797</v>
      </c>
      <c r="N10" s="550">
        <v>1043.7253831535497</v>
      </c>
      <c r="O10" s="112"/>
      <c r="P10" s="550">
        <v>9243</v>
      </c>
      <c r="Q10" s="550">
        <v>11027</v>
      </c>
      <c r="R10" s="112"/>
      <c r="S10" s="112"/>
      <c r="T10" s="112"/>
      <c r="U10" s="112"/>
      <c r="V10" s="112"/>
    </row>
    <row r="11" spans="1:22" ht="12" customHeight="1" x14ac:dyDescent="0.25">
      <c r="B11" s="549" t="s">
        <v>142</v>
      </c>
      <c r="D11" s="687">
        <v>751606737</v>
      </c>
      <c r="E11" s="586">
        <v>703124159</v>
      </c>
      <c r="F11" s="112"/>
      <c r="G11" s="695">
        <v>82786254.441</v>
      </c>
      <c r="H11" s="696">
        <v>78616481.900000006</v>
      </c>
      <c r="I11" s="112"/>
      <c r="J11" s="707">
        <f>8756935+G11</f>
        <v>91543189.441</v>
      </c>
      <c r="K11" s="586">
        <v>6966288</v>
      </c>
      <c r="L11" s="112"/>
      <c r="M11" s="550">
        <v>805357.1</v>
      </c>
      <c r="N11" s="550">
        <v>833304</v>
      </c>
      <c r="O11" s="112"/>
      <c r="P11" s="550">
        <v>134749227</v>
      </c>
      <c r="Q11" s="550">
        <v>116567368</v>
      </c>
      <c r="R11" s="112"/>
      <c r="S11" s="112"/>
      <c r="T11" s="112"/>
      <c r="U11" s="112"/>
      <c r="V11" s="112"/>
    </row>
    <row r="12" spans="1:22" ht="12" customHeight="1" x14ac:dyDescent="0.25">
      <c r="B12" s="575" t="s">
        <v>579</v>
      </c>
      <c r="D12" s="1985">
        <v>1839390</v>
      </c>
      <c r="E12" s="1986">
        <v>1284556</v>
      </c>
      <c r="F12" s="112"/>
      <c r="G12" s="1987">
        <v>10891.158085413479</v>
      </c>
      <c r="H12" s="1988">
        <v>9460.4639345295946</v>
      </c>
      <c r="I12" s="112"/>
      <c r="J12" s="1989">
        <v>57741</v>
      </c>
      <c r="K12" s="1986">
        <v>79150</v>
      </c>
      <c r="L12" s="112"/>
      <c r="M12" s="1787"/>
      <c r="N12" s="1787"/>
      <c r="O12" s="112"/>
      <c r="P12" s="1787"/>
      <c r="Q12" s="1787"/>
      <c r="R12" s="112"/>
      <c r="S12" s="112"/>
      <c r="T12" s="112"/>
      <c r="U12" s="112"/>
      <c r="V12" s="112"/>
    </row>
    <row r="13" spans="1:22" ht="12" customHeight="1" x14ac:dyDescent="0.25">
      <c r="B13" s="552" t="s">
        <v>580</v>
      </c>
      <c r="D13" s="587">
        <v>21085080</v>
      </c>
      <c r="E13" s="688">
        <v>18092625</v>
      </c>
      <c r="F13" s="112"/>
      <c r="G13" s="697">
        <v>14965027.908015182</v>
      </c>
      <c r="H13" s="698">
        <v>1305054.6398817038</v>
      </c>
      <c r="I13" s="112"/>
      <c r="J13" s="714">
        <v>438119</v>
      </c>
      <c r="K13" s="688">
        <v>426652</v>
      </c>
      <c r="L13" s="112"/>
      <c r="M13" s="553">
        <v>30775.201067551483</v>
      </c>
      <c r="N13" s="553">
        <v>36936.952661831536</v>
      </c>
      <c r="O13" s="112"/>
      <c r="P13" s="553">
        <v>0</v>
      </c>
      <c r="Q13" s="553">
        <v>4753417</v>
      </c>
      <c r="R13" s="112"/>
      <c r="S13" s="112"/>
      <c r="T13" s="112"/>
      <c r="U13" s="112"/>
      <c r="V13" s="112"/>
    </row>
    <row r="14" spans="1:22" ht="12" customHeight="1" x14ac:dyDescent="0.25">
      <c r="B14" s="368" t="s">
        <v>30</v>
      </c>
      <c r="D14" s="522">
        <f>SUM(D9:D13)</f>
        <v>774717951</v>
      </c>
      <c r="E14" s="522">
        <f t="shared" ref="E14:K14" si="0">SUM(E9:E13)</f>
        <v>722702807</v>
      </c>
      <c r="F14" s="522"/>
      <c r="G14" s="522">
        <f t="shared" si="0"/>
        <v>97779442.020798132</v>
      </c>
      <c r="H14" s="522">
        <f t="shared" si="0"/>
        <v>79948204.193925664</v>
      </c>
      <c r="I14" s="522"/>
      <c r="J14" s="522">
        <f t="shared" si="0"/>
        <v>92045836.441</v>
      </c>
      <c r="K14" s="522">
        <f t="shared" si="0"/>
        <v>7475562</v>
      </c>
      <c r="L14" s="112"/>
      <c r="M14" s="544"/>
      <c r="N14" s="544"/>
      <c r="O14" s="112"/>
      <c r="P14" s="544"/>
      <c r="Q14" s="544"/>
      <c r="R14" s="112"/>
      <c r="S14" s="112"/>
      <c r="T14" s="112"/>
      <c r="U14" s="112"/>
      <c r="V14" s="112"/>
    </row>
    <row r="15" spans="1:22" ht="12" customHeight="1" x14ac:dyDescent="0.25">
      <c r="B15" s="368"/>
      <c r="D15" s="544"/>
      <c r="E15" s="544"/>
      <c r="F15" s="112"/>
      <c r="G15" s="543"/>
      <c r="H15" s="543"/>
      <c r="I15" s="112"/>
      <c r="J15" s="544"/>
      <c r="K15" s="544"/>
      <c r="L15" s="112"/>
      <c r="M15" s="544"/>
      <c r="N15" s="544"/>
      <c r="O15" s="112"/>
      <c r="P15" s="544"/>
      <c r="Q15" s="544"/>
      <c r="R15" s="112"/>
      <c r="S15" s="112"/>
      <c r="T15" s="112"/>
      <c r="U15" s="112"/>
      <c r="V15" s="112"/>
    </row>
    <row r="16" spans="1:22" ht="12" customHeight="1" x14ac:dyDescent="0.25">
      <c r="B16" s="562" t="s">
        <v>582</v>
      </c>
      <c r="D16" s="585"/>
      <c r="E16" s="585"/>
      <c r="F16" s="563"/>
      <c r="G16" s="1161"/>
      <c r="H16" s="1161"/>
      <c r="I16" s="563"/>
      <c r="J16" s="585"/>
      <c r="K16" s="585"/>
      <c r="L16" s="112"/>
      <c r="M16" s="522"/>
      <c r="N16" s="522"/>
      <c r="O16" s="112"/>
      <c r="P16" s="522"/>
      <c r="Q16" s="522"/>
      <c r="R16" s="112"/>
      <c r="S16" s="112"/>
      <c r="T16" s="112"/>
      <c r="U16" s="112"/>
      <c r="V16" s="112"/>
    </row>
    <row r="17" spans="1:22" ht="12" customHeight="1" x14ac:dyDescent="0.25">
      <c r="B17" s="546" t="s">
        <v>32</v>
      </c>
      <c r="D17" s="915">
        <v>92517625</v>
      </c>
      <c r="E17" s="715">
        <v>81299947</v>
      </c>
      <c r="F17" s="563"/>
      <c r="G17" s="1888">
        <v>6647022.6650331514</v>
      </c>
      <c r="H17" s="1889">
        <v>5844334.4583020499</v>
      </c>
      <c r="I17" s="563"/>
      <c r="J17" s="706">
        <v>1789335</v>
      </c>
      <c r="K17" s="705">
        <v>1459694</v>
      </c>
      <c r="L17" s="112"/>
      <c r="M17" s="524" t="s">
        <v>131</v>
      </c>
      <c r="N17" s="547">
        <v>135129.75991984867</v>
      </c>
      <c r="O17" s="112"/>
      <c r="P17" s="547">
        <v>4260471</v>
      </c>
      <c r="Q17" s="547">
        <v>3014473</v>
      </c>
      <c r="R17" s="112"/>
      <c r="S17" s="112"/>
      <c r="T17" s="112"/>
      <c r="U17" s="112"/>
      <c r="V17" s="112"/>
    </row>
    <row r="18" spans="1:22" ht="12" customHeight="1" x14ac:dyDescent="0.25">
      <c r="B18" s="549" t="s">
        <v>591</v>
      </c>
      <c r="D18" s="707">
        <v>0</v>
      </c>
      <c r="E18" s="586">
        <v>3700</v>
      </c>
      <c r="F18" s="112"/>
      <c r="G18" s="942">
        <v>0</v>
      </c>
      <c r="H18" s="722">
        <v>86.162931775259125</v>
      </c>
      <c r="I18" s="112"/>
      <c r="J18" s="707">
        <v>0</v>
      </c>
      <c r="K18" s="704" t="s">
        <v>131</v>
      </c>
      <c r="L18" s="112"/>
      <c r="M18" s="528" t="s">
        <v>131</v>
      </c>
      <c r="N18" s="528" t="s">
        <v>131</v>
      </c>
      <c r="O18" s="112"/>
      <c r="P18" s="528" t="s">
        <v>131</v>
      </c>
      <c r="Q18" s="528" t="s">
        <v>131</v>
      </c>
      <c r="R18" s="112"/>
      <c r="S18" s="112"/>
      <c r="T18" s="112"/>
      <c r="U18" s="112"/>
      <c r="V18" s="112"/>
    </row>
    <row r="19" spans="1:22" ht="12" customHeight="1" x14ac:dyDescent="0.25">
      <c r="B19" s="549" t="s">
        <v>150</v>
      </c>
      <c r="D19" s="707">
        <v>8934012</v>
      </c>
      <c r="E19" s="586">
        <v>6087493</v>
      </c>
      <c r="F19" s="112"/>
      <c r="G19" s="942">
        <v>137180069.29919463</v>
      </c>
      <c r="H19" s="722">
        <v>926312.48824901914</v>
      </c>
      <c r="I19" s="112"/>
      <c r="J19" s="707">
        <v>80298</v>
      </c>
      <c r="K19" s="704">
        <v>58594</v>
      </c>
      <c r="L19" s="112"/>
      <c r="M19" s="550">
        <v>9060.8153716700417</v>
      </c>
      <c r="N19" s="550">
        <v>3380.5373069833709</v>
      </c>
      <c r="O19" s="112"/>
      <c r="P19" s="528" t="s">
        <v>131</v>
      </c>
      <c r="Q19" s="528" t="s">
        <v>131</v>
      </c>
      <c r="R19" s="112"/>
      <c r="S19" s="112"/>
      <c r="T19" s="112"/>
      <c r="U19" s="112"/>
      <c r="V19" s="112"/>
    </row>
    <row r="20" spans="1:22" ht="12" customHeight="1" x14ac:dyDescent="0.25">
      <c r="A20" s="149"/>
      <c r="B20" s="549" t="s">
        <v>45</v>
      </c>
      <c r="C20" s="149"/>
      <c r="D20" s="707">
        <v>7389883</v>
      </c>
      <c r="E20" s="586">
        <v>8721116</v>
      </c>
      <c r="F20" s="149"/>
      <c r="G20" s="942" t="s">
        <v>131</v>
      </c>
      <c r="H20" s="722">
        <v>10647824.773840154</v>
      </c>
      <c r="I20" s="149"/>
      <c r="J20" s="707">
        <v>80905</v>
      </c>
      <c r="K20" s="704">
        <v>95933</v>
      </c>
      <c r="L20" s="149"/>
      <c r="M20" s="528" t="s">
        <v>131</v>
      </c>
      <c r="N20" s="528" t="s">
        <v>131</v>
      </c>
      <c r="O20" s="149"/>
      <c r="P20" s="528" t="s">
        <v>131</v>
      </c>
      <c r="Q20" s="528" t="s">
        <v>131</v>
      </c>
      <c r="R20" s="149"/>
      <c r="S20" s="112"/>
      <c r="T20" s="112"/>
      <c r="U20" s="112"/>
      <c r="V20" s="112"/>
    </row>
    <row r="21" spans="1:22" ht="12" customHeight="1" x14ac:dyDescent="0.25">
      <c r="A21" s="149"/>
      <c r="B21" s="549" t="s">
        <v>47</v>
      </c>
      <c r="C21" s="149"/>
      <c r="D21" s="707">
        <v>38824185</v>
      </c>
      <c r="E21" s="586">
        <v>37791849</v>
      </c>
      <c r="F21" s="149"/>
      <c r="G21" s="942">
        <v>3789044.2015438178</v>
      </c>
      <c r="H21" s="722">
        <v>1221925.7719390974</v>
      </c>
      <c r="I21" s="149"/>
      <c r="J21" s="707">
        <v>266096</v>
      </c>
      <c r="K21" s="704">
        <v>328480</v>
      </c>
      <c r="L21" s="149"/>
      <c r="M21" s="528" t="s">
        <v>131</v>
      </c>
      <c r="N21" s="528" t="s">
        <v>131</v>
      </c>
      <c r="O21" s="149"/>
      <c r="P21" s="550">
        <v>3520375</v>
      </c>
      <c r="Q21" s="550">
        <v>2539881</v>
      </c>
      <c r="R21" s="149"/>
      <c r="S21" s="112"/>
      <c r="T21" s="112"/>
      <c r="U21" s="112"/>
      <c r="V21" s="112"/>
    </row>
    <row r="22" spans="1:22" ht="12" customHeight="1" x14ac:dyDescent="0.25">
      <c r="B22" s="549" t="s">
        <v>49</v>
      </c>
      <c r="D22" s="707">
        <v>15281634</v>
      </c>
      <c r="E22" s="586">
        <v>28536771</v>
      </c>
      <c r="F22" s="112"/>
      <c r="G22" s="942">
        <v>46123.744596286568</v>
      </c>
      <c r="H22" s="722">
        <v>88106.32274166384</v>
      </c>
      <c r="I22" s="112"/>
      <c r="J22" s="707">
        <v>42350746</v>
      </c>
      <c r="K22" s="704">
        <v>309659</v>
      </c>
      <c r="L22" s="112"/>
      <c r="M22" s="550">
        <v>937.75083555152764</v>
      </c>
      <c r="N22" s="550">
        <v>803.84499880359533</v>
      </c>
      <c r="O22" s="112"/>
      <c r="P22" s="550">
        <v>2053233</v>
      </c>
      <c r="Q22" s="528" t="s">
        <v>131</v>
      </c>
      <c r="R22" s="112"/>
      <c r="S22" s="112"/>
      <c r="T22" s="112"/>
      <c r="U22" s="112"/>
      <c r="V22" s="112"/>
    </row>
    <row r="23" spans="1:22" ht="12" customHeight="1" x14ac:dyDescent="0.25">
      <c r="B23" s="552" t="s">
        <v>56</v>
      </c>
      <c r="D23" s="714">
        <v>607675</v>
      </c>
      <c r="E23" s="688">
        <v>703059</v>
      </c>
      <c r="F23" s="112"/>
      <c r="G23" s="943" t="s">
        <v>131</v>
      </c>
      <c r="H23" s="723" t="s">
        <v>131</v>
      </c>
      <c r="I23" s="112"/>
      <c r="J23" s="714">
        <v>14496</v>
      </c>
      <c r="K23" s="701">
        <v>29911</v>
      </c>
      <c r="L23" s="112"/>
      <c r="M23" s="531" t="s">
        <v>131</v>
      </c>
      <c r="N23" s="531" t="s">
        <v>131</v>
      </c>
      <c r="O23" s="112"/>
      <c r="P23" s="531" t="s">
        <v>131</v>
      </c>
      <c r="Q23" s="531" t="s">
        <v>131</v>
      </c>
      <c r="R23" s="112"/>
      <c r="S23" s="112"/>
      <c r="T23" s="112"/>
      <c r="U23" s="112"/>
      <c r="V23" s="112"/>
    </row>
    <row r="24" spans="1:22" ht="12" customHeight="1" x14ac:dyDescent="0.25">
      <c r="B24" s="368" t="s">
        <v>30</v>
      </c>
      <c r="D24" s="522">
        <f>SUM(D17:D23)</f>
        <v>163555014</v>
      </c>
      <c r="E24" s="522">
        <f>SUM(E17:E23)</f>
        <v>163143935</v>
      </c>
      <c r="F24" s="112"/>
      <c r="G24" s="536">
        <f>SUM(G17:G23)</f>
        <v>147662259.91036788</v>
      </c>
      <c r="H24" s="536">
        <f>SUM(H17:H23)</f>
        <v>18728589.978003763</v>
      </c>
      <c r="I24" s="112"/>
      <c r="J24" s="522">
        <f>SUM(J17:J23)</f>
        <v>44581876</v>
      </c>
      <c r="K24" s="522">
        <v>2252360</v>
      </c>
      <c r="L24" s="112"/>
      <c r="M24" s="526"/>
      <c r="N24" s="526"/>
      <c r="O24" s="112"/>
      <c r="P24" s="526"/>
      <c r="Q24" s="526"/>
      <c r="R24" s="112"/>
      <c r="S24" s="112"/>
      <c r="T24" s="112"/>
      <c r="U24" s="112"/>
      <c r="V24" s="112"/>
    </row>
    <row r="25" spans="1:22" ht="12" customHeight="1" x14ac:dyDescent="0.25">
      <c r="B25" s="368"/>
      <c r="D25" s="526"/>
      <c r="E25" s="544"/>
      <c r="F25" s="112"/>
      <c r="G25" s="534"/>
      <c r="H25" s="534"/>
      <c r="I25" s="112"/>
      <c r="J25" s="526"/>
      <c r="K25" s="544"/>
      <c r="L25" s="112"/>
      <c r="M25" s="526"/>
      <c r="N25" s="526"/>
      <c r="O25" s="112"/>
      <c r="P25" s="526"/>
      <c r="Q25" s="526"/>
      <c r="R25" s="112"/>
      <c r="S25" s="112"/>
      <c r="T25" s="112"/>
      <c r="U25" s="112"/>
      <c r="V25" s="112"/>
    </row>
    <row r="26" spans="1:22" ht="12" customHeight="1" x14ac:dyDescent="0.25">
      <c r="B26" s="562" t="s">
        <v>64</v>
      </c>
      <c r="D26" s="149"/>
      <c r="E26" s="149"/>
      <c r="F26" s="112"/>
      <c r="G26" s="538"/>
      <c r="H26" s="538"/>
      <c r="I26" s="112"/>
      <c r="J26" s="149"/>
      <c r="K26" s="149"/>
      <c r="L26" s="112"/>
      <c r="M26" s="522"/>
      <c r="N26" s="522"/>
      <c r="O26" s="112"/>
      <c r="P26" s="522"/>
      <c r="Q26" s="522"/>
      <c r="R26" s="112"/>
      <c r="S26" s="112"/>
      <c r="T26" s="112"/>
      <c r="U26" s="112"/>
      <c r="V26" s="112"/>
    </row>
    <row r="27" spans="1:22" ht="12" customHeight="1" x14ac:dyDescent="0.25">
      <c r="B27" s="708" t="s">
        <v>583</v>
      </c>
      <c r="D27" s="706">
        <v>467102126</v>
      </c>
      <c r="E27" s="705">
        <v>428549978</v>
      </c>
      <c r="F27" s="112"/>
      <c r="G27" s="940">
        <v>70983377.891935706</v>
      </c>
      <c r="H27" s="941">
        <v>65232763.669740811</v>
      </c>
      <c r="I27" s="112"/>
      <c r="J27" s="706">
        <v>5188122</v>
      </c>
      <c r="K27" s="705">
        <v>3628960</v>
      </c>
      <c r="L27" s="112"/>
      <c r="M27" s="547">
        <v>536612.17710564274</v>
      </c>
      <c r="N27" s="547">
        <v>620634.04503148259</v>
      </c>
      <c r="O27" s="112"/>
      <c r="P27" s="547">
        <v>50516916</v>
      </c>
      <c r="Q27" s="547">
        <v>39863426</v>
      </c>
      <c r="R27" s="112"/>
      <c r="S27" s="112"/>
      <c r="T27" s="112"/>
      <c r="U27" s="112"/>
      <c r="V27" s="112"/>
    </row>
    <row r="28" spans="1:22" ht="12" customHeight="1" x14ac:dyDescent="0.25">
      <c r="B28" s="709" t="s">
        <v>180</v>
      </c>
      <c r="D28" s="707">
        <v>53765296</v>
      </c>
      <c r="E28" s="704">
        <v>34304671.609999999</v>
      </c>
      <c r="F28" s="112"/>
      <c r="G28" s="942">
        <v>6885345.0645036679</v>
      </c>
      <c r="H28" s="722">
        <v>1608358.3544561507</v>
      </c>
      <c r="I28" s="112"/>
      <c r="J28" s="707">
        <v>617965</v>
      </c>
      <c r="K28" s="704">
        <v>684136.18967187149</v>
      </c>
      <c r="L28" s="112"/>
      <c r="M28" s="528" t="s">
        <v>131</v>
      </c>
      <c r="N28" s="550">
        <v>74924.088274930662</v>
      </c>
      <c r="O28" s="112"/>
      <c r="P28" s="550">
        <v>12016062</v>
      </c>
      <c r="Q28" s="528" t="s">
        <v>131</v>
      </c>
      <c r="R28" s="112"/>
      <c r="S28" s="112"/>
      <c r="T28" s="112"/>
      <c r="U28" s="112"/>
      <c r="V28" s="112"/>
    </row>
    <row r="29" spans="1:22" ht="12" customHeight="1" x14ac:dyDescent="0.25">
      <c r="B29" s="709" t="s">
        <v>84</v>
      </c>
      <c r="D29" s="707">
        <v>9167378</v>
      </c>
      <c r="E29" s="704">
        <v>5292686</v>
      </c>
      <c r="F29" s="112"/>
      <c r="G29" s="942">
        <v>71568.668715926644</v>
      </c>
      <c r="H29" s="722">
        <v>39763.526176855885</v>
      </c>
      <c r="I29" s="112"/>
      <c r="J29" s="707">
        <v>798552</v>
      </c>
      <c r="K29" s="704">
        <v>669933</v>
      </c>
      <c r="L29" s="112"/>
      <c r="M29" s="528" t="s">
        <v>131</v>
      </c>
      <c r="N29" s="528" t="s">
        <v>131</v>
      </c>
      <c r="O29" s="112"/>
      <c r="P29" s="550">
        <v>10625</v>
      </c>
      <c r="Q29" s="550">
        <v>9696</v>
      </c>
      <c r="R29" s="112"/>
      <c r="S29" s="112"/>
      <c r="T29" s="112"/>
      <c r="U29" s="112"/>
      <c r="V29" s="112"/>
    </row>
    <row r="30" spans="1:22" ht="12" customHeight="1" x14ac:dyDescent="0.25">
      <c r="B30" s="709" t="s">
        <v>584</v>
      </c>
      <c r="D30" s="707">
        <v>360</v>
      </c>
      <c r="E30" s="704">
        <v>8012</v>
      </c>
      <c r="F30" s="112"/>
      <c r="G30" s="942">
        <v>36</v>
      </c>
      <c r="H30" s="722">
        <v>875.25678569867569</v>
      </c>
      <c r="I30" s="112"/>
      <c r="J30" s="707">
        <v>0</v>
      </c>
      <c r="K30" s="704">
        <v>74</v>
      </c>
      <c r="L30" s="112"/>
      <c r="M30" s="550">
        <v>7.6489357052318718</v>
      </c>
      <c r="N30" s="550">
        <v>58.02006527257344</v>
      </c>
      <c r="O30" s="112"/>
      <c r="P30" s="550">
        <v>2947</v>
      </c>
      <c r="Q30" s="550">
        <v>1963</v>
      </c>
      <c r="R30" s="112"/>
      <c r="S30" s="112"/>
      <c r="T30" s="112"/>
      <c r="U30" s="112"/>
      <c r="V30" s="112"/>
    </row>
    <row r="31" spans="1:22" ht="12" customHeight="1" x14ac:dyDescent="0.25">
      <c r="B31" s="709" t="s">
        <v>90</v>
      </c>
      <c r="D31" s="707">
        <v>2643296</v>
      </c>
      <c r="E31" s="704">
        <v>2621266</v>
      </c>
      <c r="F31" s="112"/>
      <c r="G31" s="1890">
        <v>433.21559264777949</v>
      </c>
      <c r="H31" s="722">
        <v>338.56065088443728</v>
      </c>
      <c r="I31" s="112"/>
      <c r="J31" s="707">
        <v>49124</v>
      </c>
      <c r="K31" s="704">
        <v>70034</v>
      </c>
      <c r="L31" s="112"/>
      <c r="M31" s="528" t="s">
        <v>131</v>
      </c>
      <c r="N31" s="528" t="s">
        <v>131</v>
      </c>
      <c r="O31" s="112"/>
      <c r="P31" s="528" t="s">
        <v>131</v>
      </c>
      <c r="Q31" s="528" t="s">
        <v>131</v>
      </c>
      <c r="R31" s="112"/>
      <c r="S31" s="112"/>
      <c r="T31" s="112"/>
      <c r="U31" s="112"/>
      <c r="V31" s="112"/>
    </row>
    <row r="32" spans="1:22" ht="12" customHeight="1" x14ac:dyDescent="0.25">
      <c r="B32" s="710" t="s">
        <v>94</v>
      </c>
      <c r="D32" s="1652">
        <v>3727018.9999230001</v>
      </c>
      <c r="E32" s="701">
        <v>4526349</v>
      </c>
      <c r="F32" s="112"/>
      <c r="G32" s="1891">
        <v>402481.50667087833</v>
      </c>
      <c r="H32" s="723">
        <v>293958.85153170238</v>
      </c>
      <c r="I32" s="112"/>
      <c r="J32" s="714">
        <v>188457</v>
      </c>
      <c r="K32" s="701">
        <v>216879</v>
      </c>
      <c r="L32" s="112"/>
      <c r="M32" s="528" t="s">
        <v>131</v>
      </c>
      <c r="N32" s="528" t="s">
        <v>131</v>
      </c>
      <c r="O32" s="112"/>
      <c r="P32" s="550">
        <v>31624</v>
      </c>
      <c r="Q32" s="550">
        <v>28384</v>
      </c>
      <c r="R32" s="112"/>
      <c r="S32" s="112"/>
      <c r="T32" s="112"/>
      <c r="U32" s="112"/>
      <c r="V32" s="112"/>
    </row>
    <row r="33" spans="1:22" ht="12" customHeight="1" x14ac:dyDescent="0.25">
      <c r="A33" s="149"/>
      <c r="B33" s="368" t="s">
        <v>30</v>
      </c>
      <c r="C33" s="149"/>
      <c r="D33" s="522">
        <f>SUM(D27:D32)</f>
        <v>536405474.99992299</v>
      </c>
      <c r="E33" s="522">
        <v>475366510.61000001</v>
      </c>
      <c r="F33" s="149"/>
      <c r="G33" s="536">
        <f>SUM(G27:G32)</f>
        <v>78343242.34741883</v>
      </c>
      <c r="H33" s="536">
        <f>SUM(H27:H32)</f>
        <v>67176058.219342098</v>
      </c>
      <c r="I33" s="149"/>
      <c r="J33" s="522">
        <f>SUM(J27:J32)</f>
        <v>6842220</v>
      </c>
      <c r="K33" s="522">
        <f>SUM(K27:K32)</f>
        <v>5270016.1896718713</v>
      </c>
      <c r="L33" s="149"/>
      <c r="M33" s="522"/>
      <c r="N33" s="522"/>
      <c r="O33" s="149"/>
      <c r="P33" s="522"/>
      <c r="Q33" s="522"/>
      <c r="R33" s="149"/>
      <c r="S33" s="112"/>
      <c r="T33" s="112"/>
      <c r="U33" s="112"/>
      <c r="V33" s="112"/>
    </row>
    <row r="34" spans="1:22" ht="12" customHeight="1" x14ac:dyDescent="0.25">
      <c r="B34" s="149"/>
      <c r="D34" s="149"/>
      <c r="E34" s="149"/>
      <c r="F34" s="112"/>
      <c r="G34" s="149"/>
      <c r="H34" s="149"/>
      <c r="I34" s="112"/>
      <c r="J34" s="149"/>
      <c r="K34" s="149"/>
      <c r="L34" s="112"/>
      <c r="M34" s="149"/>
      <c r="N34" s="149"/>
      <c r="O34" s="112"/>
      <c r="P34" s="149"/>
      <c r="Q34" s="149"/>
      <c r="R34" s="112"/>
      <c r="S34" s="112"/>
      <c r="T34" s="112"/>
      <c r="U34" s="112"/>
      <c r="V34" s="112"/>
    </row>
    <row r="35" spans="1:22" ht="12" customHeight="1" x14ac:dyDescent="0.25">
      <c r="B35" s="588" t="s">
        <v>132</v>
      </c>
      <c r="C35" s="556"/>
      <c r="D35" s="578">
        <f>D33+D24+D14</f>
        <v>1474678439.999923</v>
      </c>
      <c r="E35" s="578">
        <f>E33+E24+E14</f>
        <v>1361213252.6100001</v>
      </c>
      <c r="F35" s="540"/>
      <c r="G35" s="578">
        <f>G33+G24+G14</f>
        <v>323784944.27858484</v>
      </c>
      <c r="H35" s="578">
        <f>H33+H24+H14</f>
        <v>165852852.39127153</v>
      </c>
      <c r="I35" s="540"/>
      <c r="J35" s="578">
        <f>J33+J24+J14</f>
        <v>143469932.44099998</v>
      </c>
      <c r="K35" s="578">
        <f>K33+K24+K14</f>
        <v>14997938.18967187</v>
      </c>
      <c r="L35" s="540"/>
      <c r="M35" s="540"/>
      <c r="N35" s="540"/>
      <c r="O35" s="540"/>
      <c r="P35" s="540"/>
      <c r="Q35" s="540"/>
      <c r="R35" s="112"/>
      <c r="S35" s="112"/>
      <c r="T35" s="112"/>
      <c r="U35" s="112"/>
      <c r="V35" s="112"/>
    </row>
    <row r="36" spans="1:22" ht="12" customHeight="1" x14ac:dyDescent="0.25">
      <c r="B36" s="149"/>
      <c r="D36" s="149"/>
      <c r="E36" s="149"/>
      <c r="F36" s="112"/>
      <c r="G36" s="149"/>
      <c r="H36" s="149"/>
      <c r="I36" s="112"/>
      <c r="J36" s="149"/>
      <c r="K36" s="149"/>
      <c r="L36" s="112"/>
      <c r="M36" s="149"/>
      <c r="N36" s="149"/>
      <c r="O36" s="112"/>
      <c r="P36" s="149"/>
      <c r="Q36" s="149"/>
      <c r="R36" s="112"/>
      <c r="S36" s="112"/>
      <c r="T36" s="112"/>
      <c r="U36" s="112"/>
      <c r="V36" s="112"/>
    </row>
    <row r="37" spans="1:22" ht="12" customHeight="1" x14ac:dyDescent="0.25">
      <c r="D37" s="112"/>
      <c r="E37" s="112"/>
      <c r="F37" s="112"/>
      <c r="G37" s="112"/>
      <c r="H37" s="112"/>
      <c r="I37" s="112"/>
      <c r="J37" s="112"/>
      <c r="K37" s="112"/>
      <c r="L37" s="112"/>
      <c r="M37" s="112"/>
      <c r="N37" s="112"/>
      <c r="O37" s="112"/>
      <c r="P37" s="112"/>
      <c r="Q37" s="112"/>
      <c r="R37" s="112"/>
      <c r="S37" s="112"/>
      <c r="T37" s="112"/>
      <c r="U37" s="112"/>
      <c r="V37" s="112"/>
    </row>
    <row r="38" spans="1:22" ht="12" customHeight="1" x14ac:dyDescent="0.25">
      <c r="D38" s="112"/>
      <c r="E38" s="112"/>
      <c r="F38" s="112"/>
      <c r="G38" s="112"/>
      <c r="H38" s="112"/>
      <c r="I38" s="112"/>
      <c r="J38" s="112"/>
      <c r="K38" s="112"/>
      <c r="L38" s="112"/>
      <c r="M38" s="112"/>
      <c r="N38" s="112"/>
      <c r="O38" s="112"/>
      <c r="P38" s="112"/>
      <c r="Q38" s="112"/>
      <c r="R38" s="112"/>
      <c r="S38" s="112"/>
      <c r="T38" s="112"/>
      <c r="U38" s="112"/>
      <c r="V38" s="112"/>
    </row>
    <row r="39" spans="1:22" ht="12" customHeight="1" x14ac:dyDescent="0.25">
      <c r="D39" s="112"/>
      <c r="E39" s="112"/>
      <c r="F39" s="112"/>
      <c r="G39" s="112"/>
      <c r="H39" s="112"/>
      <c r="I39" s="112"/>
      <c r="J39" s="112"/>
      <c r="K39" s="112"/>
      <c r="L39" s="112"/>
      <c r="M39" s="112"/>
      <c r="N39" s="112"/>
      <c r="O39" s="112"/>
      <c r="P39" s="112"/>
      <c r="Q39" s="112"/>
      <c r="R39" s="112"/>
      <c r="S39" s="112"/>
      <c r="T39" s="112"/>
      <c r="U39" s="112"/>
      <c r="V39" s="112"/>
    </row>
    <row r="40" spans="1:22" ht="12" customHeight="1" x14ac:dyDescent="0.25">
      <c r="D40" s="112"/>
      <c r="E40" s="112"/>
      <c r="F40" s="112"/>
      <c r="G40" s="112"/>
      <c r="H40" s="112"/>
      <c r="I40" s="112"/>
      <c r="J40" s="112"/>
      <c r="K40" s="112"/>
      <c r="L40" s="112"/>
      <c r="M40" s="112"/>
      <c r="N40" s="112"/>
      <c r="O40" s="112"/>
      <c r="P40" s="112"/>
      <c r="Q40" s="112"/>
      <c r="R40" s="112"/>
      <c r="S40" s="112"/>
      <c r="T40" s="112"/>
      <c r="U40" s="112"/>
      <c r="V40" s="112"/>
    </row>
    <row r="41" spans="1:22" ht="12" customHeight="1" x14ac:dyDescent="0.25"/>
    <row r="42" spans="1:22" ht="12" customHeight="1" x14ac:dyDescent="0.25"/>
    <row r="43" spans="1:22" ht="12" customHeight="1" x14ac:dyDescent="0.25"/>
    <row r="44" spans="1:22" ht="12" customHeight="1" x14ac:dyDescent="0.25"/>
    <row r="45" spans="1:22" ht="12" customHeight="1" x14ac:dyDescent="0.25"/>
    <row r="46" spans="1:22" ht="12" customHeight="1" x14ac:dyDescent="0.25"/>
    <row r="47" spans="1:22" ht="12" customHeight="1" x14ac:dyDescent="0.25"/>
    <row r="48" spans="1:22" ht="12" customHeight="1" x14ac:dyDescent="0.25">
      <c r="A48" s="148"/>
      <c r="B48" s="148"/>
      <c r="E48" s="148"/>
      <c r="H48" s="148"/>
      <c r="K48" s="148"/>
    </row>
  </sheetData>
  <mergeCells count="11">
    <mergeCell ref="P5:Q5"/>
    <mergeCell ref="B4:B6"/>
    <mergeCell ref="D4:E4"/>
    <mergeCell ref="G4:H4"/>
    <mergeCell ref="J4:K4"/>
    <mergeCell ref="M4:N4"/>
    <mergeCell ref="P4:Q4"/>
    <mergeCell ref="D5:E5"/>
    <mergeCell ref="G5:H5"/>
    <mergeCell ref="J5:K5"/>
    <mergeCell ref="M5:N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K105"/>
  <sheetViews>
    <sheetView showGridLines="0" zoomScale="85" zoomScaleNormal="85" workbookViewId="0">
      <selection activeCell="K75" sqref="K75"/>
    </sheetView>
  </sheetViews>
  <sheetFormatPr defaultColWidth="11.42578125" defaultRowHeight="15" x14ac:dyDescent="0.25"/>
  <cols>
    <col min="1" max="1" width="2.85546875" style="3" customWidth="1"/>
    <col min="2" max="2" width="37.5703125" style="112" customWidth="1"/>
    <col min="3" max="4" width="15.7109375" style="112" customWidth="1"/>
    <col min="5" max="5" width="15.7109375" style="3" customWidth="1"/>
    <col min="6" max="6" width="2.85546875" style="3" customWidth="1"/>
    <col min="7" max="9" width="15.7109375" style="3" customWidth="1"/>
    <col min="10" max="256" width="11.42578125" style="3"/>
    <col min="257" max="257" width="2.85546875" style="3" customWidth="1"/>
    <col min="258" max="258" width="37.5703125" style="3" customWidth="1"/>
    <col min="259" max="261" width="15.7109375" style="3" customWidth="1"/>
    <col min="262" max="262" width="2.85546875" style="3" customWidth="1"/>
    <col min="263" max="265" width="15.7109375" style="3" customWidth="1"/>
    <col min="266" max="512" width="11.42578125" style="3"/>
    <col min="513" max="513" width="2.85546875" style="3" customWidth="1"/>
    <col min="514" max="514" width="37.5703125" style="3" customWidth="1"/>
    <col min="515" max="517" width="15.7109375" style="3" customWidth="1"/>
    <col min="518" max="518" width="2.85546875" style="3" customWidth="1"/>
    <col min="519" max="521" width="15.7109375" style="3" customWidth="1"/>
    <col min="522" max="768" width="11.42578125" style="3"/>
    <col min="769" max="769" width="2.85546875" style="3" customWidth="1"/>
    <col min="770" max="770" width="37.5703125" style="3" customWidth="1"/>
    <col min="771" max="773" width="15.7109375" style="3" customWidth="1"/>
    <col min="774" max="774" width="2.85546875" style="3" customWidth="1"/>
    <col min="775" max="777" width="15.7109375" style="3" customWidth="1"/>
    <col min="778" max="1024" width="11.42578125" style="3"/>
    <col min="1025" max="1025" width="2.85546875" style="3" customWidth="1"/>
    <col min="1026" max="1026" width="37.5703125" style="3" customWidth="1"/>
    <col min="1027" max="1029" width="15.7109375" style="3" customWidth="1"/>
    <col min="1030" max="1030" width="2.85546875" style="3" customWidth="1"/>
    <col min="1031" max="1033" width="15.7109375" style="3" customWidth="1"/>
    <col min="1034" max="1280" width="11.42578125" style="3"/>
    <col min="1281" max="1281" width="2.85546875" style="3" customWidth="1"/>
    <col min="1282" max="1282" width="37.5703125" style="3" customWidth="1"/>
    <col min="1283" max="1285" width="15.7109375" style="3" customWidth="1"/>
    <col min="1286" max="1286" width="2.85546875" style="3" customWidth="1"/>
    <col min="1287" max="1289" width="15.7109375" style="3" customWidth="1"/>
    <col min="1290" max="1536" width="11.42578125" style="3"/>
    <col min="1537" max="1537" width="2.85546875" style="3" customWidth="1"/>
    <col min="1538" max="1538" width="37.5703125" style="3" customWidth="1"/>
    <col min="1539" max="1541" width="15.7109375" style="3" customWidth="1"/>
    <col min="1542" max="1542" width="2.85546875" style="3" customWidth="1"/>
    <col min="1543" max="1545" width="15.7109375" style="3" customWidth="1"/>
    <col min="1546" max="1792" width="11.42578125" style="3"/>
    <col min="1793" max="1793" width="2.85546875" style="3" customWidth="1"/>
    <col min="1794" max="1794" width="37.5703125" style="3" customWidth="1"/>
    <col min="1795" max="1797" width="15.7109375" style="3" customWidth="1"/>
    <col min="1798" max="1798" width="2.85546875" style="3" customWidth="1"/>
    <col min="1799" max="1801" width="15.7109375" style="3" customWidth="1"/>
    <col min="1802" max="2048" width="11.42578125" style="3"/>
    <col min="2049" max="2049" width="2.85546875" style="3" customWidth="1"/>
    <col min="2050" max="2050" width="37.5703125" style="3" customWidth="1"/>
    <col min="2051" max="2053" width="15.7109375" style="3" customWidth="1"/>
    <col min="2054" max="2054" width="2.85546875" style="3" customWidth="1"/>
    <col min="2055" max="2057" width="15.7109375" style="3" customWidth="1"/>
    <col min="2058" max="2304" width="11.42578125" style="3"/>
    <col min="2305" max="2305" width="2.85546875" style="3" customWidth="1"/>
    <col min="2306" max="2306" width="37.5703125" style="3" customWidth="1"/>
    <col min="2307" max="2309" width="15.7109375" style="3" customWidth="1"/>
    <col min="2310" max="2310" width="2.85546875" style="3" customWidth="1"/>
    <col min="2311" max="2313" width="15.7109375" style="3" customWidth="1"/>
    <col min="2314" max="2560" width="11.42578125" style="3"/>
    <col min="2561" max="2561" width="2.85546875" style="3" customWidth="1"/>
    <col min="2562" max="2562" width="37.5703125" style="3" customWidth="1"/>
    <col min="2563" max="2565" width="15.7109375" style="3" customWidth="1"/>
    <col min="2566" max="2566" width="2.85546875" style="3" customWidth="1"/>
    <col min="2567" max="2569" width="15.7109375" style="3" customWidth="1"/>
    <col min="2570" max="2816" width="11.42578125" style="3"/>
    <col min="2817" max="2817" width="2.85546875" style="3" customWidth="1"/>
    <col min="2818" max="2818" width="37.5703125" style="3" customWidth="1"/>
    <col min="2819" max="2821" width="15.7109375" style="3" customWidth="1"/>
    <col min="2822" max="2822" width="2.85546875" style="3" customWidth="1"/>
    <col min="2823" max="2825" width="15.7109375" style="3" customWidth="1"/>
    <col min="2826" max="3072" width="11.42578125" style="3"/>
    <col min="3073" max="3073" width="2.85546875" style="3" customWidth="1"/>
    <col min="3074" max="3074" width="37.5703125" style="3" customWidth="1"/>
    <col min="3075" max="3077" width="15.7109375" style="3" customWidth="1"/>
    <col min="3078" max="3078" width="2.85546875" style="3" customWidth="1"/>
    <col min="3079" max="3081" width="15.7109375" style="3" customWidth="1"/>
    <col min="3082" max="3328" width="11.42578125" style="3"/>
    <col min="3329" max="3329" width="2.85546875" style="3" customWidth="1"/>
    <col min="3330" max="3330" width="37.5703125" style="3" customWidth="1"/>
    <col min="3331" max="3333" width="15.7109375" style="3" customWidth="1"/>
    <col min="3334" max="3334" width="2.85546875" style="3" customWidth="1"/>
    <col min="3335" max="3337" width="15.7109375" style="3" customWidth="1"/>
    <col min="3338" max="3584" width="11.42578125" style="3"/>
    <col min="3585" max="3585" width="2.85546875" style="3" customWidth="1"/>
    <col min="3586" max="3586" width="37.5703125" style="3" customWidth="1"/>
    <col min="3587" max="3589" width="15.7109375" style="3" customWidth="1"/>
    <col min="3590" max="3590" width="2.85546875" style="3" customWidth="1"/>
    <col min="3591" max="3593" width="15.7109375" style="3" customWidth="1"/>
    <col min="3594" max="3840" width="11.42578125" style="3"/>
    <col min="3841" max="3841" width="2.85546875" style="3" customWidth="1"/>
    <col min="3842" max="3842" width="37.5703125" style="3" customWidth="1"/>
    <col min="3843" max="3845" width="15.7109375" style="3" customWidth="1"/>
    <col min="3846" max="3846" width="2.85546875" style="3" customWidth="1"/>
    <col min="3847" max="3849" width="15.7109375" style="3" customWidth="1"/>
    <col min="3850" max="4096" width="11.42578125" style="3"/>
    <col min="4097" max="4097" width="2.85546875" style="3" customWidth="1"/>
    <col min="4098" max="4098" width="37.5703125" style="3" customWidth="1"/>
    <col min="4099" max="4101" width="15.7109375" style="3" customWidth="1"/>
    <col min="4102" max="4102" width="2.85546875" style="3" customWidth="1"/>
    <col min="4103" max="4105" width="15.7109375" style="3" customWidth="1"/>
    <col min="4106" max="4352" width="11.42578125" style="3"/>
    <col min="4353" max="4353" width="2.85546875" style="3" customWidth="1"/>
    <col min="4354" max="4354" width="37.5703125" style="3" customWidth="1"/>
    <col min="4355" max="4357" width="15.7109375" style="3" customWidth="1"/>
    <col min="4358" max="4358" width="2.85546875" style="3" customWidth="1"/>
    <col min="4359" max="4361" width="15.7109375" style="3" customWidth="1"/>
    <col min="4362" max="4608" width="11.42578125" style="3"/>
    <col min="4609" max="4609" width="2.85546875" style="3" customWidth="1"/>
    <col min="4610" max="4610" width="37.5703125" style="3" customWidth="1"/>
    <col min="4611" max="4613" width="15.7109375" style="3" customWidth="1"/>
    <col min="4614" max="4614" width="2.85546875" style="3" customWidth="1"/>
    <col min="4615" max="4617" width="15.7109375" style="3" customWidth="1"/>
    <col min="4618" max="4864" width="11.42578125" style="3"/>
    <col min="4865" max="4865" width="2.85546875" style="3" customWidth="1"/>
    <col min="4866" max="4866" width="37.5703125" style="3" customWidth="1"/>
    <col min="4867" max="4869" width="15.7109375" style="3" customWidth="1"/>
    <col min="4870" max="4870" width="2.85546875" style="3" customWidth="1"/>
    <col min="4871" max="4873" width="15.7109375" style="3" customWidth="1"/>
    <col min="4874" max="5120" width="11.42578125" style="3"/>
    <col min="5121" max="5121" width="2.85546875" style="3" customWidth="1"/>
    <col min="5122" max="5122" width="37.5703125" style="3" customWidth="1"/>
    <col min="5123" max="5125" width="15.7109375" style="3" customWidth="1"/>
    <col min="5126" max="5126" width="2.85546875" style="3" customWidth="1"/>
    <col min="5127" max="5129" width="15.7109375" style="3" customWidth="1"/>
    <col min="5130" max="5376" width="11.42578125" style="3"/>
    <col min="5377" max="5377" width="2.85546875" style="3" customWidth="1"/>
    <col min="5378" max="5378" width="37.5703125" style="3" customWidth="1"/>
    <col min="5379" max="5381" width="15.7109375" style="3" customWidth="1"/>
    <col min="5382" max="5382" width="2.85546875" style="3" customWidth="1"/>
    <col min="5383" max="5385" width="15.7109375" style="3" customWidth="1"/>
    <col min="5386" max="5632" width="11.42578125" style="3"/>
    <col min="5633" max="5633" width="2.85546875" style="3" customWidth="1"/>
    <col min="5634" max="5634" width="37.5703125" style="3" customWidth="1"/>
    <col min="5635" max="5637" width="15.7109375" style="3" customWidth="1"/>
    <col min="5638" max="5638" width="2.85546875" style="3" customWidth="1"/>
    <col min="5639" max="5641" width="15.7109375" style="3" customWidth="1"/>
    <col min="5642" max="5888" width="11.42578125" style="3"/>
    <col min="5889" max="5889" width="2.85546875" style="3" customWidth="1"/>
    <col min="5890" max="5890" width="37.5703125" style="3" customWidth="1"/>
    <col min="5891" max="5893" width="15.7109375" style="3" customWidth="1"/>
    <col min="5894" max="5894" width="2.85546875" style="3" customWidth="1"/>
    <col min="5895" max="5897" width="15.7109375" style="3" customWidth="1"/>
    <col min="5898" max="6144" width="11.42578125" style="3"/>
    <col min="6145" max="6145" width="2.85546875" style="3" customWidth="1"/>
    <col min="6146" max="6146" width="37.5703125" style="3" customWidth="1"/>
    <col min="6147" max="6149" width="15.7109375" style="3" customWidth="1"/>
    <col min="6150" max="6150" width="2.85546875" style="3" customWidth="1"/>
    <col min="6151" max="6153" width="15.7109375" style="3" customWidth="1"/>
    <col min="6154" max="6400" width="11.42578125" style="3"/>
    <col min="6401" max="6401" width="2.85546875" style="3" customWidth="1"/>
    <col min="6402" max="6402" width="37.5703125" style="3" customWidth="1"/>
    <col min="6403" max="6405" width="15.7109375" style="3" customWidth="1"/>
    <col min="6406" max="6406" width="2.85546875" style="3" customWidth="1"/>
    <col min="6407" max="6409" width="15.7109375" style="3" customWidth="1"/>
    <col min="6410" max="6656" width="11.42578125" style="3"/>
    <col min="6657" max="6657" width="2.85546875" style="3" customWidth="1"/>
    <col min="6658" max="6658" width="37.5703125" style="3" customWidth="1"/>
    <col min="6659" max="6661" width="15.7109375" style="3" customWidth="1"/>
    <col min="6662" max="6662" width="2.85546875" style="3" customWidth="1"/>
    <col min="6663" max="6665" width="15.7109375" style="3" customWidth="1"/>
    <col min="6666" max="6912" width="11.42578125" style="3"/>
    <col min="6913" max="6913" width="2.85546875" style="3" customWidth="1"/>
    <col min="6914" max="6914" width="37.5703125" style="3" customWidth="1"/>
    <col min="6915" max="6917" width="15.7109375" style="3" customWidth="1"/>
    <col min="6918" max="6918" width="2.85546875" style="3" customWidth="1"/>
    <col min="6919" max="6921" width="15.7109375" style="3" customWidth="1"/>
    <col min="6922" max="7168" width="11.42578125" style="3"/>
    <col min="7169" max="7169" width="2.85546875" style="3" customWidth="1"/>
    <col min="7170" max="7170" width="37.5703125" style="3" customWidth="1"/>
    <col min="7171" max="7173" width="15.7109375" style="3" customWidth="1"/>
    <col min="7174" max="7174" width="2.85546875" style="3" customWidth="1"/>
    <col min="7175" max="7177" width="15.7109375" style="3" customWidth="1"/>
    <col min="7178" max="7424" width="11.42578125" style="3"/>
    <col min="7425" max="7425" width="2.85546875" style="3" customWidth="1"/>
    <col min="7426" max="7426" width="37.5703125" style="3" customWidth="1"/>
    <col min="7427" max="7429" width="15.7109375" style="3" customWidth="1"/>
    <col min="7430" max="7430" width="2.85546875" style="3" customWidth="1"/>
    <col min="7431" max="7433" width="15.7109375" style="3" customWidth="1"/>
    <col min="7434" max="7680" width="11.42578125" style="3"/>
    <col min="7681" max="7681" width="2.85546875" style="3" customWidth="1"/>
    <col min="7682" max="7682" width="37.5703125" style="3" customWidth="1"/>
    <col min="7683" max="7685" width="15.7109375" style="3" customWidth="1"/>
    <col min="7686" max="7686" width="2.85546875" style="3" customWidth="1"/>
    <col min="7687" max="7689" width="15.7109375" style="3" customWidth="1"/>
    <col min="7690" max="7936" width="11.42578125" style="3"/>
    <col min="7937" max="7937" width="2.85546875" style="3" customWidth="1"/>
    <col min="7938" max="7938" width="37.5703125" style="3" customWidth="1"/>
    <col min="7939" max="7941" width="15.7109375" style="3" customWidth="1"/>
    <col min="7942" max="7942" width="2.85546875" style="3" customWidth="1"/>
    <col min="7943" max="7945" width="15.7109375" style="3" customWidth="1"/>
    <col min="7946" max="8192" width="11.42578125" style="3"/>
    <col min="8193" max="8193" width="2.85546875" style="3" customWidth="1"/>
    <col min="8194" max="8194" width="37.5703125" style="3" customWidth="1"/>
    <col min="8195" max="8197" width="15.7109375" style="3" customWidth="1"/>
    <col min="8198" max="8198" width="2.85546875" style="3" customWidth="1"/>
    <col min="8199" max="8201" width="15.7109375" style="3" customWidth="1"/>
    <col min="8202" max="8448" width="11.42578125" style="3"/>
    <col min="8449" max="8449" width="2.85546875" style="3" customWidth="1"/>
    <col min="8450" max="8450" width="37.5703125" style="3" customWidth="1"/>
    <col min="8451" max="8453" width="15.7109375" style="3" customWidth="1"/>
    <col min="8454" max="8454" width="2.85546875" style="3" customWidth="1"/>
    <col min="8455" max="8457" width="15.7109375" style="3" customWidth="1"/>
    <col min="8458" max="8704" width="11.42578125" style="3"/>
    <col min="8705" max="8705" width="2.85546875" style="3" customWidth="1"/>
    <col min="8706" max="8706" width="37.5703125" style="3" customWidth="1"/>
    <col min="8707" max="8709" width="15.7109375" style="3" customWidth="1"/>
    <col min="8710" max="8710" width="2.85546875" style="3" customWidth="1"/>
    <col min="8711" max="8713" width="15.7109375" style="3" customWidth="1"/>
    <col min="8714" max="8960" width="11.42578125" style="3"/>
    <col min="8961" max="8961" width="2.85546875" style="3" customWidth="1"/>
    <col min="8962" max="8962" width="37.5703125" style="3" customWidth="1"/>
    <col min="8963" max="8965" width="15.7109375" style="3" customWidth="1"/>
    <col min="8966" max="8966" width="2.85546875" style="3" customWidth="1"/>
    <col min="8967" max="8969" width="15.7109375" style="3" customWidth="1"/>
    <col min="8970" max="9216" width="11.42578125" style="3"/>
    <col min="9217" max="9217" width="2.85546875" style="3" customWidth="1"/>
    <col min="9218" max="9218" width="37.5703125" style="3" customWidth="1"/>
    <col min="9219" max="9221" width="15.7109375" style="3" customWidth="1"/>
    <col min="9222" max="9222" width="2.85546875" style="3" customWidth="1"/>
    <col min="9223" max="9225" width="15.7109375" style="3" customWidth="1"/>
    <col min="9226" max="9472" width="11.42578125" style="3"/>
    <col min="9473" max="9473" width="2.85546875" style="3" customWidth="1"/>
    <col min="9474" max="9474" width="37.5703125" style="3" customWidth="1"/>
    <col min="9475" max="9477" width="15.7109375" style="3" customWidth="1"/>
    <col min="9478" max="9478" width="2.85546875" style="3" customWidth="1"/>
    <col min="9479" max="9481" width="15.7109375" style="3" customWidth="1"/>
    <col min="9482" max="9728" width="11.42578125" style="3"/>
    <col min="9729" max="9729" width="2.85546875" style="3" customWidth="1"/>
    <col min="9730" max="9730" width="37.5703125" style="3" customWidth="1"/>
    <col min="9731" max="9733" width="15.7109375" style="3" customWidth="1"/>
    <col min="9734" max="9734" width="2.85546875" style="3" customWidth="1"/>
    <col min="9735" max="9737" width="15.7109375" style="3" customWidth="1"/>
    <col min="9738" max="9984" width="11.42578125" style="3"/>
    <col min="9985" max="9985" width="2.85546875" style="3" customWidth="1"/>
    <col min="9986" max="9986" width="37.5703125" style="3" customWidth="1"/>
    <col min="9987" max="9989" width="15.7109375" style="3" customWidth="1"/>
    <col min="9990" max="9990" width="2.85546875" style="3" customWidth="1"/>
    <col min="9991" max="9993" width="15.7109375" style="3" customWidth="1"/>
    <col min="9994" max="10240" width="11.42578125" style="3"/>
    <col min="10241" max="10241" width="2.85546875" style="3" customWidth="1"/>
    <col min="10242" max="10242" width="37.5703125" style="3" customWidth="1"/>
    <col min="10243" max="10245" width="15.7109375" style="3" customWidth="1"/>
    <col min="10246" max="10246" width="2.85546875" style="3" customWidth="1"/>
    <col min="10247" max="10249" width="15.7109375" style="3" customWidth="1"/>
    <col min="10250" max="10496" width="11.42578125" style="3"/>
    <col min="10497" max="10497" width="2.85546875" style="3" customWidth="1"/>
    <col min="10498" max="10498" width="37.5703125" style="3" customWidth="1"/>
    <col min="10499" max="10501" width="15.7109375" style="3" customWidth="1"/>
    <col min="10502" max="10502" width="2.85546875" style="3" customWidth="1"/>
    <col min="10503" max="10505" width="15.7109375" style="3" customWidth="1"/>
    <col min="10506" max="10752" width="11.42578125" style="3"/>
    <col min="10753" max="10753" width="2.85546875" style="3" customWidth="1"/>
    <col min="10754" max="10754" width="37.5703125" style="3" customWidth="1"/>
    <col min="10755" max="10757" width="15.7109375" style="3" customWidth="1"/>
    <col min="10758" max="10758" width="2.85546875" style="3" customWidth="1"/>
    <col min="10759" max="10761" width="15.7109375" style="3" customWidth="1"/>
    <col min="10762" max="11008" width="11.42578125" style="3"/>
    <col min="11009" max="11009" width="2.85546875" style="3" customWidth="1"/>
    <col min="11010" max="11010" width="37.5703125" style="3" customWidth="1"/>
    <col min="11011" max="11013" width="15.7109375" style="3" customWidth="1"/>
    <col min="11014" max="11014" width="2.85546875" style="3" customWidth="1"/>
    <col min="11015" max="11017" width="15.7109375" style="3" customWidth="1"/>
    <col min="11018" max="11264" width="11.42578125" style="3"/>
    <col min="11265" max="11265" width="2.85546875" style="3" customWidth="1"/>
    <col min="11266" max="11266" width="37.5703125" style="3" customWidth="1"/>
    <col min="11267" max="11269" width="15.7109375" style="3" customWidth="1"/>
    <col min="11270" max="11270" width="2.85546875" style="3" customWidth="1"/>
    <col min="11271" max="11273" width="15.7109375" style="3" customWidth="1"/>
    <col min="11274" max="11520" width="11.42578125" style="3"/>
    <col min="11521" max="11521" width="2.85546875" style="3" customWidth="1"/>
    <col min="11522" max="11522" width="37.5703125" style="3" customWidth="1"/>
    <col min="11523" max="11525" width="15.7109375" style="3" customWidth="1"/>
    <col min="11526" max="11526" width="2.85546875" style="3" customWidth="1"/>
    <col min="11527" max="11529" width="15.7109375" style="3" customWidth="1"/>
    <col min="11530" max="11776" width="11.42578125" style="3"/>
    <col min="11777" max="11777" width="2.85546875" style="3" customWidth="1"/>
    <col min="11778" max="11778" width="37.5703125" style="3" customWidth="1"/>
    <col min="11779" max="11781" width="15.7109375" style="3" customWidth="1"/>
    <col min="11782" max="11782" width="2.85546875" style="3" customWidth="1"/>
    <col min="11783" max="11785" width="15.7109375" style="3" customWidth="1"/>
    <col min="11786" max="12032" width="11.42578125" style="3"/>
    <col min="12033" max="12033" width="2.85546875" style="3" customWidth="1"/>
    <col min="12034" max="12034" width="37.5703125" style="3" customWidth="1"/>
    <col min="12035" max="12037" width="15.7109375" style="3" customWidth="1"/>
    <col min="12038" max="12038" width="2.85546875" style="3" customWidth="1"/>
    <col min="12039" max="12041" width="15.7109375" style="3" customWidth="1"/>
    <col min="12042" max="12288" width="11.42578125" style="3"/>
    <col min="12289" max="12289" width="2.85546875" style="3" customWidth="1"/>
    <col min="12290" max="12290" width="37.5703125" style="3" customWidth="1"/>
    <col min="12291" max="12293" width="15.7109375" style="3" customWidth="1"/>
    <col min="12294" max="12294" width="2.85546875" style="3" customWidth="1"/>
    <col min="12295" max="12297" width="15.7109375" style="3" customWidth="1"/>
    <col min="12298" max="12544" width="11.42578125" style="3"/>
    <col min="12545" max="12545" width="2.85546875" style="3" customWidth="1"/>
    <col min="12546" max="12546" width="37.5703125" style="3" customWidth="1"/>
    <col min="12547" max="12549" width="15.7109375" style="3" customWidth="1"/>
    <col min="12550" max="12550" width="2.85546875" style="3" customWidth="1"/>
    <col min="12551" max="12553" width="15.7109375" style="3" customWidth="1"/>
    <col min="12554" max="12800" width="11.42578125" style="3"/>
    <col min="12801" max="12801" width="2.85546875" style="3" customWidth="1"/>
    <col min="12802" max="12802" width="37.5703125" style="3" customWidth="1"/>
    <col min="12803" max="12805" width="15.7109375" style="3" customWidth="1"/>
    <col min="12806" max="12806" width="2.85546875" style="3" customWidth="1"/>
    <col min="12807" max="12809" width="15.7109375" style="3" customWidth="1"/>
    <col min="12810" max="13056" width="11.42578125" style="3"/>
    <col min="13057" max="13057" width="2.85546875" style="3" customWidth="1"/>
    <col min="13058" max="13058" width="37.5703125" style="3" customWidth="1"/>
    <col min="13059" max="13061" width="15.7109375" style="3" customWidth="1"/>
    <col min="13062" max="13062" width="2.85546875" style="3" customWidth="1"/>
    <col min="13063" max="13065" width="15.7109375" style="3" customWidth="1"/>
    <col min="13066" max="13312" width="11.42578125" style="3"/>
    <col min="13313" max="13313" width="2.85546875" style="3" customWidth="1"/>
    <col min="13314" max="13314" width="37.5703125" style="3" customWidth="1"/>
    <col min="13315" max="13317" width="15.7109375" style="3" customWidth="1"/>
    <col min="13318" max="13318" width="2.85546875" style="3" customWidth="1"/>
    <col min="13319" max="13321" width="15.7109375" style="3" customWidth="1"/>
    <col min="13322" max="13568" width="11.42578125" style="3"/>
    <col min="13569" max="13569" width="2.85546875" style="3" customWidth="1"/>
    <col min="13570" max="13570" width="37.5703125" style="3" customWidth="1"/>
    <col min="13571" max="13573" width="15.7109375" style="3" customWidth="1"/>
    <col min="13574" max="13574" width="2.85546875" style="3" customWidth="1"/>
    <col min="13575" max="13577" width="15.7109375" style="3" customWidth="1"/>
    <col min="13578" max="13824" width="11.42578125" style="3"/>
    <col min="13825" max="13825" width="2.85546875" style="3" customWidth="1"/>
    <col min="13826" max="13826" width="37.5703125" style="3" customWidth="1"/>
    <col min="13827" max="13829" width="15.7109375" style="3" customWidth="1"/>
    <col min="13830" max="13830" width="2.85546875" style="3" customWidth="1"/>
    <col min="13831" max="13833" width="15.7109375" style="3" customWidth="1"/>
    <col min="13834" max="14080" width="11.42578125" style="3"/>
    <col min="14081" max="14081" width="2.85546875" style="3" customWidth="1"/>
    <col min="14082" max="14082" width="37.5703125" style="3" customWidth="1"/>
    <col min="14083" max="14085" width="15.7109375" style="3" customWidth="1"/>
    <col min="14086" max="14086" width="2.85546875" style="3" customWidth="1"/>
    <col min="14087" max="14089" width="15.7109375" style="3" customWidth="1"/>
    <col min="14090" max="14336" width="11.42578125" style="3"/>
    <col min="14337" max="14337" width="2.85546875" style="3" customWidth="1"/>
    <col min="14338" max="14338" width="37.5703125" style="3" customWidth="1"/>
    <col min="14339" max="14341" width="15.7109375" style="3" customWidth="1"/>
    <col min="14342" max="14342" width="2.85546875" style="3" customWidth="1"/>
    <col min="14343" max="14345" width="15.7109375" style="3" customWidth="1"/>
    <col min="14346" max="14592" width="11.42578125" style="3"/>
    <col min="14593" max="14593" width="2.85546875" style="3" customWidth="1"/>
    <col min="14594" max="14594" width="37.5703125" style="3" customWidth="1"/>
    <col min="14595" max="14597" width="15.7109375" style="3" customWidth="1"/>
    <col min="14598" max="14598" width="2.85546875" style="3" customWidth="1"/>
    <col min="14599" max="14601" width="15.7109375" style="3" customWidth="1"/>
    <col min="14602" max="14848" width="11.42578125" style="3"/>
    <col min="14849" max="14849" width="2.85546875" style="3" customWidth="1"/>
    <col min="14850" max="14850" width="37.5703125" style="3" customWidth="1"/>
    <col min="14851" max="14853" width="15.7109375" style="3" customWidth="1"/>
    <col min="14854" max="14854" width="2.85546875" style="3" customWidth="1"/>
    <col min="14855" max="14857" width="15.7109375" style="3" customWidth="1"/>
    <col min="14858" max="15104" width="11.42578125" style="3"/>
    <col min="15105" max="15105" width="2.85546875" style="3" customWidth="1"/>
    <col min="15106" max="15106" width="37.5703125" style="3" customWidth="1"/>
    <col min="15107" max="15109" width="15.7109375" style="3" customWidth="1"/>
    <col min="15110" max="15110" width="2.85546875" style="3" customWidth="1"/>
    <col min="15111" max="15113" width="15.7109375" style="3" customWidth="1"/>
    <col min="15114" max="15360" width="11.42578125" style="3"/>
    <col min="15361" max="15361" width="2.85546875" style="3" customWidth="1"/>
    <col min="15362" max="15362" width="37.5703125" style="3" customWidth="1"/>
    <col min="15363" max="15365" width="15.7109375" style="3" customWidth="1"/>
    <col min="15366" max="15366" width="2.85546875" style="3" customWidth="1"/>
    <col min="15367" max="15369" width="15.7109375" style="3" customWidth="1"/>
    <col min="15370" max="15616" width="11.42578125" style="3"/>
    <col min="15617" max="15617" width="2.85546875" style="3" customWidth="1"/>
    <col min="15618" max="15618" width="37.5703125" style="3" customWidth="1"/>
    <col min="15619" max="15621" width="15.7109375" style="3" customWidth="1"/>
    <col min="15622" max="15622" width="2.85546875" style="3" customWidth="1"/>
    <col min="15623" max="15625" width="15.7109375" style="3" customWidth="1"/>
    <col min="15626" max="15872" width="11.42578125" style="3"/>
    <col min="15873" max="15873" width="2.85546875" style="3" customWidth="1"/>
    <col min="15874" max="15874" width="37.5703125" style="3" customWidth="1"/>
    <col min="15875" max="15877" width="15.7109375" style="3" customWidth="1"/>
    <col min="15878" max="15878" width="2.85546875" style="3" customWidth="1"/>
    <col min="15879" max="15881" width="15.7109375" style="3" customWidth="1"/>
    <col min="15882" max="16128" width="11.42578125" style="3"/>
    <col min="16129" max="16129" width="2.85546875" style="3" customWidth="1"/>
    <col min="16130" max="16130" width="37.5703125" style="3" customWidth="1"/>
    <col min="16131" max="16133" width="15.7109375" style="3" customWidth="1"/>
    <col min="16134" max="16134" width="2.85546875" style="3" customWidth="1"/>
    <col min="16135" max="16137" width="15.7109375" style="3" customWidth="1"/>
    <col min="16138" max="16384" width="11.42578125" style="3"/>
  </cols>
  <sheetData>
    <row r="1" spans="2:11" ht="12" customHeight="1" x14ac:dyDescent="0.25">
      <c r="B1" s="1"/>
      <c r="C1" s="1"/>
      <c r="D1" s="1"/>
    </row>
    <row r="2" spans="2:11" ht="12" customHeight="1" x14ac:dyDescent="0.25">
      <c r="B2" s="4" t="s">
        <v>199</v>
      </c>
      <c r="C2" s="5"/>
      <c r="D2" s="5"/>
    </row>
    <row r="3" spans="2:11" ht="12" customHeight="1" x14ac:dyDescent="0.25">
      <c r="B3" s="6" t="s">
        <v>200</v>
      </c>
      <c r="D3" s="8"/>
    </row>
    <row r="4" spans="2:11" ht="12" customHeight="1" x14ac:dyDescent="0.25">
      <c r="B4" s="2003" t="s">
        <v>4</v>
      </c>
      <c r="C4" s="2006">
        <v>2016</v>
      </c>
      <c r="D4" s="2006"/>
      <c r="E4" s="2006"/>
      <c r="G4" s="2006">
        <v>2015</v>
      </c>
      <c r="H4" s="2006"/>
      <c r="I4" s="2006"/>
    </row>
    <row r="5" spans="2:11" ht="12" customHeight="1" x14ac:dyDescent="0.25">
      <c r="B5" s="2004"/>
      <c r="C5" s="2000" t="s">
        <v>201</v>
      </c>
      <c r="D5" s="150" t="s">
        <v>202</v>
      </c>
      <c r="E5" s="150" t="s">
        <v>203</v>
      </c>
      <c r="G5" s="2000" t="s">
        <v>201</v>
      </c>
      <c r="H5" s="150" t="s">
        <v>202</v>
      </c>
      <c r="I5" s="150" t="s">
        <v>203</v>
      </c>
    </row>
    <row r="6" spans="2:11" ht="12" customHeight="1" x14ac:dyDescent="0.25">
      <c r="B6" s="2005"/>
      <c r="C6" s="2001"/>
      <c r="D6" s="151" t="s">
        <v>204</v>
      </c>
      <c r="E6" s="1107" t="s">
        <v>204</v>
      </c>
      <c r="G6" s="2000"/>
      <c r="H6" s="1107" t="s">
        <v>204</v>
      </c>
      <c r="I6" s="151" t="s">
        <v>204</v>
      </c>
    </row>
    <row r="7" spans="2:11" ht="12" customHeight="1" x14ac:dyDescent="0.25">
      <c r="B7" s="16"/>
      <c r="C7" s="16"/>
      <c r="D7" s="16"/>
      <c r="E7" s="254"/>
      <c r="F7" s="254"/>
      <c r="G7" s="16"/>
      <c r="H7" s="16"/>
    </row>
    <row r="8" spans="2:11" ht="12" customHeight="1" x14ac:dyDescent="0.25">
      <c r="B8" s="20" t="s">
        <v>11</v>
      </c>
      <c r="C8" s="21"/>
      <c r="D8" s="21"/>
      <c r="E8" s="254"/>
      <c r="F8" s="254"/>
      <c r="G8" s="21"/>
      <c r="H8" s="21"/>
    </row>
    <row r="9" spans="2:11" ht="12" customHeight="1" x14ac:dyDescent="0.25">
      <c r="B9" s="1237" t="s">
        <v>12</v>
      </c>
      <c r="C9" s="1291">
        <f>SUM(D9:E9)</f>
        <v>56</v>
      </c>
      <c r="D9" s="1296">
        <v>13</v>
      </c>
      <c r="E9" s="1203">
        <v>43</v>
      </c>
      <c r="F9" s="435"/>
      <c r="G9" s="1291">
        <f t="shared" ref="G9:G18" si="0">SUM(H9:I9)</f>
        <v>67</v>
      </c>
      <c r="H9" s="1203">
        <v>14</v>
      </c>
      <c r="I9" s="1203">
        <v>53</v>
      </c>
      <c r="J9" s="154"/>
      <c r="K9" s="154"/>
    </row>
    <row r="10" spans="2:11" ht="12" customHeight="1" x14ac:dyDescent="0.25">
      <c r="B10" s="1237" t="s">
        <v>14</v>
      </c>
      <c r="C10" s="1214">
        <f t="shared" ref="C10:C18" si="1">SUM(D10:E10)</f>
        <v>349</v>
      </c>
      <c r="D10" s="1210">
        <v>338</v>
      </c>
      <c r="E10" s="1204">
        <v>11</v>
      </c>
      <c r="F10" s="435"/>
      <c r="G10" s="1214">
        <f t="shared" si="0"/>
        <v>359</v>
      </c>
      <c r="H10" s="1204">
        <v>345</v>
      </c>
      <c r="I10" s="1204">
        <v>14</v>
      </c>
      <c r="J10" s="154"/>
      <c r="K10" s="154"/>
    </row>
    <row r="11" spans="2:11" ht="12" customHeight="1" x14ac:dyDescent="0.25">
      <c r="B11" s="1237" t="s">
        <v>16</v>
      </c>
      <c r="C11" s="1214">
        <f t="shared" si="1"/>
        <v>99</v>
      </c>
      <c r="D11" s="1210">
        <v>93</v>
      </c>
      <c r="E11" s="1204">
        <v>6</v>
      </c>
      <c r="F11" s="435"/>
      <c r="G11" s="1214">
        <f t="shared" si="0"/>
        <v>99</v>
      </c>
      <c r="H11" s="1204">
        <v>93</v>
      </c>
      <c r="I11" s="1204">
        <v>6</v>
      </c>
      <c r="J11" s="154"/>
      <c r="K11" s="154"/>
    </row>
    <row r="12" spans="2:11" ht="12" customHeight="1" x14ac:dyDescent="0.25">
      <c r="B12" s="1237" t="s">
        <v>18</v>
      </c>
      <c r="C12" s="1214">
        <f t="shared" si="1"/>
        <v>298</v>
      </c>
      <c r="D12" s="1210">
        <v>214</v>
      </c>
      <c r="E12" s="1204">
        <v>84</v>
      </c>
      <c r="F12" s="435"/>
      <c r="G12" s="1214">
        <f t="shared" si="0"/>
        <v>310</v>
      </c>
      <c r="H12" s="1204">
        <v>223</v>
      </c>
      <c r="I12" s="1204">
        <v>87</v>
      </c>
      <c r="J12" s="154"/>
      <c r="K12" s="154"/>
    </row>
    <row r="13" spans="2:11" ht="12" customHeight="1" x14ac:dyDescent="0.25">
      <c r="B13" s="1237" t="s">
        <v>20</v>
      </c>
      <c r="C13" s="1214">
        <f t="shared" si="1"/>
        <v>70</v>
      </c>
      <c r="D13" s="1210">
        <v>68</v>
      </c>
      <c r="E13" s="1204">
        <v>2</v>
      </c>
      <c r="F13" s="435"/>
      <c r="G13" s="1214">
        <f t="shared" si="0"/>
        <v>73</v>
      </c>
      <c r="H13" s="1204">
        <v>69</v>
      </c>
      <c r="I13" s="1204">
        <v>4</v>
      </c>
      <c r="J13" s="154"/>
      <c r="K13" s="154"/>
    </row>
    <row r="14" spans="2:11" ht="12" customHeight="1" x14ac:dyDescent="0.25">
      <c r="B14" s="1237" t="s">
        <v>22</v>
      </c>
      <c r="C14" s="1214">
        <f t="shared" si="1"/>
        <v>264</v>
      </c>
      <c r="D14" s="1210">
        <v>217</v>
      </c>
      <c r="E14" s="1204">
        <v>47</v>
      </c>
      <c r="F14" s="435"/>
      <c r="G14" s="1214">
        <f t="shared" si="0"/>
        <v>310</v>
      </c>
      <c r="H14" s="1204">
        <v>212</v>
      </c>
      <c r="I14" s="1204">
        <v>98</v>
      </c>
      <c r="J14" s="154"/>
      <c r="K14" s="154"/>
    </row>
    <row r="15" spans="2:11" ht="12" customHeight="1" x14ac:dyDescent="0.25">
      <c r="B15" s="1237" t="s">
        <v>24</v>
      </c>
      <c r="C15" s="1214">
        <f t="shared" si="1"/>
        <v>144</v>
      </c>
      <c r="D15" s="1210">
        <v>137</v>
      </c>
      <c r="E15" s="1204">
        <v>7</v>
      </c>
      <c r="F15" s="435"/>
      <c r="G15" s="1214">
        <f t="shared" si="0"/>
        <v>143</v>
      </c>
      <c r="H15" s="1204">
        <v>136</v>
      </c>
      <c r="I15" s="1204">
        <v>7</v>
      </c>
      <c r="J15" s="154"/>
      <c r="K15" s="154"/>
    </row>
    <row r="16" spans="2:11" ht="12" customHeight="1" x14ac:dyDescent="0.25">
      <c r="B16" s="1237" t="s">
        <v>630</v>
      </c>
      <c r="C16" s="1214">
        <f t="shared" si="1"/>
        <v>2307</v>
      </c>
      <c r="D16" s="1210">
        <v>1822</v>
      </c>
      <c r="E16" s="1204">
        <v>485</v>
      </c>
      <c r="F16" s="435"/>
      <c r="G16" s="1214">
        <f t="shared" si="0"/>
        <v>2424</v>
      </c>
      <c r="H16" s="1204">
        <v>1910</v>
      </c>
      <c r="I16" s="1204">
        <v>514</v>
      </c>
      <c r="J16" s="154"/>
      <c r="K16" s="154"/>
    </row>
    <row r="17" spans="2:11" ht="12" customHeight="1" x14ac:dyDescent="0.25">
      <c r="B17" s="1237" t="s">
        <v>27</v>
      </c>
      <c r="C17" s="1214">
        <f t="shared" si="1"/>
        <v>2897</v>
      </c>
      <c r="D17" s="1210">
        <v>2509</v>
      </c>
      <c r="E17" s="1204">
        <v>388</v>
      </c>
      <c r="F17" s="435"/>
      <c r="G17" s="1214">
        <f t="shared" si="0"/>
        <v>2859</v>
      </c>
      <c r="H17" s="1204">
        <v>2471</v>
      </c>
      <c r="I17" s="1204">
        <v>388</v>
      </c>
      <c r="J17" s="154"/>
      <c r="K17" s="154"/>
    </row>
    <row r="18" spans="2:11" ht="12" customHeight="1" x14ac:dyDescent="0.25">
      <c r="B18" s="774" t="s">
        <v>28</v>
      </c>
      <c r="C18" s="1292">
        <f t="shared" si="1"/>
        <v>3419</v>
      </c>
      <c r="D18" s="1212">
        <v>3368</v>
      </c>
      <c r="E18" s="1217">
        <v>51</v>
      </c>
      <c r="F18" s="435"/>
      <c r="G18" s="1292">
        <f t="shared" si="0"/>
        <v>3559</v>
      </c>
      <c r="H18" s="1217">
        <v>3501</v>
      </c>
      <c r="I18" s="1217">
        <v>58</v>
      </c>
      <c r="J18" s="154"/>
      <c r="K18" s="1961"/>
    </row>
    <row r="19" spans="2:11" ht="12" customHeight="1" x14ac:dyDescent="0.25">
      <c r="B19" s="157" t="s">
        <v>30</v>
      </c>
      <c r="C19" s="266">
        <f>SUM(C9:C18)</f>
        <v>9903</v>
      </c>
      <c r="D19" s="159"/>
      <c r="E19" s="159"/>
      <c r="F19" s="435"/>
      <c r="G19" s="1287">
        <f>SUM(G9:G18)</f>
        <v>10203</v>
      </c>
      <c r="H19" s="158"/>
      <c r="I19" s="158"/>
      <c r="J19" s="154"/>
      <c r="K19" s="1961"/>
    </row>
    <row r="20" spans="2:11" ht="12" customHeight="1" x14ac:dyDescent="0.25">
      <c r="B20" s="48"/>
      <c r="C20" s="266"/>
      <c r="D20" s="159"/>
      <c r="E20" s="159"/>
      <c r="F20" s="435"/>
      <c r="G20" s="154"/>
      <c r="H20" s="159"/>
      <c r="I20" s="159"/>
      <c r="J20" s="154"/>
      <c r="K20" s="1961"/>
    </row>
    <row r="21" spans="2:11" ht="12" customHeight="1" x14ac:dyDescent="0.25">
      <c r="B21" s="773" t="s">
        <v>31</v>
      </c>
      <c r="C21" s="266"/>
      <c r="D21" s="159"/>
      <c r="E21" s="159"/>
      <c r="F21" s="435"/>
      <c r="G21" s="1287"/>
      <c r="H21" s="159"/>
      <c r="I21" s="159"/>
      <c r="J21" s="154"/>
      <c r="K21" s="1961"/>
    </row>
    <row r="22" spans="2:11" ht="12" customHeight="1" x14ac:dyDescent="0.25">
      <c r="B22" s="1236" t="s">
        <v>32</v>
      </c>
      <c r="C22" s="1297">
        <f>SUM(D22:E22)</f>
        <v>2095</v>
      </c>
      <c r="D22" s="1296">
        <v>1969</v>
      </c>
      <c r="E22" s="1202">
        <v>126</v>
      </c>
      <c r="F22" s="435"/>
      <c r="G22" s="1291">
        <f>SUM(H22:I22)</f>
        <v>2108</v>
      </c>
      <c r="H22" s="1203">
        <v>1989</v>
      </c>
      <c r="I22" s="1202">
        <v>119</v>
      </c>
      <c r="J22" s="154"/>
      <c r="K22" s="1961"/>
    </row>
    <row r="23" spans="2:11" ht="12" customHeight="1" x14ac:dyDescent="0.25">
      <c r="B23" s="1237" t="s">
        <v>700</v>
      </c>
      <c r="C23" s="1298">
        <f t="shared" ref="C23:C39" si="2">SUM(D23:E23)</f>
        <v>5821</v>
      </c>
      <c r="D23" s="1210">
        <v>5820</v>
      </c>
      <c r="E23" s="971">
        <v>1</v>
      </c>
      <c r="F23" s="435"/>
      <c r="G23" s="1214">
        <f>SUM(H23:I23)</f>
        <v>5836</v>
      </c>
      <c r="H23" s="1204">
        <v>5835</v>
      </c>
      <c r="I23" s="971">
        <v>1</v>
      </c>
      <c r="J23" s="154"/>
      <c r="K23" s="1961"/>
    </row>
    <row r="24" spans="2:11" ht="12" customHeight="1" x14ac:dyDescent="0.25">
      <c r="B24" s="1237" t="s">
        <v>35</v>
      </c>
      <c r="C24" s="1298">
        <f t="shared" si="2"/>
        <v>903</v>
      </c>
      <c r="D24" s="1210">
        <v>893</v>
      </c>
      <c r="E24" s="971">
        <v>10</v>
      </c>
      <c r="F24" s="435"/>
      <c r="G24" s="1214">
        <f t="shared" ref="G24:G38" si="3">SUM(H24:I24)</f>
        <v>902</v>
      </c>
      <c r="H24" s="1204">
        <v>892</v>
      </c>
      <c r="I24" s="971">
        <v>10</v>
      </c>
      <c r="J24" s="154"/>
      <c r="K24" s="1961"/>
    </row>
    <row r="25" spans="2:11" ht="12" customHeight="1" x14ac:dyDescent="0.25">
      <c r="B25" s="1237" t="s">
        <v>37</v>
      </c>
      <c r="C25" s="1298">
        <f t="shared" si="2"/>
        <v>295</v>
      </c>
      <c r="D25" s="1210">
        <v>295</v>
      </c>
      <c r="E25" s="971">
        <v>0</v>
      </c>
      <c r="F25" s="435"/>
      <c r="G25" s="1214">
        <f t="shared" si="3"/>
        <v>294</v>
      </c>
      <c r="H25" s="1204">
        <v>294</v>
      </c>
      <c r="I25" s="971">
        <v>0</v>
      </c>
      <c r="J25" s="154"/>
      <c r="K25" s="1961"/>
    </row>
    <row r="26" spans="2:11" ht="12" customHeight="1" x14ac:dyDescent="0.25">
      <c r="B26" s="1237" t="s">
        <v>39</v>
      </c>
      <c r="C26" s="1298">
        <f t="shared" si="2"/>
        <v>320</v>
      </c>
      <c r="D26" s="1210">
        <v>320</v>
      </c>
      <c r="E26" s="971">
        <v>0</v>
      </c>
      <c r="F26" s="435"/>
      <c r="G26" s="1214">
        <f t="shared" si="3"/>
        <v>307</v>
      </c>
      <c r="H26" s="1204">
        <v>307</v>
      </c>
      <c r="I26" s="971">
        <v>0</v>
      </c>
      <c r="J26" s="154"/>
      <c r="K26" s="1961"/>
    </row>
    <row r="27" spans="2:11" ht="12" customHeight="1" x14ac:dyDescent="0.25">
      <c r="B27" s="1237" t="s">
        <v>41</v>
      </c>
      <c r="C27" s="1298">
        <f t="shared" si="2"/>
        <v>1973</v>
      </c>
      <c r="D27" s="1210">
        <v>1872</v>
      </c>
      <c r="E27" s="971">
        <v>101</v>
      </c>
      <c r="F27" s="435"/>
      <c r="G27" s="1214">
        <f t="shared" si="3"/>
        <v>1866</v>
      </c>
      <c r="H27" s="1204">
        <v>1770</v>
      </c>
      <c r="I27" s="971">
        <v>96</v>
      </c>
      <c r="J27" s="154"/>
      <c r="K27" s="1961"/>
    </row>
    <row r="28" spans="2:11" ht="12" customHeight="1" x14ac:dyDescent="0.25">
      <c r="B28" s="1237" t="s">
        <v>43</v>
      </c>
      <c r="C28" s="1298">
        <f t="shared" si="2"/>
        <v>537</v>
      </c>
      <c r="D28" s="1210">
        <v>537</v>
      </c>
      <c r="E28" s="971">
        <v>0</v>
      </c>
      <c r="F28" s="435"/>
      <c r="G28" s="1214">
        <f t="shared" si="3"/>
        <v>521</v>
      </c>
      <c r="H28" s="1204">
        <v>521</v>
      </c>
      <c r="I28" s="971">
        <v>0</v>
      </c>
      <c r="J28" s="154"/>
      <c r="K28" s="1961"/>
    </row>
    <row r="29" spans="2:11" ht="12" customHeight="1" x14ac:dyDescent="0.25">
      <c r="B29" s="1237" t="s">
        <v>45</v>
      </c>
      <c r="C29" s="1298">
        <f t="shared" si="2"/>
        <v>3541</v>
      </c>
      <c r="D29" s="1210">
        <v>3535</v>
      </c>
      <c r="E29" s="971">
        <v>6</v>
      </c>
      <c r="F29" s="435"/>
      <c r="G29" s="1214">
        <f t="shared" si="3"/>
        <v>3513</v>
      </c>
      <c r="H29" s="1204">
        <v>3504</v>
      </c>
      <c r="I29" s="971">
        <v>9</v>
      </c>
      <c r="J29" s="154"/>
      <c r="K29" s="1961"/>
    </row>
    <row r="30" spans="2:11" ht="12" customHeight="1" x14ac:dyDescent="0.25">
      <c r="B30" s="1237" t="s">
        <v>47</v>
      </c>
      <c r="C30" s="1298">
        <f t="shared" si="2"/>
        <v>2059</v>
      </c>
      <c r="D30" s="1210">
        <v>2039</v>
      </c>
      <c r="E30" s="971">
        <v>20</v>
      </c>
      <c r="F30" s="435"/>
      <c r="G30" s="1214">
        <f t="shared" si="3"/>
        <v>1961</v>
      </c>
      <c r="H30" s="1204">
        <v>1948</v>
      </c>
      <c r="I30" s="971">
        <v>13</v>
      </c>
      <c r="J30" s="154"/>
      <c r="K30" s="1961"/>
    </row>
    <row r="31" spans="2:11" ht="12" customHeight="1" x14ac:dyDescent="0.25">
      <c r="B31" s="1237" t="s">
        <v>49</v>
      </c>
      <c r="C31" s="1298">
        <f t="shared" si="2"/>
        <v>1840</v>
      </c>
      <c r="D31" s="1210">
        <v>1839</v>
      </c>
      <c r="E31" s="971">
        <v>1</v>
      </c>
      <c r="F31" s="435"/>
      <c r="G31" s="1214">
        <f t="shared" si="3"/>
        <v>1794</v>
      </c>
      <c r="H31" s="1204">
        <v>1793</v>
      </c>
      <c r="I31" s="971">
        <v>1</v>
      </c>
      <c r="J31" s="154"/>
      <c r="K31" s="1961"/>
    </row>
    <row r="32" spans="2:11" ht="12" customHeight="1" x14ac:dyDescent="0.25">
      <c r="B32" s="1237" t="s">
        <v>50</v>
      </c>
      <c r="C32" s="1298">
        <f t="shared" si="2"/>
        <v>189</v>
      </c>
      <c r="D32" s="1210">
        <v>173</v>
      </c>
      <c r="E32" s="971">
        <v>16</v>
      </c>
      <c r="F32" s="435"/>
      <c r="G32" s="1214">
        <f t="shared" si="3"/>
        <v>191</v>
      </c>
      <c r="H32" s="1204">
        <v>171</v>
      </c>
      <c r="I32" s="971">
        <v>20</v>
      </c>
      <c r="J32" s="154"/>
      <c r="K32" s="1961"/>
    </row>
    <row r="33" spans="2:11" ht="12" customHeight="1" x14ac:dyDescent="0.25">
      <c r="B33" s="1237" t="s">
        <v>719</v>
      </c>
      <c r="C33" s="1298">
        <f t="shared" si="2"/>
        <v>265</v>
      </c>
      <c r="D33" s="1210">
        <v>262</v>
      </c>
      <c r="E33" s="971">
        <v>3</v>
      </c>
      <c r="F33" s="435"/>
      <c r="G33" s="1214">
        <f t="shared" si="3"/>
        <v>265</v>
      </c>
      <c r="H33" s="1204">
        <v>262</v>
      </c>
      <c r="I33" s="971">
        <v>3</v>
      </c>
      <c r="J33" s="154"/>
      <c r="K33" s="1961"/>
    </row>
    <row r="34" spans="2:11" ht="12" customHeight="1" x14ac:dyDescent="0.25">
      <c r="B34" s="1237" t="s">
        <v>53</v>
      </c>
      <c r="C34" s="1298">
        <f t="shared" si="2"/>
        <v>1182</v>
      </c>
      <c r="D34" s="1210">
        <v>1182</v>
      </c>
      <c r="E34" s="971" t="s">
        <v>131</v>
      </c>
      <c r="F34" s="435"/>
      <c r="G34" s="1214">
        <f t="shared" si="3"/>
        <v>1081</v>
      </c>
      <c r="H34" s="1204">
        <v>1081</v>
      </c>
      <c r="I34" s="971">
        <v>0</v>
      </c>
      <c r="J34" s="154"/>
      <c r="K34" s="1961"/>
    </row>
    <row r="35" spans="2:11" ht="12" customHeight="1" x14ac:dyDescent="0.25">
      <c r="B35" s="1237" t="s">
        <v>55</v>
      </c>
      <c r="C35" s="1298">
        <f t="shared" si="2"/>
        <v>1870</v>
      </c>
      <c r="D35" s="1210">
        <v>1870</v>
      </c>
      <c r="E35" s="971" t="s">
        <v>131</v>
      </c>
      <c r="F35" s="435"/>
      <c r="G35" s="1214">
        <f t="shared" si="3"/>
        <v>1746</v>
      </c>
      <c r="H35" s="1204">
        <v>1746</v>
      </c>
      <c r="I35" s="971">
        <v>0</v>
      </c>
      <c r="J35" s="154"/>
      <c r="K35" s="1961"/>
    </row>
    <row r="36" spans="2:11" ht="12" customHeight="1" x14ac:dyDescent="0.25">
      <c r="B36" s="1237" t="s">
        <v>56</v>
      </c>
      <c r="C36" s="1298">
        <f t="shared" si="2"/>
        <v>757</v>
      </c>
      <c r="D36" s="1210">
        <v>479</v>
      </c>
      <c r="E36" s="971">
        <v>278</v>
      </c>
      <c r="F36" s="435"/>
      <c r="G36" s="1214">
        <f t="shared" si="3"/>
        <v>769</v>
      </c>
      <c r="H36" s="1204">
        <v>483</v>
      </c>
      <c r="I36" s="971">
        <v>286</v>
      </c>
      <c r="J36" s="154"/>
      <c r="K36" s="1961"/>
    </row>
    <row r="37" spans="2:11" ht="12" customHeight="1" x14ac:dyDescent="0.25">
      <c r="B37" s="1237" t="s">
        <v>632</v>
      </c>
      <c r="C37" s="1298">
        <f t="shared" si="2"/>
        <v>656</v>
      </c>
      <c r="D37" s="1210">
        <v>656</v>
      </c>
      <c r="E37" s="1219" t="s">
        <v>131</v>
      </c>
      <c r="F37" s="435"/>
      <c r="G37" s="1214">
        <f t="shared" si="3"/>
        <v>639</v>
      </c>
      <c r="H37" s="1204">
        <v>639</v>
      </c>
      <c r="I37" s="1204">
        <v>0</v>
      </c>
      <c r="J37" s="154"/>
      <c r="K37" s="1961"/>
    </row>
    <row r="38" spans="2:11" ht="12" customHeight="1" x14ac:dyDescent="0.25">
      <c r="B38" s="1237" t="s">
        <v>60</v>
      </c>
      <c r="C38" s="1298">
        <f t="shared" si="2"/>
        <v>732</v>
      </c>
      <c r="D38" s="1210">
        <v>699</v>
      </c>
      <c r="E38" s="1219">
        <v>33</v>
      </c>
      <c r="F38" s="435"/>
      <c r="G38" s="1214">
        <f t="shared" si="3"/>
        <v>712</v>
      </c>
      <c r="H38" s="1204">
        <v>681</v>
      </c>
      <c r="I38" s="1204">
        <v>31</v>
      </c>
      <c r="J38" s="154"/>
      <c r="K38" s="1961"/>
    </row>
    <row r="39" spans="2:11" ht="12" customHeight="1" x14ac:dyDescent="0.25">
      <c r="B39" s="1239" t="s">
        <v>62</v>
      </c>
      <c r="C39" s="1299">
        <f t="shared" si="2"/>
        <v>911</v>
      </c>
      <c r="D39" s="1286">
        <v>833</v>
      </c>
      <c r="E39" s="1286">
        <v>78</v>
      </c>
      <c r="F39" s="435"/>
      <c r="G39" s="1292">
        <f>SUM(H39:I39)</f>
        <v>896</v>
      </c>
      <c r="H39" s="1217">
        <v>824</v>
      </c>
      <c r="I39" s="1217">
        <v>72</v>
      </c>
      <c r="J39" s="154"/>
      <c r="K39" s="1961"/>
    </row>
    <row r="40" spans="2:11" ht="12" customHeight="1" x14ac:dyDescent="0.25">
      <c r="B40" s="157" t="s">
        <v>30</v>
      </c>
      <c r="C40" s="266">
        <f>SUM(C22:C39)</f>
        <v>25946</v>
      </c>
      <c r="D40" s="159"/>
      <c r="E40" s="159"/>
      <c r="F40" s="435"/>
      <c r="G40" s="1287">
        <f>SUM(G22:G39)</f>
        <v>25401</v>
      </c>
      <c r="H40" s="158"/>
      <c r="I40" s="158"/>
      <c r="J40" s="154"/>
      <c r="K40" s="1961"/>
    </row>
    <row r="41" spans="2:11" ht="12" customHeight="1" x14ac:dyDescent="0.25">
      <c r="B41" s="48"/>
      <c r="C41" s="266"/>
      <c r="D41" s="159"/>
      <c r="E41" s="159"/>
      <c r="F41" s="435"/>
      <c r="G41" s="1287"/>
      <c r="H41" s="159"/>
      <c r="I41" s="159"/>
      <c r="J41" s="154"/>
      <c r="K41" s="1961"/>
    </row>
    <row r="42" spans="2:11" ht="12" customHeight="1" x14ac:dyDescent="0.25">
      <c r="B42" s="773" t="s">
        <v>64</v>
      </c>
      <c r="C42" s="266"/>
      <c r="D42" s="159"/>
      <c r="E42" s="159"/>
      <c r="F42" s="435"/>
      <c r="G42" s="1287"/>
      <c r="H42" s="159"/>
      <c r="I42" s="159"/>
      <c r="J42" s="154"/>
      <c r="K42" s="1961"/>
    </row>
    <row r="43" spans="2:11" ht="12" customHeight="1" x14ac:dyDescent="0.25">
      <c r="B43" s="1260" t="s">
        <v>65</v>
      </c>
      <c r="C43" s="1213">
        <f>SUM(D43:E43)</f>
        <v>68</v>
      </c>
      <c r="D43" s="1288">
        <v>65</v>
      </c>
      <c r="E43" s="1289">
        <v>3</v>
      </c>
      <c r="F43" s="435"/>
      <c r="G43" s="1213">
        <f>SUM(H43:I43)</f>
        <v>68</v>
      </c>
      <c r="H43" s="1216">
        <v>65</v>
      </c>
      <c r="I43" s="1216">
        <v>3</v>
      </c>
      <c r="J43" s="154"/>
      <c r="K43" s="1961"/>
    </row>
    <row r="44" spans="2:11" ht="12" customHeight="1" x14ac:dyDescent="0.25">
      <c r="B44" s="1261" t="s">
        <v>165</v>
      </c>
      <c r="C44" s="1294">
        <f t="shared" ref="C44:C70" si="4">SUM(D44:E44)</f>
        <v>224</v>
      </c>
      <c r="D44" s="1204">
        <v>224</v>
      </c>
      <c r="E44" s="1204">
        <v>0</v>
      </c>
      <c r="F44" s="435"/>
      <c r="G44" s="1294">
        <f>SUM(H44:I44)</f>
        <v>228</v>
      </c>
      <c r="H44" s="1219">
        <v>228</v>
      </c>
      <c r="I44" s="1219">
        <v>0</v>
      </c>
      <c r="J44" s="154"/>
      <c r="K44" s="1961"/>
    </row>
    <row r="45" spans="2:11" ht="12" customHeight="1" x14ac:dyDescent="0.25">
      <c r="B45" s="1261" t="s">
        <v>166</v>
      </c>
      <c r="C45" s="1294">
        <f t="shared" si="4"/>
        <v>218</v>
      </c>
      <c r="D45" s="1204">
        <v>213</v>
      </c>
      <c r="E45" s="1204">
        <v>5</v>
      </c>
      <c r="F45" s="435"/>
      <c r="G45" s="1294">
        <f t="shared" ref="G45:G64" si="5">SUM(H45:I45)</f>
        <v>240</v>
      </c>
      <c r="H45" s="1219">
        <v>236</v>
      </c>
      <c r="I45" s="1219">
        <v>4</v>
      </c>
      <c r="J45" s="154"/>
      <c r="K45" s="1961"/>
    </row>
    <row r="46" spans="2:11" ht="12" customHeight="1" x14ac:dyDescent="0.25">
      <c r="B46" s="1261" t="s">
        <v>71</v>
      </c>
      <c r="C46" s="1294">
        <f t="shared" si="4"/>
        <v>44</v>
      </c>
      <c r="D46" s="1204">
        <v>43</v>
      </c>
      <c r="E46" s="1204">
        <v>1</v>
      </c>
      <c r="F46" s="435"/>
      <c r="G46" s="1294">
        <f t="shared" si="5"/>
        <v>46</v>
      </c>
      <c r="H46" s="1219">
        <v>44</v>
      </c>
      <c r="I46" s="1219">
        <v>2</v>
      </c>
      <c r="J46" s="154"/>
      <c r="K46" s="1961"/>
    </row>
    <row r="47" spans="2:11" ht="12" customHeight="1" x14ac:dyDescent="0.25">
      <c r="B47" s="1261" t="s">
        <v>73</v>
      </c>
      <c r="C47" s="1294">
        <f t="shared" si="4"/>
        <v>3506</v>
      </c>
      <c r="D47" s="1204">
        <v>3480</v>
      </c>
      <c r="E47" s="1204">
        <v>26</v>
      </c>
      <c r="F47" s="435"/>
      <c r="G47" s="1294">
        <f t="shared" si="5"/>
        <v>3651</v>
      </c>
      <c r="H47" s="1219">
        <v>3623</v>
      </c>
      <c r="I47" s="1219">
        <v>28</v>
      </c>
      <c r="J47" s="154"/>
      <c r="K47" s="1961"/>
    </row>
    <row r="48" spans="2:11" ht="12" customHeight="1" x14ac:dyDescent="0.25">
      <c r="B48" s="1261" t="s">
        <v>74</v>
      </c>
      <c r="C48" s="1294">
        <f t="shared" si="4"/>
        <v>381</v>
      </c>
      <c r="D48" s="1204">
        <v>380</v>
      </c>
      <c r="E48" s="1204">
        <v>1</v>
      </c>
      <c r="F48" s="435"/>
      <c r="G48" s="1294">
        <f t="shared" si="5"/>
        <v>393</v>
      </c>
      <c r="H48" s="1219">
        <v>392</v>
      </c>
      <c r="I48" s="1219">
        <v>1</v>
      </c>
      <c r="J48" s="154"/>
      <c r="K48" s="1961"/>
    </row>
    <row r="49" spans="2:11" ht="12" customHeight="1" x14ac:dyDescent="0.25">
      <c r="B49" s="1261" t="s">
        <v>76</v>
      </c>
      <c r="C49" s="1294">
        <f t="shared" si="4"/>
        <v>75</v>
      </c>
      <c r="D49" s="1204">
        <v>74</v>
      </c>
      <c r="E49" s="1204">
        <v>1</v>
      </c>
      <c r="F49" s="435"/>
      <c r="G49" s="1294">
        <f t="shared" si="5"/>
        <v>75</v>
      </c>
      <c r="H49" s="1219">
        <v>74</v>
      </c>
      <c r="I49" s="1219">
        <v>1</v>
      </c>
      <c r="J49" s="154"/>
      <c r="K49" s="1961"/>
    </row>
    <row r="50" spans="2:11" ht="12" customHeight="1" x14ac:dyDescent="0.25">
      <c r="B50" s="1261" t="s">
        <v>78</v>
      </c>
      <c r="C50" s="1294">
        <f t="shared" si="4"/>
        <v>81</v>
      </c>
      <c r="D50" s="1204">
        <v>81</v>
      </c>
      <c r="E50" s="1204">
        <v>0</v>
      </c>
      <c r="F50" s="435"/>
      <c r="G50" s="1294">
        <f t="shared" si="5"/>
        <v>84</v>
      </c>
      <c r="H50" s="1219">
        <v>84</v>
      </c>
      <c r="I50" s="1219">
        <v>0</v>
      </c>
      <c r="J50" s="154"/>
      <c r="K50" s="1961"/>
    </row>
    <row r="51" spans="2:11" ht="12" customHeight="1" x14ac:dyDescent="0.25">
      <c r="B51" s="1261" t="s">
        <v>79</v>
      </c>
      <c r="C51" s="1294">
        <f t="shared" si="4"/>
        <v>592</v>
      </c>
      <c r="D51" s="1204">
        <v>531</v>
      </c>
      <c r="E51" s="1204">
        <v>61</v>
      </c>
      <c r="F51" s="435"/>
      <c r="G51" s="1294">
        <f t="shared" si="5"/>
        <v>619</v>
      </c>
      <c r="H51" s="1219">
        <v>555</v>
      </c>
      <c r="I51" s="1219">
        <v>64</v>
      </c>
      <c r="J51" s="154"/>
      <c r="K51" s="1961"/>
    </row>
    <row r="52" spans="2:11" ht="12" customHeight="1" x14ac:dyDescent="0.25">
      <c r="B52" s="1261" t="s">
        <v>80</v>
      </c>
      <c r="C52" s="1294">
        <f t="shared" si="4"/>
        <v>60</v>
      </c>
      <c r="D52" s="1204">
        <v>60</v>
      </c>
      <c r="E52" s="1204">
        <v>0</v>
      </c>
      <c r="F52" s="435"/>
      <c r="G52" s="1294">
        <f t="shared" si="5"/>
        <v>60</v>
      </c>
      <c r="H52" s="1219">
        <v>60</v>
      </c>
      <c r="I52" s="1219">
        <v>0</v>
      </c>
      <c r="J52" s="154"/>
      <c r="K52" s="1961"/>
    </row>
    <row r="53" spans="2:11" ht="12" customHeight="1" x14ac:dyDescent="0.25">
      <c r="B53" s="1261" t="s">
        <v>601</v>
      </c>
      <c r="C53" s="1294">
        <f t="shared" si="4"/>
        <v>254</v>
      </c>
      <c r="D53" s="1204">
        <v>251</v>
      </c>
      <c r="E53" s="1204">
        <v>3</v>
      </c>
      <c r="F53" s="435"/>
      <c r="G53" s="1294">
        <f t="shared" si="5"/>
        <v>252</v>
      </c>
      <c r="H53" s="1219">
        <v>250</v>
      </c>
      <c r="I53" s="1219">
        <v>2</v>
      </c>
      <c r="J53" s="154"/>
      <c r="K53" s="1961"/>
    </row>
    <row r="54" spans="2:11" ht="12" customHeight="1" x14ac:dyDescent="0.25">
      <c r="B54" s="1261" t="s">
        <v>82</v>
      </c>
      <c r="C54" s="1294">
        <f t="shared" si="4"/>
        <v>1051</v>
      </c>
      <c r="D54" s="1204">
        <v>936</v>
      </c>
      <c r="E54" s="1204">
        <v>115</v>
      </c>
      <c r="F54" s="435"/>
      <c r="G54" s="1294">
        <f t="shared" si="5"/>
        <v>1068</v>
      </c>
      <c r="H54" s="1219">
        <v>944</v>
      </c>
      <c r="I54" s="1219">
        <v>124</v>
      </c>
      <c r="J54" s="154"/>
      <c r="K54" s="1961"/>
    </row>
    <row r="55" spans="2:11" ht="12" customHeight="1" x14ac:dyDescent="0.25">
      <c r="B55" s="1261" t="s">
        <v>83</v>
      </c>
      <c r="C55" s="1294">
        <f t="shared" si="4"/>
        <v>51</v>
      </c>
      <c r="D55" s="1204">
        <v>40</v>
      </c>
      <c r="E55" s="1204">
        <v>11</v>
      </c>
      <c r="F55" s="435"/>
      <c r="G55" s="1294">
        <f t="shared" si="5"/>
        <v>53</v>
      </c>
      <c r="H55" s="1219">
        <v>43</v>
      </c>
      <c r="I55" s="1219">
        <v>10</v>
      </c>
      <c r="J55" s="154"/>
      <c r="K55" s="1961"/>
    </row>
    <row r="56" spans="2:11" ht="12" customHeight="1" x14ac:dyDescent="0.25">
      <c r="B56" s="1261" t="s">
        <v>84</v>
      </c>
      <c r="C56" s="1294">
        <f t="shared" si="4"/>
        <v>376</v>
      </c>
      <c r="D56" s="1204">
        <v>303</v>
      </c>
      <c r="E56" s="1204">
        <v>73</v>
      </c>
      <c r="F56" s="435"/>
      <c r="G56" s="1294">
        <f t="shared" si="5"/>
        <v>382</v>
      </c>
      <c r="H56" s="1219">
        <v>316</v>
      </c>
      <c r="I56" s="1219">
        <v>66</v>
      </c>
      <c r="J56" s="154"/>
      <c r="K56" s="1961"/>
    </row>
    <row r="57" spans="2:11" ht="12" customHeight="1" x14ac:dyDescent="0.25">
      <c r="B57" s="1261" t="s">
        <v>86</v>
      </c>
      <c r="C57" s="1294">
        <f t="shared" si="4"/>
        <v>98</v>
      </c>
      <c r="D57" s="1204">
        <v>85</v>
      </c>
      <c r="E57" s="1204">
        <v>13</v>
      </c>
      <c r="F57" s="435"/>
      <c r="G57" s="1294">
        <f t="shared" si="5"/>
        <v>85</v>
      </c>
      <c r="H57" s="1219">
        <v>78</v>
      </c>
      <c r="I57" s="1219">
        <v>7</v>
      </c>
      <c r="J57" s="154"/>
      <c r="K57" s="1961"/>
    </row>
    <row r="58" spans="2:11" ht="12" customHeight="1" x14ac:dyDescent="0.25">
      <c r="B58" s="1261" t="s">
        <v>88</v>
      </c>
      <c r="C58" s="1294">
        <f t="shared" si="4"/>
        <v>180</v>
      </c>
      <c r="D58" s="1204">
        <v>28</v>
      </c>
      <c r="E58" s="1204">
        <v>152</v>
      </c>
      <c r="F58" s="435"/>
      <c r="G58" s="1294">
        <f t="shared" si="5"/>
        <v>192</v>
      </c>
      <c r="H58" s="1219">
        <v>27</v>
      </c>
      <c r="I58" s="1219">
        <v>165</v>
      </c>
      <c r="J58" s="154"/>
      <c r="K58" s="1961"/>
    </row>
    <row r="59" spans="2:11" ht="12" customHeight="1" x14ac:dyDescent="0.25">
      <c r="B59" s="1261" t="s">
        <v>89</v>
      </c>
      <c r="C59" s="1294">
        <f t="shared" si="4"/>
        <v>23</v>
      </c>
      <c r="D59" s="1204">
        <v>23</v>
      </c>
      <c r="E59" s="1219">
        <v>0</v>
      </c>
      <c r="F59" s="435"/>
      <c r="G59" s="1294">
        <f t="shared" si="5"/>
        <v>23</v>
      </c>
      <c r="H59" s="1219">
        <v>23</v>
      </c>
      <c r="I59" s="1219">
        <v>0</v>
      </c>
      <c r="J59" s="154"/>
      <c r="K59" s="1961"/>
    </row>
    <row r="60" spans="2:11" ht="12" customHeight="1" x14ac:dyDescent="0.25">
      <c r="B60" s="1261" t="s">
        <v>90</v>
      </c>
      <c r="C60" s="1294">
        <f t="shared" si="4"/>
        <v>245</v>
      </c>
      <c r="D60" s="1204">
        <v>242</v>
      </c>
      <c r="E60" s="1219">
        <v>3</v>
      </c>
      <c r="F60" s="435"/>
      <c r="G60" s="1294">
        <f t="shared" si="5"/>
        <v>254</v>
      </c>
      <c r="H60" s="1219">
        <v>251</v>
      </c>
      <c r="I60" s="1219">
        <v>3</v>
      </c>
      <c r="J60" s="154"/>
      <c r="K60" s="1961"/>
    </row>
    <row r="61" spans="2:11" s="1" customFormat="1" ht="12" customHeight="1" x14ac:dyDescent="0.25">
      <c r="B61" s="1261" t="s">
        <v>92</v>
      </c>
      <c r="C61" s="1294">
        <f t="shared" si="4"/>
        <v>113</v>
      </c>
      <c r="D61" s="1204">
        <v>113</v>
      </c>
      <c r="E61" s="1219" t="s">
        <v>131</v>
      </c>
      <c r="F61" s="159"/>
      <c r="G61" s="1294">
        <f t="shared" si="5"/>
        <v>116</v>
      </c>
      <c r="H61" s="1219">
        <v>116</v>
      </c>
      <c r="I61" s="1219">
        <v>0</v>
      </c>
      <c r="J61" s="162"/>
      <c r="K61" s="1961"/>
    </row>
    <row r="62" spans="2:11" ht="12" customHeight="1" x14ac:dyDescent="0.25">
      <c r="B62" s="1261" t="s">
        <v>94</v>
      </c>
      <c r="C62" s="1294">
        <f t="shared" si="4"/>
        <v>938</v>
      </c>
      <c r="D62" s="1204">
        <v>900</v>
      </c>
      <c r="E62" s="1219">
        <v>38</v>
      </c>
      <c r="F62" s="435"/>
      <c r="G62" s="1294">
        <f t="shared" si="5"/>
        <v>832</v>
      </c>
      <c r="H62" s="1219">
        <v>800</v>
      </c>
      <c r="I62" s="1219">
        <v>32</v>
      </c>
      <c r="J62" s="154"/>
      <c r="K62" s="1961"/>
    </row>
    <row r="63" spans="2:11" ht="12" customHeight="1" x14ac:dyDescent="0.25">
      <c r="B63" s="1261" t="s">
        <v>95</v>
      </c>
      <c r="C63" s="1294">
        <f t="shared" si="4"/>
        <v>170</v>
      </c>
      <c r="D63" s="1204">
        <v>169</v>
      </c>
      <c r="E63" s="1219">
        <v>1</v>
      </c>
      <c r="F63" s="435"/>
      <c r="G63" s="1294">
        <f t="shared" si="5"/>
        <v>184</v>
      </c>
      <c r="H63" s="1219">
        <v>183</v>
      </c>
      <c r="I63" s="1219">
        <v>1</v>
      </c>
      <c r="J63" s="154"/>
      <c r="K63" s="1961"/>
    </row>
    <row r="64" spans="2:11" ht="12" customHeight="1" x14ac:dyDescent="0.25">
      <c r="B64" s="1261" t="s">
        <v>97</v>
      </c>
      <c r="C64" s="1294">
        <f t="shared" si="4"/>
        <v>214</v>
      </c>
      <c r="D64" s="1204">
        <v>171</v>
      </c>
      <c r="E64" s="1219">
        <v>43</v>
      </c>
      <c r="F64" s="435"/>
      <c r="G64" s="1294">
        <f t="shared" si="5"/>
        <v>214</v>
      </c>
      <c r="H64" s="1219">
        <v>171</v>
      </c>
      <c r="I64" s="1219">
        <v>43</v>
      </c>
      <c r="J64" s="154"/>
      <c r="K64" s="1961"/>
    </row>
    <row r="65" spans="2:11" ht="12" customHeight="1" x14ac:dyDescent="0.25">
      <c r="B65" s="1261" t="s">
        <v>188</v>
      </c>
      <c r="C65" s="1294">
        <f t="shared" si="4"/>
        <v>48</v>
      </c>
      <c r="D65" s="1204">
        <v>48</v>
      </c>
      <c r="E65" s="1219">
        <v>0</v>
      </c>
      <c r="F65" s="435"/>
      <c r="G65" s="1294" t="s">
        <v>131</v>
      </c>
      <c r="H65" s="1219" t="s">
        <v>131</v>
      </c>
      <c r="I65" s="1219" t="s">
        <v>131</v>
      </c>
      <c r="J65" s="154"/>
      <c r="K65" s="1961"/>
    </row>
    <row r="66" spans="2:11" ht="12" customHeight="1" x14ac:dyDescent="0.25">
      <c r="B66" s="1261" t="s">
        <v>99</v>
      </c>
      <c r="C66" s="1294">
        <f t="shared" si="4"/>
        <v>44</v>
      </c>
      <c r="D66" s="1204">
        <v>44</v>
      </c>
      <c r="E66" s="1204">
        <v>0</v>
      </c>
      <c r="F66" s="435"/>
      <c r="G66" s="1294">
        <f>SUM(H66:I66)</f>
        <v>43</v>
      </c>
      <c r="H66" s="1219">
        <v>43</v>
      </c>
      <c r="I66" s="1219">
        <v>0</v>
      </c>
      <c r="J66" s="154"/>
      <c r="K66" s="1961"/>
    </row>
    <row r="67" spans="2:11" ht="12" customHeight="1" x14ac:dyDescent="0.25">
      <c r="B67" s="1261" t="s">
        <v>189</v>
      </c>
      <c r="C67" s="1294">
        <f t="shared" si="4"/>
        <v>176</v>
      </c>
      <c r="D67" s="1204">
        <v>176</v>
      </c>
      <c r="E67" s="1204">
        <v>0</v>
      </c>
      <c r="F67" s="435"/>
      <c r="G67" s="1294">
        <f>SUM(H67:I67)</f>
        <v>171</v>
      </c>
      <c r="H67" s="1219">
        <v>171</v>
      </c>
      <c r="I67" s="1219">
        <v>0</v>
      </c>
      <c r="J67" s="154"/>
      <c r="K67" s="1961"/>
    </row>
    <row r="68" spans="2:11" ht="12" customHeight="1" x14ac:dyDescent="0.25">
      <c r="B68" s="1261" t="s">
        <v>103</v>
      </c>
      <c r="C68" s="1294">
        <f t="shared" si="4"/>
        <v>264</v>
      </c>
      <c r="D68" s="1204">
        <v>227</v>
      </c>
      <c r="E68" s="1204">
        <v>37</v>
      </c>
      <c r="F68" s="435"/>
      <c r="G68" s="1294">
        <f>SUM(H68:I68)</f>
        <v>270</v>
      </c>
      <c r="H68" s="1219">
        <v>234</v>
      </c>
      <c r="I68" s="1219">
        <v>36</v>
      </c>
      <c r="J68" s="154"/>
      <c r="K68" s="1961"/>
    </row>
    <row r="69" spans="2:11" ht="12" customHeight="1" x14ac:dyDescent="0.25">
      <c r="B69" s="1261" t="s">
        <v>105</v>
      </c>
      <c r="C69" s="1294">
        <f t="shared" si="4"/>
        <v>76</v>
      </c>
      <c r="D69" s="1204">
        <v>75</v>
      </c>
      <c r="E69" s="1204">
        <v>1</v>
      </c>
      <c r="F69" s="435"/>
      <c r="G69" s="1294">
        <f>SUM(H69:I69)</f>
        <v>72</v>
      </c>
      <c r="H69" s="1219">
        <v>71</v>
      </c>
      <c r="I69" s="1219">
        <v>1</v>
      </c>
      <c r="J69" s="154"/>
      <c r="K69" s="1961"/>
    </row>
    <row r="70" spans="2:11" ht="12" customHeight="1" x14ac:dyDescent="0.25">
      <c r="B70" s="1263" t="s">
        <v>107</v>
      </c>
      <c r="C70" s="1295">
        <f t="shared" si="4"/>
        <v>451</v>
      </c>
      <c r="D70" s="1217">
        <v>427</v>
      </c>
      <c r="E70" s="1217">
        <v>24</v>
      </c>
      <c r="F70" s="435"/>
      <c r="G70" s="1295">
        <f>SUM(H70:I70)</f>
        <v>461</v>
      </c>
      <c r="H70" s="1293">
        <v>440</v>
      </c>
      <c r="I70" s="1293">
        <v>21</v>
      </c>
      <c r="J70" s="154"/>
      <c r="K70" s="1961"/>
    </row>
    <row r="71" spans="2:11" ht="12" customHeight="1" x14ac:dyDescent="0.25">
      <c r="B71" s="157" t="s">
        <v>30</v>
      </c>
      <c r="C71" s="266">
        <f>SUM(C43:C70)</f>
        <v>10021</v>
      </c>
      <c r="D71" s="158"/>
      <c r="E71" s="435"/>
      <c r="F71" s="435"/>
      <c r="G71" s="158">
        <f>SUM(G43:G70)</f>
        <v>10136</v>
      </c>
      <c r="H71" s="158"/>
      <c r="I71" s="435"/>
      <c r="J71" s="154"/>
      <c r="K71" s="1961"/>
    </row>
    <row r="72" spans="2:11" ht="12" customHeight="1" x14ac:dyDescent="0.25">
      <c r="B72" s="21"/>
      <c r="C72" s="266"/>
      <c r="D72" s="159"/>
      <c r="E72" s="435"/>
      <c r="F72" s="435"/>
      <c r="G72" s="159"/>
      <c r="H72" s="159"/>
      <c r="I72" s="435"/>
      <c r="J72" s="154"/>
      <c r="K72" s="154"/>
    </row>
    <row r="73" spans="2:11" ht="12" customHeight="1" x14ac:dyDescent="0.25">
      <c r="B73" s="1018" t="s">
        <v>132</v>
      </c>
      <c r="C73" s="1099">
        <f>SUM(C71,C40,G19)</f>
        <v>46170</v>
      </c>
      <c r="D73" s="1100"/>
      <c r="E73" s="1101"/>
      <c r="F73" s="1101"/>
      <c r="G73" s="1102">
        <f>SUM(G19,G40,G71)</f>
        <v>45740</v>
      </c>
      <c r="H73" s="1100"/>
      <c r="I73" s="1100"/>
      <c r="J73" s="154"/>
      <c r="K73" s="154"/>
    </row>
    <row r="74" spans="2:11" ht="12" customHeight="1" x14ac:dyDescent="0.25">
      <c r="B74" s="3"/>
      <c r="C74" s="154"/>
      <c r="D74" s="154"/>
      <c r="E74" s="154"/>
      <c r="F74" s="154"/>
      <c r="G74" s="154"/>
      <c r="H74" s="154"/>
      <c r="I74" s="154"/>
      <c r="J74" s="154"/>
      <c r="K74" s="154"/>
    </row>
    <row r="75" spans="2:11" ht="12" customHeight="1" x14ac:dyDescent="0.25">
      <c r="B75" s="87" t="s">
        <v>110</v>
      </c>
    </row>
    <row r="76" spans="2:11" ht="12" customHeight="1" x14ac:dyDescent="0.25">
      <c r="B76" s="87" t="s">
        <v>111</v>
      </c>
    </row>
    <row r="77" spans="2:11" ht="12" customHeight="1" x14ac:dyDescent="0.25">
      <c r="B77" s="87" t="s">
        <v>112</v>
      </c>
    </row>
    <row r="78" spans="2:11" ht="12" customHeight="1" x14ac:dyDescent="0.25">
      <c r="B78" s="94" t="s">
        <v>113</v>
      </c>
    </row>
    <row r="79" spans="2:11" ht="12" customHeight="1" x14ac:dyDescent="0.25">
      <c r="B79" s="87" t="s">
        <v>133</v>
      </c>
    </row>
    <row r="80" spans="2:11" ht="12" customHeight="1" x14ac:dyDescent="0.25">
      <c r="B80" s="87" t="s">
        <v>134</v>
      </c>
    </row>
    <row r="81" spans="2:2" ht="12" customHeight="1" x14ac:dyDescent="0.25">
      <c r="B81" s="87"/>
    </row>
    <row r="82" spans="2:2" ht="12" customHeight="1" x14ac:dyDescent="0.25">
      <c r="B82" s="79" t="s">
        <v>116</v>
      </c>
    </row>
    <row r="83" spans="2:2" ht="12" customHeight="1" x14ac:dyDescent="0.25">
      <c r="B83" s="79" t="s">
        <v>117</v>
      </c>
    </row>
    <row r="84" spans="2:2" ht="12" customHeight="1" x14ac:dyDescent="0.25">
      <c r="B84" s="79" t="s">
        <v>121</v>
      </c>
    </row>
    <row r="85" spans="2:2" ht="12" customHeight="1" x14ac:dyDescent="0.25">
      <c r="B85" s="79" t="s">
        <v>805</v>
      </c>
    </row>
    <row r="86" spans="2:2" ht="12" customHeight="1" x14ac:dyDescent="0.25">
      <c r="B86" s="79" t="s">
        <v>118</v>
      </c>
    </row>
    <row r="87" spans="2:2" ht="12" customHeight="1" x14ac:dyDescent="0.25">
      <c r="B87" s="79" t="s">
        <v>119</v>
      </c>
    </row>
    <row r="88" spans="2:2" ht="12" customHeight="1" x14ac:dyDescent="0.25">
      <c r="B88" s="79" t="s">
        <v>120</v>
      </c>
    </row>
    <row r="89" spans="2:2" ht="12" customHeight="1" x14ac:dyDescent="0.25">
      <c r="B89" s="3" t="s">
        <v>807</v>
      </c>
    </row>
    <row r="90" spans="2:2" ht="12" customHeight="1" x14ac:dyDescent="0.25">
      <c r="B90" s="79" t="s">
        <v>123</v>
      </c>
    </row>
    <row r="91" spans="2:2" ht="12" customHeight="1" x14ac:dyDescent="0.25">
      <c r="B91" s="79" t="s">
        <v>124</v>
      </c>
    </row>
    <row r="92" spans="2:2" ht="12" customHeight="1" x14ac:dyDescent="0.25">
      <c r="B92" s="79" t="s">
        <v>125</v>
      </c>
    </row>
    <row r="93" spans="2:2" ht="12" customHeight="1" x14ac:dyDescent="0.25">
      <c r="B93" s="79" t="s">
        <v>122</v>
      </c>
    </row>
    <row r="94" spans="2:2" ht="12" customHeight="1" x14ac:dyDescent="0.25">
      <c r="B94" s="79" t="s">
        <v>126</v>
      </c>
    </row>
    <row r="95" spans="2:2" ht="12" customHeight="1" x14ac:dyDescent="0.25"/>
    <row r="96" spans="2:2" ht="12" customHeight="1" x14ac:dyDescent="0.25"/>
    <row r="97" spans="2:4" ht="12" customHeight="1" x14ac:dyDescent="0.25"/>
    <row r="98" spans="2:4" ht="12" customHeight="1" x14ac:dyDescent="0.25"/>
    <row r="99" spans="2:4" ht="12" customHeight="1" x14ac:dyDescent="0.25"/>
    <row r="100" spans="2:4" ht="12" customHeight="1" x14ac:dyDescent="0.25"/>
    <row r="101" spans="2:4" ht="12" customHeight="1" x14ac:dyDescent="0.25"/>
    <row r="102" spans="2:4" ht="12" customHeight="1" x14ac:dyDescent="0.25"/>
    <row r="103" spans="2:4" ht="12" customHeight="1" x14ac:dyDescent="0.25"/>
    <row r="104" spans="2:4" ht="12" customHeight="1" x14ac:dyDescent="0.25"/>
    <row r="105" spans="2:4" ht="12" customHeight="1" x14ac:dyDescent="0.25">
      <c r="B105" s="92"/>
      <c r="C105" s="92"/>
      <c r="D105" s="92"/>
    </row>
  </sheetData>
  <sortState ref="B82:B94">
    <sortCondition ref="B82"/>
  </sortState>
  <mergeCells count="5">
    <mergeCell ref="B4:B6"/>
    <mergeCell ref="C4:E4"/>
    <mergeCell ref="G4:I4"/>
    <mergeCell ref="C5:C6"/>
    <mergeCell ref="G5:G6"/>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XFD56"/>
  <sheetViews>
    <sheetView showGridLines="0" zoomScale="85" zoomScaleNormal="85" workbookViewId="0">
      <selection activeCell="N37" sqref="N37"/>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3" width="2.85546875" style="2" customWidth="1"/>
    <col min="14" max="14" width="9.140625" style="2"/>
    <col min="15" max="15" width="34.42578125" style="2" bestFit="1" customWidth="1"/>
    <col min="16" max="246" width="9.140625" style="2"/>
    <col min="247" max="247" width="2.85546875" style="2" customWidth="1"/>
    <col min="248" max="248" width="45.85546875" style="2" customWidth="1"/>
    <col min="249" max="249" width="2.85546875" style="2" customWidth="1"/>
    <col min="250" max="251" width="15.7109375" style="2" customWidth="1"/>
    <col min="252" max="252" width="2.85546875" style="2" customWidth="1"/>
    <col min="253" max="254" width="15.7109375" style="2" customWidth="1"/>
    <col min="255" max="255" width="2.85546875" style="2" customWidth="1"/>
    <col min="256" max="257" width="15.7109375" style="2" customWidth="1"/>
    <col min="258" max="258" width="2.85546875" style="2" customWidth="1"/>
    <col min="259" max="260" width="15.710937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502" width="9.140625" style="2"/>
    <col min="503" max="503" width="2.85546875" style="2" customWidth="1"/>
    <col min="504" max="504" width="45.85546875" style="2" customWidth="1"/>
    <col min="505" max="505" width="2.85546875" style="2" customWidth="1"/>
    <col min="506" max="507" width="15.7109375" style="2" customWidth="1"/>
    <col min="508" max="508" width="2.85546875" style="2" customWidth="1"/>
    <col min="509" max="510" width="15.7109375" style="2" customWidth="1"/>
    <col min="511" max="511" width="2.85546875" style="2" customWidth="1"/>
    <col min="512" max="513" width="15.7109375" style="2" customWidth="1"/>
    <col min="514" max="514" width="2.85546875" style="2" customWidth="1"/>
    <col min="515" max="516" width="15.710937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758" width="9.140625" style="2"/>
    <col min="759" max="759" width="2.85546875" style="2" customWidth="1"/>
    <col min="760" max="760" width="45.85546875" style="2" customWidth="1"/>
    <col min="761" max="761" width="2.85546875" style="2" customWidth="1"/>
    <col min="762" max="763" width="15.7109375" style="2" customWidth="1"/>
    <col min="764" max="764" width="2.85546875" style="2" customWidth="1"/>
    <col min="765" max="766" width="15.7109375" style="2" customWidth="1"/>
    <col min="767" max="767" width="2.85546875" style="2" customWidth="1"/>
    <col min="768" max="769" width="15.7109375" style="2" customWidth="1"/>
    <col min="770" max="770" width="2.85546875" style="2" customWidth="1"/>
    <col min="771" max="772" width="15.710937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1014" width="9.140625" style="2"/>
    <col min="1015" max="1015" width="2.85546875" style="2" customWidth="1"/>
    <col min="1016" max="1016" width="45.85546875" style="2" customWidth="1"/>
    <col min="1017" max="1017" width="2.85546875" style="2" customWidth="1"/>
    <col min="1018" max="1019" width="15.7109375" style="2" customWidth="1"/>
    <col min="1020" max="1020" width="2.85546875" style="2" customWidth="1"/>
    <col min="1021" max="1022" width="15.7109375" style="2" customWidth="1"/>
    <col min="1023" max="1023" width="2.85546875" style="2" customWidth="1"/>
    <col min="1024" max="1025" width="15.7109375" style="2" customWidth="1"/>
    <col min="1026" max="1026" width="2.85546875" style="2" customWidth="1"/>
    <col min="1027" max="1028" width="15.710937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270" width="9.140625" style="2"/>
    <col min="1271" max="1271" width="2.85546875" style="2" customWidth="1"/>
    <col min="1272" max="1272" width="45.85546875" style="2" customWidth="1"/>
    <col min="1273" max="1273" width="2.85546875" style="2" customWidth="1"/>
    <col min="1274" max="1275" width="15.7109375" style="2" customWidth="1"/>
    <col min="1276" max="1276" width="2.85546875" style="2" customWidth="1"/>
    <col min="1277" max="1278" width="15.7109375" style="2" customWidth="1"/>
    <col min="1279" max="1279" width="2.85546875" style="2" customWidth="1"/>
    <col min="1280" max="1281" width="15.7109375" style="2" customWidth="1"/>
    <col min="1282" max="1282" width="2.85546875" style="2" customWidth="1"/>
    <col min="1283" max="1284" width="15.710937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526" width="9.140625" style="2"/>
    <col min="1527" max="1527" width="2.85546875" style="2" customWidth="1"/>
    <col min="1528" max="1528" width="45.85546875" style="2" customWidth="1"/>
    <col min="1529" max="1529" width="2.85546875" style="2" customWidth="1"/>
    <col min="1530" max="1531" width="15.7109375" style="2" customWidth="1"/>
    <col min="1532" max="1532" width="2.85546875" style="2" customWidth="1"/>
    <col min="1533" max="1534" width="15.7109375" style="2" customWidth="1"/>
    <col min="1535" max="1535" width="2.85546875" style="2" customWidth="1"/>
    <col min="1536" max="1537" width="15.7109375" style="2" customWidth="1"/>
    <col min="1538" max="1538" width="2.85546875" style="2" customWidth="1"/>
    <col min="1539" max="1540" width="15.710937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782" width="9.140625" style="2"/>
    <col min="1783" max="1783" width="2.85546875" style="2" customWidth="1"/>
    <col min="1784" max="1784" width="45.85546875" style="2" customWidth="1"/>
    <col min="1785" max="1785" width="2.85546875" style="2" customWidth="1"/>
    <col min="1786" max="1787" width="15.7109375" style="2" customWidth="1"/>
    <col min="1788" max="1788" width="2.85546875" style="2" customWidth="1"/>
    <col min="1789" max="1790" width="15.7109375" style="2" customWidth="1"/>
    <col min="1791" max="1791" width="2.85546875" style="2" customWidth="1"/>
    <col min="1792" max="1793" width="15.7109375" style="2" customWidth="1"/>
    <col min="1794" max="1794" width="2.85546875" style="2" customWidth="1"/>
    <col min="1795" max="1796" width="15.710937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2038" width="9.140625" style="2"/>
    <col min="2039" max="2039" width="2.85546875" style="2" customWidth="1"/>
    <col min="2040" max="2040" width="45.85546875" style="2" customWidth="1"/>
    <col min="2041" max="2041" width="2.85546875" style="2" customWidth="1"/>
    <col min="2042" max="2043" width="15.7109375" style="2" customWidth="1"/>
    <col min="2044" max="2044" width="2.85546875" style="2" customWidth="1"/>
    <col min="2045" max="2046" width="15.7109375" style="2" customWidth="1"/>
    <col min="2047" max="2047" width="2.85546875" style="2" customWidth="1"/>
    <col min="2048" max="2049" width="15.7109375" style="2" customWidth="1"/>
    <col min="2050" max="2050" width="2.85546875" style="2" customWidth="1"/>
    <col min="2051" max="2052" width="15.710937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294" width="9.140625" style="2"/>
    <col min="2295" max="2295" width="2.85546875" style="2" customWidth="1"/>
    <col min="2296" max="2296" width="45.85546875" style="2" customWidth="1"/>
    <col min="2297" max="2297" width="2.85546875" style="2" customWidth="1"/>
    <col min="2298" max="2299" width="15.7109375" style="2" customWidth="1"/>
    <col min="2300" max="2300" width="2.85546875" style="2" customWidth="1"/>
    <col min="2301" max="2302" width="15.7109375" style="2" customWidth="1"/>
    <col min="2303" max="2303" width="2.85546875" style="2" customWidth="1"/>
    <col min="2304" max="2305" width="15.7109375" style="2" customWidth="1"/>
    <col min="2306" max="2306" width="2.85546875" style="2" customWidth="1"/>
    <col min="2307" max="2308" width="15.710937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550" width="9.140625" style="2"/>
    <col min="2551" max="2551" width="2.85546875" style="2" customWidth="1"/>
    <col min="2552" max="2552" width="45.85546875" style="2" customWidth="1"/>
    <col min="2553" max="2553" width="2.85546875" style="2" customWidth="1"/>
    <col min="2554" max="2555" width="15.7109375" style="2" customWidth="1"/>
    <col min="2556" max="2556" width="2.85546875" style="2" customWidth="1"/>
    <col min="2557" max="2558" width="15.7109375" style="2" customWidth="1"/>
    <col min="2559" max="2559" width="2.85546875" style="2" customWidth="1"/>
    <col min="2560" max="2561" width="15.7109375" style="2" customWidth="1"/>
    <col min="2562" max="2562" width="2.85546875" style="2" customWidth="1"/>
    <col min="2563" max="2564" width="15.710937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806" width="9.140625" style="2"/>
    <col min="2807" max="2807" width="2.85546875" style="2" customWidth="1"/>
    <col min="2808" max="2808" width="45.85546875" style="2" customWidth="1"/>
    <col min="2809" max="2809" width="2.85546875" style="2" customWidth="1"/>
    <col min="2810" max="2811" width="15.7109375" style="2" customWidth="1"/>
    <col min="2812" max="2812" width="2.85546875" style="2" customWidth="1"/>
    <col min="2813" max="2814" width="15.7109375" style="2" customWidth="1"/>
    <col min="2815" max="2815" width="2.85546875" style="2" customWidth="1"/>
    <col min="2816" max="2817" width="15.7109375" style="2" customWidth="1"/>
    <col min="2818" max="2818" width="2.85546875" style="2" customWidth="1"/>
    <col min="2819" max="2820" width="15.710937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3062" width="9.140625" style="2"/>
    <col min="3063" max="3063" width="2.85546875" style="2" customWidth="1"/>
    <col min="3064" max="3064" width="45.85546875" style="2" customWidth="1"/>
    <col min="3065" max="3065" width="2.85546875" style="2" customWidth="1"/>
    <col min="3066" max="3067" width="15.7109375" style="2" customWidth="1"/>
    <col min="3068" max="3068" width="2.85546875" style="2" customWidth="1"/>
    <col min="3069" max="3070" width="15.7109375" style="2" customWidth="1"/>
    <col min="3071" max="3071" width="2.85546875" style="2" customWidth="1"/>
    <col min="3072" max="3073" width="15.7109375" style="2" customWidth="1"/>
    <col min="3074" max="3074" width="2.85546875" style="2" customWidth="1"/>
    <col min="3075" max="3076" width="15.710937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318" width="9.140625" style="2"/>
    <col min="3319" max="3319" width="2.85546875" style="2" customWidth="1"/>
    <col min="3320" max="3320" width="45.85546875" style="2" customWidth="1"/>
    <col min="3321" max="3321" width="2.85546875" style="2" customWidth="1"/>
    <col min="3322" max="3323" width="15.7109375" style="2" customWidth="1"/>
    <col min="3324" max="3324" width="2.85546875" style="2" customWidth="1"/>
    <col min="3325" max="3326" width="15.7109375" style="2" customWidth="1"/>
    <col min="3327" max="3327" width="2.85546875" style="2" customWidth="1"/>
    <col min="3328" max="3329" width="15.7109375" style="2" customWidth="1"/>
    <col min="3330" max="3330" width="2.85546875" style="2" customWidth="1"/>
    <col min="3331" max="3332" width="15.710937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574" width="9.140625" style="2"/>
    <col min="3575" max="3575" width="2.85546875" style="2" customWidth="1"/>
    <col min="3576" max="3576" width="45.85546875" style="2" customWidth="1"/>
    <col min="3577" max="3577" width="2.85546875" style="2" customWidth="1"/>
    <col min="3578" max="3579" width="15.7109375" style="2" customWidth="1"/>
    <col min="3580" max="3580" width="2.85546875" style="2" customWidth="1"/>
    <col min="3581" max="3582" width="15.7109375" style="2" customWidth="1"/>
    <col min="3583" max="3583" width="2.85546875" style="2" customWidth="1"/>
    <col min="3584" max="3585" width="15.7109375" style="2" customWidth="1"/>
    <col min="3586" max="3586" width="2.85546875" style="2" customWidth="1"/>
    <col min="3587" max="3588" width="15.710937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830" width="9.140625" style="2"/>
    <col min="3831" max="3831" width="2.85546875" style="2" customWidth="1"/>
    <col min="3832" max="3832" width="45.85546875" style="2" customWidth="1"/>
    <col min="3833" max="3833" width="2.85546875" style="2" customWidth="1"/>
    <col min="3834" max="3835" width="15.7109375" style="2" customWidth="1"/>
    <col min="3836" max="3836" width="2.85546875" style="2" customWidth="1"/>
    <col min="3837" max="3838" width="15.7109375" style="2" customWidth="1"/>
    <col min="3839" max="3839" width="2.85546875" style="2" customWidth="1"/>
    <col min="3840" max="3841" width="15.7109375" style="2" customWidth="1"/>
    <col min="3842" max="3842" width="2.85546875" style="2" customWidth="1"/>
    <col min="3843" max="3844" width="15.710937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4086" width="9.140625" style="2"/>
    <col min="4087" max="4087" width="2.85546875" style="2" customWidth="1"/>
    <col min="4088" max="4088" width="45.85546875" style="2" customWidth="1"/>
    <col min="4089" max="4089" width="2.85546875" style="2" customWidth="1"/>
    <col min="4090" max="4091" width="15.7109375" style="2" customWidth="1"/>
    <col min="4092" max="4092" width="2.85546875" style="2" customWidth="1"/>
    <col min="4093" max="4094" width="15.7109375" style="2" customWidth="1"/>
    <col min="4095" max="4095" width="2.85546875" style="2" customWidth="1"/>
    <col min="4096" max="4097" width="15.7109375" style="2" customWidth="1"/>
    <col min="4098" max="4098" width="2.85546875" style="2" customWidth="1"/>
    <col min="4099" max="4100" width="15.710937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342" width="9.140625" style="2"/>
    <col min="4343" max="4343" width="2.85546875" style="2" customWidth="1"/>
    <col min="4344" max="4344" width="45.85546875" style="2" customWidth="1"/>
    <col min="4345" max="4345" width="2.85546875" style="2" customWidth="1"/>
    <col min="4346" max="4347" width="15.7109375" style="2" customWidth="1"/>
    <col min="4348" max="4348" width="2.85546875" style="2" customWidth="1"/>
    <col min="4349" max="4350" width="15.7109375" style="2" customWidth="1"/>
    <col min="4351" max="4351" width="2.85546875" style="2" customWidth="1"/>
    <col min="4352" max="4353" width="15.7109375" style="2" customWidth="1"/>
    <col min="4354" max="4354" width="2.85546875" style="2" customWidth="1"/>
    <col min="4355" max="4356" width="15.710937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598" width="9.140625" style="2"/>
    <col min="4599" max="4599" width="2.85546875" style="2" customWidth="1"/>
    <col min="4600" max="4600" width="45.85546875" style="2" customWidth="1"/>
    <col min="4601" max="4601" width="2.85546875" style="2" customWidth="1"/>
    <col min="4602" max="4603" width="15.7109375" style="2" customWidth="1"/>
    <col min="4604" max="4604" width="2.85546875" style="2" customWidth="1"/>
    <col min="4605" max="4606" width="15.7109375" style="2" customWidth="1"/>
    <col min="4607" max="4607" width="2.85546875" style="2" customWidth="1"/>
    <col min="4608" max="4609" width="15.7109375" style="2" customWidth="1"/>
    <col min="4610" max="4610" width="2.85546875" style="2" customWidth="1"/>
    <col min="4611" max="4612" width="15.710937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854" width="9.140625" style="2"/>
    <col min="4855" max="4855" width="2.85546875" style="2" customWidth="1"/>
    <col min="4856" max="4856" width="45.85546875" style="2" customWidth="1"/>
    <col min="4857" max="4857" width="2.85546875" style="2" customWidth="1"/>
    <col min="4858" max="4859" width="15.7109375" style="2" customWidth="1"/>
    <col min="4860" max="4860" width="2.85546875" style="2" customWidth="1"/>
    <col min="4861" max="4862" width="15.7109375" style="2" customWidth="1"/>
    <col min="4863" max="4863" width="2.85546875" style="2" customWidth="1"/>
    <col min="4864" max="4865" width="15.7109375" style="2" customWidth="1"/>
    <col min="4866" max="4866" width="2.85546875" style="2" customWidth="1"/>
    <col min="4867" max="4868" width="15.710937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5110" width="9.140625" style="2"/>
    <col min="5111" max="5111" width="2.85546875" style="2" customWidth="1"/>
    <col min="5112" max="5112" width="45.85546875" style="2" customWidth="1"/>
    <col min="5113" max="5113" width="2.85546875" style="2" customWidth="1"/>
    <col min="5114" max="5115" width="15.7109375" style="2" customWidth="1"/>
    <col min="5116" max="5116" width="2.85546875" style="2" customWidth="1"/>
    <col min="5117" max="5118" width="15.7109375" style="2" customWidth="1"/>
    <col min="5119" max="5119" width="2.85546875" style="2" customWidth="1"/>
    <col min="5120" max="5121" width="15.7109375" style="2" customWidth="1"/>
    <col min="5122" max="5122" width="2.85546875" style="2" customWidth="1"/>
    <col min="5123" max="5124" width="15.710937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366" width="9.140625" style="2"/>
    <col min="5367" max="5367" width="2.85546875" style="2" customWidth="1"/>
    <col min="5368" max="5368" width="45.85546875" style="2" customWidth="1"/>
    <col min="5369" max="5369" width="2.85546875" style="2" customWidth="1"/>
    <col min="5370" max="5371" width="15.7109375" style="2" customWidth="1"/>
    <col min="5372" max="5372" width="2.85546875" style="2" customWidth="1"/>
    <col min="5373" max="5374" width="15.7109375" style="2" customWidth="1"/>
    <col min="5375" max="5375" width="2.85546875" style="2" customWidth="1"/>
    <col min="5376" max="5377" width="15.7109375" style="2" customWidth="1"/>
    <col min="5378" max="5378" width="2.85546875" style="2" customWidth="1"/>
    <col min="5379" max="5380" width="15.710937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622" width="9.140625" style="2"/>
    <col min="5623" max="5623" width="2.85546875" style="2" customWidth="1"/>
    <col min="5624" max="5624" width="45.85546875" style="2" customWidth="1"/>
    <col min="5625" max="5625" width="2.85546875" style="2" customWidth="1"/>
    <col min="5626" max="5627" width="15.7109375" style="2" customWidth="1"/>
    <col min="5628" max="5628" width="2.85546875" style="2" customWidth="1"/>
    <col min="5629" max="5630" width="15.7109375" style="2" customWidth="1"/>
    <col min="5631" max="5631" width="2.85546875" style="2" customWidth="1"/>
    <col min="5632" max="5633" width="15.7109375" style="2" customWidth="1"/>
    <col min="5634" max="5634" width="2.85546875" style="2" customWidth="1"/>
    <col min="5635" max="5636" width="15.710937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878" width="9.140625" style="2"/>
    <col min="5879" max="5879" width="2.85546875" style="2" customWidth="1"/>
    <col min="5880" max="5880" width="45.85546875" style="2" customWidth="1"/>
    <col min="5881" max="5881" width="2.85546875" style="2" customWidth="1"/>
    <col min="5882" max="5883" width="15.7109375" style="2" customWidth="1"/>
    <col min="5884" max="5884" width="2.85546875" style="2" customWidth="1"/>
    <col min="5885" max="5886" width="15.7109375" style="2" customWidth="1"/>
    <col min="5887" max="5887" width="2.85546875" style="2" customWidth="1"/>
    <col min="5888" max="5889" width="15.7109375" style="2" customWidth="1"/>
    <col min="5890" max="5890" width="2.85546875" style="2" customWidth="1"/>
    <col min="5891" max="5892" width="15.710937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6134" width="9.140625" style="2"/>
    <col min="6135" max="6135" width="2.85546875" style="2" customWidth="1"/>
    <col min="6136" max="6136" width="45.85546875" style="2" customWidth="1"/>
    <col min="6137" max="6137" width="2.85546875" style="2" customWidth="1"/>
    <col min="6138" max="6139" width="15.7109375" style="2" customWidth="1"/>
    <col min="6140" max="6140" width="2.85546875" style="2" customWidth="1"/>
    <col min="6141" max="6142" width="15.7109375" style="2" customWidth="1"/>
    <col min="6143" max="6143" width="2.85546875" style="2" customWidth="1"/>
    <col min="6144" max="6145" width="15.7109375" style="2" customWidth="1"/>
    <col min="6146" max="6146" width="2.85546875" style="2" customWidth="1"/>
    <col min="6147" max="6148" width="15.710937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390" width="9.140625" style="2"/>
    <col min="6391" max="6391" width="2.85546875" style="2" customWidth="1"/>
    <col min="6392" max="6392" width="45.85546875" style="2" customWidth="1"/>
    <col min="6393" max="6393" width="2.85546875" style="2" customWidth="1"/>
    <col min="6394" max="6395" width="15.7109375" style="2" customWidth="1"/>
    <col min="6396" max="6396" width="2.85546875" style="2" customWidth="1"/>
    <col min="6397" max="6398" width="15.7109375" style="2" customWidth="1"/>
    <col min="6399" max="6399" width="2.85546875" style="2" customWidth="1"/>
    <col min="6400" max="6401" width="15.7109375" style="2" customWidth="1"/>
    <col min="6402" max="6402" width="2.85546875" style="2" customWidth="1"/>
    <col min="6403" max="6404" width="15.710937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646" width="9.140625" style="2"/>
    <col min="6647" max="6647" width="2.85546875" style="2" customWidth="1"/>
    <col min="6648" max="6648" width="45.85546875" style="2" customWidth="1"/>
    <col min="6649" max="6649" width="2.85546875" style="2" customWidth="1"/>
    <col min="6650" max="6651" width="15.7109375" style="2" customWidth="1"/>
    <col min="6652" max="6652" width="2.85546875" style="2" customWidth="1"/>
    <col min="6653" max="6654" width="15.7109375" style="2" customWidth="1"/>
    <col min="6655" max="6655" width="2.85546875" style="2" customWidth="1"/>
    <col min="6656" max="6657" width="15.7109375" style="2" customWidth="1"/>
    <col min="6658" max="6658" width="2.85546875" style="2" customWidth="1"/>
    <col min="6659" max="6660" width="15.710937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902" width="9.140625" style="2"/>
    <col min="6903" max="6903" width="2.85546875" style="2" customWidth="1"/>
    <col min="6904" max="6904" width="45.85546875" style="2" customWidth="1"/>
    <col min="6905" max="6905" width="2.85546875" style="2" customWidth="1"/>
    <col min="6906" max="6907" width="15.7109375" style="2" customWidth="1"/>
    <col min="6908" max="6908" width="2.85546875" style="2" customWidth="1"/>
    <col min="6909" max="6910" width="15.7109375" style="2" customWidth="1"/>
    <col min="6911" max="6911" width="2.85546875" style="2" customWidth="1"/>
    <col min="6912" max="6913" width="15.7109375" style="2" customWidth="1"/>
    <col min="6914" max="6914" width="2.85546875" style="2" customWidth="1"/>
    <col min="6915" max="6916" width="15.710937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7158" width="9.140625" style="2"/>
    <col min="7159" max="7159" width="2.85546875" style="2" customWidth="1"/>
    <col min="7160" max="7160" width="45.85546875" style="2" customWidth="1"/>
    <col min="7161" max="7161" width="2.85546875" style="2" customWidth="1"/>
    <col min="7162" max="7163" width="15.7109375" style="2" customWidth="1"/>
    <col min="7164" max="7164" width="2.85546875" style="2" customWidth="1"/>
    <col min="7165" max="7166" width="15.7109375" style="2" customWidth="1"/>
    <col min="7167" max="7167" width="2.85546875" style="2" customWidth="1"/>
    <col min="7168" max="7169" width="15.7109375" style="2" customWidth="1"/>
    <col min="7170" max="7170" width="2.85546875" style="2" customWidth="1"/>
    <col min="7171" max="7172" width="15.710937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414" width="9.140625" style="2"/>
    <col min="7415" max="7415" width="2.85546875" style="2" customWidth="1"/>
    <col min="7416" max="7416" width="45.85546875" style="2" customWidth="1"/>
    <col min="7417" max="7417" width="2.85546875" style="2" customWidth="1"/>
    <col min="7418" max="7419" width="15.7109375" style="2" customWidth="1"/>
    <col min="7420" max="7420" width="2.85546875" style="2" customWidth="1"/>
    <col min="7421" max="7422" width="15.7109375" style="2" customWidth="1"/>
    <col min="7423" max="7423" width="2.85546875" style="2" customWidth="1"/>
    <col min="7424" max="7425" width="15.7109375" style="2" customWidth="1"/>
    <col min="7426" max="7426" width="2.85546875" style="2" customWidth="1"/>
    <col min="7427" max="7428" width="15.710937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670" width="9.140625" style="2"/>
    <col min="7671" max="7671" width="2.85546875" style="2" customWidth="1"/>
    <col min="7672" max="7672" width="45.85546875" style="2" customWidth="1"/>
    <col min="7673" max="7673" width="2.85546875" style="2" customWidth="1"/>
    <col min="7674" max="7675" width="15.7109375" style="2" customWidth="1"/>
    <col min="7676" max="7676" width="2.85546875" style="2" customWidth="1"/>
    <col min="7677" max="7678" width="15.7109375" style="2" customWidth="1"/>
    <col min="7679" max="7679" width="2.85546875" style="2" customWidth="1"/>
    <col min="7680" max="7681" width="15.7109375" style="2" customWidth="1"/>
    <col min="7682" max="7682" width="2.85546875" style="2" customWidth="1"/>
    <col min="7683" max="7684" width="15.710937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926" width="9.140625" style="2"/>
    <col min="7927" max="7927" width="2.85546875" style="2" customWidth="1"/>
    <col min="7928" max="7928" width="45.85546875" style="2" customWidth="1"/>
    <col min="7929" max="7929" width="2.85546875" style="2" customWidth="1"/>
    <col min="7930" max="7931" width="15.7109375" style="2" customWidth="1"/>
    <col min="7932" max="7932" width="2.85546875" style="2" customWidth="1"/>
    <col min="7933" max="7934" width="15.7109375" style="2" customWidth="1"/>
    <col min="7935" max="7935" width="2.85546875" style="2" customWidth="1"/>
    <col min="7936" max="7937" width="15.7109375" style="2" customWidth="1"/>
    <col min="7938" max="7938" width="2.85546875" style="2" customWidth="1"/>
    <col min="7939" max="7940" width="15.710937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8182" width="9.140625" style="2"/>
    <col min="8183" max="8183" width="2.85546875" style="2" customWidth="1"/>
    <col min="8184" max="8184" width="45.85546875" style="2" customWidth="1"/>
    <col min="8185" max="8185" width="2.85546875" style="2" customWidth="1"/>
    <col min="8186" max="8187" width="15.7109375" style="2" customWidth="1"/>
    <col min="8188" max="8188" width="2.85546875" style="2" customWidth="1"/>
    <col min="8189" max="8190" width="15.7109375" style="2" customWidth="1"/>
    <col min="8191" max="8191" width="2.85546875" style="2" customWidth="1"/>
    <col min="8192" max="8193" width="15.7109375" style="2" customWidth="1"/>
    <col min="8194" max="8194" width="2.85546875" style="2" customWidth="1"/>
    <col min="8195" max="8196" width="15.710937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438" width="9.140625" style="2"/>
    <col min="8439" max="8439" width="2.85546875" style="2" customWidth="1"/>
    <col min="8440" max="8440" width="45.85546875" style="2" customWidth="1"/>
    <col min="8441" max="8441" width="2.85546875" style="2" customWidth="1"/>
    <col min="8442" max="8443" width="15.7109375" style="2" customWidth="1"/>
    <col min="8444" max="8444" width="2.85546875" style="2" customWidth="1"/>
    <col min="8445" max="8446" width="15.7109375" style="2" customWidth="1"/>
    <col min="8447" max="8447" width="2.85546875" style="2" customWidth="1"/>
    <col min="8448" max="8449" width="15.7109375" style="2" customWidth="1"/>
    <col min="8450" max="8450" width="2.85546875" style="2" customWidth="1"/>
    <col min="8451" max="8452" width="15.710937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694" width="9.140625" style="2"/>
    <col min="8695" max="8695" width="2.85546875" style="2" customWidth="1"/>
    <col min="8696" max="8696" width="45.85546875" style="2" customWidth="1"/>
    <col min="8697" max="8697" width="2.85546875" style="2" customWidth="1"/>
    <col min="8698" max="8699" width="15.7109375" style="2" customWidth="1"/>
    <col min="8700" max="8700" width="2.85546875" style="2" customWidth="1"/>
    <col min="8701" max="8702" width="15.7109375" style="2" customWidth="1"/>
    <col min="8703" max="8703" width="2.85546875" style="2" customWidth="1"/>
    <col min="8704" max="8705" width="15.7109375" style="2" customWidth="1"/>
    <col min="8706" max="8706" width="2.85546875" style="2" customWidth="1"/>
    <col min="8707" max="8708" width="15.710937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950" width="9.140625" style="2"/>
    <col min="8951" max="8951" width="2.85546875" style="2" customWidth="1"/>
    <col min="8952" max="8952" width="45.85546875" style="2" customWidth="1"/>
    <col min="8953" max="8953" width="2.85546875" style="2" customWidth="1"/>
    <col min="8954" max="8955" width="15.7109375" style="2" customWidth="1"/>
    <col min="8956" max="8956" width="2.85546875" style="2" customWidth="1"/>
    <col min="8957" max="8958" width="15.7109375" style="2" customWidth="1"/>
    <col min="8959" max="8959" width="2.85546875" style="2" customWidth="1"/>
    <col min="8960" max="8961" width="15.7109375" style="2" customWidth="1"/>
    <col min="8962" max="8962" width="2.85546875" style="2" customWidth="1"/>
    <col min="8963" max="8964" width="15.710937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9206" width="9.140625" style="2"/>
    <col min="9207" max="9207" width="2.85546875" style="2" customWidth="1"/>
    <col min="9208" max="9208" width="45.85546875" style="2" customWidth="1"/>
    <col min="9209" max="9209" width="2.85546875" style="2" customWidth="1"/>
    <col min="9210" max="9211" width="15.7109375" style="2" customWidth="1"/>
    <col min="9212" max="9212" width="2.85546875" style="2" customWidth="1"/>
    <col min="9213" max="9214" width="15.7109375" style="2" customWidth="1"/>
    <col min="9215" max="9215" width="2.85546875" style="2" customWidth="1"/>
    <col min="9216" max="9217" width="15.7109375" style="2" customWidth="1"/>
    <col min="9218" max="9218" width="2.85546875" style="2" customWidth="1"/>
    <col min="9219" max="9220" width="15.710937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462" width="9.140625" style="2"/>
    <col min="9463" max="9463" width="2.85546875" style="2" customWidth="1"/>
    <col min="9464" max="9464" width="45.85546875" style="2" customWidth="1"/>
    <col min="9465" max="9465" width="2.85546875" style="2" customWidth="1"/>
    <col min="9466" max="9467" width="15.7109375" style="2" customWidth="1"/>
    <col min="9468" max="9468" width="2.85546875" style="2" customWidth="1"/>
    <col min="9469" max="9470" width="15.7109375" style="2" customWidth="1"/>
    <col min="9471" max="9471" width="2.85546875" style="2" customWidth="1"/>
    <col min="9472" max="9473" width="15.7109375" style="2" customWidth="1"/>
    <col min="9474" max="9474" width="2.85546875" style="2" customWidth="1"/>
    <col min="9475" max="9476" width="15.710937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718" width="9.140625" style="2"/>
    <col min="9719" max="9719" width="2.85546875" style="2" customWidth="1"/>
    <col min="9720" max="9720" width="45.85546875" style="2" customWidth="1"/>
    <col min="9721" max="9721" width="2.85546875" style="2" customWidth="1"/>
    <col min="9722" max="9723" width="15.7109375" style="2" customWidth="1"/>
    <col min="9724" max="9724" width="2.85546875" style="2" customWidth="1"/>
    <col min="9725" max="9726" width="15.7109375" style="2" customWidth="1"/>
    <col min="9727" max="9727" width="2.85546875" style="2" customWidth="1"/>
    <col min="9728" max="9729" width="15.7109375" style="2" customWidth="1"/>
    <col min="9730" max="9730" width="2.85546875" style="2" customWidth="1"/>
    <col min="9731" max="9732" width="15.710937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974" width="9.140625" style="2"/>
    <col min="9975" max="9975" width="2.85546875" style="2" customWidth="1"/>
    <col min="9976" max="9976" width="45.85546875" style="2" customWidth="1"/>
    <col min="9977" max="9977" width="2.85546875" style="2" customWidth="1"/>
    <col min="9978" max="9979" width="15.7109375" style="2" customWidth="1"/>
    <col min="9980" max="9980" width="2.85546875" style="2" customWidth="1"/>
    <col min="9981" max="9982" width="15.7109375" style="2" customWidth="1"/>
    <col min="9983" max="9983" width="2.85546875" style="2" customWidth="1"/>
    <col min="9984" max="9985" width="15.7109375" style="2" customWidth="1"/>
    <col min="9986" max="9986" width="2.85546875" style="2" customWidth="1"/>
    <col min="9987" max="9988" width="15.710937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10230" width="9.140625" style="2"/>
    <col min="10231" max="10231" width="2.85546875" style="2" customWidth="1"/>
    <col min="10232" max="10232" width="45.85546875" style="2" customWidth="1"/>
    <col min="10233" max="10233" width="2.85546875" style="2" customWidth="1"/>
    <col min="10234" max="10235" width="15.7109375" style="2" customWidth="1"/>
    <col min="10236" max="10236" width="2.85546875" style="2" customWidth="1"/>
    <col min="10237" max="10238" width="15.7109375" style="2" customWidth="1"/>
    <col min="10239" max="10239" width="2.85546875" style="2" customWidth="1"/>
    <col min="10240" max="10241" width="15.7109375" style="2" customWidth="1"/>
    <col min="10242" max="10242" width="2.85546875" style="2" customWidth="1"/>
    <col min="10243" max="10244" width="15.710937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486" width="9.140625" style="2"/>
    <col min="10487" max="10487" width="2.85546875" style="2" customWidth="1"/>
    <col min="10488" max="10488" width="45.85546875" style="2" customWidth="1"/>
    <col min="10489" max="10489" width="2.85546875" style="2" customWidth="1"/>
    <col min="10490" max="10491" width="15.7109375" style="2" customWidth="1"/>
    <col min="10492" max="10492" width="2.85546875" style="2" customWidth="1"/>
    <col min="10493" max="10494" width="15.7109375" style="2" customWidth="1"/>
    <col min="10495" max="10495" width="2.85546875" style="2" customWidth="1"/>
    <col min="10496" max="10497" width="15.7109375" style="2" customWidth="1"/>
    <col min="10498" max="10498" width="2.85546875" style="2" customWidth="1"/>
    <col min="10499" max="10500" width="15.710937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742" width="9.140625" style="2"/>
    <col min="10743" max="10743" width="2.85546875" style="2" customWidth="1"/>
    <col min="10744" max="10744" width="45.85546875" style="2" customWidth="1"/>
    <col min="10745" max="10745" width="2.85546875" style="2" customWidth="1"/>
    <col min="10746" max="10747" width="15.7109375" style="2" customWidth="1"/>
    <col min="10748" max="10748" width="2.85546875" style="2" customWidth="1"/>
    <col min="10749" max="10750" width="15.7109375" style="2" customWidth="1"/>
    <col min="10751" max="10751" width="2.85546875" style="2" customWidth="1"/>
    <col min="10752" max="10753" width="15.7109375" style="2" customWidth="1"/>
    <col min="10754" max="10754" width="2.85546875" style="2" customWidth="1"/>
    <col min="10755" max="10756" width="15.710937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998" width="9.140625" style="2"/>
    <col min="10999" max="10999" width="2.85546875" style="2" customWidth="1"/>
    <col min="11000" max="11000" width="45.85546875" style="2" customWidth="1"/>
    <col min="11001" max="11001" width="2.85546875" style="2" customWidth="1"/>
    <col min="11002" max="11003" width="15.7109375" style="2" customWidth="1"/>
    <col min="11004" max="11004" width="2.85546875" style="2" customWidth="1"/>
    <col min="11005" max="11006" width="15.7109375" style="2" customWidth="1"/>
    <col min="11007" max="11007" width="2.85546875" style="2" customWidth="1"/>
    <col min="11008" max="11009" width="15.7109375" style="2" customWidth="1"/>
    <col min="11010" max="11010" width="2.85546875" style="2" customWidth="1"/>
    <col min="11011" max="11012" width="15.710937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254" width="9.140625" style="2"/>
    <col min="11255" max="11255" width="2.85546875" style="2" customWidth="1"/>
    <col min="11256" max="11256" width="45.85546875" style="2" customWidth="1"/>
    <col min="11257" max="11257" width="2.85546875" style="2" customWidth="1"/>
    <col min="11258" max="11259" width="15.7109375" style="2" customWidth="1"/>
    <col min="11260" max="11260" width="2.85546875" style="2" customWidth="1"/>
    <col min="11261" max="11262" width="15.7109375" style="2" customWidth="1"/>
    <col min="11263" max="11263" width="2.85546875" style="2" customWidth="1"/>
    <col min="11264" max="11265" width="15.7109375" style="2" customWidth="1"/>
    <col min="11266" max="11266" width="2.85546875" style="2" customWidth="1"/>
    <col min="11267" max="11268" width="15.710937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510" width="9.140625" style="2"/>
    <col min="11511" max="11511" width="2.85546875" style="2" customWidth="1"/>
    <col min="11512" max="11512" width="45.85546875" style="2" customWidth="1"/>
    <col min="11513" max="11513" width="2.85546875" style="2" customWidth="1"/>
    <col min="11514" max="11515" width="15.7109375" style="2" customWidth="1"/>
    <col min="11516" max="11516" width="2.85546875" style="2" customWidth="1"/>
    <col min="11517" max="11518" width="15.7109375" style="2" customWidth="1"/>
    <col min="11519" max="11519" width="2.85546875" style="2" customWidth="1"/>
    <col min="11520" max="11521" width="15.7109375" style="2" customWidth="1"/>
    <col min="11522" max="11522" width="2.85546875" style="2" customWidth="1"/>
    <col min="11523" max="11524" width="15.710937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766" width="9.140625" style="2"/>
    <col min="11767" max="11767" width="2.85546875" style="2" customWidth="1"/>
    <col min="11768" max="11768" width="45.85546875" style="2" customWidth="1"/>
    <col min="11769" max="11769" width="2.85546875" style="2" customWidth="1"/>
    <col min="11770" max="11771" width="15.7109375" style="2" customWidth="1"/>
    <col min="11772" max="11772" width="2.85546875" style="2" customWidth="1"/>
    <col min="11773" max="11774" width="15.7109375" style="2" customWidth="1"/>
    <col min="11775" max="11775" width="2.85546875" style="2" customWidth="1"/>
    <col min="11776" max="11777" width="15.7109375" style="2" customWidth="1"/>
    <col min="11778" max="11778" width="2.85546875" style="2" customWidth="1"/>
    <col min="11779" max="11780" width="15.710937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2022" width="9.140625" style="2"/>
    <col min="12023" max="12023" width="2.85546875" style="2" customWidth="1"/>
    <col min="12024" max="12024" width="45.85546875" style="2" customWidth="1"/>
    <col min="12025" max="12025" width="2.85546875" style="2" customWidth="1"/>
    <col min="12026" max="12027" width="15.7109375" style="2" customWidth="1"/>
    <col min="12028" max="12028" width="2.85546875" style="2" customWidth="1"/>
    <col min="12029" max="12030" width="15.7109375" style="2" customWidth="1"/>
    <col min="12031" max="12031" width="2.85546875" style="2" customWidth="1"/>
    <col min="12032" max="12033" width="15.7109375" style="2" customWidth="1"/>
    <col min="12034" max="12034" width="2.85546875" style="2" customWidth="1"/>
    <col min="12035" max="12036" width="15.710937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278" width="9.140625" style="2"/>
    <col min="12279" max="12279" width="2.85546875" style="2" customWidth="1"/>
    <col min="12280" max="12280" width="45.85546875" style="2" customWidth="1"/>
    <col min="12281" max="12281" width="2.85546875" style="2" customWidth="1"/>
    <col min="12282" max="12283" width="15.7109375" style="2" customWidth="1"/>
    <col min="12284" max="12284" width="2.85546875" style="2" customWidth="1"/>
    <col min="12285" max="12286" width="15.7109375" style="2" customWidth="1"/>
    <col min="12287" max="12287" width="2.85546875" style="2" customWidth="1"/>
    <col min="12288" max="12289" width="15.7109375" style="2" customWidth="1"/>
    <col min="12290" max="12290" width="2.85546875" style="2" customWidth="1"/>
    <col min="12291" max="12292" width="15.710937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534" width="9.140625" style="2"/>
    <col min="12535" max="12535" width="2.85546875" style="2" customWidth="1"/>
    <col min="12536" max="12536" width="45.85546875" style="2" customWidth="1"/>
    <col min="12537" max="12537" width="2.85546875" style="2" customWidth="1"/>
    <col min="12538" max="12539" width="15.7109375" style="2" customWidth="1"/>
    <col min="12540" max="12540" width="2.85546875" style="2" customWidth="1"/>
    <col min="12541" max="12542" width="15.7109375" style="2" customWidth="1"/>
    <col min="12543" max="12543" width="2.85546875" style="2" customWidth="1"/>
    <col min="12544" max="12545" width="15.7109375" style="2" customWidth="1"/>
    <col min="12546" max="12546" width="2.85546875" style="2" customWidth="1"/>
    <col min="12547" max="12548" width="15.710937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790" width="9.140625" style="2"/>
    <col min="12791" max="12791" width="2.85546875" style="2" customWidth="1"/>
    <col min="12792" max="12792" width="45.85546875" style="2" customWidth="1"/>
    <col min="12793" max="12793" width="2.85546875" style="2" customWidth="1"/>
    <col min="12794" max="12795" width="15.7109375" style="2" customWidth="1"/>
    <col min="12796" max="12796" width="2.85546875" style="2" customWidth="1"/>
    <col min="12797" max="12798" width="15.7109375" style="2" customWidth="1"/>
    <col min="12799" max="12799" width="2.85546875" style="2" customWidth="1"/>
    <col min="12800" max="12801" width="15.7109375" style="2" customWidth="1"/>
    <col min="12802" max="12802" width="2.85546875" style="2" customWidth="1"/>
    <col min="12803" max="12804" width="15.710937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3046" width="9.140625" style="2"/>
    <col min="13047" max="13047" width="2.85546875" style="2" customWidth="1"/>
    <col min="13048" max="13048" width="45.85546875" style="2" customWidth="1"/>
    <col min="13049" max="13049" width="2.85546875" style="2" customWidth="1"/>
    <col min="13050" max="13051" width="15.7109375" style="2" customWidth="1"/>
    <col min="13052" max="13052" width="2.85546875" style="2" customWidth="1"/>
    <col min="13053" max="13054" width="15.7109375" style="2" customWidth="1"/>
    <col min="13055" max="13055" width="2.85546875" style="2" customWidth="1"/>
    <col min="13056" max="13057" width="15.7109375" style="2" customWidth="1"/>
    <col min="13058" max="13058" width="2.85546875" style="2" customWidth="1"/>
    <col min="13059" max="13060" width="15.710937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302" width="9.140625" style="2"/>
    <col min="13303" max="13303" width="2.85546875" style="2" customWidth="1"/>
    <col min="13304" max="13304" width="45.85546875" style="2" customWidth="1"/>
    <col min="13305" max="13305" width="2.85546875" style="2" customWidth="1"/>
    <col min="13306" max="13307" width="15.7109375" style="2" customWidth="1"/>
    <col min="13308" max="13308" width="2.85546875" style="2" customWidth="1"/>
    <col min="13309" max="13310" width="15.7109375" style="2" customWidth="1"/>
    <col min="13311" max="13311" width="2.85546875" style="2" customWidth="1"/>
    <col min="13312" max="13313" width="15.7109375" style="2" customWidth="1"/>
    <col min="13314" max="13314" width="2.85546875" style="2" customWidth="1"/>
    <col min="13315" max="13316" width="15.710937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558" width="9.140625" style="2"/>
    <col min="13559" max="13559" width="2.85546875" style="2" customWidth="1"/>
    <col min="13560" max="13560" width="45.85546875" style="2" customWidth="1"/>
    <col min="13561" max="13561" width="2.85546875" style="2" customWidth="1"/>
    <col min="13562" max="13563" width="15.7109375" style="2" customWidth="1"/>
    <col min="13564" max="13564" width="2.85546875" style="2" customWidth="1"/>
    <col min="13565" max="13566" width="15.7109375" style="2" customWidth="1"/>
    <col min="13567" max="13567" width="2.85546875" style="2" customWidth="1"/>
    <col min="13568" max="13569" width="15.7109375" style="2" customWidth="1"/>
    <col min="13570" max="13570" width="2.85546875" style="2" customWidth="1"/>
    <col min="13571" max="13572" width="15.710937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814" width="9.140625" style="2"/>
    <col min="13815" max="13815" width="2.85546875" style="2" customWidth="1"/>
    <col min="13816" max="13816" width="45.85546875" style="2" customWidth="1"/>
    <col min="13817" max="13817" width="2.85546875" style="2" customWidth="1"/>
    <col min="13818" max="13819" width="15.7109375" style="2" customWidth="1"/>
    <col min="13820" max="13820" width="2.85546875" style="2" customWidth="1"/>
    <col min="13821" max="13822" width="15.7109375" style="2" customWidth="1"/>
    <col min="13823" max="13823" width="2.85546875" style="2" customWidth="1"/>
    <col min="13824" max="13825" width="15.7109375" style="2" customWidth="1"/>
    <col min="13826" max="13826" width="2.85546875" style="2" customWidth="1"/>
    <col min="13827" max="13828" width="15.710937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4070" width="9.140625" style="2"/>
    <col min="14071" max="14071" width="2.85546875" style="2" customWidth="1"/>
    <col min="14072" max="14072" width="45.85546875" style="2" customWidth="1"/>
    <col min="14073" max="14073" width="2.85546875" style="2" customWidth="1"/>
    <col min="14074" max="14075" width="15.7109375" style="2" customWidth="1"/>
    <col min="14076" max="14076" width="2.85546875" style="2" customWidth="1"/>
    <col min="14077" max="14078" width="15.7109375" style="2" customWidth="1"/>
    <col min="14079" max="14079" width="2.85546875" style="2" customWidth="1"/>
    <col min="14080" max="14081" width="15.7109375" style="2" customWidth="1"/>
    <col min="14082" max="14082" width="2.85546875" style="2" customWidth="1"/>
    <col min="14083" max="14084" width="15.710937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326" width="9.140625" style="2"/>
    <col min="14327" max="14327" width="2.85546875" style="2" customWidth="1"/>
    <col min="14328" max="14328" width="45.85546875" style="2" customWidth="1"/>
    <col min="14329" max="14329" width="2.85546875" style="2" customWidth="1"/>
    <col min="14330" max="14331" width="15.7109375" style="2" customWidth="1"/>
    <col min="14332" max="14332" width="2.85546875" style="2" customWidth="1"/>
    <col min="14333" max="14334" width="15.7109375" style="2" customWidth="1"/>
    <col min="14335" max="14335" width="2.85546875" style="2" customWidth="1"/>
    <col min="14336" max="14337" width="15.7109375" style="2" customWidth="1"/>
    <col min="14338" max="14338" width="2.85546875" style="2" customWidth="1"/>
    <col min="14339" max="14340" width="15.710937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582" width="9.140625" style="2"/>
    <col min="14583" max="14583" width="2.85546875" style="2" customWidth="1"/>
    <col min="14584" max="14584" width="45.85546875" style="2" customWidth="1"/>
    <col min="14585" max="14585" width="2.85546875" style="2" customWidth="1"/>
    <col min="14586" max="14587" width="15.7109375" style="2" customWidth="1"/>
    <col min="14588" max="14588" width="2.85546875" style="2" customWidth="1"/>
    <col min="14589" max="14590" width="15.7109375" style="2" customWidth="1"/>
    <col min="14591" max="14591" width="2.85546875" style="2" customWidth="1"/>
    <col min="14592" max="14593" width="15.7109375" style="2" customWidth="1"/>
    <col min="14594" max="14594" width="2.85546875" style="2" customWidth="1"/>
    <col min="14595" max="14596" width="15.710937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838" width="9.140625" style="2"/>
    <col min="14839" max="14839" width="2.85546875" style="2" customWidth="1"/>
    <col min="14840" max="14840" width="45.85546875" style="2" customWidth="1"/>
    <col min="14841" max="14841" width="2.85546875" style="2" customWidth="1"/>
    <col min="14842" max="14843" width="15.7109375" style="2" customWidth="1"/>
    <col min="14844" max="14844" width="2.85546875" style="2" customWidth="1"/>
    <col min="14845" max="14846" width="15.7109375" style="2" customWidth="1"/>
    <col min="14847" max="14847" width="2.85546875" style="2" customWidth="1"/>
    <col min="14848" max="14849" width="15.7109375" style="2" customWidth="1"/>
    <col min="14850" max="14850" width="2.85546875" style="2" customWidth="1"/>
    <col min="14851" max="14852" width="15.710937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5094" width="9.140625" style="2"/>
    <col min="15095" max="15095" width="2.85546875" style="2" customWidth="1"/>
    <col min="15096" max="15096" width="45.85546875" style="2" customWidth="1"/>
    <col min="15097" max="15097" width="2.85546875" style="2" customWidth="1"/>
    <col min="15098" max="15099" width="15.7109375" style="2" customWidth="1"/>
    <col min="15100" max="15100" width="2.85546875" style="2" customWidth="1"/>
    <col min="15101" max="15102" width="15.7109375" style="2" customWidth="1"/>
    <col min="15103" max="15103" width="2.85546875" style="2" customWidth="1"/>
    <col min="15104" max="15105" width="15.7109375" style="2" customWidth="1"/>
    <col min="15106" max="15106" width="2.85546875" style="2" customWidth="1"/>
    <col min="15107" max="15108" width="15.710937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350" width="9.140625" style="2"/>
    <col min="15351" max="15351" width="2.85546875" style="2" customWidth="1"/>
    <col min="15352" max="15352" width="45.85546875" style="2" customWidth="1"/>
    <col min="15353" max="15353" width="2.85546875" style="2" customWidth="1"/>
    <col min="15354" max="15355" width="15.7109375" style="2" customWidth="1"/>
    <col min="15356" max="15356" width="2.85546875" style="2" customWidth="1"/>
    <col min="15357" max="15358" width="15.7109375" style="2" customWidth="1"/>
    <col min="15359" max="15359" width="2.85546875" style="2" customWidth="1"/>
    <col min="15360" max="15361" width="15.7109375" style="2" customWidth="1"/>
    <col min="15362" max="15362" width="2.85546875" style="2" customWidth="1"/>
    <col min="15363" max="15364" width="15.710937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606" width="9.140625" style="2"/>
    <col min="15607" max="15607" width="2.85546875" style="2" customWidth="1"/>
    <col min="15608" max="15608" width="45.85546875" style="2" customWidth="1"/>
    <col min="15609" max="15609" width="2.85546875" style="2" customWidth="1"/>
    <col min="15610" max="15611" width="15.7109375" style="2" customWidth="1"/>
    <col min="15612" max="15612" width="2.85546875" style="2" customWidth="1"/>
    <col min="15613" max="15614" width="15.7109375" style="2" customWidth="1"/>
    <col min="15615" max="15615" width="2.85546875" style="2" customWidth="1"/>
    <col min="15616" max="15617" width="15.7109375" style="2" customWidth="1"/>
    <col min="15618" max="15618" width="2.85546875" style="2" customWidth="1"/>
    <col min="15619" max="15620" width="15.710937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862" width="9.140625" style="2"/>
    <col min="15863" max="15863" width="2.85546875" style="2" customWidth="1"/>
    <col min="15864" max="15864" width="45.85546875" style="2" customWidth="1"/>
    <col min="15865" max="15865" width="2.85546875" style="2" customWidth="1"/>
    <col min="15866" max="15867" width="15.7109375" style="2" customWidth="1"/>
    <col min="15868" max="15868" width="2.85546875" style="2" customWidth="1"/>
    <col min="15869" max="15870" width="15.7109375" style="2" customWidth="1"/>
    <col min="15871" max="15871" width="2.85546875" style="2" customWidth="1"/>
    <col min="15872" max="15873" width="15.7109375" style="2" customWidth="1"/>
    <col min="15874" max="15874" width="2.85546875" style="2" customWidth="1"/>
    <col min="15875" max="15876" width="15.710937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6118" width="9.140625" style="2"/>
    <col min="16119" max="16119" width="2.85546875" style="2" customWidth="1"/>
    <col min="16120" max="16120" width="45.85546875" style="2" customWidth="1"/>
    <col min="16121" max="16121" width="2.85546875" style="2" customWidth="1"/>
    <col min="16122" max="16123" width="15.7109375" style="2" customWidth="1"/>
    <col min="16124" max="16124" width="2.85546875" style="2" customWidth="1"/>
    <col min="16125" max="16126" width="15.7109375" style="2" customWidth="1"/>
    <col min="16127" max="16127" width="2.85546875" style="2" customWidth="1"/>
    <col min="16128" max="16129" width="15.7109375" style="2" customWidth="1"/>
    <col min="16130" max="16130" width="2.85546875" style="2" customWidth="1"/>
    <col min="16131" max="16132" width="15.710937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384" width="9.140625" style="2"/>
  </cols>
  <sheetData>
    <row r="2" spans="1:16384" ht="12" customHeight="1" x14ac:dyDescent="0.25">
      <c r="B2" s="240" t="s">
        <v>614</v>
      </c>
    </row>
    <row r="3" spans="1:16384" ht="12" customHeight="1" x14ac:dyDescent="0.25">
      <c r="B3" s="240" t="s">
        <v>615</v>
      </c>
    </row>
    <row r="4" spans="1:16384" ht="12" customHeight="1" x14ac:dyDescent="0.25">
      <c r="B4" s="2025" t="s">
        <v>4</v>
      </c>
      <c r="D4" s="2028" t="s">
        <v>571</v>
      </c>
      <c r="E4" s="2028"/>
      <c r="G4" s="2028" t="s">
        <v>572</v>
      </c>
      <c r="H4" s="2028"/>
      <c r="J4" s="2028" t="s">
        <v>573</v>
      </c>
      <c r="K4" s="2028"/>
    </row>
    <row r="5" spans="1:16384" ht="12" customHeight="1" x14ac:dyDescent="0.25">
      <c r="B5" s="2026"/>
      <c r="D5" s="2024" t="s">
        <v>577</v>
      </c>
      <c r="E5" s="2024"/>
      <c r="G5" s="2024" t="s">
        <v>3</v>
      </c>
      <c r="H5" s="2024"/>
      <c r="J5" s="2024" t="s">
        <v>577</v>
      </c>
      <c r="K5" s="2024"/>
    </row>
    <row r="6" spans="1:16384" ht="12" customHeight="1" x14ac:dyDescent="0.25">
      <c r="B6" s="2027"/>
      <c r="D6" s="520">
        <v>2016</v>
      </c>
      <c r="E6" s="520">
        <v>2015</v>
      </c>
      <c r="G6" s="520">
        <v>2016</v>
      </c>
      <c r="H6" s="520">
        <v>2015</v>
      </c>
      <c r="J6" s="520">
        <v>2016</v>
      </c>
      <c r="K6" s="520">
        <v>2015</v>
      </c>
    </row>
    <row r="7" spans="1:16384" ht="12" customHeight="1" x14ac:dyDescent="0.25">
      <c r="B7" s="589"/>
      <c r="C7" s="149"/>
      <c r="D7" s="590"/>
      <c r="E7" s="590"/>
      <c r="F7" s="149"/>
      <c r="G7" s="590"/>
      <c r="H7" s="590"/>
      <c r="I7" s="149"/>
      <c r="J7" s="590"/>
      <c r="K7" s="590"/>
      <c r="L7" s="149"/>
    </row>
    <row r="8" spans="1:16384" ht="12" customHeight="1" x14ac:dyDescent="0.25">
      <c r="A8" s="112"/>
      <c r="B8" s="562" t="s">
        <v>11</v>
      </c>
      <c r="C8" s="149"/>
      <c r="D8" s="149"/>
      <c r="E8" s="149"/>
      <c r="F8" s="149"/>
      <c r="G8" s="149"/>
      <c r="H8" s="149"/>
      <c r="I8" s="149"/>
      <c r="J8" s="149"/>
      <c r="K8" s="149"/>
      <c r="L8" s="149"/>
      <c r="M8" s="112"/>
    </row>
    <row r="9" spans="1:16384" ht="12" customHeight="1" x14ac:dyDescent="0.25">
      <c r="B9" s="546" t="s">
        <v>14</v>
      </c>
      <c r="C9" s="149"/>
      <c r="D9" s="685">
        <v>7386410</v>
      </c>
      <c r="E9" s="686">
        <v>7154790</v>
      </c>
      <c r="F9" s="149"/>
      <c r="G9" s="693">
        <v>9492.1776028534514</v>
      </c>
      <c r="H9" s="694" t="s">
        <v>131</v>
      </c>
      <c r="I9" s="149"/>
      <c r="J9" s="706">
        <v>818467</v>
      </c>
      <c r="K9" s="705">
        <v>1051636</v>
      </c>
      <c r="L9" s="149"/>
    </row>
    <row r="10" spans="1:16384" ht="12" customHeight="1" x14ac:dyDescent="0.25">
      <c r="A10" s="112"/>
      <c r="B10" s="549" t="s">
        <v>142</v>
      </c>
      <c r="C10" s="149"/>
      <c r="D10" s="687">
        <v>18139184</v>
      </c>
      <c r="E10" s="586">
        <v>21039836</v>
      </c>
      <c r="F10" s="149"/>
      <c r="G10" s="695">
        <v>2071347</v>
      </c>
      <c r="H10" s="696">
        <v>2518579.7816519998</v>
      </c>
      <c r="I10" s="149"/>
      <c r="J10" s="707">
        <v>656510</v>
      </c>
      <c r="K10" s="704">
        <v>579073</v>
      </c>
      <c r="L10" s="149"/>
      <c r="M10" s="112"/>
      <c r="N10" s="112"/>
      <c r="O10" s="112"/>
      <c r="P10" s="112"/>
    </row>
    <row r="11" spans="1:16384" ht="12" customHeight="1" x14ac:dyDescent="0.25">
      <c r="B11" s="549" t="s">
        <v>144</v>
      </c>
      <c r="C11" s="149"/>
      <c r="D11" s="687">
        <v>22893</v>
      </c>
      <c r="E11" s="586">
        <v>16099</v>
      </c>
      <c r="F11" s="149"/>
      <c r="G11" s="695">
        <v>2227</v>
      </c>
      <c r="H11" s="696">
        <v>1551</v>
      </c>
      <c r="I11" s="149"/>
      <c r="J11" s="707">
        <v>2737</v>
      </c>
      <c r="K11" s="704">
        <v>1346</v>
      </c>
      <c r="L11" s="149"/>
      <c r="M11" s="112"/>
      <c r="N11" s="112"/>
      <c r="O11" s="112"/>
      <c r="P11" s="112"/>
    </row>
    <row r="12" spans="1:16384" s="112" customFormat="1" ht="12" customHeight="1" x14ac:dyDescent="0.25">
      <c r="A12" s="1785"/>
      <c r="B12" s="549" t="s">
        <v>579</v>
      </c>
      <c r="C12" s="1785"/>
      <c r="D12" s="687">
        <v>32904</v>
      </c>
      <c r="E12" s="1974">
        <v>74995</v>
      </c>
      <c r="F12" s="1785"/>
      <c r="G12" s="695">
        <v>296.09281849032379</v>
      </c>
      <c r="H12" s="1974">
        <v>701.33815771206457</v>
      </c>
      <c r="I12" s="1785"/>
      <c r="J12" s="1973">
        <v>85</v>
      </c>
      <c r="K12" s="1974">
        <v>10001</v>
      </c>
      <c r="L12" s="1785"/>
      <c r="M12" s="1785"/>
      <c r="N12" s="1785"/>
      <c r="O12" s="1785"/>
      <c r="P12" s="1785"/>
      <c r="Q12" s="1785"/>
      <c r="R12" s="1785"/>
      <c r="S12" s="1785"/>
      <c r="T12" s="1785"/>
      <c r="U12" s="1785"/>
      <c r="V12" s="1785"/>
      <c r="W12" s="1785"/>
      <c r="X12" s="1785"/>
      <c r="Y12" s="1785"/>
      <c r="Z12" s="1785"/>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c r="IW12" s="1785"/>
      <c r="IX12" s="1785"/>
      <c r="IY12" s="1785"/>
      <c r="IZ12" s="1785"/>
      <c r="JA12" s="1785"/>
      <c r="JB12" s="1785"/>
      <c r="JC12" s="1785"/>
      <c r="JD12" s="1785"/>
      <c r="JE12" s="1785"/>
      <c r="JF12" s="1785"/>
      <c r="JG12" s="1785"/>
      <c r="JH12" s="1785"/>
      <c r="JI12" s="1785"/>
      <c r="JJ12" s="1785"/>
      <c r="JK12" s="1785"/>
      <c r="JL12" s="1785"/>
      <c r="JM12" s="1785"/>
      <c r="JN12" s="1785"/>
      <c r="JO12" s="1785"/>
      <c r="JP12" s="1785"/>
      <c r="JQ12" s="1785"/>
      <c r="JR12" s="1785"/>
      <c r="JS12" s="1785"/>
      <c r="JT12" s="1785"/>
      <c r="JU12" s="1785"/>
      <c r="JV12" s="1785"/>
      <c r="JW12" s="1785"/>
      <c r="JX12" s="1785"/>
      <c r="JY12" s="1785"/>
      <c r="JZ12" s="1785"/>
      <c r="KA12" s="1785"/>
      <c r="KB12" s="1785"/>
      <c r="KC12" s="1785"/>
      <c r="KD12" s="1785"/>
      <c r="KE12" s="1785"/>
      <c r="KF12" s="1785"/>
      <c r="KG12" s="1785"/>
      <c r="KH12" s="1785"/>
      <c r="KI12" s="1785"/>
      <c r="KJ12" s="1785"/>
      <c r="KK12" s="1785"/>
      <c r="KL12" s="1785"/>
      <c r="KM12" s="1785"/>
      <c r="KN12" s="1785"/>
      <c r="KO12" s="1785"/>
      <c r="KP12" s="1785"/>
      <c r="KQ12" s="1785"/>
      <c r="KR12" s="1785"/>
      <c r="KS12" s="1785"/>
      <c r="KT12" s="1785"/>
      <c r="KU12" s="1785"/>
      <c r="KV12" s="1785"/>
      <c r="KW12" s="1785"/>
      <c r="KX12" s="1785"/>
      <c r="KY12" s="1785"/>
      <c r="KZ12" s="1785"/>
      <c r="LA12" s="1785"/>
      <c r="LB12" s="1785"/>
      <c r="LC12" s="1785"/>
      <c r="LD12" s="1785"/>
      <c r="LE12" s="1785"/>
      <c r="LF12" s="1785"/>
      <c r="LG12" s="1785"/>
      <c r="LH12" s="1785"/>
      <c r="LI12" s="1785"/>
      <c r="LJ12" s="1785"/>
      <c r="LK12" s="1785"/>
      <c r="LL12" s="1785"/>
      <c r="LM12" s="1785"/>
      <c r="LN12" s="1785"/>
      <c r="LO12" s="1785"/>
      <c r="LP12" s="1785"/>
      <c r="LQ12" s="1785"/>
      <c r="LR12" s="1785"/>
      <c r="LS12" s="1785"/>
      <c r="LT12" s="1785"/>
      <c r="LU12" s="1785"/>
      <c r="LV12" s="1785"/>
      <c r="LW12" s="1785"/>
      <c r="LX12" s="1785"/>
      <c r="LY12" s="1785"/>
      <c r="LZ12" s="1785"/>
      <c r="MA12" s="1785"/>
      <c r="MB12" s="1785"/>
      <c r="MC12" s="1785"/>
      <c r="MD12" s="1785"/>
      <c r="ME12" s="1785"/>
      <c r="MF12" s="1785"/>
      <c r="MG12" s="1785"/>
      <c r="MH12" s="1785"/>
      <c r="MI12" s="1785"/>
      <c r="MJ12" s="1785"/>
      <c r="MK12" s="1785"/>
      <c r="ML12" s="1785"/>
      <c r="MM12" s="1785"/>
      <c r="MN12" s="1785"/>
      <c r="MO12" s="1785"/>
      <c r="MP12" s="1785"/>
      <c r="MQ12" s="1785"/>
      <c r="MR12" s="1785"/>
      <c r="MS12" s="1785"/>
      <c r="MT12" s="1785"/>
      <c r="MU12" s="1785"/>
      <c r="MV12" s="1785"/>
      <c r="MW12" s="1785"/>
      <c r="MX12" s="1785"/>
      <c r="MY12" s="1785"/>
      <c r="MZ12" s="1785"/>
      <c r="NA12" s="1785"/>
      <c r="NB12" s="1785"/>
      <c r="NC12" s="1785"/>
      <c r="ND12" s="1785"/>
      <c r="NE12" s="1785"/>
      <c r="NF12" s="1785"/>
      <c r="NG12" s="1785"/>
      <c r="NH12" s="1785"/>
      <c r="NI12" s="1785"/>
      <c r="NJ12" s="1785"/>
      <c r="NK12" s="1785"/>
      <c r="NL12" s="1785"/>
      <c r="NM12" s="1785"/>
      <c r="NN12" s="1785"/>
      <c r="NO12" s="1785"/>
      <c r="NP12" s="1785"/>
      <c r="NQ12" s="1785"/>
      <c r="NR12" s="1785"/>
      <c r="NS12" s="1785"/>
      <c r="NT12" s="1785"/>
      <c r="NU12" s="1785"/>
      <c r="NV12" s="1785"/>
      <c r="NW12" s="1785"/>
      <c r="NX12" s="1785"/>
      <c r="NY12" s="1785"/>
      <c r="NZ12" s="1785"/>
      <c r="OA12" s="1785"/>
      <c r="OB12" s="1785"/>
      <c r="OC12" s="1785"/>
      <c r="OD12" s="1785"/>
      <c r="OE12" s="1785"/>
      <c r="OF12" s="1785"/>
      <c r="OG12" s="1785"/>
      <c r="OH12" s="1785"/>
      <c r="OI12" s="1785"/>
      <c r="OJ12" s="1785"/>
      <c r="OK12" s="1785"/>
      <c r="OL12" s="1785"/>
      <c r="OM12" s="1785"/>
      <c r="ON12" s="1785"/>
      <c r="OO12" s="1785"/>
      <c r="OP12" s="1785"/>
      <c r="OQ12" s="1785"/>
      <c r="OR12" s="1785"/>
      <c r="OS12" s="1785"/>
      <c r="OT12" s="1785"/>
      <c r="OU12" s="1785"/>
      <c r="OV12" s="1785"/>
      <c r="OW12" s="1785"/>
      <c r="OX12" s="1785"/>
      <c r="OY12" s="1785"/>
      <c r="OZ12" s="1785"/>
      <c r="PA12" s="1785"/>
      <c r="PB12" s="1785"/>
      <c r="PC12" s="1785"/>
      <c r="PD12" s="1785"/>
      <c r="PE12" s="1785"/>
      <c r="PF12" s="1785"/>
      <c r="PG12" s="1785"/>
      <c r="PH12" s="1785"/>
      <c r="PI12" s="1785"/>
      <c r="PJ12" s="1785"/>
      <c r="PK12" s="1785"/>
      <c r="PL12" s="1785"/>
      <c r="PM12" s="1785"/>
      <c r="PN12" s="1785"/>
      <c r="PO12" s="1785"/>
      <c r="PP12" s="1785"/>
      <c r="PQ12" s="1785"/>
      <c r="PR12" s="1785"/>
      <c r="PS12" s="1785"/>
      <c r="PT12" s="1785"/>
      <c r="PU12" s="1785"/>
      <c r="PV12" s="1785"/>
      <c r="PW12" s="1785"/>
      <c r="PX12" s="1785"/>
      <c r="PY12" s="1785"/>
      <c r="PZ12" s="1785"/>
      <c r="QA12" s="1785"/>
      <c r="QB12" s="1785"/>
      <c r="QC12" s="1785"/>
      <c r="QD12" s="1785"/>
      <c r="QE12" s="1785"/>
      <c r="QF12" s="1785"/>
      <c r="QG12" s="1785"/>
      <c r="QH12" s="1785"/>
      <c r="QI12" s="1785"/>
      <c r="QJ12" s="1785"/>
      <c r="QK12" s="1785"/>
      <c r="QL12" s="1785"/>
      <c r="QM12" s="1785"/>
      <c r="QN12" s="1785"/>
      <c r="QO12" s="1785"/>
      <c r="QP12" s="1785"/>
      <c r="QQ12" s="1785"/>
      <c r="QR12" s="1785"/>
      <c r="QS12" s="1785"/>
      <c r="QT12" s="1785"/>
      <c r="QU12" s="1785"/>
      <c r="QV12" s="1785"/>
      <c r="QW12" s="1785"/>
      <c r="QX12" s="1785"/>
      <c r="QY12" s="1785"/>
      <c r="QZ12" s="1785"/>
      <c r="RA12" s="1785"/>
      <c r="RB12" s="1785"/>
      <c r="RC12" s="1785"/>
      <c r="RD12" s="1785"/>
      <c r="RE12" s="1785"/>
      <c r="RF12" s="1785"/>
      <c r="RG12" s="1785"/>
      <c r="RH12" s="1785"/>
      <c r="RI12" s="1785"/>
      <c r="RJ12" s="1785"/>
      <c r="RK12" s="1785"/>
      <c r="RL12" s="1785"/>
      <c r="RM12" s="1785"/>
      <c r="RN12" s="1785"/>
      <c r="RO12" s="1785"/>
      <c r="RP12" s="1785"/>
      <c r="RQ12" s="1785"/>
      <c r="RR12" s="1785"/>
      <c r="RS12" s="1785"/>
      <c r="RT12" s="1785"/>
      <c r="RU12" s="1785"/>
      <c r="RV12" s="1785"/>
      <c r="RW12" s="1785"/>
      <c r="RX12" s="1785"/>
      <c r="RY12" s="1785"/>
      <c r="RZ12" s="1785"/>
      <c r="SA12" s="1785"/>
      <c r="SB12" s="1785"/>
      <c r="SC12" s="1785"/>
      <c r="SD12" s="1785"/>
      <c r="SE12" s="1785"/>
      <c r="SF12" s="1785"/>
      <c r="SG12" s="1785"/>
      <c r="SH12" s="1785"/>
      <c r="SI12" s="1785"/>
      <c r="SJ12" s="1785"/>
      <c r="SK12" s="1785"/>
      <c r="SL12" s="1785"/>
      <c r="SM12" s="1785"/>
      <c r="SN12" s="1785"/>
      <c r="SO12" s="1785"/>
      <c r="SP12" s="1785"/>
      <c r="SQ12" s="1785"/>
      <c r="SR12" s="1785"/>
      <c r="SS12" s="1785"/>
      <c r="ST12" s="1785"/>
      <c r="SU12" s="1785"/>
      <c r="SV12" s="1785"/>
      <c r="SW12" s="1785"/>
      <c r="SX12" s="1785"/>
      <c r="SY12" s="1785"/>
      <c r="SZ12" s="1785"/>
      <c r="TA12" s="1785"/>
      <c r="TB12" s="1785"/>
      <c r="TC12" s="1785"/>
      <c r="TD12" s="1785"/>
      <c r="TE12" s="1785"/>
      <c r="TF12" s="1785"/>
      <c r="TG12" s="1785"/>
      <c r="TH12" s="1785"/>
      <c r="TI12" s="1785"/>
      <c r="TJ12" s="1785"/>
      <c r="TK12" s="1785"/>
      <c r="TL12" s="1785"/>
      <c r="TM12" s="1785"/>
      <c r="TN12" s="1785"/>
      <c r="TO12" s="1785"/>
      <c r="TP12" s="1785"/>
      <c r="TQ12" s="1785"/>
      <c r="TR12" s="1785"/>
      <c r="TS12" s="1785"/>
      <c r="TT12" s="1785"/>
      <c r="TU12" s="1785"/>
      <c r="TV12" s="1785"/>
      <c r="TW12" s="1785"/>
      <c r="TX12" s="1785"/>
      <c r="TY12" s="1785"/>
      <c r="TZ12" s="1785"/>
      <c r="UA12" s="1785"/>
      <c r="UB12" s="1785"/>
      <c r="UC12" s="1785"/>
      <c r="UD12" s="1785"/>
      <c r="UE12" s="1785"/>
      <c r="UF12" s="1785"/>
      <c r="UG12" s="1785"/>
      <c r="UH12" s="1785"/>
      <c r="UI12" s="1785"/>
      <c r="UJ12" s="1785"/>
      <c r="UK12" s="1785"/>
      <c r="UL12" s="1785"/>
      <c r="UM12" s="1785"/>
      <c r="UN12" s="1785"/>
      <c r="UO12" s="1785"/>
      <c r="UP12" s="1785"/>
      <c r="UQ12" s="1785"/>
      <c r="UR12" s="1785"/>
      <c r="US12" s="1785"/>
      <c r="UT12" s="1785"/>
      <c r="UU12" s="1785"/>
      <c r="UV12" s="1785"/>
      <c r="UW12" s="1785"/>
      <c r="UX12" s="1785"/>
      <c r="UY12" s="1785"/>
      <c r="UZ12" s="1785"/>
      <c r="VA12" s="1785"/>
      <c r="VB12" s="1785"/>
      <c r="VC12" s="1785"/>
      <c r="VD12" s="1785"/>
      <c r="VE12" s="1785"/>
      <c r="VF12" s="1785"/>
      <c r="VG12" s="1785"/>
      <c r="VH12" s="1785"/>
      <c r="VI12" s="1785"/>
      <c r="VJ12" s="1785"/>
      <c r="VK12" s="1785"/>
      <c r="VL12" s="1785"/>
      <c r="VM12" s="1785"/>
      <c r="VN12" s="1785"/>
      <c r="VO12" s="1785"/>
      <c r="VP12" s="1785"/>
      <c r="VQ12" s="1785"/>
      <c r="VR12" s="1785"/>
      <c r="VS12" s="1785"/>
      <c r="VT12" s="1785"/>
      <c r="VU12" s="1785"/>
      <c r="VV12" s="1785"/>
      <c r="VW12" s="1785"/>
      <c r="VX12" s="1785"/>
      <c r="VY12" s="1785"/>
      <c r="VZ12" s="1785"/>
      <c r="WA12" s="1785"/>
      <c r="WB12" s="1785"/>
      <c r="WC12" s="1785"/>
      <c r="WD12" s="1785"/>
      <c r="WE12" s="1785"/>
      <c r="WF12" s="1785"/>
      <c r="WG12" s="1785"/>
      <c r="WH12" s="1785"/>
      <c r="WI12" s="1785"/>
      <c r="WJ12" s="1785"/>
      <c r="WK12" s="1785"/>
      <c r="WL12" s="1785"/>
      <c r="WM12" s="1785"/>
      <c r="WN12" s="1785"/>
      <c r="WO12" s="1785"/>
      <c r="WP12" s="1785"/>
      <c r="WQ12" s="1785"/>
      <c r="WR12" s="1785"/>
      <c r="WS12" s="1785"/>
      <c r="WT12" s="1785"/>
      <c r="WU12" s="1785"/>
      <c r="WV12" s="1785"/>
      <c r="WW12" s="1785"/>
      <c r="WX12" s="1785"/>
      <c r="WY12" s="1785"/>
      <c r="WZ12" s="1785"/>
      <c r="XA12" s="1785"/>
      <c r="XB12" s="1785"/>
      <c r="XC12" s="1785"/>
      <c r="XD12" s="1785"/>
      <c r="XE12" s="1785"/>
      <c r="XF12" s="1785"/>
      <c r="XG12" s="1785"/>
      <c r="XH12" s="1785"/>
      <c r="XI12" s="1785"/>
      <c r="XJ12" s="1785"/>
      <c r="XK12" s="1785"/>
      <c r="XL12" s="1785"/>
      <c r="XM12" s="1785"/>
      <c r="XN12" s="1785"/>
      <c r="XO12" s="1785"/>
      <c r="XP12" s="1785"/>
      <c r="XQ12" s="1785"/>
      <c r="XR12" s="1785"/>
      <c r="XS12" s="1785"/>
      <c r="XT12" s="1785"/>
      <c r="XU12" s="1785"/>
      <c r="XV12" s="1785"/>
      <c r="XW12" s="1785"/>
      <c r="XX12" s="1785"/>
      <c r="XY12" s="1785"/>
      <c r="XZ12" s="1785"/>
      <c r="YA12" s="1785"/>
      <c r="YB12" s="1785"/>
      <c r="YC12" s="1785"/>
      <c r="YD12" s="1785"/>
      <c r="YE12" s="1785"/>
      <c r="YF12" s="1785"/>
      <c r="YG12" s="1785"/>
      <c r="YH12" s="1785"/>
      <c r="YI12" s="1785"/>
      <c r="YJ12" s="1785"/>
      <c r="YK12" s="1785"/>
      <c r="YL12" s="1785"/>
      <c r="YM12" s="1785"/>
      <c r="YN12" s="1785"/>
      <c r="YO12" s="1785"/>
      <c r="YP12" s="1785"/>
      <c r="YQ12" s="1785"/>
      <c r="YR12" s="1785"/>
      <c r="YS12" s="1785"/>
      <c r="YT12" s="1785"/>
      <c r="YU12" s="1785"/>
      <c r="YV12" s="1785"/>
      <c r="YW12" s="1785"/>
      <c r="YX12" s="1785"/>
      <c r="YY12" s="1785"/>
      <c r="YZ12" s="1785"/>
      <c r="ZA12" s="1785"/>
      <c r="ZB12" s="1785"/>
      <c r="ZC12" s="1785"/>
      <c r="ZD12" s="1785"/>
      <c r="ZE12" s="1785"/>
      <c r="ZF12" s="1785"/>
      <c r="ZG12" s="1785"/>
      <c r="ZH12" s="1785"/>
      <c r="ZI12" s="1785"/>
      <c r="ZJ12" s="1785"/>
      <c r="ZK12" s="1785"/>
      <c r="ZL12" s="1785"/>
      <c r="ZM12" s="1785"/>
      <c r="ZN12" s="1785"/>
      <c r="ZO12" s="1785"/>
      <c r="ZP12" s="1785"/>
      <c r="ZQ12" s="1785"/>
      <c r="ZR12" s="1785"/>
      <c r="ZS12" s="1785"/>
      <c r="ZT12" s="1785"/>
      <c r="ZU12" s="1785"/>
      <c r="ZV12" s="1785"/>
      <c r="ZW12" s="1785"/>
      <c r="ZX12" s="1785"/>
      <c r="ZY12" s="1785"/>
      <c r="ZZ12" s="1785"/>
      <c r="AAA12" s="1785"/>
      <c r="AAB12" s="1785"/>
      <c r="AAC12" s="1785"/>
      <c r="AAD12" s="1785"/>
      <c r="AAE12" s="1785"/>
      <c r="AAF12" s="1785"/>
      <c r="AAG12" s="1785"/>
      <c r="AAH12" s="1785"/>
      <c r="AAI12" s="1785"/>
      <c r="AAJ12" s="1785"/>
      <c r="AAK12" s="1785"/>
      <c r="AAL12" s="1785"/>
      <c r="AAM12" s="1785"/>
      <c r="AAN12" s="1785"/>
      <c r="AAO12" s="1785"/>
      <c r="AAP12" s="1785"/>
      <c r="AAQ12" s="1785"/>
      <c r="AAR12" s="1785"/>
      <c r="AAS12" s="1785"/>
      <c r="AAT12" s="1785"/>
      <c r="AAU12" s="1785"/>
      <c r="AAV12" s="1785"/>
      <c r="AAW12" s="1785"/>
      <c r="AAX12" s="1785"/>
      <c r="AAY12" s="1785"/>
      <c r="AAZ12" s="1785"/>
      <c r="ABA12" s="1785"/>
      <c r="ABB12" s="1785"/>
      <c r="ABC12" s="1785"/>
      <c r="ABD12" s="1785"/>
      <c r="ABE12" s="1785"/>
      <c r="ABF12" s="1785"/>
      <c r="ABG12" s="1785"/>
      <c r="ABH12" s="1785"/>
      <c r="ABI12" s="1785"/>
      <c r="ABJ12" s="1785"/>
      <c r="ABK12" s="1785"/>
      <c r="ABL12" s="1785"/>
      <c r="ABM12" s="1785"/>
      <c r="ABN12" s="1785"/>
      <c r="ABO12" s="1785"/>
      <c r="ABP12" s="1785"/>
      <c r="ABQ12" s="1785"/>
      <c r="ABR12" s="1785"/>
      <c r="ABS12" s="1785"/>
      <c r="ABT12" s="1785"/>
      <c r="ABU12" s="1785"/>
      <c r="ABV12" s="1785"/>
      <c r="ABW12" s="1785"/>
      <c r="ABX12" s="1785"/>
      <c r="ABY12" s="1785"/>
      <c r="ABZ12" s="1785"/>
      <c r="ACA12" s="1785"/>
      <c r="ACB12" s="1785"/>
      <c r="ACC12" s="1785"/>
      <c r="ACD12" s="1785"/>
      <c r="ACE12" s="1785"/>
      <c r="ACF12" s="1785"/>
      <c r="ACG12" s="1785"/>
      <c r="ACH12" s="1785"/>
      <c r="ACI12" s="1785"/>
      <c r="ACJ12" s="1785"/>
      <c r="ACK12" s="1785"/>
      <c r="ACL12" s="1785"/>
      <c r="ACM12" s="1785"/>
      <c r="ACN12" s="1785"/>
      <c r="ACO12" s="1785"/>
      <c r="ACP12" s="1785"/>
      <c r="ACQ12" s="1785"/>
      <c r="ACR12" s="1785"/>
      <c r="ACS12" s="1785"/>
      <c r="ACT12" s="1785"/>
      <c r="ACU12" s="1785"/>
      <c r="ACV12" s="1785"/>
      <c r="ACW12" s="1785"/>
      <c r="ACX12" s="1785"/>
      <c r="ACY12" s="1785"/>
      <c r="ACZ12" s="1785"/>
      <c r="ADA12" s="1785"/>
      <c r="ADB12" s="1785"/>
      <c r="ADC12" s="1785"/>
      <c r="ADD12" s="1785"/>
      <c r="ADE12" s="1785"/>
      <c r="ADF12" s="1785"/>
      <c r="ADG12" s="1785"/>
      <c r="ADH12" s="1785"/>
      <c r="ADI12" s="1785"/>
      <c r="ADJ12" s="1785"/>
      <c r="ADK12" s="1785"/>
      <c r="ADL12" s="1785"/>
      <c r="ADM12" s="1785"/>
      <c r="ADN12" s="1785"/>
      <c r="ADO12" s="1785"/>
      <c r="ADP12" s="1785"/>
      <c r="ADQ12" s="1785"/>
      <c r="ADR12" s="1785"/>
      <c r="ADS12" s="1785"/>
      <c r="ADT12" s="1785"/>
      <c r="ADU12" s="1785"/>
      <c r="ADV12" s="1785"/>
      <c r="ADW12" s="1785"/>
      <c r="ADX12" s="1785"/>
      <c r="ADY12" s="1785"/>
      <c r="ADZ12" s="1785"/>
      <c r="AEA12" s="1785"/>
      <c r="AEB12" s="1785"/>
      <c r="AEC12" s="1785"/>
      <c r="AED12" s="1785"/>
      <c r="AEE12" s="1785"/>
      <c r="AEF12" s="1785"/>
      <c r="AEG12" s="1785"/>
      <c r="AEH12" s="1785"/>
      <c r="AEI12" s="1785"/>
      <c r="AEJ12" s="1785"/>
      <c r="AEK12" s="1785"/>
      <c r="AEL12" s="1785"/>
      <c r="AEM12" s="1785"/>
      <c r="AEN12" s="1785"/>
      <c r="AEO12" s="1785"/>
      <c r="AEP12" s="1785"/>
      <c r="AEQ12" s="1785"/>
      <c r="AER12" s="1785"/>
      <c r="AES12" s="1785"/>
      <c r="AET12" s="1785"/>
      <c r="AEU12" s="1785"/>
      <c r="AEV12" s="1785"/>
      <c r="AEW12" s="1785"/>
      <c r="AEX12" s="1785"/>
      <c r="AEY12" s="1785"/>
      <c r="AEZ12" s="1785"/>
      <c r="AFA12" s="1785"/>
      <c r="AFB12" s="1785"/>
      <c r="AFC12" s="1785"/>
      <c r="AFD12" s="1785"/>
      <c r="AFE12" s="1785"/>
      <c r="AFF12" s="1785"/>
      <c r="AFG12" s="1785"/>
      <c r="AFH12" s="1785"/>
      <c r="AFI12" s="1785"/>
      <c r="AFJ12" s="1785"/>
      <c r="AFK12" s="1785"/>
      <c r="AFL12" s="1785"/>
      <c r="AFM12" s="1785"/>
      <c r="AFN12" s="1785"/>
      <c r="AFO12" s="1785"/>
      <c r="AFP12" s="1785"/>
      <c r="AFQ12" s="1785"/>
      <c r="AFR12" s="1785"/>
      <c r="AFS12" s="1785"/>
      <c r="AFT12" s="1785"/>
      <c r="AFU12" s="1785"/>
      <c r="AFV12" s="1785"/>
      <c r="AFW12" s="1785"/>
      <c r="AFX12" s="1785"/>
      <c r="AFY12" s="1785"/>
      <c r="AFZ12" s="1785"/>
      <c r="AGA12" s="1785"/>
      <c r="AGB12" s="1785"/>
      <c r="AGC12" s="1785"/>
      <c r="AGD12" s="1785"/>
      <c r="AGE12" s="1785"/>
      <c r="AGF12" s="1785"/>
      <c r="AGG12" s="1785"/>
      <c r="AGH12" s="1785"/>
      <c r="AGI12" s="1785"/>
      <c r="AGJ12" s="1785"/>
      <c r="AGK12" s="1785"/>
      <c r="AGL12" s="1785"/>
      <c r="AGM12" s="1785"/>
      <c r="AGN12" s="1785"/>
      <c r="AGO12" s="1785"/>
      <c r="AGP12" s="1785"/>
      <c r="AGQ12" s="1785"/>
      <c r="AGR12" s="1785"/>
      <c r="AGS12" s="1785"/>
      <c r="AGT12" s="1785"/>
      <c r="AGU12" s="1785"/>
      <c r="AGV12" s="1785"/>
      <c r="AGW12" s="1785"/>
      <c r="AGX12" s="1785"/>
      <c r="AGY12" s="1785"/>
      <c r="AGZ12" s="1785"/>
      <c r="AHA12" s="1785"/>
      <c r="AHB12" s="1785"/>
      <c r="AHC12" s="1785"/>
      <c r="AHD12" s="1785"/>
      <c r="AHE12" s="1785"/>
      <c r="AHF12" s="1785"/>
      <c r="AHG12" s="1785"/>
      <c r="AHH12" s="1785"/>
      <c r="AHI12" s="1785"/>
      <c r="AHJ12" s="1785"/>
      <c r="AHK12" s="1785"/>
      <c r="AHL12" s="1785"/>
      <c r="AHM12" s="1785"/>
      <c r="AHN12" s="1785"/>
      <c r="AHO12" s="1785"/>
      <c r="AHP12" s="1785"/>
      <c r="AHQ12" s="1785"/>
      <c r="AHR12" s="1785"/>
      <c r="AHS12" s="1785"/>
      <c r="AHT12" s="1785"/>
      <c r="AHU12" s="1785"/>
      <c r="AHV12" s="1785"/>
      <c r="AHW12" s="1785"/>
      <c r="AHX12" s="1785"/>
      <c r="AHY12" s="1785"/>
      <c r="AHZ12" s="1785"/>
      <c r="AIA12" s="1785"/>
      <c r="AIB12" s="1785"/>
      <c r="AIC12" s="1785"/>
      <c r="AID12" s="1785"/>
      <c r="AIE12" s="1785"/>
      <c r="AIF12" s="1785"/>
      <c r="AIG12" s="1785"/>
      <c r="AIH12" s="1785"/>
      <c r="AII12" s="1785"/>
      <c r="AIJ12" s="1785"/>
      <c r="AIK12" s="1785"/>
      <c r="AIL12" s="1785"/>
      <c r="AIM12" s="1785"/>
      <c r="AIN12" s="1785"/>
      <c r="AIO12" s="1785"/>
      <c r="AIP12" s="1785"/>
      <c r="AIQ12" s="1785"/>
      <c r="AIR12" s="1785"/>
      <c r="AIS12" s="1785"/>
      <c r="AIT12" s="1785"/>
      <c r="AIU12" s="1785"/>
      <c r="AIV12" s="1785"/>
      <c r="AIW12" s="1785"/>
      <c r="AIX12" s="1785"/>
      <c r="AIY12" s="1785"/>
      <c r="AIZ12" s="1785"/>
      <c r="AJA12" s="1785"/>
      <c r="AJB12" s="1785"/>
      <c r="AJC12" s="1785"/>
      <c r="AJD12" s="1785"/>
      <c r="AJE12" s="1785"/>
      <c r="AJF12" s="1785"/>
      <c r="AJG12" s="1785"/>
      <c r="AJH12" s="1785"/>
      <c r="AJI12" s="1785"/>
      <c r="AJJ12" s="1785"/>
      <c r="AJK12" s="1785"/>
      <c r="AJL12" s="1785"/>
      <c r="AJM12" s="1785"/>
      <c r="AJN12" s="1785"/>
      <c r="AJO12" s="1785"/>
      <c r="AJP12" s="1785"/>
      <c r="AJQ12" s="1785"/>
      <c r="AJR12" s="1785"/>
      <c r="AJS12" s="1785"/>
      <c r="AJT12" s="1785"/>
      <c r="AJU12" s="1785"/>
      <c r="AJV12" s="1785"/>
      <c r="AJW12" s="1785"/>
      <c r="AJX12" s="1785"/>
      <c r="AJY12" s="1785"/>
      <c r="AJZ12" s="1785"/>
      <c r="AKA12" s="1785"/>
      <c r="AKB12" s="1785"/>
      <c r="AKC12" s="1785"/>
      <c r="AKD12" s="1785"/>
      <c r="AKE12" s="1785"/>
      <c r="AKF12" s="1785"/>
      <c r="AKG12" s="1785"/>
      <c r="AKH12" s="1785"/>
      <c r="AKI12" s="1785"/>
      <c r="AKJ12" s="1785"/>
      <c r="AKK12" s="1785"/>
      <c r="AKL12" s="1785"/>
      <c r="AKM12" s="1785"/>
      <c r="AKN12" s="1785"/>
      <c r="AKO12" s="1785"/>
      <c r="AKP12" s="1785"/>
      <c r="AKQ12" s="1785"/>
      <c r="AKR12" s="1785"/>
      <c r="AKS12" s="1785"/>
      <c r="AKT12" s="1785"/>
      <c r="AKU12" s="1785"/>
      <c r="AKV12" s="1785"/>
      <c r="AKW12" s="1785"/>
      <c r="AKX12" s="1785"/>
      <c r="AKY12" s="1785"/>
      <c r="AKZ12" s="1785"/>
      <c r="ALA12" s="1785"/>
      <c r="ALB12" s="1785"/>
      <c r="ALC12" s="1785"/>
      <c r="ALD12" s="1785"/>
      <c r="ALE12" s="1785"/>
      <c r="ALF12" s="1785"/>
      <c r="ALG12" s="1785"/>
      <c r="ALH12" s="1785"/>
      <c r="ALI12" s="1785"/>
      <c r="ALJ12" s="1785"/>
      <c r="ALK12" s="1785"/>
      <c r="ALL12" s="1785"/>
      <c r="ALM12" s="1785"/>
      <c r="ALN12" s="1785"/>
      <c r="ALO12" s="1785"/>
      <c r="ALP12" s="1785"/>
      <c r="ALQ12" s="1785"/>
      <c r="ALR12" s="1785"/>
      <c r="ALS12" s="1785"/>
      <c r="ALT12" s="1785"/>
      <c r="ALU12" s="1785"/>
      <c r="ALV12" s="1785"/>
      <c r="ALW12" s="1785"/>
      <c r="ALX12" s="1785"/>
      <c r="ALY12" s="1785"/>
      <c r="ALZ12" s="1785"/>
      <c r="AMA12" s="1785"/>
      <c r="AMB12" s="1785"/>
      <c r="AMC12" s="1785"/>
      <c r="AMD12" s="1785"/>
      <c r="AME12" s="1785"/>
      <c r="AMF12" s="1785"/>
      <c r="AMG12" s="1785"/>
      <c r="AMH12" s="1785"/>
      <c r="AMI12" s="1785"/>
      <c r="AMJ12" s="1785"/>
      <c r="AMK12" s="1785"/>
      <c r="AML12" s="1785"/>
      <c r="AMM12" s="1785"/>
      <c r="AMN12" s="1785"/>
      <c r="AMO12" s="1785"/>
      <c r="AMP12" s="1785"/>
      <c r="AMQ12" s="1785"/>
      <c r="AMR12" s="1785"/>
      <c r="AMS12" s="1785"/>
      <c r="AMT12" s="1785"/>
      <c r="AMU12" s="1785"/>
      <c r="AMV12" s="1785"/>
      <c r="AMW12" s="1785"/>
      <c r="AMX12" s="1785"/>
      <c r="AMY12" s="1785"/>
      <c r="AMZ12" s="1785"/>
      <c r="ANA12" s="1785"/>
      <c r="ANB12" s="1785"/>
      <c r="ANC12" s="1785"/>
      <c r="AND12" s="1785"/>
      <c r="ANE12" s="1785"/>
      <c r="ANF12" s="1785"/>
      <c r="ANG12" s="1785"/>
      <c r="ANH12" s="1785"/>
      <c r="ANI12" s="1785"/>
      <c r="ANJ12" s="1785"/>
      <c r="ANK12" s="1785"/>
      <c r="ANL12" s="1785"/>
      <c r="ANM12" s="1785"/>
      <c r="ANN12" s="1785"/>
      <c r="ANO12" s="1785"/>
      <c r="ANP12" s="1785"/>
      <c r="ANQ12" s="1785"/>
      <c r="ANR12" s="1785"/>
      <c r="ANS12" s="1785"/>
      <c r="ANT12" s="1785"/>
      <c r="ANU12" s="1785"/>
      <c r="ANV12" s="1785"/>
      <c r="ANW12" s="1785"/>
      <c r="ANX12" s="1785"/>
      <c r="ANY12" s="1785"/>
      <c r="ANZ12" s="1785"/>
      <c r="AOA12" s="1785"/>
      <c r="AOB12" s="1785"/>
      <c r="AOC12" s="1785"/>
      <c r="AOD12" s="1785"/>
      <c r="AOE12" s="1785"/>
      <c r="AOF12" s="1785"/>
      <c r="AOG12" s="1785"/>
      <c r="AOH12" s="1785"/>
      <c r="AOI12" s="1785"/>
      <c r="AOJ12" s="1785"/>
      <c r="AOK12" s="1785"/>
      <c r="AOL12" s="1785"/>
      <c r="AOM12" s="1785"/>
      <c r="AON12" s="1785"/>
      <c r="AOO12" s="1785"/>
      <c r="AOP12" s="1785"/>
      <c r="AOQ12" s="1785"/>
      <c r="AOR12" s="1785"/>
      <c r="AOS12" s="1785"/>
      <c r="AOT12" s="1785"/>
      <c r="AOU12" s="1785"/>
      <c r="AOV12" s="1785"/>
      <c r="AOW12" s="1785"/>
      <c r="AOX12" s="1785"/>
      <c r="AOY12" s="1785"/>
      <c r="AOZ12" s="1785"/>
      <c r="APA12" s="1785"/>
      <c r="APB12" s="1785"/>
      <c r="APC12" s="1785"/>
      <c r="APD12" s="1785"/>
      <c r="APE12" s="1785"/>
      <c r="APF12" s="1785"/>
      <c r="APG12" s="1785"/>
      <c r="APH12" s="1785"/>
      <c r="API12" s="1785"/>
      <c r="APJ12" s="1785"/>
      <c r="APK12" s="1785"/>
      <c r="APL12" s="1785"/>
      <c r="APM12" s="1785"/>
      <c r="APN12" s="1785"/>
      <c r="APO12" s="1785"/>
      <c r="APP12" s="1785"/>
      <c r="APQ12" s="1785"/>
      <c r="APR12" s="1785"/>
      <c r="APS12" s="1785"/>
      <c r="APT12" s="1785"/>
      <c r="APU12" s="1785"/>
      <c r="APV12" s="1785"/>
      <c r="APW12" s="1785"/>
      <c r="APX12" s="1785"/>
      <c r="APY12" s="1785"/>
      <c r="APZ12" s="1785"/>
      <c r="AQA12" s="1785"/>
      <c r="AQB12" s="1785"/>
      <c r="AQC12" s="1785"/>
      <c r="AQD12" s="1785"/>
      <c r="AQE12" s="1785"/>
      <c r="AQF12" s="1785"/>
      <c r="AQG12" s="1785"/>
      <c r="AQH12" s="1785"/>
      <c r="AQI12" s="1785"/>
      <c r="AQJ12" s="1785"/>
      <c r="AQK12" s="1785"/>
      <c r="AQL12" s="1785"/>
      <c r="AQM12" s="1785"/>
      <c r="AQN12" s="1785"/>
      <c r="AQO12" s="1785"/>
      <c r="AQP12" s="1785"/>
      <c r="AQQ12" s="1785"/>
      <c r="AQR12" s="1785"/>
      <c r="AQS12" s="1785"/>
      <c r="AQT12" s="1785"/>
      <c r="AQU12" s="1785"/>
      <c r="AQV12" s="1785"/>
      <c r="AQW12" s="1785"/>
      <c r="AQX12" s="1785"/>
      <c r="AQY12" s="1785"/>
      <c r="AQZ12" s="1785"/>
      <c r="ARA12" s="1785"/>
      <c r="ARB12" s="1785"/>
      <c r="ARC12" s="1785"/>
      <c r="ARD12" s="1785"/>
      <c r="ARE12" s="1785"/>
      <c r="ARF12" s="1785"/>
      <c r="ARG12" s="1785"/>
      <c r="ARH12" s="1785"/>
      <c r="ARI12" s="1785"/>
      <c r="ARJ12" s="1785"/>
      <c r="ARK12" s="1785"/>
      <c r="ARL12" s="1785"/>
      <c r="ARM12" s="1785"/>
      <c r="ARN12" s="1785"/>
      <c r="ARO12" s="1785"/>
      <c r="ARP12" s="1785"/>
      <c r="ARQ12" s="1785"/>
      <c r="ARR12" s="1785"/>
      <c r="ARS12" s="1785"/>
      <c r="ART12" s="1785"/>
      <c r="ARU12" s="1785"/>
      <c r="ARV12" s="1785"/>
      <c r="ARW12" s="1785"/>
      <c r="ARX12" s="1785"/>
      <c r="ARY12" s="1785"/>
      <c r="ARZ12" s="1785"/>
      <c r="ASA12" s="1785"/>
      <c r="ASB12" s="1785"/>
      <c r="ASC12" s="1785"/>
      <c r="ASD12" s="1785"/>
      <c r="ASE12" s="1785"/>
      <c r="ASF12" s="1785"/>
      <c r="ASG12" s="1785"/>
      <c r="ASH12" s="1785"/>
      <c r="ASI12" s="1785"/>
      <c r="ASJ12" s="1785"/>
      <c r="ASK12" s="1785"/>
      <c r="ASL12" s="1785"/>
      <c r="ASM12" s="1785"/>
      <c r="ASN12" s="1785"/>
      <c r="ASO12" s="1785"/>
      <c r="ASP12" s="1785"/>
      <c r="ASQ12" s="1785"/>
      <c r="ASR12" s="1785"/>
      <c r="ASS12" s="1785"/>
      <c r="AST12" s="1785"/>
      <c r="ASU12" s="1785"/>
      <c r="ASV12" s="1785"/>
      <c r="ASW12" s="1785"/>
      <c r="ASX12" s="1785"/>
      <c r="ASY12" s="1785"/>
      <c r="ASZ12" s="1785"/>
      <c r="ATA12" s="1785"/>
      <c r="ATB12" s="1785"/>
      <c r="ATC12" s="1785"/>
      <c r="ATD12" s="1785"/>
      <c r="ATE12" s="1785"/>
      <c r="ATF12" s="1785"/>
      <c r="ATG12" s="1785"/>
      <c r="ATH12" s="1785"/>
      <c r="ATI12" s="1785"/>
      <c r="ATJ12" s="1785"/>
      <c r="ATK12" s="1785"/>
      <c r="ATL12" s="1785"/>
      <c r="ATM12" s="1785"/>
      <c r="ATN12" s="1785"/>
      <c r="ATO12" s="1785"/>
      <c r="ATP12" s="1785"/>
      <c r="ATQ12" s="1785"/>
      <c r="ATR12" s="1785"/>
      <c r="ATS12" s="1785"/>
      <c r="ATT12" s="1785"/>
      <c r="ATU12" s="1785"/>
      <c r="ATV12" s="1785"/>
      <c r="ATW12" s="1785"/>
      <c r="ATX12" s="1785"/>
      <c r="ATY12" s="1785"/>
      <c r="ATZ12" s="1785"/>
      <c r="AUA12" s="1785"/>
      <c r="AUB12" s="1785"/>
      <c r="AUC12" s="1785"/>
      <c r="AUD12" s="1785"/>
      <c r="AUE12" s="1785"/>
      <c r="AUF12" s="1785"/>
      <c r="AUG12" s="1785"/>
      <c r="AUH12" s="1785"/>
      <c r="AUI12" s="1785"/>
      <c r="AUJ12" s="1785"/>
      <c r="AUK12" s="1785"/>
      <c r="AUL12" s="1785"/>
      <c r="AUM12" s="1785"/>
      <c r="AUN12" s="1785"/>
      <c r="AUO12" s="1785"/>
      <c r="AUP12" s="1785"/>
      <c r="AUQ12" s="1785"/>
      <c r="AUR12" s="1785"/>
      <c r="AUS12" s="1785"/>
      <c r="AUT12" s="1785"/>
      <c r="AUU12" s="1785"/>
      <c r="AUV12" s="1785"/>
      <c r="AUW12" s="1785"/>
      <c r="AUX12" s="1785"/>
      <c r="AUY12" s="1785"/>
      <c r="AUZ12" s="1785"/>
      <c r="AVA12" s="1785"/>
      <c r="AVB12" s="1785"/>
      <c r="AVC12" s="1785"/>
      <c r="AVD12" s="1785"/>
      <c r="AVE12" s="1785"/>
      <c r="AVF12" s="1785"/>
      <c r="AVG12" s="1785"/>
      <c r="AVH12" s="1785"/>
      <c r="AVI12" s="1785"/>
      <c r="AVJ12" s="1785"/>
      <c r="AVK12" s="1785"/>
      <c r="AVL12" s="1785"/>
      <c r="AVM12" s="1785"/>
      <c r="AVN12" s="1785"/>
      <c r="AVO12" s="1785"/>
      <c r="AVP12" s="1785"/>
      <c r="AVQ12" s="1785"/>
      <c r="AVR12" s="1785"/>
      <c r="AVS12" s="1785"/>
      <c r="AVT12" s="1785"/>
      <c r="AVU12" s="1785"/>
      <c r="AVV12" s="1785"/>
      <c r="AVW12" s="1785"/>
      <c r="AVX12" s="1785"/>
      <c r="AVY12" s="1785"/>
      <c r="AVZ12" s="1785"/>
      <c r="AWA12" s="1785"/>
      <c r="AWB12" s="1785"/>
      <c r="AWC12" s="1785"/>
      <c r="AWD12" s="1785"/>
      <c r="AWE12" s="1785"/>
      <c r="AWF12" s="1785"/>
      <c r="AWG12" s="1785"/>
      <c r="AWH12" s="1785"/>
      <c r="AWI12" s="1785"/>
      <c r="AWJ12" s="1785"/>
      <c r="AWK12" s="1785"/>
      <c r="AWL12" s="1785"/>
      <c r="AWM12" s="1785"/>
      <c r="AWN12" s="1785"/>
      <c r="AWO12" s="1785"/>
      <c r="AWP12" s="1785"/>
      <c r="AWQ12" s="1785"/>
      <c r="AWR12" s="1785"/>
      <c r="AWS12" s="1785"/>
      <c r="AWT12" s="1785"/>
      <c r="AWU12" s="1785"/>
      <c r="AWV12" s="1785"/>
      <c r="AWW12" s="1785"/>
      <c r="AWX12" s="1785"/>
      <c r="AWY12" s="1785"/>
      <c r="AWZ12" s="1785"/>
      <c r="AXA12" s="1785"/>
      <c r="AXB12" s="1785"/>
      <c r="AXC12" s="1785"/>
      <c r="AXD12" s="1785"/>
      <c r="AXE12" s="1785"/>
      <c r="AXF12" s="1785"/>
      <c r="AXG12" s="1785"/>
      <c r="AXH12" s="1785"/>
      <c r="AXI12" s="1785"/>
      <c r="AXJ12" s="1785"/>
      <c r="AXK12" s="1785"/>
      <c r="AXL12" s="1785"/>
      <c r="AXM12" s="1785"/>
      <c r="AXN12" s="1785"/>
      <c r="AXO12" s="1785"/>
      <c r="AXP12" s="1785"/>
      <c r="AXQ12" s="1785"/>
      <c r="AXR12" s="1785"/>
      <c r="AXS12" s="1785"/>
      <c r="AXT12" s="1785"/>
      <c r="AXU12" s="1785"/>
      <c r="AXV12" s="1785"/>
      <c r="AXW12" s="1785"/>
      <c r="AXX12" s="1785"/>
      <c r="AXY12" s="1785"/>
      <c r="AXZ12" s="1785"/>
      <c r="AYA12" s="1785"/>
      <c r="AYB12" s="1785"/>
      <c r="AYC12" s="1785"/>
      <c r="AYD12" s="1785"/>
      <c r="AYE12" s="1785"/>
      <c r="AYF12" s="1785"/>
      <c r="AYG12" s="1785"/>
      <c r="AYH12" s="1785"/>
      <c r="AYI12" s="1785"/>
      <c r="AYJ12" s="1785"/>
      <c r="AYK12" s="1785"/>
      <c r="AYL12" s="1785"/>
      <c r="AYM12" s="1785"/>
      <c r="AYN12" s="1785"/>
      <c r="AYO12" s="1785"/>
      <c r="AYP12" s="1785"/>
      <c r="AYQ12" s="1785"/>
      <c r="AYR12" s="1785"/>
      <c r="AYS12" s="1785"/>
      <c r="AYT12" s="1785"/>
      <c r="AYU12" s="1785"/>
      <c r="AYV12" s="1785"/>
      <c r="AYW12" s="1785"/>
      <c r="AYX12" s="1785"/>
      <c r="AYY12" s="1785"/>
      <c r="AYZ12" s="1785"/>
      <c r="AZA12" s="1785"/>
      <c r="AZB12" s="1785"/>
      <c r="AZC12" s="1785"/>
      <c r="AZD12" s="1785"/>
      <c r="AZE12" s="1785"/>
      <c r="AZF12" s="1785"/>
      <c r="AZG12" s="1785"/>
      <c r="AZH12" s="1785"/>
      <c r="AZI12" s="1785"/>
      <c r="AZJ12" s="1785"/>
      <c r="AZK12" s="1785"/>
      <c r="AZL12" s="1785"/>
      <c r="AZM12" s="1785"/>
      <c r="AZN12" s="1785"/>
      <c r="AZO12" s="1785"/>
      <c r="AZP12" s="1785"/>
      <c r="AZQ12" s="1785"/>
      <c r="AZR12" s="1785"/>
      <c r="AZS12" s="1785"/>
      <c r="AZT12" s="1785"/>
      <c r="AZU12" s="1785"/>
      <c r="AZV12" s="1785"/>
      <c r="AZW12" s="1785"/>
      <c r="AZX12" s="1785"/>
      <c r="AZY12" s="1785"/>
      <c r="AZZ12" s="1785"/>
      <c r="BAA12" s="1785"/>
      <c r="BAB12" s="1785"/>
      <c r="BAC12" s="1785"/>
      <c r="BAD12" s="1785"/>
      <c r="BAE12" s="1785"/>
      <c r="BAF12" s="1785"/>
      <c r="BAG12" s="1785"/>
      <c r="BAH12" s="1785"/>
      <c r="BAI12" s="1785"/>
      <c r="BAJ12" s="1785"/>
      <c r="BAK12" s="1785"/>
      <c r="BAL12" s="1785"/>
      <c r="BAM12" s="1785"/>
      <c r="BAN12" s="1785"/>
      <c r="BAO12" s="1785"/>
      <c r="BAP12" s="1785"/>
      <c r="BAQ12" s="1785"/>
      <c r="BAR12" s="1785"/>
      <c r="BAS12" s="1785"/>
      <c r="BAT12" s="1785"/>
      <c r="BAU12" s="1785"/>
      <c r="BAV12" s="1785"/>
      <c r="BAW12" s="1785"/>
      <c r="BAX12" s="1785"/>
      <c r="BAY12" s="1785"/>
      <c r="BAZ12" s="1785"/>
      <c r="BBA12" s="1785"/>
      <c r="BBB12" s="1785"/>
      <c r="BBC12" s="1785"/>
      <c r="BBD12" s="1785"/>
      <c r="BBE12" s="1785"/>
      <c r="BBF12" s="1785"/>
      <c r="BBG12" s="1785"/>
      <c r="BBH12" s="1785"/>
      <c r="BBI12" s="1785"/>
      <c r="BBJ12" s="1785"/>
      <c r="BBK12" s="1785"/>
      <c r="BBL12" s="1785"/>
      <c r="BBM12" s="1785"/>
      <c r="BBN12" s="1785"/>
      <c r="BBO12" s="1785"/>
      <c r="BBP12" s="1785"/>
      <c r="BBQ12" s="1785"/>
      <c r="BBR12" s="1785"/>
      <c r="BBS12" s="1785"/>
      <c r="BBT12" s="1785"/>
      <c r="BBU12" s="1785"/>
      <c r="BBV12" s="1785"/>
      <c r="BBW12" s="1785"/>
      <c r="BBX12" s="1785"/>
      <c r="BBY12" s="1785"/>
      <c r="BBZ12" s="1785"/>
      <c r="BCA12" s="1785"/>
      <c r="BCB12" s="1785"/>
      <c r="BCC12" s="1785"/>
      <c r="BCD12" s="1785"/>
      <c r="BCE12" s="1785"/>
      <c r="BCF12" s="1785"/>
      <c r="BCG12" s="1785"/>
      <c r="BCH12" s="1785"/>
      <c r="BCI12" s="1785"/>
      <c r="BCJ12" s="1785"/>
      <c r="BCK12" s="1785"/>
      <c r="BCL12" s="1785"/>
      <c r="BCM12" s="1785"/>
      <c r="BCN12" s="1785"/>
      <c r="BCO12" s="1785"/>
      <c r="BCP12" s="1785"/>
      <c r="BCQ12" s="1785"/>
      <c r="BCR12" s="1785"/>
      <c r="BCS12" s="1785"/>
      <c r="BCT12" s="1785"/>
      <c r="BCU12" s="1785"/>
      <c r="BCV12" s="1785"/>
      <c r="BCW12" s="1785"/>
      <c r="BCX12" s="1785"/>
      <c r="BCY12" s="1785"/>
      <c r="BCZ12" s="1785"/>
      <c r="BDA12" s="1785"/>
      <c r="BDB12" s="1785"/>
      <c r="BDC12" s="1785"/>
      <c r="BDD12" s="1785"/>
      <c r="BDE12" s="1785"/>
      <c r="BDF12" s="1785"/>
      <c r="BDG12" s="1785"/>
      <c r="BDH12" s="1785"/>
      <c r="BDI12" s="1785"/>
      <c r="BDJ12" s="1785"/>
      <c r="BDK12" s="1785"/>
      <c r="BDL12" s="1785"/>
      <c r="BDM12" s="1785"/>
      <c r="BDN12" s="1785"/>
      <c r="BDO12" s="1785"/>
      <c r="BDP12" s="1785"/>
      <c r="BDQ12" s="1785"/>
      <c r="BDR12" s="1785"/>
      <c r="BDS12" s="1785"/>
      <c r="BDT12" s="1785"/>
      <c r="BDU12" s="1785"/>
      <c r="BDV12" s="1785"/>
      <c r="BDW12" s="1785"/>
      <c r="BDX12" s="1785"/>
      <c r="BDY12" s="1785"/>
      <c r="BDZ12" s="1785"/>
      <c r="BEA12" s="1785"/>
      <c r="BEB12" s="1785"/>
      <c r="BEC12" s="1785"/>
      <c r="BED12" s="1785"/>
      <c r="BEE12" s="1785"/>
      <c r="BEF12" s="1785"/>
      <c r="BEG12" s="1785"/>
      <c r="BEH12" s="1785"/>
      <c r="BEI12" s="1785"/>
      <c r="BEJ12" s="1785"/>
      <c r="BEK12" s="1785"/>
      <c r="BEL12" s="1785"/>
      <c r="BEM12" s="1785"/>
      <c r="BEN12" s="1785"/>
      <c r="BEO12" s="1785"/>
      <c r="BEP12" s="1785"/>
      <c r="BEQ12" s="1785"/>
      <c r="BER12" s="1785"/>
      <c r="BES12" s="1785"/>
      <c r="BET12" s="1785"/>
      <c r="BEU12" s="1785"/>
      <c r="BEV12" s="1785"/>
      <c r="BEW12" s="1785"/>
      <c r="BEX12" s="1785"/>
      <c r="BEY12" s="1785"/>
      <c r="BEZ12" s="1785"/>
      <c r="BFA12" s="1785"/>
      <c r="BFB12" s="1785"/>
      <c r="BFC12" s="1785"/>
      <c r="BFD12" s="1785"/>
      <c r="BFE12" s="1785"/>
      <c r="BFF12" s="1785"/>
      <c r="BFG12" s="1785"/>
      <c r="BFH12" s="1785"/>
      <c r="BFI12" s="1785"/>
      <c r="BFJ12" s="1785"/>
      <c r="BFK12" s="1785"/>
      <c r="BFL12" s="1785"/>
      <c r="BFM12" s="1785"/>
      <c r="BFN12" s="1785"/>
      <c r="BFO12" s="1785"/>
      <c r="BFP12" s="1785"/>
      <c r="BFQ12" s="1785"/>
      <c r="BFR12" s="1785"/>
      <c r="BFS12" s="1785"/>
      <c r="BFT12" s="1785"/>
      <c r="BFU12" s="1785"/>
      <c r="BFV12" s="1785"/>
      <c r="BFW12" s="1785"/>
      <c r="BFX12" s="1785"/>
      <c r="BFY12" s="1785"/>
      <c r="BFZ12" s="1785"/>
      <c r="BGA12" s="1785"/>
      <c r="BGB12" s="1785"/>
      <c r="BGC12" s="1785"/>
      <c r="BGD12" s="1785"/>
      <c r="BGE12" s="1785"/>
      <c r="BGF12" s="1785"/>
      <c r="BGG12" s="1785"/>
      <c r="BGH12" s="1785"/>
      <c r="BGI12" s="1785"/>
      <c r="BGJ12" s="1785"/>
      <c r="BGK12" s="1785"/>
      <c r="BGL12" s="1785"/>
      <c r="BGM12" s="1785"/>
      <c r="BGN12" s="1785"/>
      <c r="BGO12" s="1785"/>
      <c r="BGP12" s="1785"/>
      <c r="BGQ12" s="1785"/>
      <c r="BGR12" s="1785"/>
      <c r="BGS12" s="1785"/>
      <c r="BGT12" s="1785"/>
      <c r="BGU12" s="1785"/>
      <c r="BGV12" s="1785"/>
      <c r="BGW12" s="1785"/>
      <c r="BGX12" s="1785"/>
      <c r="BGY12" s="1785"/>
      <c r="BGZ12" s="1785"/>
      <c r="BHA12" s="1785"/>
      <c r="BHB12" s="1785"/>
      <c r="BHC12" s="1785"/>
      <c r="BHD12" s="1785"/>
      <c r="BHE12" s="1785"/>
      <c r="BHF12" s="1785"/>
      <c r="BHG12" s="1785"/>
      <c r="BHH12" s="1785"/>
      <c r="BHI12" s="1785"/>
      <c r="BHJ12" s="1785"/>
      <c r="BHK12" s="1785"/>
      <c r="BHL12" s="1785"/>
      <c r="BHM12" s="1785"/>
      <c r="BHN12" s="1785"/>
      <c r="BHO12" s="1785"/>
      <c r="BHP12" s="1785"/>
      <c r="BHQ12" s="1785"/>
      <c r="BHR12" s="1785"/>
      <c r="BHS12" s="1785"/>
      <c r="BHT12" s="1785"/>
      <c r="BHU12" s="1785"/>
      <c r="BHV12" s="1785"/>
      <c r="BHW12" s="1785"/>
      <c r="BHX12" s="1785"/>
      <c r="BHY12" s="1785"/>
      <c r="BHZ12" s="1785"/>
      <c r="BIA12" s="1785"/>
      <c r="BIB12" s="1785"/>
      <c r="BIC12" s="1785"/>
      <c r="BID12" s="1785"/>
      <c r="BIE12" s="1785"/>
      <c r="BIF12" s="1785"/>
      <c r="BIG12" s="1785"/>
      <c r="BIH12" s="1785"/>
      <c r="BII12" s="1785"/>
      <c r="BIJ12" s="1785"/>
      <c r="BIK12" s="1785"/>
      <c r="BIL12" s="1785"/>
      <c r="BIM12" s="1785"/>
      <c r="BIN12" s="1785"/>
      <c r="BIO12" s="1785"/>
      <c r="BIP12" s="1785"/>
      <c r="BIQ12" s="1785"/>
      <c r="BIR12" s="1785"/>
      <c r="BIS12" s="1785"/>
      <c r="BIT12" s="1785"/>
      <c r="BIU12" s="1785"/>
      <c r="BIV12" s="1785"/>
      <c r="BIW12" s="1785"/>
      <c r="BIX12" s="1785"/>
      <c r="BIY12" s="1785"/>
      <c r="BIZ12" s="1785"/>
      <c r="BJA12" s="1785"/>
      <c r="BJB12" s="1785"/>
      <c r="BJC12" s="1785"/>
      <c r="BJD12" s="1785"/>
      <c r="BJE12" s="1785"/>
      <c r="BJF12" s="1785"/>
      <c r="BJG12" s="1785"/>
      <c r="BJH12" s="1785"/>
      <c r="BJI12" s="1785"/>
      <c r="BJJ12" s="1785"/>
      <c r="BJK12" s="1785"/>
      <c r="BJL12" s="1785"/>
      <c r="BJM12" s="1785"/>
      <c r="BJN12" s="1785"/>
      <c r="BJO12" s="1785"/>
      <c r="BJP12" s="1785"/>
      <c r="BJQ12" s="1785"/>
      <c r="BJR12" s="1785"/>
      <c r="BJS12" s="1785"/>
      <c r="BJT12" s="1785"/>
      <c r="BJU12" s="1785"/>
      <c r="BJV12" s="1785"/>
      <c r="BJW12" s="1785"/>
      <c r="BJX12" s="1785"/>
      <c r="BJY12" s="1785"/>
      <c r="BJZ12" s="1785"/>
      <c r="BKA12" s="1785"/>
      <c r="BKB12" s="1785"/>
      <c r="BKC12" s="1785"/>
      <c r="BKD12" s="1785"/>
      <c r="BKE12" s="1785"/>
      <c r="BKF12" s="1785"/>
      <c r="BKG12" s="1785"/>
      <c r="BKH12" s="1785"/>
      <c r="BKI12" s="1785"/>
      <c r="BKJ12" s="1785"/>
      <c r="BKK12" s="1785"/>
      <c r="BKL12" s="1785"/>
      <c r="BKM12" s="1785"/>
      <c r="BKN12" s="1785"/>
      <c r="BKO12" s="1785"/>
      <c r="BKP12" s="1785"/>
      <c r="BKQ12" s="1785"/>
      <c r="BKR12" s="1785"/>
      <c r="BKS12" s="1785"/>
      <c r="BKT12" s="1785"/>
      <c r="BKU12" s="1785"/>
      <c r="BKV12" s="1785"/>
      <c r="BKW12" s="1785"/>
      <c r="BKX12" s="1785"/>
      <c r="BKY12" s="1785"/>
      <c r="BKZ12" s="1785"/>
      <c r="BLA12" s="1785"/>
      <c r="BLB12" s="1785"/>
      <c r="BLC12" s="1785"/>
      <c r="BLD12" s="1785"/>
      <c r="BLE12" s="1785"/>
      <c r="BLF12" s="1785"/>
      <c r="BLG12" s="1785"/>
      <c r="BLH12" s="1785"/>
      <c r="BLI12" s="1785"/>
      <c r="BLJ12" s="1785"/>
      <c r="BLK12" s="1785"/>
      <c r="BLL12" s="1785"/>
      <c r="BLM12" s="1785"/>
      <c r="BLN12" s="1785"/>
      <c r="BLO12" s="1785"/>
      <c r="BLP12" s="1785"/>
      <c r="BLQ12" s="1785"/>
      <c r="BLR12" s="1785"/>
      <c r="BLS12" s="1785"/>
      <c r="BLT12" s="1785"/>
      <c r="BLU12" s="1785"/>
      <c r="BLV12" s="1785"/>
      <c r="BLW12" s="1785"/>
      <c r="BLX12" s="1785"/>
      <c r="BLY12" s="1785"/>
      <c r="BLZ12" s="1785"/>
      <c r="BMA12" s="1785"/>
      <c r="BMB12" s="1785"/>
      <c r="BMC12" s="1785"/>
      <c r="BMD12" s="1785"/>
      <c r="BME12" s="1785"/>
      <c r="BMF12" s="1785"/>
      <c r="BMG12" s="1785"/>
      <c r="BMH12" s="1785"/>
      <c r="BMI12" s="1785"/>
      <c r="BMJ12" s="1785"/>
      <c r="BMK12" s="1785"/>
      <c r="BML12" s="1785"/>
      <c r="BMM12" s="1785"/>
      <c r="BMN12" s="1785"/>
      <c r="BMO12" s="1785"/>
      <c r="BMP12" s="1785"/>
      <c r="BMQ12" s="1785"/>
      <c r="BMR12" s="1785"/>
      <c r="BMS12" s="1785"/>
      <c r="BMT12" s="1785"/>
      <c r="BMU12" s="1785"/>
      <c r="BMV12" s="1785"/>
      <c r="BMW12" s="1785"/>
      <c r="BMX12" s="1785"/>
      <c r="BMY12" s="1785"/>
      <c r="BMZ12" s="1785"/>
      <c r="BNA12" s="1785"/>
      <c r="BNB12" s="1785"/>
      <c r="BNC12" s="1785"/>
      <c r="BND12" s="1785"/>
      <c r="BNE12" s="1785"/>
      <c r="BNF12" s="1785"/>
      <c r="BNG12" s="1785"/>
      <c r="BNH12" s="1785"/>
      <c r="BNI12" s="1785"/>
      <c r="BNJ12" s="1785"/>
      <c r="BNK12" s="1785"/>
      <c r="BNL12" s="1785"/>
      <c r="BNM12" s="1785"/>
      <c r="BNN12" s="1785"/>
      <c r="BNO12" s="1785"/>
      <c r="BNP12" s="1785"/>
      <c r="BNQ12" s="1785"/>
      <c r="BNR12" s="1785"/>
      <c r="BNS12" s="1785"/>
      <c r="BNT12" s="1785"/>
      <c r="BNU12" s="1785"/>
      <c r="BNV12" s="1785"/>
      <c r="BNW12" s="1785"/>
      <c r="BNX12" s="1785"/>
      <c r="BNY12" s="1785"/>
      <c r="BNZ12" s="1785"/>
      <c r="BOA12" s="1785"/>
      <c r="BOB12" s="1785"/>
      <c r="BOC12" s="1785"/>
      <c r="BOD12" s="1785"/>
      <c r="BOE12" s="1785"/>
      <c r="BOF12" s="1785"/>
      <c r="BOG12" s="1785"/>
      <c r="BOH12" s="1785"/>
      <c r="BOI12" s="1785"/>
      <c r="BOJ12" s="1785"/>
      <c r="BOK12" s="1785"/>
      <c r="BOL12" s="1785"/>
      <c r="BOM12" s="1785"/>
      <c r="BON12" s="1785"/>
      <c r="BOO12" s="1785"/>
      <c r="BOP12" s="1785"/>
      <c r="BOQ12" s="1785"/>
      <c r="BOR12" s="1785"/>
      <c r="BOS12" s="1785"/>
      <c r="BOT12" s="1785"/>
      <c r="BOU12" s="1785"/>
      <c r="BOV12" s="1785"/>
      <c r="BOW12" s="1785"/>
      <c r="BOX12" s="1785"/>
      <c r="BOY12" s="1785"/>
      <c r="BOZ12" s="1785"/>
      <c r="BPA12" s="1785"/>
      <c r="BPB12" s="1785"/>
      <c r="BPC12" s="1785"/>
      <c r="BPD12" s="1785"/>
      <c r="BPE12" s="1785"/>
      <c r="BPF12" s="1785"/>
      <c r="BPG12" s="1785"/>
      <c r="BPH12" s="1785"/>
      <c r="BPI12" s="1785"/>
      <c r="BPJ12" s="1785"/>
      <c r="BPK12" s="1785"/>
      <c r="BPL12" s="1785"/>
      <c r="BPM12" s="1785"/>
      <c r="BPN12" s="1785"/>
      <c r="BPO12" s="1785"/>
      <c r="BPP12" s="1785"/>
      <c r="BPQ12" s="1785"/>
      <c r="BPR12" s="1785"/>
      <c r="BPS12" s="1785"/>
      <c r="BPT12" s="1785"/>
      <c r="BPU12" s="1785"/>
      <c r="BPV12" s="1785"/>
      <c r="BPW12" s="1785"/>
      <c r="BPX12" s="1785"/>
      <c r="BPY12" s="1785"/>
      <c r="BPZ12" s="1785"/>
      <c r="BQA12" s="1785"/>
      <c r="BQB12" s="1785"/>
      <c r="BQC12" s="1785"/>
      <c r="BQD12" s="1785"/>
      <c r="BQE12" s="1785"/>
      <c r="BQF12" s="1785"/>
      <c r="BQG12" s="1785"/>
      <c r="BQH12" s="1785"/>
      <c r="BQI12" s="1785"/>
      <c r="BQJ12" s="1785"/>
      <c r="BQK12" s="1785"/>
      <c r="BQL12" s="1785"/>
      <c r="BQM12" s="1785"/>
      <c r="BQN12" s="1785"/>
      <c r="BQO12" s="1785"/>
      <c r="BQP12" s="1785"/>
      <c r="BQQ12" s="1785"/>
      <c r="BQR12" s="1785"/>
      <c r="BQS12" s="1785"/>
      <c r="BQT12" s="1785"/>
      <c r="BQU12" s="1785"/>
      <c r="BQV12" s="1785"/>
      <c r="BQW12" s="1785"/>
      <c r="BQX12" s="1785"/>
      <c r="BQY12" s="1785"/>
      <c r="BQZ12" s="1785"/>
      <c r="BRA12" s="1785"/>
      <c r="BRB12" s="1785"/>
      <c r="BRC12" s="1785"/>
      <c r="BRD12" s="1785"/>
      <c r="BRE12" s="1785"/>
      <c r="BRF12" s="1785"/>
      <c r="BRG12" s="1785"/>
      <c r="BRH12" s="1785"/>
      <c r="BRI12" s="1785"/>
      <c r="BRJ12" s="1785"/>
      <c r="BRK12" s="1785"/>
      <c r="BRL12" s="1785"/>
      <c r="BRM12" s="1785"/>
      <c r="BRN12" s="1785"/>
      <c r="BRO12" s="1785"/>
      <c r="BRP12" s="1785"/>
      <c r="BRQ12" s="1785"/>
      <c r="BRR12" s="1785"/>
      <c r="BRS12" s="1785"/>
      <c r="BRT12" s="1785"/>
      <c r="BRU12" s="1785"/>
      <c r="BRV12" s="1785"/>
      <c r="BRW12" s="1785"/>
      <c r="BRX12" s="1785"/>
      <c r="BRY12" s="1785"/>
      <c r="BRZ12" s="1785"/>
      <c r="BSA12" s="1785"/>
      <c r="BSB12" s="1785"/>
      <c r="BSC12" s="1785"/>
      <c r="BSD12" s="1785"/>
      <c r="BSE12" s="1785"/>
      <c r="BSF12" s="1785"/>
      <c r="BSG12" s="1785"/>
      <c r="BSH12" s="1785"/>
      <c r="BSI12" s="1785"/>
      <c r="BSJ12" s="1785"/>
      <c r="BSK12" s="1785"/>
      <c r="BSL12" s="1785"/>
      <c r="BSM12" s="1785"/>
      <c r="BSN12" s="1785"/>
      <c r="BSO12" s="1785"/>
      <c r="BSP12" s="1785"/>
      <c r="BSQ12" s="1785"/>
      <c r="BSR12" s="1785"/>
      <c r="BSS12" s="1785"/>
      <c r="BST12" s="1785"/>
      <c r="BSU12" s="1785"/>
      <c r="BSV12" s="1785"/>
      <c r="BSW12" s="1785"/>
      <c r="BSX12" s="1785"/>
      <c r="BSY12" s="1785"/>
      <c r="BSZ12" s="1785"/>
      <c r="BTA12" s="1785"/>
      <c r="BTB12" s="1785"/>
      <c r="BTC12" s="1785"/>
      <c r="BTD12" s="1785"/>
      <c r="BTE12" s="1785"/>
      <c r="BTF12" s="1785"/>
      <c r="BTG12" s="1785"/>
      <c r="BTH12" s="1785"/>
      <c r="BTI12" s="1785"/>
      <c r="BTJ12" s="1785"/>
      <c r="BTK12" s="1785"/>
      <c r="BTL12" s="1785"/>
      <c r="BTM12" s="1785"/>
      <c r="BTN12" s="1785"/>
      <c r="BTO12" s="1785"/>
      <c r="BTP12" s="1785"/>
      <c r="BTQ12" s="1785"/>
      <c r="BTR12" s="1785"/>
      <c r="BTS12" s="1785"/>
      <c r="BTT12" s="1785"/>
      <c r="BTU12" s="1785"/>
      <c r="BTV12" s="1785"/>
      <c r="BTW12" s="1785"/>
      <c r="BTX12" s="1785"/>
      <c r="BTY12" s="1785"/>
      <c r="BTZ12" s="1785"/>
      <c r="BUA12" s="1785"/>
      <c r="BUB12" s="1785"/>
      <c r="BUC12" s="1785"/>
      <c r="BUD12" s="1785"/>
      <c r="BUE12" s="1785"/>
      <c r="BUF12" s="1785"/>
      <c r="BUG12" s="1785"/>
      <c r="BUH12" s="1785"/>
      <c r="BUI12" s="1785"/>
      <c r="BUJ12" s="1785"/>
      <c r="BUK12" s="1785"/>
      <c r="BUL12" s="1785"/>
      <c r="BUM12" s="1785"/>
      <c r="BUN12" s="1785"/>
      <c r="BUO12" s="1785"/>
      <c r="BUP12" s="1785"/>
      <c r="BUQ12" s="1785"/>
      <c r="BUR12" s="1785"/>
      <c r="BUS12" s="1785"/>
      <c r="BUT12" s="1785"/>
      <c r="BUU12" s="1785"/>
      <c r="BUV12" s="1785"/>
      <c r="BUW12" s="1785"/>
      <c r="BUX12" s="1785"/>
      <c r="BUY12" s="1785"/>
      <c r="BUZ12" s="1785"/>
      <c r="BVA12" s="1785"/>
      <c r="BVB12" s="1785"/>
      <c r="BVC12" s="1785"/>
      <c r="BVD12" s="1785"/>
      <c r="BVE12" s="1785"/>
      <c r="BVF12" s="1785"/>
      <c r="BVG12" s="1785"/>
      <c r="BVH12" s="1785"/>
      <c r="BVI12" s="1785"/>
      <c r="BVJ12" s="1785"/>
      <c r="BVK12" s="1785"/>
      <c r="BVL12" s="1785"/>
      <c r="BVM12" s="1785"/>
      <c r="BVN12" s="1785"/>
      <c r="BVO12" s="1785"/>
      <c r="BVP12" s="1785"/>
      <c r="BVQ12" s="1785"/>
      <c r="BVR12" s="1785"/>
      <c r="BVS12" s="1785"/>
      <c r="BVT12" s="1785"/>
      <c r="BVU12" s="1785"/>
      <c r="BVV12" s="1785"/>
      <c r="BVW12" s="1785"/>
      <c r="BVX12" s="1785"/>
      <c r="BVY12" s="1785"/>
      <c r="BVZ12" s="1785"/>
      <c r="BWA12" s="1785"/>
      <c r="BWB12" s="1785"/>
      <c r="BWC12" s="1785"/>
      <c r="BWD12" s="1785"/>
      <c r="BWE12" s="1785"/>
      <c r="BWF12" s="1785"/>
      <c r="BWG12" s="1785"/>
      <c r="BWH12" s="1785"/>
      <c r="BWI12" s="1785"/>
      <c r="BWJ12" s="1785"/>
      <c r="BWK12" s="1785"/>
      <c r="BWL12" s="1785"/>
      <c r="BWM12" s="1785"/>
      <c r="BWN12" s="1785"/>
      <c r="BWO12" s="1785"/>
      <c r="BWP12" s="1785"/>
      <c r="BWQ12" s="1785"/>
      <c r="BWR12" s="1785"/>
      <c r="BWS12" s="1785"/>
      <c r="BWT12" s="1785"/>
      <c r="BWU12" s="1785"/>
      <c r="BWV12" s="1785"/>
      <c r="BWW12" s="1785"/>
      <c r="BWX12" s="1785"/>
      <c r="BWY12" s="1785"/>
      <c r="BWZ12" s="1785"/>
      <c r="BXA12" s="1785"/>
      <c r="BXB12" s="1785"/>
      <c r="BXC12" s="1785"/>
      <c r="BXD12" s="1785"/>
      <c r="BXE12" s="1785"/>
      <c r="BXF12" s="1785"/>
      <c r="BXG12" s="1785"/>
      <c r="BXH12" s="1785"/>
      <c r="BXI12" s="1785"/>
      <c r="BXJ12" s="1785"/>
      <c r="BXK12" s="1785"/>
      <c r="BXL12" s="1785"/>
      <c r="BXM12" s="1785"/>
      <c r="BXN12" s="1785"/>
      <c r="BXO12" s="1785"/>
      <c r="BXP12" s="1785"/>
      <c r="BXQ12" s="1785"/>
      <c r="BXR12" s="1785"/>
      <c r="BXS12" s="1785"/>
      <c r="BXT12" s="1785"/>
      <c r="BXU12" s="1785"/>
      <c r="BXV12" s="1785"/>
      <c r="BXW12" s="1785"/>
      <c r="BXX12" s="1785"/>
      <c r="BXY12" s="1785"/>
      <c r="BXZ12" s="1785"/>
      <c r="BYA12" s="1785"/>
      <c r="BYB12" s="1785"/>
      <c r="BYC12" s="1785"/>
      <c r="BYD12" s="1785"/>
      <c r="BYE12" s="1785"/>
      <c r="BYF12" s="1785"/>
      <c r="BYG12" s="1785"/>
      <c r="BYH12" s="1785"/>
      <c r="BYI12" s="1785"/>
      <c r="BYJ12" s="1785"/>
      <c r="BYK12" s="1785"/>
      <c r="BYL12" s="1785"/>
      <c r="BYM12" s="1785"/>
      <c r="BYN12" s="1785"/>
      <c r="BYO12" s="1785"/>
      <c r="BYP12" s="1785"/>
      <c r="BYQ12" s="1785"/>
      <c r="BYR12" s="1785"/>
      <c r="BYS12" s="1785"/>
      <c r="BYT12" s="1785"/>
      <c r="BYU12" s="1785"/>
      <c r="BYV12" s="1785"/>
      <c r="BYW12" s="1785"/>
      <c r="BYX12" s="1785"/>
      <c r="BYY12" s="1785"/>
      <c r="BYZ12" s="1785"/>
      <c r="BZA12" s="1785"/>
      <c r="BZB12" s="1785"/>
      <c r="BZC12" s="1785"/>
      <c r="BZD12" s="1785"/>
      <c r="BZE12" s="1785"/>
      <c r="BZF12" s="1785"/>
      <c r="BZG12" s="1785"/>
      <c r="BZH12" s="1785"/>
      <c r="BZI12" s="1785"/>
      <c r="BZJ12" s="1785"/>
      <c r="BZK12" s="1785"/>
      <c r="BZL12" s="1785"/>
      <c r="BZM12" s="1785"/>
      <c r="BZN12" s="1785"/>
      <c r="BZO12" s="1785"/>
      <c r="BZP12" s="1785"/>
      <c r="BZQ12" s="1785"/>
      <c r="BZR12" s="1785"/>
      <c r="BZS12" s="1785"/>
      <c r="BZT12" s="1785"/>
      <c r="BZU12" s="1785"/>
      <c r="BZV12" s="1785"/>
      <c r="BZW12" s="1785"/>
      <c r="BZX12" s="1785"/>
      <c r="BZY12" s="1785"/>
      <c r="BZZ12" s="1785"/>
      <c r="CAA12" s="1785"/>
      <c r="CAB12" s="1785"/>
      <c r="CAC12" s="1785"/>
      <c r="CAD12" s="1785"/>
      <c r="CAE12" s="1785"/>
      <c r="CAF12" s="1785"/>
      <c r="CAG12" s="1785"/>
      <c r="CAH12" s="1785"/>
      <c r="CAI12" s="1785"/>
      <c r="CAJ12" s="1785"/>
      <c r="CAK12" s="1785"/>
      <c r="CAL12" s="1785"/>
      <c r="CAM12" s="1785"/>
      <c r="CAN12" s="1785"/>
      <c r="CAO12" s="1785"/>
      <c r="CAP12" s="1785"/>
      <c r="CAQ12" s="1785"/>
      <c r="CAR12" s="1785"/>
      <c r="CAS12" s="1785"/>
      <c r="CAT12" s="1785"/>
      <c r="CAU12" s="1785"/>
      <c r="CAV12" s="1785"/>
      <c r="CAW12" s="1785"/>
      <c r="CAX12" s="1785"/>
      <c r="CAY12" s="1785"/>
      <c r="CAZ12" s="1785"/>
      <c r="CBA12" s="1785"/>
      <c r="CBB12" s="1785"/>
      <c r="CBC12" s="1785"/>
      <c r="CBD12" s="1785"/>
      <c r="CBE12" s="1785"/>
      <c r="CBF12" s="1785"/>
      <c r="CBG12" s="1785"/>
      <c r="CBH12" s="1785"/>
      <c r="CBI12" s="1785"/>
      <c r="CBJ12" s="1785"/>
      <c r="CBK12" s="1785"/>
      <c r="CBL12" s="1785"/>
      <c r="CBM12" s="1785"/>
      <c r="CBN12" s="1785"/>
      <c r="CBO12" s="1785"/>
      <c r="CBP12" s="1785"/>
      <c r="CBQ12" s="1785"/>
      <c r="CBR12" s="1785"/>
      <c r="CBS12" s="1785"/>
      <c r="CBT12" s="1785"/>
      <c r="CBU12" s="1785"/>
      <c r="CBV12" s="1785"/>
      <c r="CBW12" s="1785"/>
      <c r="CBX12" s="1785"/>
      <c r="CBY12" s="1785"/>
      <c r="CBZ12" s="1785"/>
      <c r="CCA12" s="1785"/>
      <c r="CCB12" s="1785"/>
      <c r="CCC12" s="1785"/>
      <c r="CCD12" s="1785"/>
      <c r="CCE12" s="1785"/>
      <c r="CCF12" s="1785"/>
      <c r="CCG12" s="1785"/>
      <c r="CCH12" s="1785"/>
      <c r="CCI12" s="1785"/>
      <c r="CCJ12" s="1785"/>
      <c r="CCK12" s="1785"/>
      <c r="CCL12" s="1785"/>
      <c r="CCM12" s="1785"/>
      <c r="CCN12" s="1785"/>
      <c r="CCO12" s="1785"/>
      <c r="CCP12" s="1785"/>
      <c r="CCQ12" s="1785"/>
      <c r="CCR12" s="1785"/>
      <c r="CCS12" s="1785"/>
      <c r="CCT12" s="1785"/>
      <c r="CCU12" s="1785"/>
      <c r="CCV12" s="1785"/>
      <c r="CCW12" s="1785"/>
      <c r="CCX12" s="1785"/>
      <c r="CCY12" s="1785"/>
      <c r="CCZ12" s="1785"/>
      <c r="CDA12" s="1785"/>
      <c r="CDB12" s="1785"/>
      <c r="CDC12" s="1785"/>
      <c r="CDD12" s="1785"/>
      <c r="CDE12" s="1785"/>
      <c r="CDF12" s="1785"/>
      <c r="CDG12" s="1785"/>
      <c r="CDH12" s="1785"/>
      <c r="CDI12" s="1785"/>
      <c r="CDJ12" s="1785"/>
      <c r="CDK12" s="1785"/>
      <c r="CDL12" s="1785"/>
      <c r="CDM12" s="1785"/>
      <c r="CDN12" s="1785"/>
      <c r="CDO12" s="1785"/>
      <c r="CDP12" s="1785"/>
      <c r="CDQ12" s="1785"/>
      <c r="CDR12" s="1785"/>
      <c r="CDS12" s="1785"/>
      <c r="CDT12" s="1785"/>
      <c r="CDU12" s="1785"/>
      <c r="CDV12" s="1785"/>
      <c r="CDW12" s="1785"/>
      <c r="CDX12" s="1785"/>
      <c r="CDY12" s="1785"/>
      <c r="CDZ12" s="1785"/>
      <c r="CEA12" s="1785"/>
      <c r="CEB12" s="1785"/>
      <c r="CEC12" s="1785"/>
      <c r="CED12" s="1785"/>
      <c r="CEE12" s="1785"/>
      <c r="CEF12" s="1785"/>
      <c r="CEG12" s="1785"/>
      <c r="CEH12" s="1785"/>
      <c r="CEI12" s="1785"/>
      <c r="CEJ12" s="1785"/>
      <c r="CEK12" s="1785"/>
      <c r="CEL12" s="1785"/>
      <c r="CEM12" s="1785"/>
      <c r="CEN12" s="1785"/>
      <c r="CEO12" s="1785"/>
      <c r="CEP12" s="1785"/>
      <c r="CEQ12" s="1785"/>
      <c r="CER12" s="1785"/>
      <c r="CES12" s="1785"/>
      <c r="CET12" s="1785"/>
      <c r="CEU12" s="1785"/>
      <c r="CEV12" s="1785"/>
      <c r="CEW12" s="1785"/>
      <c r="CEX12" s="1785"/>
      <c r="CEY12" s="1785"/>
      <c r="CEZ12" s="1785"/>
      <c r="CFA12" s="1785"/>
      <c r="CFB12" s="1785"/>
      <c r="CFC12" s="1785"/>
      <c r="CFD12" s="1785"/>
      <c r="CFE12" s="1785"/>
      <c r="CFF12" s="1785"/>
      <c r="CFG12" s="1785"/>
      <c r="CFH12" s="1785"/>
      <c r="CFI12" s="1785"/>
      <c r="CFJ12" s="1785"/>
      <c r="CFK12" s="1785"/>
      <c r="CFL12" s="1785"/>
      <c r="CFM12" s="1785"/>
      <c r="CFN12" s="1785"/>
      <c r="CFO12" s="1785"/>
      <c r="CFP12" s="1785"/>
      <c r="CFQ12" s="1785"/>
      <c r="CFR12" s="1785"/>
      <c r="CFS12" s="1785"/>
      <c r="CFT12" s="1785"/>
      <c r="CFU12" s="1785"/>
      <c r="CFV12" s="1785"/>
      <c r="CFW12" s="1785"/>
      <c r="CFX12" s="1785"/>
      <c r="CFY12" s="1785"/>
      <c r="CFZ12" s="1785"/>
      <c r="CGA12" s="1785"/>
      <c r="CGB12" s="1785"/>
      <c r="CGC12" s="1785"/>
      <c r="CGD12" s="1785"/>
      <c r="CGE12" s="1785"/>
      <c r="CGF12" s="1785"/>
      <c r="CGG12" s="1785"/>
      <c r="CGH12" s="1785"/>
      <c r="CGI12" s="1785"/>
      <c r="CGJ12" s="1785"/>
      <c r="CGK12" s="1785"/>
      <c r="CGL12" s="1785"/>
      <c r="CGM12" s="1785"/>
      <c r="CGN12" s="1785"/>
      <c r="CGO12" s="1785"/>
      <c r="CGP12" s="1785"/>
      <c r="CGQ12" s="1785"/>
      <c r="CGR12" s="1785"/>
      <c r="CGS12" s="1785"/>
      <c r="CGT12" s="1785"/>
      <c r="CGU12" s="1785"/>
      <c r="CGV12" s="1785"/>
      <c r="CGW12" s="1785"/>
      <c r="CGX12" s="1785"/>
      <c r="CGY12" s="1785"/>
      <c r="CGZ12" s="1785"/>
      <c r="CHA12" s="1785"/>
      <c r="CHB12" s="1785"/>
      <c r="CHC12" s="1785"/>
      <c r="CHD12" s="1785"/>
      <c r="CHE12" s="1785"/>
      <c r="CHF12" s="1785"/>
      <c r="CHG12" s="1785"/>
      <c r="CHH12" s="1785"/>
      <c r="CHI12" s="1785"/>
      <c r="CHJ12" s="1785"/>
      <c r="CHK12" s="1785"/>
      <c r="CHL12" s="1785"/>
      <c r="CHM12" s="1785"/>
      <c r="CHN12" s="1785"/>
      <c r="CHO12" s="1785"/>
      <c r="CHP12" s="1785"/>
      <c r="CHQ12" s="1785"/>
      <c r="CHR12" s="1785"/>
      <c r="CHS12" s="1785"/>
      <c r="CHT12" s="1785"/>
      <c r="CHU12" s="1785"/>
      <c r="CHV12" s="1785"/>
      <c r="CHW12" s="1785"/>
      <c r="CHX12" s="1785"/>
      <c r="CHY12" s="1785"/>
      <c r="CHZ12" s="1785"/>
      <c r="CIA12" s="1785"/>
      <c r="CIB12" s="1785"/>
      <c r="CIC12" s="1785"/>
      <c r="CID12" s="1785"/>
      <c r="CIE12" s="1785"/>
      <c r="CIF12" s="1785"/>
      <c r="CIG12" s="1785"/>
      <c r="CIH12" s="1785"/>
      <c r="CII12" s="1785"/>
      <c r="CIJ12" s="1785"/>
      <c r="CIK12" s="1785"/>
      <c r="CIL12" s="1785"/>
      <c r="CIM12" s="1785"/>
      <c r="CIN12" s="1785"/>
      <c r="CIO12" s="1785"/>
      <c r="CIP12" s="1785"/>
      <c r="CIQ12" s="1785"/>
      <c r="CIR12" s="1785"/>
      <c r="CIS12" s="1785"/>
      <c r="CIT12" s="1785"/>
      <c r="CIU12" s="1785"/>
      <c r="CIV12" s="1785"/>
      <c r="CIW12" s="1785"/>
      <c r="CIX12" s="1785"/>
      <c r="CIY12" s="1785"/>
      <c r="CIZ12" s="1785"/>
      <c r="CJA12" s="1785"/>
      <c r="CJB12" s="1785"/>
      <c r="CJC12" s="1785"/>
      <c r="CJD12" s="1785"/>
      <c r="CJE12" s="1785"/>
      <c r="CJF12" s="1785"/>
      <c r="CJG12" s="1785"/>
      <c r="CJH12" s="1785"/>
      <c r="CJI12" s="1785"/>
      <c r="CJJ12" s="1785"/>
      <c r="CJK12" s="1785"/>
      <c r="CJL12" s="1785"/>
      <c r="CJM12" s="1785"/>
      <c r="CJN12" s="1785"/>
      <c r="CJO12" s="1785"/>
      <c r="CJP12" s="1785"/>
      <c r="CJQ12" s="1785"/>
      <c r="CJR12" s="1785"/>
      <c r="CJS12" s="1785"/>
      <c r="CJT12" s="1785"/>
      <c r="CJU12" s="1785"/>
      <c r="CJV12" s="1785"/>
      <c r="CJW12" s="1785"/>
      <c r="CJX12" s="1785"/>
      <c r="CJY12" s="1785"/>
      <c r="CJZ12" s="1785"/>
      <c r="CKA12" s="1785"/>
      <c r="CKB12" s="1785"/>
      <c r="CKC12" s="1785"/>
      <c r="CKD12" s="1785"/>
      <c r="CKE12" s="1785"/>
      <c r="CKF12" s="1785"/>
      <c r="CKG12" s="1785"/>
      <c r="CKH12" s="1785"/>
      <c r="CKI12" s="1785"/>
      <c r="CKJ12" s="1785"/>
      <c r="CKK12" s="1785"/>
      <c r="CKL12" s="1785"/>
      <c r="CKM12" s="1785"/>
      <c r="CKN12" s="1785"/>
      <c r="CKO12" s="1785"/>
      <c r="CKP12" s="1785"/>
      <c r="CKQ12" s="1785"/>
      <c r="CKR12" s="1785"/>
      <c r="CKS12" s="1785"/>
      <c r="CKT12" s="1785"/>
      <c r="CKU12" s="1785"/>
      <c r="CKV12" s="1785"/>
      <c r="CKW12" s="1785"/>
      <c r="CKX12" s="1785"/>
      <c r="CKY12" s="1785"/>
      <c r="CKZ12" s="1785"/>
      <c r="CLA12" s="1785"/>
      <c r="CLB12" s="1785"/>
      <c r="CLC12" s="1785"/>
      <c r="CLD12" s="1785"/>
      <c r="CLE12" s="1785"/>
      <c r="CLF12" s="1785"/>
      <c r="CLG12" s="1785"/>
      <c r="CLH12" s="1785"/>
      <c r="CLI12" s="1785"/>
      <c r="CLJ12" s="1785"/>
      <c r="CLK12" s="1785"/>
      <c r="CLL12" s="1785"/>
      <c r="CLM12" s="1785"/>
      <c r="CLN12" s="1785"/>
      <c r="CLO12" s="1785"/>
      <c r="CLP12" s="1785"/>
      <c r="CLQ12" s="1785"/>
      <c r="CLR12" s="1785"/>
      <c r="CLS12" s="1785"/>
      <c r="CLT12" s="1785"/>
      <c r="CLU12" s="1785"/>
      <c r="CLV12" s="1785"/>
      <c r="CLW12" s="1785"/>
      <c r="CLX12" s="1785"/>
      <c r="CLY12" s="1785"/>
      <c r="CLZ12" s="1785"/>
      <c r="CMA12" s="1785"/>
      <c r="CMB12" s="1785"/>
      <c r="CMC12" s="1785"/>
      <c r="CMD12" s="1785"/>
      <c r="CME12" s="1785"/>
      <c r="CMF12" s="1785"/>
      <c r="CMG12" s="1785"/>
      <c r="CMH12" s="1785"/>
      <c r="CMI12" s="1785"/>
      <c r="CMJ12" s="1785"/>
      <c r="CMK12" s="1785"/>
      <c r="CML12" s="1785"/>
      <c r="CMM12" s="1785"/>
      <c r="CMN12" s="1785"/>
      <c r="CMO12" s="1785"/>
      <c r="CMP12" s="1785"/>
      <c r="CMQ12" s="1785"/>
      <c r="CMR12" s="1785"/>
      <c r="CMS12" s="1785"/>
      <c r="CMT12" s="1785"/>
      <c r="CMU12" s="1785"/>
      <c r="CMV12" s="1785"/>
      <c r="CMW12" s="1785"/>
      <c r="CMX12" s="1785"/>
      <c r="CMY12" s="1785"/>
      <c r="CMZ12" s="1785"/>
      <c r="CNA12" s="1785"/>
      <c r="CNB12" s="1785"/>
      <c r="CNC12" s="1785"/>
      <c r="CND12" s="1785"/>
      <c r="CNE12" s="1785"/>
      <c r="CNF12" s="1785"/>
      <c r="CNG12" s="1785"/>
      <c r="CNH12" s="1785"/>
      <c r="CNI12" s="1785"/>
      <c r="CNJ12" s="1785"/>
      <c r="CNK12" s="1785"/>
      <c r="CNL12" s="1785"/>
      <c r="CNM12" s="1785"/>
      <c r="CNN12" s="1785"/>
      <c r="CNO12" s="1785"/>
      <c r="CNP12" s="1785"/>
      <c r="CNQ12" s="1785"/>
      <c r="CNR12" s="1785"/>
      <c r="CNS12" s="1785"/>
      <c r="CNT12" s="1785"/>
      <c r="CNU12" s="1785"/>
      <c r="CNV12" s="1785"/>
      <c r="CNW12" s="1785"/>
      <c r="CNX12" s="1785"/>
      <c r="CNY12" s="1785"/>
      <c r="CNZ12" s="1785"/>
      <c r="COA12" s="1785"/>
      <c r="COB12" s="1785"/>
      <c r="COC12" s="1785"/>
      <c r="COD12" s="1785"/>
      <c r="COE12" s="1785"/>
      <c r="COF12" s="1785"/>
      <c r="COG12" s="1785"/>
      <c r="COH12" s="1785"/>
      <c r="COI12" s="1785"/>
      <c r="COJ12" s="1785"/>
      <c r="COK12" s="1785"/>
      <c r="COL12" s="1785"/>
      <c r="COM12" s="1785"/>
      <c r="CON12" s="1785"/>
      <c r="COO12" s="1785"/>
      <c r="COP12" s="1785"/>
      <c r="COQ12" s="1785"/>
      <c r="COR12" s="1785"/>
      <c r="COS12" s="1785"/>
      <c r="COT12" s="1785"/>
      <c r="COU12" s="1785"/>
      <c r="COV12" s="1785"/>
      <c r="COW12" s="1785"/>
      <c r="COX12" s="1785"/>
      <c r="COY12" s="1785"/>
      <c r="COZ12" s="1785"/>
      <c r="CPA12" s="1785"/>
      <c r="CPB12" s="1785"/>
      <c r="CPC12" s="1785"/>
      <c r="CPD12" s="1785"/>
      <c r="CPE12" s="1785"/>
      <c r="CPF12" s="1785"/>
      <c r="CPG12" s="1785"/>
      <c r="CPH12" s="1785"/>
      <c r="CPI12" s="1785"/>
      <c r="CPJ12" s="1785"/>
      <c r="CPK12" s="1785"/>
      <c r="CPL12" s="1785"/>
      <c r="CPM12" s="1785"/>
      <c r="CPN12" s="1785"/>
      <c r="CPO12" s="1785"/>
      <c r="CPP12" s="1785"/>
      <c r="CPQ12" s="1785"/>
      <c r="CPR12" s="1785"/>
      <c r="CPS12" s="1785"/>
      <c r="CPT12" s="1785"/>
      <c r="CPU12" s="1785"/>
      <c r="CPV12" s="1785"/>
      <c r="CPW12" s="1785"/>
      <c r="CPX12" s="1785"/>
      <c r="CPY12" s="1785"/>
      <c r="CPZ12" s="1785"/>
      <c r="CQA12" s="1785"/>
      <c r="CQB12" s="1785"/>
      <c r="CQC12" s="1785"/>
      <c r="CQD12" s="1785"/>
      <c r="CQE12" s="1785"/>
      <c r="CQF12" s="1785"/>
      <c r="CQG12" s="1785"/>
      <c r="CQH12" s="1785"/>
      <c r="CQI12" s="1785"/>
      <c r="CQJ12" s="1785"/>
      <c r="CQK12" s="1785"/>
      <c r="CQL12" s="1785"/>
      <c r="CQM12" s="1785"/>
      <c r="CQN12" s="1785"/>
      <c r="CQO12" s="1785"/>
      <c r="CQP12" s="1785"/>
      <c r="CQQ12" s="1785"/>
      <c r="CQR12" s="1785"/>
      <c r="CQS12" s="1785"/>
      <c r="CQT12" s="1785"/>
      <c r="CQU12" s="1785"/>
      <c r="CQV12" s="1785"/>
      <c r="CQW12" s="1785"/>
      <c r="CQX12" s="1785"/>
      <c r="CQY12" s="1785"/>
      <c r="CQZ12" s="1785"/>
      <c r="CRA12" s="1785"/>
      <c r="CRB12" s="1785"/>
      <c r="CRC12" s="1785"/>
      <c r="CRD12" s="1785"/>
      <c r="CRE12" s="1785"/>
      <c r="CRF12" s="1785"/>
      <c r="CRG12" s="1785"/>
      <c r="CRH12" s="1785"/>
      <c r="CRI12" s="1785"/>
      <c r="CRJ12" s="1785"/>
      <c r="CRK12" s="1785"/>
      <c r="CRL12" s="1785"/>
      <c r="CRM12" s="1785"/>
      <c r="CRN12" s="1785"/>
      <c r="CRO12" s="1785"/>
      <c r="CRP12" s="1785"/>
      <c r="CRQ12" s="1785"/>
      <c r="CRR12" s="1785"/>
      <c r="CRS12" s="1785"/>
      <c r="CRT12" s="1785"/>
      <c r="CRU12" s="1785"/>
      <c r="CRV12" s="1785"/>
      <c r="CRW12" s="1785"/>
      <c r="CRX12" s="1785"/>
      <c r="CRY12" s="1785"/>
      <c r="CRZ12" s="1785"/>
      <c r="CSA12" s="1785"/>
      <c r="CSB12" s="1785"/>
      <c r="CSC12" s="1785"/>
      <c r="CSD12" s="1785"/>
      <c r="CSE12" s="1785"/>
      <c r="CSF12" s="1785"/>
      <c r="CSG12" s="1785"/>
      <c r="CSH12" s="1785"/>
      <c r="CSI12" s="1785"/>
      <c r="CSJ12" s="1785"/>
      <c r="CSK12" s="1785"/>
      <c r="CSL12" s="1785"/>
      <c r="CSM12" s="1785"/>
      <c r="CSN12" s="1785"/>
      <c r="CSO12" s="1785"/>
      <c r="CSP12" s="1785"/>
      <c r="CSQ12" s="1785"/>
      <c r="CSR12" s="1785"/>
      <c r="CSS12" s="1785"/>
      <c r="CST12" s="1785"/>
      <c r="CSU12" s="1785"/>
      <c r="CSV12" s="1785"/>
      <c r="CSW12" s="1785"/>
      <c r="CSX12" s="1785"/>
      <c r="CSY12" s="1785"/>
      <c r="CSZ12" s="1785"/>
      <c r="CTA12" s="1785"/>
      <c r="CTB12" s="1785"/>
      <c r="CTC12" s="1785"/>
      <c r="CTD12" s="1785"/>
      <c r="CTE12" s="1785"/>
      <c r="CTF12" s="1785"/>
      <c r="CTG12" s="1785"/>
      <c r="CTH12" s="1785"/>
      <c r="CTI12" s="1785"/>
      <c r="CTJ12" s="1785"/>
      <c r="CTK12" s="1785"/>
      <c r="CTL12" s="1785"/>
      <c r="CTM12" s="1785"/>
      <c r="CTN12" s="1785"/>
      <c r="CTO12" s="1785"/>
      <c r="CTP12" s="1785"/>
      <c r="CTQ12" s="1785"/>
      <c r="CTR12" s="1785"/>
      <c r="CTS12" s="1785"/>
      <c r="CTT12" s="1785"/>
      <c r="CTU12" s="1785"/>
      <c r="CTV12" s="1785"/>
      <c r="CTW12" s="1785"/>
      <c r="CTX12" s="1785"/>
      <c r="CTY12" s="1785"/>
      <c r="CTZ12" s="1785"/>
      <c r="CUA12" s="1785"/>
      <c r="CUB12" s="1785"/>
      <c r="CUC12" s="1785"/>
      <c r="CUD12" s="1785"/>
      <c r="CUE12" s="1785"/>
      <c r="CUF12" s="1785"/>
      <c r="CUG12" s="1785"/>
      <c r="CUH12" s="1785"/>
      <c r="CUI12" s="1785"/>
      <c r="CUJ12" s="1785"/>
      <c r="CUK12" s="1785"/>
      <c r="CUL12" s="1785"/>
      <c r="CUM12" s="1785"/>
      <c r="CUN12" s="1785"/>
      <c r="CUO12" s="1785"/>
      <c r="CUP12" s="1785"/>
      <c r="CUQ12" s="1785"/>
      <c r="CUR12" s="1785"/>
      <c r="CUS12" s="1785"/>
      <c r="CUT12" s="1785"/>
      <c r="CUU12" s="1785"/>
      <c r="CUV12" s="1785"/>
      <c r="CUW12" s="1785"/>
      <c r="CUX12" s="1785"/>
      <c r="CUY12" s="1785"/>
      <c r="CUZ12" s="1785"/>
      <c r="CVA12" s="1785"/>
      <c r="CVB12" s="1785"/>
      <c r="CVC12" s="1785"/>
      <c r="CVD12" s="1785"/>
      <c r="CVE12" s="1785"/>
      <c r="CVF12" s="1785"/>
      <c r="CVG12" s="1785"/>
      <c r="CVH12" s="1785"/>
      <c r="CVI12" s="1785"/>
      <c r="CVJ12" s="1785"/>
      <c r="CVK12" s="1785"/>
      <c r="CVL12" s="1785"/>
      <c r="CVM12" s="1785"/>
      <c r="CVN12" s="1785"/>
      <c r="CVO12" s="1785"/>
      <c r="CVP12" s="1785"/>
      <c r="CVQ12" s="1785"/>
      <c r="CVR12" s="1785"/>
      <c r="CVS12" s="1785"/>
      <c r="CVT12" s="1785"/>
      <c r="CVU12" s="1785"/>
      <c r="CVV12" s="1785"/>
      <c r="CVW12" s="1785"/>
      <c r="CVX12" s="1785"/>
      <c r="CVY12" s="1785"/>
      <c r="CVZ12" s="1785"/>
      <c r="CWA12" s="1785"/>
      <c r="CWB12" s="1785"/>
      <c r="CWC12" s="1785"/>
      <c r="CWD12" s="1785"/>
      <c r="CWE12" s="1785"/>
      <c r="CWF12" s="1785"/>
      <c r="CWG12" s="1785"/>
      <c r="CWH12" s="1785"/>
      <c r="CWI12" s="1785"/>
      <c r="CWJ12" s="1785"/>
      <c r="CWK12" s="1785"/>
      <c r="CWL12" s="1785"/>
      <c r="CWM12" s="1785"/>
      <c r="CWN12" s="1785"/>
      <c r="CWO12" s="1785"/>
      <c r="CWP12" s="1785"/>
      <c r="CWQ12" s="1785"/>
      <c r="CWR12" s="1785"/>
      <c r="CWS12" s="1785"/>
      <c r="CWT12" s="1785"/>
      <c r="CWU12" s="1785"/>
      <c r="CWV12" s="1785"/>
      <c r="CWW12" s="1785"/>
      <c r="CWX12" s="1785"/>
      <c r="CWY12" s="1785"/>
      <c r="CWZ12" s="1785"/>
      <c r="CXA12" s="1785"/>
      <c r="CXB12" s="1785"/>
      <c r="CXC12" s="1785"/>
      <c r="CXD12" s="1785"/>
      <c r="CXE12" s="1785"/>
      <c r="CXF12" s="1785"/>
      <c r="CXG12" s="1785"/>
      <c r="CXH12" s="1785"/>
      <c r="CXI12" s="1785"/>
      <c r="CXJ12" s="1785"/>
      <c r="CXK12" s="1785"/>
      <c r="CXL12" s="1785"/>
      <c r="CXM12" s="1785"/>
      <c r="CXN12" s="1785"/>
      <c r="CXO12" s="1785"/>
      <c r="CXP12" s="1785"/>
      <c r="CXQ12" s="1785"/>
      <c r="CXR12" s="1785"/>
      <c r="CXS12" s="1785"/>
      <c r="CXT12" s="1785"/>
      <c r="CXU12" s="1785"/>
      <c r="CXV12" s="1785"/>
      <c r="CXW12" s="1785"/>
      <c r="CXX12" s="1785"/>
      <c r="CXY12" s="1785"/>
      <c r="CXZ12" s="1785"/>
      <c r="CYA12" s="1785"/>
      <c r="CYB12" s="1785"/>
      <c r="CYC12" s="1785"/>
      <c r="CYD12" s="1785"/>
      <c r="CYE12" s="1785"/>
      <c r="CYF12" s="1785"/>
      <c r="CYG12" s="1785"/>
      <c r="CYH12" s="1785"/>
      <c r="CYI12" s="1785"/>
      <c r="CYJ12" s="1785"/>
      <c r="CYK12" s="1785"/>
      <c r="CYL12" s="1785"/>
      <c r="CYM12" s="1785"/>
      <c r="CYN12" s="1785"/>
      <c r="CYO12" s="1785"/>
      <c r="CYP12" s="1785"/>
      <c r="CYQ12" s="1785"/>
      <c r="CYR12" s="1785"/>
      <c r="CYS12" s="1785"/>
      <c r="CYT12" s="1785"/>
      <c r="CYU12" s="1785"/>
      <c r="CYV12" s="1785"/>
      <c r="CYW12" s="1785"/>
      <c r="CYX12" s="1785"/>
      <c r="CYY12" s="1785"/>
      <c r="CYZ12" s="1785"/>
      <c r="CZA12" s="1785"/>
      <c r="CZB12" s="1785"/>
      <c r="CZC12" s="1785"/>
      <c r="CZD12" s="1785"/>
      <c r="CZE12" s="1785"/>
      <c r="CZF12" s="1785"/>
      <c r="CZG12" s="1785"/>
      <c r="CZH12" s="1785"/>
      <c r="CZI12" s="1785"/>
      <c r="CZJ12" s="1785"/>
      <c r="CZK12" s="1785"/>
      <c r="CZL12" s="1785"/>
      <c r="CZM12" s="1785"/>
      <c r="CZN12" s="1785"/>
      <c r="CZO12" s="1785"/>
      <c r="CZP12" s="1785"/>
      <c r="CZQ12" s="1785"/>
      <c r="CZR12" s="1785"/>
      <c r="CZS12" s="1785"/>
      <c r="CZT12" s="1785"/>
      <c r="CZU12" s="1785"/>
      <c r="CZV12" s="1785"/>
      <c r="CZW12" s="1785"/>
      <c r="CZX12" s="1785"/>
      <c r="CZY12" s="1785"/>
      <c r="CZZ12" s="1785"/>
      <c r="DAA12" s="1785"/>
      <c r="DAB12" s="1785"/>
      <c r="DAC12" s="1785"/>
      <c r="DAD12" s="1785"/>
      <c r="DAE12" s="1785"/>
      <c r="DAF12" s="1785"/>
      <c r="DAG12" s="1785"/>
      <c r="DAH12" s="1785"/>
      <c r="DAI12" s="1785"/>
      <c r="DAJ12" s="1785"/>
      <c r="DAK12" s="1785"/>
      <c r="DAL12" s="1785"/>
      <c r="DAM12" s="1785"/>
      <c r="DAN12" s="1785"/>
      <c r="DAO12" s="1785"/>
      <c r="DAP12" s="1785"/>
      <c r="DAQ12" s="1785"/>
      <c r="DAR12" s="1785"/>
      <c r="DAS12" s="1785"/>
      <c r="DAT12" s="1785"/>
      <c r="DAU12" s="1785"/>
      <c r="DAV12" s="1785"/>
      <c r="DAW12" s="1785"/>
      <c r="DAX12" s="1785"/>
      <c r="DAY12" s="1785"/>
      <c r="DAZ12" s="1785"/>
      <c r="DBA12" s="1785"/>
      <c r="DBB12" s="1785"/>
      <c r="DBC12" s="1785"/>
      <c r="DBD12" s="1785"/>
      <c r="DBE12" s="1785"/>
      <c r="DBF12" s="1785"/>
      <c r="DBG12" s="1785"/>
      <c r="DBH12" s="1785"/>
      <c r="DBI12" s="1785"/>
      <c r="DBJ12" s="1785"/>
      <c r="DBK12" s="1785"/>
      <c r="DBL12" s="1785"/>
      <c r="DBM12" s="1785"/>
      <c r="DBN12" s="1785"/>
      <c r="DBO12" s="1785"/>
      <c r="DBP12" s="1785"/>
      <c r="DBQ12" s="1785"/>
      <c r="DBR12" s="1785"/>
      <c r="DBS12" s="1785"/>
      <c r="DBT12" s="1785"/>
      <c r="DBU12" s="1785"/>
      <c r="DBV12" s="1785"/>
      <c r="DBW12" s="1785"/>
      <c r="DBX12" s="1785"/>
      <c r="DBY12" s="1785"/>
      <c r="DBZ12" s="1785"/>
      <c r="DCA12" s="1785"/>
      <c r="DCB12" s="1785"/>
      <c r="DCC12" s="1785"/>
      <c r="DCD12" s="1785"/>
      <c r="DCE12" s="1785"/>
      <c r="DCF12" s="1785"/>
      <c r="DCG12" s="1785"/>
      <c r="DCH12" s="1785"/>
      <c r="DCI12" s="1785"/>
      <c r="DCJ12" s="1785"/>
      <c r="DCK12" s="1785"/>
      <c r="DCL12" s="1785"/>
      <c r="DCM12" s="1785"/>
      <c r="DCN12" s="1785"/>
      <c r="DCO12" s="1785"/>
      <c r="DCP12" s="1785"/>
      <c r="DCQ12" s="1785"/>
      <c r="DCR12" s="1785"/>
      <c r="DCS12" s="1785"/>
      <c r="DCT12" s="1785"/>
      <c r="DCU12" s="1785"/>
      <c r="DCV12" s="1785"/>
      <c r="DCW12" s="1785"/>
      <c r="DCX12" s="1785"/>
      <c r="DCY12" s="1785"/>
      <c r="DCZ12" s="1785"/>
      <c r="DDA12" s="1785"/>
      <c r="DDB12" s="1785"/>
      <c r="DDC12" s="1785"/>
      <c r="DDD12" s="1785"/>
      <c r="DDE12" s="1785"/>
      <c r="DDF12" s="1785"/>
      <c r="DDG12" s="1785"/>
      <c r="DDH12" s="1785"/>
      <c r="DDI12" s="1785"/>
      <c r="DDJ12" s="1785"/>
      <c r="DDK12" s="1785"/>
      <c r="DDL12" s="1785"/>
      <c r="DDM12" s="1785"/>
      <c r="DDN12" s="1785"/>
      <c r="DDO12" s="1785"/>
      <c r="DDP12" s="1785"/>
      <c r="DDQ12" s="1785"/>
      <c r="DDR12" s="1785"/>
      <c r="DDS12" s="1785"/>
      <c r="DDT12" s="1785"/>
      <c r="DDU12" s="1785"/>
      <c r="DDV12" s="1785"/>
      <c r="DDW12" s="1785"/>
      <c r="DDX12" s="1785"/>
      <c r="DDY12" s="1785"/>
      <c r="DDZ12" s="1785"/>
      <c r="DEA12" s="1785"/>
      <c r="DEB12" s="1785"/>
      <c r="DEC12" s="1785"/>
      <c r="DED12" s="1785"/>
      <c r="DEE12" s="1785"/>
      <c r="DEF12" s="1785"/>
      <c r="DEG12" s="1785"/>
      <c r="DEH12" s="1785"/>
      <c r="DEI12" s="1785"/>
      <c r="DEJ12" s="1785"/>
      <c r="DEK12" s="1785"/>
      <c r="DEL12" s="1785"/>
      <c r="DEM12" s="1785"/>
      <c r="DEN12" s="1785"/>
      <c r="DEO12" s="1785"/>
      <c r="DEP12" s="1785"/>
      <c r="DEQ12" s="1785"/>
      <c r="DER12" s="1785"/>
      <c r="DES12" s="1785"/>
      <c r="DET12" s="1785"/>
      <c r="DEU12" s="1785"/>
      <c r="DEV12" s="1785"/>
      <c r="DEW12" s="1785"/>
      <c r="DEX12" s="1785"/>
      <c r="DEY12" s="1785"/>
      <c r="DEZ12" s="1785"/>
      <c r="DFA12" s="1785"/>
      <c r="DFB12" s="1785"/>
      <c r="DFC12" s="1785"/>
      <c r="DFD12" s="1785"/>
      <c r="DFE12" s="1785"/>
      <c r="DFF12" s="1785"/>
      <c r="DFG12" s="1785"/>
      <c r="DFH12" s="1785"/>
      <c r="DFI12" s="1785"/>
      <c r="DFJ12" s="1785"/>
      <c r="DFK12" s="1785"/>
      <c r="DFL12" s="1785"/>
      <c r="DFM12" s="1785"/>
      <c r="DFN12" s="1785"/>
      <c r="DFO12" s="1785"/>
      <c r="DFP12" s="1785"/>
      <c r="DFQ12" s="1785"/>
      <c r="DFR12" s="1785"/>
      <c r="DFS12" s="1785"/>
      <c r="DFT12" s="1785"/>
      <c r="DFU12" s="1785"/>
      <c r="DFV12" s="1785"/>
      <c r="DFW12" s="1785"/>
      <c r="DFX12" s="1785"/>
      <c r="DFY12" s="1785"/>
      <c r="DFZ12" s="1785"/>
      <c r="DGA12" s="1785"/>
      <c r="DGB12" s="1785"/>
      <c r="DGC12" s="1785"/>
      <c r="DGD12" s="1785"/>
      <c r="DGE12" s="1785"/>
      <c r="DGF12" s="1785"/>
      <c r="DGG12" s="1785"/>
      <c r="DGH12" s="1785"/>
      <c r="DGI12" s="1785"/>
      <c r="DGJ12" s="1785"/>
      <c r="DGK12" s="1785"/>
      <c r="DGL12" s="1785"/>
      <c r="DGM12" s="1785"/>
      <c r="DGN12" s="1785"/>
      <c r="DGO12" s="1785"/>
      <c r="DGP12" s="1785"/>
      <c r="DGQ12" s="1785"/>
      <c r="DGR12" s="1785"/>
      <c r="DGS12" s="1785"/>
      <c r="DGT12" s="1785"/>
      <c r="DGU12" s="1785"/>
      <c r="DGV12" s="1785"/>
      <c r="DGW12" s="1785"/>
      <c r="DGX12" s="1785"/>
      <c r="DGY12" s="1785"/>
      <c r="DGZ12" s="1785"/>
      <c r="DHA12" s="1785"/>
      <c r="DHB12" s="1785"/>
      <c r="DHC12" s="1785"/>
      <c r="DHD12" s="1785"/>
      <c r="DHE12" s="1785"/>
      <c r="DHF12" s="1785"/>
      <c r="DHG12" s="1785"/>
      <c r="DHH12" s="1785"/>
      <c r="DHI12" s="1785"/>
      <c r="DHJ12" s="1785"/>
      <c r="DHK12" s="1785"/>
      <c r="DHL12" s="1785"/>
      <c r="DHM12" s="1785"/>
      <c r="DHN12" s="1785"/>
      <c r="DHO12" s="1785"/>
      <c r="DHP12" s="1785"/>
      <c r="DHQ12" s="1785"/>
      <c r="DHR12" s="1785"/>
      <c r="DHS12" s="1785"/>
      <c r="DHT12" s="1785"/>
      <c r="DHU12" s="1785"/>
      <c r="DHV12" s="1785"/>
      <c r="DHW12" s="1785"/>
      <c r="DHX12" s="1785"/>
      <c r="DHY12" s="1785"/>
      <c r="DHZ12" s="1785"/>
      <c r="DIA12" s="1785"/>
      <c r="DIB12" s="1785"/>
      <c r="DIC12" s="1785"/>
      <c r="DID12" s="1785"/>
      <c r="DIE12" s="1785"/>
      <c r="DIF12" s="1785"/>
      <c r="DIG12" s="1785"/>
      <c r="DIH12" s="1785"/>
      <c r="DII12" s="1785"/>
      <c r="DIJ12" s="1785"/>
      <c r="DIK12" s="1785"/>
      <c r="DIL12" s="1785"/>
      <c r="DIM12" s="1785"/>
      <c r="DIN12" s="1785"/>
      <c r="DIO12" s="1785"/>
      <c r="DIP12" s="1785"/>
      <c r="DIQ12" s="1785"/>
      <c r="DIR12" s="1785"/>
      <c r="DIS12" s="1785"/>
      <c r="DIT12" s="1785"/>
      <c r="DIU12" s="1785"/>
      <c r="DIV12" s="1785"/>
      <c r="DIW12" s="1785"/>
      <c r="DIX12" s="1785"/>
      <c r="DIY12" s="1785"/>
      <c r="DIZ12" s="1785"/>
      <c r="DJA12" s="1785"/>
      <c r="DJB12" s="1785"/>
      <c r="DJC12" s="1785"/>
      <c r="DJD12" s="1785"/>
      <c r="DJE12" s="1785"/>
      <c r="DJF12" s="1785"/>
      <c r="DJG12" s="1785"/>
      <c r="DJH12" s="1785"/>
      <c r="DJI12" s="1785"/>
      <c r="DJJ12" s="1785"/>
      <c r="DJK12" s="1785"/>
      <c r="DJL12" s="1785"/>
      <c r="DJM12" s="1785"/>
      <c r="DJN12" s="1785"/>
      <c r="DJO12" s="1785"/>
      <c r="DJP12" s="1785"/>
      <c r="DJQ12" s="1785"/>
      <c r="DJR12" s="1785"/>
      <c r="DJS12" s="1785"/>
      <c r="DJT12" s="1785"/>
      <c r="DJU12" s="1785"/>
      <c r="DJV12" s="1785"/>
      <c r="DJW12" s="1785"/>
      <c r="DJX12" s="1785"/>
      <c r="DJY12" s="1785"/>
      <c r="DJZ12" s="1785"/>
      <c r="DKA12" s="1785"/>
      <c r="DKB12" s="1785"/>
      <c r="DKC12" s="1785"/>
      <c r="DKD12" s="1785"/>
      <c r="DKE12" s="1785"/>
      <c r="DKF12" s="1785"/>
      <c r="DKG12" s="1785"/>
      <c r="DKH12" s="1785"/>
      <c r="DKI12" s="1785"/>
      <c r="DKJ12" s="1785"/>
      <c r="DKK12" s="1785"/>
      <c r="DKL12" s="1785"/>
      <c r="DKM12" s="1785"/>
      <c r="DKN12" s="1785"/>
      <c r="DKO12" s="1785"/>
      <c r="DKP12" s="1785"/>
      <c r="DKQ12" s="1785"/>
      <c r="DKR12" s="1785"/>
      <c r="DKS12" s="1785"/>
      <c r="DKT12" s="1785"/>
      <c r="DKU12" s="1785"/>
      <c r="DKV12" s="1785"/>
      <c r="DKW12" s="1785"/>
      <c r="DKX12" s="1785"/>
      <c r="DKY12" s="1785"/>
      <c r="DKZ12" s="1785"/>
      <c r="DLA12" s="1785"/>
      <c r="DLB12" s="1785"/>
      <c r="DLC12" s="1785"/>
      <c r="DLD12" s="1785"/>
      <c r="DLE12" s="1785"/>
      <c r="DLF12" s="1785"/>
      <c r="DLG12" s="1785"/>
      <c r="DLH12" s="1785"/>
      <c r="DLI12" s="1785"/>
      <c r="DLJ12" s="1785"/>
      <c r="DLK12" s="1785"/>
      <c r="DLL12" s="1785"/>
      <c r="DLM12" s="1785"/>
      <c r="DLN12" s="1785"/>
      <c r="DLO12" s="1785"/>
      <c r="DLP12" s="1785"/>
      <c r="DLQ12" s="1785"/>
      <c r="DLR12" s="1785"/>
      <c r="DLS12" s="1785"/>
      <c r="DLT12" s="1785"/>
      <c r="DLU12" s="1785"/>
      <c r="DLV12" s="1785"/>
      <c r="DLW12" s="1785"/>
      <c r="DLX12" s="1785"/>
      <c r="DLY12" s="1785"/>
      <c r="DLZ12" s="1785"/>
      <c r="DMA12" s="1785"/>
      <c r="DMB12" s="1785"/>
      <c r="DMC12" s="1785"/>
      <c r="DMD12" s="1785"/>
      <c r="DME12" s="1785"/>
      <c r="DMF12" s="1785"/>
      <c r="DMG12" s="1785"/>
      <c r="DMH12" s="1785"/>
      <c r="DMI12" s="1785"/>
      <c r="DMJ12" s="1785"/>
      <c r="DMK12" s="1785"/>
      <c r="DML12" s="1785"/>
      <c r="DMM12" s="1785"/>
      <c r="DMN12" s="1785"/>
      <c r="DMO12" s="1785"/>
      <c r="DMP12" s="1785"/>
      <c r="DMQ12" s="1785"/>
      <c r="DMR12" s="1785"/>
      <c r="DMS12" s="1785"/>
      <c r="DMT12" s="1785"/>
      <c r="DMU12" s="1785"/>
      <c r="DMV12" s="1785"/>
      <c r="DMW12" s="1785"/>
      <c r="DMX12" s="1785"/>
      <c r="DMY12" s="1785"/>
      <c r="DMZ12" s="1785"/>
      <c r="DNA12" s="1785"/>
      <c r="DNB12" s="1785"/>
      <c r="DNC12" s="1785"/>
      <c r="DND12" s="1785"/>
      <c r="DNE12" s="1785"/>
      <c r="DNF12" s="1785"/>
      <c r="DNG12" s="1785"/>
      <c r="DNH12" s="1785"/>
      <c r="DNI12" s="1785"/>
      <c r="DNJ12" s="1785"/>
      <c r="DNK12" s="1785"/>
      <c r="DNL12" s="1785"/>
      <c r="DNM12" s="1785"/>
      <c r="DNN12" s="1785"/>
      <c r="DNO12" s="1785"/>
      <c r="DNP12" s="1785"/>
      <c r="DNQ12" s="1785"/>
      <c r="DNR12" s="1785"/>
      <c r="DNS12" s="1785"/>
      <c r="DNT12" s="1785"/>
      <c r="DNU12" s="1785"/>
      <c r="DNV12" s="1785"/>
      <c r="DNW12" s="1785"/>
      <c r="DNX12" s="1785"/>
      <c r="DNY12" s="1785"/>
      <c r="DNZ12" s="1785"/>
      <c r="DOA12" s="1785"/>
      <c r="DOB12" s="1785"/>
      <c r="DOC12" s="1785"/>
      <c r="DOD12" s="1785"/>
      <c r="DOE12" s="1785"/>
      <c r="DOF12" s="1785"/>
      <c r="DOG12" s="1785"/>
      <c r="DOH12" s="1785"/>
      <c r="DOI12" s="1785"/>
      <c r="DOJ12" s="1785"/>
      <c r="DOK12" s="1785"/>
      <c r="DOL12" s="1785"/>
      <c r="DOM12" s="1785"/>
      <c r="DON12" s="1785"/>
      <c r="DOO12" s="1785"/>
      <c r="DOP12" s="1785"/>
      <c r="DOQ12" s="1785"/>
      <c r="DOR12" s="1785"/>
      <c r="DOS12" s="1785"/>
      <c r="DOT12" s="1785"/>
      <c r="DOU12" s="1785"/>
      <c r="DOV12" s="1785"/>
      <c r="DOW12" s="1785"/>
      <c r="DOX12" s="1785"/>
      <c r="DOY12" s="1785"/>
      <c r="DOZ12" s="1785"/>
      <c r="DPA12" s="1785"/>
      <c r="DPB12" s="1785"/>
      <c r="DPC12" s="1785"/>
      <c r="DPD12" s="1785"/>
      <c r="DPE12" s="1785"/>
      <c r="DPF12" s="1785"/>
      <c r="DPG12" s="1785"/>
      <c r="DPH12" s="1785"/>
      <c r="DPI12" s="1785"/>
      <c r="DPJ12" s="1785"/>
      <c r="DPK12" s="1785"/>
      <c r="DPL12" s="1785"/>
      <c r="DPM12" s="1785"/>
      <c r="DPN12" s="1785"/>
      <c r="DPO12" s="1785"/>
      <c r="DPP12" s="1785"/>
      <c r="DPQ12" s="1785"/>
      <c r="DPR12" s="1785"/>
      <c r="DPS12" s="1785"/>
      <c r="DPT12" s="1785"/>
      <c r="DPU12" s="1785"/>
      <c r="DPV12" s="1785"/>
      <c r="DPW12" s="1785"/>
      <c r="DPX12" s="1785"/>
      <c r="DPY12" s="1785"/>
      <c r="DPZ12" s="1785"/>
      <c r="DQA12" s="1785"/>
      <c r="DQB12" s="1785"/>
      <c r="DQC12" s="1785"/>
      <c r="DQD12" s="1785"/>
      <c r="DQE12" s="1785"/>
      <c r="DQF12" s="1785"/>
      <c r="DQG12" s="1785"/>
      <c r="DQH12" s="1785"/>
      <c r="DQI12" s="1785"/>
      <c r="DQJ12" s="1785"/>
      <c r="DQK12" s="1785"/>
      <c r="DQL12" s="1785"/>
      <c r="DQM12" s="1785"/>
      <c r="DQN12" s="1785"/>
      <c r="DQO12" s="1785"/>
      <c r="DQP12" s="1785"/>
      <c r="DQQ12" s="1785"/>
      <c r="DQR12" s="1785"/>
      <c r="DQS12" s="1785"/>
      <c r="DQT12" s="1785"/>
      <c r="DQU12" s="1785"/>
      <c r="DQV12" s="1785"/>
      <c r="DQW12" s="1785"/>
      <c r="DQX12" s="1785"/>
      <c r="DQY12" s="1785"/>
      <c r="DQZ12" s="1785"/>
      <c r="DRA12" s="1785"/>
      <c r="DRB12" s="1785"/>
      <c r="DRC12" s="1785"/>
      <c r="DRD12" s="1785"/>
      <c r="DRE12" s="1785"/>
      <c r="DRF12" s="1785"/>
      <c r="DRG12" s="1785"/>
      <c r="DRH12" s="1785"/>
      <c r="DRI12" s="1785"/>
      <c r="DRJ12" s="1785"/>
      <c r="DRK12" s="1785"/>
      <c r="DRL12" s="1785"/>
      <c r="DRM12" s="1785"/>
      <c r="DRN12" s="1785"/>
      <c r="DRO12" s="1785"/>
      <c r="DRP12" s="1785"/>
      <c r="DRQ12" s="1785"/>
      <c r="DRR12" s="1785"/>
      <c r="DRS12" s="1785"/>
      <c r="DRT12" s="1785"/>
      <c r="DRU12" s="1785"/>
      <c r="DRV12" s="1785"/>
      <c r="DRW12" s="1785"/>
      <c r="DRX12" s="1785"/>
      <c r="DRY12" s="1785"/>
      <c r="DRZ12" s="1785"/>
      <c r="DSA12" s="1785"/>
      <c r="DSB12" s="1785"/>
      <c r="DSC12" s="1785"/>
      <c r="DSD12" s="1785"/>
      <c r="DSE12" s="1785"/>
      <c r="DSF12" s="1785"/>
      <c r="DSG12" s="1785"/>
      <c r="DSH12" s="1785"/>
      <c r="DSI12" s="1785"/>
      <c r="DSJ12" s="1785"/>
      <c r="DSK12" s="1785"/>
      <c r="DSL12" s="1785"/>
      <c r="DSM12" s="1785"/>
      <c r="DSN12" s="1785"/>
      <c r="DSO12" s="1785"/>
      <c r="DSP12" s="1785"/>
      <c r="DSQ12" s="1785"/>
      <c r="DSR12" s="1785"/>
      <c r="DSS12" s="1785"/>
      <c r="DST12" s="1785"/>
      <c r="DSU12" s="1785"/>
      <c r="DSV12" s="1785"/>
      <c r="DSW12" s="1785"/>
      <c r="DSX12" s="1785"/>
      <c r="DSY12" s="1785"/>
      <c r="DSZ12" s="1785"/>
      <c r="DTA12" s="1785"/>
      <c r="DTB12" s="1785"/>
      <c r="DTC12" s="1785"/>
      <c r="DTD12" s="1785"/>
      <c r="DTE12" s="1785"/>
      <c r="DTF12" s="1785"/>
      <c r="DTG12" s="1785"/>
      <c r="DTH12" s="1785"/>
      <c r="DTI12" s="1785"/>
      <c r="DTJ12" s="1785"/>
      <c r="DTK12" s="1785"/>
      <c r="DTL12" s="1785"/>
      <c r="DTM12" s="1785"/>
      <c r="DTN12" s="1785"/>
      <c r="DTO12" s="1785"/>
      <c r="DTP12" s="1785"/>
      <c r="DTQ12" s="1785"/>
      <c r="DTR12" s="1785"/>
      <c r="DTS12" s="1785"/>
      <c r="DTT12" s="1785"/>
      <c r="DTU12" s="1785"/>
      <c r="DTV12" s="1785"/>
      <c r="DTW12" s="1785"/>
      <c r="DTX12" s="1785"/>
      <c r="DTY12" s="1785"/>
      <c r="DTZ12" s="1785"/>
      <c r="DUA12" s="1785"/>
      <c r="DUB12" s="1785"/>
      <c r="DUC12" s="1785"/>
      <c r="DUD12" s="1785"/>
      <c r="DUE12" s="1785"/>
      <c r="DUF12" s="1785"/>
      <c r="DUG12" s="1785"/>
      <c r="DUH12" s="1785"/>
      <c r="DUI12" s="1785"/>
      <c r="DUJ12" s="1785"/>
      <c r="DUK12" s="1785"/>
      <c r="DUL12" s="1785"/>
      <c r="DUM12" s="1785"/>
      <c r="DUN12" s="1785"/>
      <c r="DUO12" s="1785"/>
      <c r="DUP12" s="1785"/>
      <c r="DUQ12" s="1785"/>
      <c r="DUR12" s="1785"/>
      <c r="DUS12" s="1785"/>
      <c r="DUT12" s="1785"/>
      <c r="DUU12" s="1785"/>
      <c r="DUV12" s="1785"/>
      <c r="DUW12" s="1785"/>
      <c r="DUX12" s="1785"/>
      <c r="DUY12" s="1785"/>
      <c r="DUZ12" s="1785"/>
      <c r="DVA12" s="1785"/>
      <c r="DVB12" s="1785"/>
      <c r="DVC12" s="1785"/>
      <c r="DVD12" s="1785"/>
      <c r="DVE12" s="1785"/>
      <c r="DVF12" s="1785"/>
      <c r="DVG12" s="1785"/>
      <c r="DVH12" s="1785"/>
      <c r="DVI12" s="1785"/>
      <c r="DVJ12" s="1785"/>
      <c r="DVK12" s="1785"/>
      <c r="DVL12" s="1785"/>
      <c r="DVM12" s="1785"/>
      <c r="DVN12" s="1785"/>
      <c r="DVO12" s="1785"/>
      <c r="DVP12" s="1785"/>
      <c r="DVQ12" s="1785"/>
      <c r="DVR12" s="1785"/>
      <c r="DVS12" s="1785"/>
      <c r="DVT12" s="1785"/>
      <c r="DVU12" s="1785"/>
      <c r="DVV12" s="1785"/>
      <c r="DVW12" s="1785"/>
      <c r="DVX12" s="1785"/>
      <c r="DVY12" s="1785"/>
      <c r="DVZ12" s="1785"/>
      <c r="DWA12" s="1785"/>
      <c r="DWB12" s="1785"/>
      <c r="DWC12" s="1785"/>
      <c r="DWD12" s="1785"/>
      <c r="DWE12" s="1785"/>
      <c r="DWF12" s="1785"/>
      <c r="DWG12" s="1785"/>
      <c r="DWH12" s="1785"/>
      <c r="DWI12" s="1785"/>
      <c r="DWJ12" s="1785"/>
      <c r="DWK12" s="1785"/>
      <c r="DWL12" s="1785"/>
      <c r="DWM12" s="1785"/>
      <c r="DWN12" s="1785"/>
      <c r="DWO12" s="1785"/>
      <c r="DWP12" s="1785"/>
      <c r="DWQ12" s="1785"/>
      <c r="DWR12" s="1785"/>
      <c r="DWS12" s="1785"/>
      <c r="DWT12" s="1785"/>
      <c r="DWU12" s="1785"/>
      <c r="DWV12" s="1785"/>
      <c r="DWW12" s="1785"/>
      <c r="DWX12" s="1785"/>
      <c r="DWY12" s="1785"/>
      <c r="DWZ12" s="1785"/>
      <c r="DXA12" s="1785"/>
      <c r="DXB12" s="1785"/>
      <c r="DXC12" s="1785"/>
      <c r="DXD12" s="1785"/>
      <c r="DXE12" s="1785"/>
      <c r="DXF12" s="1785"/>
      <c r="DXG12" s="1785"/>
      <c r="DXH12" s="1785"/>
      <c r="DXI12" s="1785"/>
      <c r="DXJ12" s="1785"/>
      <c r="DXK12" s="1785"/>
      <c r="DXL12" s="1785"/>
      <c r="DXM12" s="1785"/>
      <c r="DXN12" s="1785"/>
      <c r="DXO12" s="1785"/>
      <c r="DXP12" s="1785"/>
      <c r="DXQ12" s="1785"/>
      <c r="DXR12" s="1785"/>
      <c r="DXS12" s="1785"/>
      <c r="DXT12" s="1785"/>
      <c r="DXU12" s="1785"/>
      <c r="DXV12" s="1785"/>
      <c r="DXW12" s="1785"/>
      <c r="DXX12" s="1785"/>
      <c r="DXY12" s="1785"/>
      <c r="DXZ12" s="1785"/>
      <c r="DYA12" s="1785"/>
      <c r="DYB12" s="1785"/>
      <c r="DYC12" s="1785"/>
      <c r="DYD12" s="1785"/>
      <c r="DYE12" s="1785"/>
      <c r="DYF12" s="1785"/>
      <c r="DYG12" s="1785"/>
      <c r="DYH12" s="1785"/>
      <c r="DYI12" s="1785"/>
      <c r="DYJ12" s="1785"/>
      <c r="DYK12" s="1785"/>
      <c r="DYL12" s="1785"/>
      <c r="DYM12" s="1785"/>
      <c r="DYN12" s="1785"/>
      <c r="DYO12" s="1785"/>
      <c r="DYP12" s="1785"/>
      <c r="DYQ12" s="1785"/>
      <c r="DYR12" s="1785"/>
      <c r="DYS12" s="1785"/>
      <c r="DYT12" s="1785"/>
      <c r="DYU12" s="1785"/>
      <c r="DYV12" s="1785"/>
      <c r="DYW12" s="1785"/>
      <c r="DYX12" s="1785"/>
      <c r="DYY12" s="1785"/>
      <c r="DYZ12" s="1785"/>
      <c r="DZA12" s="1785"/>
      <c r="DZB12" s="1785"/>
      <c r="DZC12" s="1785"/>
      <c r="DZD12" s="1785"/>
      <c r="DZE12" s="1785"/>
      <c r="DZF12" s="1785"/>
      <c r="DZG12" s="1785"/>
      <c r="DZH12" s="1785"/>
      <c r="DZI12" s="1785"/>
      <c r="DZJ12" s="1785"/>
      <c r="DZK12" s="1785"/>
      <c r="DZL12" s="1785"/>
      <c r="DZM12" s="1785"/>
      <c r="DZN12" s="1785"/>
      <c r="DZO12" s="1785"/>
      <c r="DZP12" s="1785"/>
      <c r="DZQ12" s="1785"/>
      <c r="DZR12" s="1785"/>
      <c r="DZS12" s="1785"/>
      <c r="DZT12" s="1785"/>
      <c r="DZU12" s="1785"/>
      <c r="DZV12" s="1785"/>
      <c r="DZW12" s="1785"/>
      <c r="DZX12" s="1785"/>
      <c r="DZY12" s="1785"/>
      <c r="DZZ12" s="1785"/>
      <c r="EAA12" s="1785"/>
      <c r="EAB12" s="1785"/>
      <c r="EAC12" s="1785"/>
      <c r="EAD12" s="1785"/>
      <c r="EAE12" s="1785"/>
      <c r="EAF12" s="1785"/>
      <c r="EAG12" s="1785"/>
      <c r="EAH12" s="1785"/>
      <c r="EAI12" s="1785"/>
      <c r="EAJ12" s="1785"/>
      <c r="EAK12" s="1785"/>
      <c r="EAL12" s="1785"/>
      <c r="EAM12" s="1785"/>
      <c r="EAN12" s="1785"/>
      <c r="EAO12" s="1785"/>
      <c r="EAP12" s="1785"/>
      <c r="EAQ12" s="1785"/>
      <c r="EAR12" s="1785"/>
      <c r="EAS12" s="1785"/>
      <c r="EAT12" s="1785"/>
      <c r="EAU12" s="1785"/>
      <c r="EAV12" s="1785"/>
      <c r="EAW12" s="1785"/>
      <c r="EAX12" s="1785"/>
      <c r="EAY12" s="1785"/>
      <c r="EAZ12" s="1785"/>
      <c r="EBA12" s="1785"/>
      <c r="EBB12" s="1785"/>
      <c r="EBC12" s="1785"/>
      <c r="EBD12" s="1785"/>
      <c r="EBE12" s="1785"/>
      <c r="EBF12" s="1785"/>
      <c r="EBG12" s="1785"/>
      <c r="EBH12" s="1785"/>
      <c r="EBI12" s="1785"/>
      <c r="EBJ12" s="1785"/>
      <c r="EBK12" s="1785"/>
      <c r="EBL12" s="1785"/>
      <c r="EBM12" s="1785"/>
      <c r="EBN12" s="1785"/>
      <c r="EBO12" s="1785"/>
      <c r="EBP12" s="1785"/>
      <c r="EBQ12" s="1785"/>
      <c r="EBR12" s="1785"/>
      <c r="EBS12" s="1785"/>
      <c r="EBT12" s="1785"/>
      <c r="EBU12" s="1785"/>
      <c r="EBV12" s="1785"/>
      <c r="EBW12" s="1785"/>
      <c r="EBX12" s="1785"/>
      <c r="EBY12" s="1785"/>
      <c r="EBZ12" s="1785"/>
      <c r="ECA12" s="1785"/>
      <c r="ECB12" s="1785"/>
      <c r="ECC12" s="1785"/>
      <c r="ECD12" s="1785"/>
      <c r="ECE12" s="1785"/>
      <c r="ECF12" s="1785"/>
      <c r="ECG12" s="1785"/>
      <c r="ECH12" s="1785"/>
      <c r="ECI12" s="1785"/>
      <c r="ECJ12" s="1785"/>
      <c r="ECK12" s="1785"/>
      <c r="ECL12" s="1785"/>
      <c r="ECM12" s="1785"/>
      <c r="ECN12" s="1785"/>
      <c r="ECO12" s="1785"/>
      <c r="ECP12" s="1785"/>
      <c r="ECQ12" s="1785"/>
      <c r="ECR12" s="1785"/>
      <c r="ECS12" s="1785"/>
      <c r="ECT12" s="1785"/>
      <c r="ECU12" s="1785"/>
      <c r="ECV12" s="1785"/>
      <c r="ECW12" s="1785"/>
      <c r="ECX12" s="1785"/>
      <c r="ECY12" s="1785"/>
      <c r="ECZ12" s="1785"/>
      <c r="EDA12" s="1785"/>
      <c r="EDB12" s="1785"/>
      <c r="EDC12" s="1785"/>
      <c r="EDD12" s="1785"/>
      <c r="EDE12" s="1785"/>
      <c r="EDF12" s="1785"/>
      <c r="EDG12" s="1785"/>
      <c r="EDH12" s="1785"/>
      <c r="EDI12" s="1785"/>
      <c r="EDJ12" s="1785"/>
      <c r="EDK12" s="1785"/>
      <c r="EDL12" s="1785"/>
      <c r="EDM12" s="1785"/>
      <c r="EDN12" s="1785"/>
      <c r="EDO12" s="1785"/>
      <c r="EDP12" s="1785"/>
      <c r="EDQ12" s="1785"/>
      <c r="EDR12" s="1785"/>
      <c r="EDS12" s="1785"/>
      <c r="EDT12" s="1785"/>
      <c r="EDU12" s="1785"/>
      <c r="EDV12" s="1785"/>
      <c r="EDW12" s="1785"/>
      <c r="EDX12" s="1785"/>
      <c r="EDY12" s="1785"/>
      <c r="EDZ12" s="1785"/>
      <c r="EEA12" s="1785"/>
      <c r="EEB12" s="1785"/>
      <c r="EEC12" s="1785"/>
      <c r="EED12" s="1785"/>
      <c r="EEE12" s="1785"/>
      <c r="EEF12" s="1785"/>
      <c r="EEG12" s="1785"/>
      <c r="EEH12" s="1785"/>
      <c r="EEI12" s="1785"/>
      <c r="EEJ12" s="1785"/>
      <c r="EEK12" s="1785"/>
      <c r="EEL12" s="1785"/>
      <c r="EEM12" s="1785"/>
      <c r="EEN12" s="1785"/>
      <c r="EEO12" s="1785"/>
      <c r="EEP12" s="1785"/>
      <c r="EEQ12" s="1785"/>
      <c r="EER12" s="1785"/>
      <c r="EES12" s="1785"/>
      <c r="EET12" s="1785"/>
      <c r="EEU12" s="1785"/>
      <c r="EEV12" s="1785"/>
      <c r="EEW12" s="1785"/>
      <c r="EEX12" s="1785"/>
      <c r="EEY12" s="1785"/>
      <c r="EEZ12" s="1785"/>
      <c r="EFA12" s="1785"/>
      <c r="EFB12" s="1785"/>
      <c r="EFC12" s="1785"/>
      <c r="EFD12" s="1785"/>
      <c r="EFE12" s="1785"/>
      <c r="EFF12" s="1785"/>
      <c r="EFG12" s="1785"/>
      <c r="EFH12" s="1785"/>
      <c r="EFI12" s="1785"/>
      <c r="EFJ12" s="1785"/>
      <c r="EFK12" s="1785"/>
      <c r="EFL12" s="1785"/>
      <c r="EFM12" s="1785"/>
      <c r="EFN12" s="1785"/>
      <c r="EFO12" s="1785"/>
      <c r="EFP12" s="1785"/>
      <c r="EFQ12" s="1785"/>
      <c r="EFR12" s="1785"/>
      <c r="EFS12" s="1785"/>
      <c r="EFT12" s="1785"/>
      <c r="EFU12" s="1785"/>
      <c r="EFV12" s="1785"/>
      <c r="EFW12" s="1785"/>
      <c r="EFX12" s="1785"/>
      <c r="EFY12" s="1785"/>
      <c r="EFZ12" s="1785"/>
      <c r="EGA12" s="1785"/>
      <c r="EGB12" s="1785"/>
      <c r="EGC12" s="1785"/>
      <c r="EGD12" s="1785"/>
      <c r="EGE12" s="1785"/>
      <c r="EGF12" s="1785"/>
      <c r="EGG12" s="1785"/>
      <c r="EGH12" s="1785"/>
      <c r="EGI12" s="1785"/>
      <c r="EGJ12" s="1785"/>
      <c r="EGK12" s="1785"/>
      <c r="EGL12" s="1785"/>
      <c r="EGM12" s="1785"/>
      <c r="EGN12" s="1785"/>
      <c r="EGO12" s="1785"/>
      <c r="EGP12" s="1785"/>
      <c r="EGQ12" s="1785"/>
      <c r="EGR12" s="1785"/>
      <c r="EGS12" s="1785"/>
      <c r="EGT12" s="1785"/>
      <c r="EGU12" s="1785"/>
      <c r="EGV12" s="1785"/>
      <c r="EGW12" s="1785"/>
      <c r="EGX12" s="1785"/>
      <c r="EGY12" s="1785"/>
      <c r="EGZ12" s="1785"/>
      <c r="EHA12" s="1785"/>
      <c r="EHB12" s="1785"/>
      <c r="EHC12" s="1785"/>
      <c r="EHD12" s="1785"/>
      <c r="EHE12" s="1785"/>
      <c r="EHF12" s="1785"/>
      <c r="EHG12" s="1785"/>
      <c r="EHH12" s="1785"/>
      <c r="EHI12" s="1785"/>
      <c r="EHJ12" s="1785"/>
      <c r="EHK12" s="1785"/>
      <c r="EHL12" s="1785"/>
      <c r="EHM12" s="1785"/>
      <c r="EHN12" s="1785"/>
      <c r="EHO12" s="1785"/>
      <c r="EHP12" s="1785"/>
      <c r="EHQ12" s="1785"/>
      <c r="EHR12" s="1785"/>
      <c r="EHS12" s="1785"/>
      <c r="EHT12" s="1785"/>
      <c r="EHU12" s="1785"/>
      <c r="EHV12" s="1785"/>
      <c r="EHW12" s="1785"/>
      <c r="EHX12" s="1785"/>
      <c r="EHY12" s="1785"/>
      <c r="EHZ12" s="1785"/>
      <c r="EIA12" s="1785"/>
      <c r="EIB12" s="1785"/>
      <c r="EIC12" s="1785"/>
      <c r="EID12" s="1785"/>
      <c r="EIE12" s="1785"/>
      <c r="EIF12" s="1785"/>
      <c r="EIG12" s="1785"/>
      <c r="EIH12" s="1785"/>
      <c r="EII12" s="1785"/>
      <c r="EIJ12" s="1785"/>
      <c r="EIK12" s="1785"/>
      <c r="EIL12" s="1785"/>
      <c r="EIM12" s="1785"/>
      <c r="EIN12" s="1785"/>
      <c r="EIO12" s="1785"/>
      <c r="EIP12" s="1785"/>
      <c r="EIQ12" s="1785"/>
      <c r="EIR12" s="1785"/>
      <c r="EIS12" s="1785"/>
      <c r="EIT12" s="1785"/>
      <c r="EIU12" s="1785"/>
      <c r="EIV12" s="1785"/>
      <c r="EIW12" s="1785"/>
      <c r="EIX12" s="1785"/>
      <c r="EIY12" s="1785"/>
      <c r="EIZ12" s="1785"/>
      <c r="EJA12" s="1785"/>
      <c r="EJB12" s="1785"/>
      <c r="EJC12" s="1785"/>
      <c r="EJD12" s="1785"/>
      <c r="EJE12" s="1785"/>
      <c r="EJF12" s="1785"/>
      <c r="EJG12" s="1785"/>
      <c r="EJH12" s="1785"/>
      <c r="EJI12" s="1785"/>
      <c r="EJJ12" s="1785"/>
      <c r="EJK12" s="1785"/>
      <c r="EJL12" s="1785"/>
      <c r="EJM12" s="1785"/>
      <c r="EJN12" s="1785"/>
      <c r="EJO12" s="1785"/>
      <c r="EJP12" s="1785"/>
      <c r="EJQ12" s="1785"/>
      <c r="EJR12" s="1785"/>
      <c r="EJS12" s="1785"/>
      <c r="EJT12" s="1785"/>
      <c r="EJU12" s="1785"/>
      <c r="EJV12" s="1785"/>
      <c r="EJW12" s="1785"/>
      <c r="EJX12" s="1785"/>
      <c r="EJY12" s="1785"/>
      <c r="EJZ12" s="1785"/>
      <c r="EKA12" s="1785"/>
      <c r="EKB12" s="1785"/>
      <c r="EKC12" s="1785"/>
      <c r="EKD12" s="1785"/>
      <c r="EKE12" s="1785"/>
      <c r="EKF12" s="1785"/>
      <c r="EKG12" s="1785"/>
      <c r="EKH12" s="1785"/>
      <c r="EKI12" s="1785"/>
      <c r="EKJ12" s="1785"/>
      <c r="EKK12" s="1785"/>
      <c r="EKL12" s="1785"/>
      <c r="EKM12" s="1785"/>
      <c r="EKN12" s="1785"/>
      <c r="EKO12" s="1785"/>
      <c r="EKP12" s="1785"/>
      <c r="EKQ12" s="1785"/>
      <c r="EKR12" s="1785"/>
      <c r="EKS12" s="1785"/>
      <c r="EKT12" s="1785"/>
      <c r="EKU12" s="1785"/>
      <c r="EKV12" s="1785"/>
      <c r="EKW12" s="1785"/>
      <c r="EKX12" s="1785"/>
      <c r="EKY12" s="1785"/>
      <c r="EKZ12" s="1785"/>
      <c r="ELA12" s="1785"/>
      <c r="ELB12" s="1785"/>
      <c r="ELC12" s="1785"/>
      <c r="ELD12" s="1785"/>
      <c r="ELE12" s="1785"/>
      <c r="ELF12" s="1785"/>
      <c r="ELG12" s="1785"/>
      <c r="ELH12" s="1785"/>
      <c r="ELI12" s="1785"/>
      <c r="ELJ12" s="1785"/>
      <c r="ELK12" s="1785"/>
      <c r="ELL12" s="1785"/>
      <c r="ELM12" s="1785"/>
      <c r="ELN12" s="1785"/>
      <c r="ELO12" s="1785"/>
      <c r="ELP12" s="1785"/>
      <c r="ELQ12" s="1785"/>
      <c r="ELR12" s="1785"/>
      <c r="ELS12" s="1785"/>
      <c r="ELT12" s="1785"/>
      <c r="ELU12" s="1785"/>
      <c r="ELV12" s="1785"/>
      <c r="ELW12" s="1785"/>
      <c r="ELX12" s="1785"/>
      <c r="ELY12" s="1785"/>
      <c r="ELZ12" s="1785"/>
      <c r="EMA12" s="1785"/>
      <c r="EMB12" s="1785"/>
      <c r="EMC12" s="1785"/>
      <c r="EMD12" s="1785"/>
      <c r="EME12" s="1785"/>
      <c r="EMF12" s="1785"/>
      <c r="EMG12" s="1785"/>
      <c r="EMH12" s="1785"/>
      <c r="EMI12" s="1785"/>
      <c r="EMJ12" s="1785"/>
      <c r="EMK12" s="1785"/>
      <c r="EML12" s="1785"/>
      <c r="EMM12" s="1785"/>
      <c r="EMN12" s="1785"/>
      <c r="EMO12" s="1785"/>
      <c r="EMP12" s="1785"/>
      <c r="EMQ12" s="1785"/>
      <c r="EMR12" s="1785"/>
      <c r="EMS12" s="1785"/>
      <c r="EMT12" s="1785"/>
      <c r="EMU12" s="1785"/>
      <c r="EMV12" s="1785"/>
      <c r="EMW12" s="1785"/>
      <c r="EMX12" s="1785"/>
      <c r="EMY12" s="1785"/>
      <c r="EMZ12" s="1785"/>
      <c r="ENA12" s="1785"/>
      <c r="ENB12" s="1785"/>
      <c r="ENC12" s="1785"/>
      <c r="END12" s="1785"/>
      <c r="ENE12" s="1785"/>
      <c r="ENF12" s="1785"/>
      <c r="ENG12" s="1785"/>
      <c r="ENH12" s="1785"/>
      <c r="ENI12" s="1785"/>
      <c r="ENJ12" s="1785"/>
      <c r="ENK12" s="1785"/>
      <c r="ENL12" s="1785"/>
      <c r="ENM12" s="1785"/>
      <c r="ENN12" s="1785"/>
      <c r="ENO12" s="1785"/>
      <c r="ENP12" s="1785"/>
      <c r="ENQ12" s="1785"/>
      <c r="ENR12" s="1785"/>
      <c r="ENS12" s="1785"/>
      <c r="ENT12" s="1785"/>
      <c r="ENU12" s="1785"/>
      <c r="ENV12" s="1785"/>
      <c r="ENW12" s="1785"/>
      <c r="ENX12" s="1785"/>
      <c r="ENY12" s="1785"/>
      <c r="ENZ12" s="1785"/>
      <c r="EOA12" s="1785"/>
      <c r="EOB12" s="1785"/>
      <c r="EOC12" s="1785"/>
      <c r="EOD12" s="1785"/>
      <c r="EOE12" s="1785"/>
      <c r="EOF12" s="1785"/>
      <c r="EOG12" s="1785"/>
      <c r="EOH12" s="1785"/>
      <c r="EOI12" s="1785"/>
      <c r="EOJ12" s="1785"/>
      <c r="EOK12" s="1785"/>
      <c r="EOL12" s="1785"/>
      <c r="EOM12" s="1785"/>
      <c r="EON12" s="1785"/>
      <c r="EOO12" s="1785"/>
      <c r="EOP12" s="1785"/>
      <c r="EOQ12" s="1785"/>
      <c r="EOR12" s="1785"/>
      <c r="EOS12" s="1785"/>
      <c r="EOT12" s="1785"/>
      <c r="EOU12" s="1785"/>
      <c r="EOV12" s="1785"/>
      <c r="EOW12" s="1785"/>
      <c r="EOX12" s="1785"/>
      <c r="EOY12" s="1785"/>
      <c r="EOZ12" s="1785"/>
      <c r="EPA12" s="1785"/>
      <c r="EPB12" s="1785"/>
      <c r="EPC12" s="1785"/>
      <c r="EPD12" s="1785"/>
      <c r="EPE12" s="1785"/>
      <c r="EPF12" s="1785"/>
      <c r="EPG12" s="1785"/>
      <c r="EPH12" s="1785"/>
      <c r="EPI12" s="1785"/>
      <c r="EPJ12" s="1785"/>
      <c r="EPK12" s="1785"/>
      <c r="EPL12" s="1785"/>
      <c r="EPM12" s="1785"/>
      <c r="EPN12" s="1785"/>
      <c r="EPO12" s="1785"/>
      <c r="EPP12" s="1785"/>
      <c r="EPQ12" s="1785"/>
      <c r="EPR12" s="1785"/>
      <c r="EPS12" s="1785"/>
      <c r="EPT12" s="1785"/>
      <c r="EPU12" s="1785"/>
      <c r="EPV12" s="1785"/>
      <c r="EPW12" s="1785"/>
      <c r="EPX12" s="1785"/>
      <c r="EPY12" s="1785"/>
      <c r="EPZ12" s="1785"/>
      <c r="EQA12" s="1785"/>
      <c r="EQB12" s="1785"/>
      <c r="EQC12" s="1785"/>
      <c r="EQD12" s="1785"/>
      <c r="EQE12" s="1785"/>
      <c r="EQF12" s="1785"/>
      <c r="EQG12" s="1785"/>
      <c r="EQH12" s="1785"/>
      <c r="EQI12" s="1785"/>
      <c r="EQJ12" s="1785"/>
      <c r="EQK12" s="1785"/>
      <c r="EQL12" s="1785"/>
      <c r="EQM12" s="1785"/>
      <c r="EQN12" s="1785"/>
      <c r="EQO12" s="1785"/>
      <c r="EQP12" s="1785"/>
      <c r="EQQ12" s="1785"/>
      <c r="EQR12" s="1785"/>
      <c r="EQS12" s="1785"/>
      <c r="EQT12" s="1785"/>
      <c r="EQU12" s="1785"/>
      <c r="EQV12" s="1785"/>
      <c r="EQW12" s="1785"/>
      <c r="EQX12" s="1785"/>
      <c r="EQY12" s="1785"/>
      <c r="EQZ12" s="1785"/>
      <c r="ERA12" s="1785"/>
      <c r="ERB12" s="1785"/>
      <c r="ERC12" s="1785"/>
      <c r="ERD12" s="1785"/>
      <c r="ERE12" s="1785"/>
      <c r="ERF12" s="1785"/>
      <c r="ERG12" s="1785"/>
      <c r="ERH12" s="1785"/>
      <c r="ERI12" s="1785"/>
      <c r="ERJ12" s="1785"/>
      <c r="ERK12" s="1785"/>
      <c r="ERL12" s="1785"/>
      <c r="ERM12" s="1785"/>
      <c r="ERN12" s="1785"/>
      <c r="ERO12" s="1785"/>
      <c r="ERP12" s="1785"/>
      <c r="ERQ12" s="1785"/>
      <c r="ERR12" s="1785"/>
      <c r="ERS12" s="1785"/>
      <c r="ERT12" s="1785"/>
      <c r="ERU12" s="1785"/>
      <c r="ERV12" s="1785"/>
      <c r="ERW12" s="1785"/>
      <c r="ERX12" s="1785"/>
      <c r="ERY12" s="1785"/>
      <c r="ERZ12" s="1785"/>
      <c r="ESA12" s="1785"/>
      <c r="ESB12" s="1785"/>
      <c r="ESC12" s="1785"/>
      <c r="ESD12" s="1785"/>
      <c r="ESE12" s="1785"/>
      <c r="ESF12" s="1785"/>
      <c r="ESG12" s="1785"/>
      <c r="ESH12" s="1785"/>
      <c r="ESI12" s="1785"/>
      <c r="ESJ12" s="1785"/>
      <c r="ESK12" s="1785"/>
      <c r="ESL12" s="1785"/>
      <c r="ESM12" s="1785"/>
      <c r="ESN12" s="1785"/>
      <c r="ESO12" s="1785"/>
      <c r="ESP12" s="1785"/>
      <c r="ESQ12" s="1785"/>
      <c r="ESR12" s="1785"/>
      <c r="ESS12" s="1785"/>
      <c r="EST12" s="1785"/>
      <c r="ESU12" s="1785"/>
      <c r="ESV12" s="1785"/>
      <c r="ESW12" s="1785"/>
      <c r="ESX12" s="1785"/>
      <c r="ESY12" s="1785"/>
      <c r="ESZ12" s="1785"/>
      <c r="ETA12" s="1785"/>
      <c r="ETB12" s="1785"/>
      <c r="ETC12" s="1785"/>
      <c r="ETD12" s="1785"/>
      <c r="ETE12" s="1785"/>
      <c r="ETF12" s="1785"/>
      <c r="ETG12" s="1785"/>
      <c r="ETH12" s="1785"/>
      <c r="ETI12" s="1785"/>
      <c r="ETJ12" s="1785"/>
      <c r="ETK12" s="1785"/>
      <c r="ETL12" s="1785"/>
      <c r="ETM12" s="1785"/>
      <c r="ETN12" s="1785"/>
      <c r="ETO12" s="1785"/>
      <c r="ETP12" s="1785"/>
      <c r="ETQ12" s="1785"/>
      <c r="ETR12" s="1785"/>
      <c r="ETS12" s="1785"/>
      <c r="ETT12" s="1785"/>
      <c r="ETU12" s="1785"/>
      <c r="ETV12" s="1785"/>
      <c r="ETW12" s="1785"/>
      <c r="ETX12" s="1785"/>
      <c r="ETY12" s="1785"/>
      <c r="ETZ12" s="1785"/>
      <c r="EUA12" s="1785"/>
      <c r="EUB12" s="1785"/>
      <c r="EUC12" s="1785"/>
      <c r="EUD12" s="1785"/>
      <c r="EUE12" s="1785"/>
      <c r="EUF12" s="1785"/>
      <c r="EUG12" s="1785"/>
      <c r="EUH12" s="1785"/>
      <c r="EUI12" s="1785"/>
      <c r="EUJ12" s="1785"/>
      <c r="EUK12" s="1785"/>
      <c r="EUL12" s="1785"/>
      <c r="EUM12" s="1785"/>
      <c r="EUN12" s="1785"/>
      <c r="EUO12" s="1785"/>
      <c r="EUP12" s="1785"/>
      <c r="EUQ12" s="1785"/>
      <c r="EUR12" s="1785"/>
      <c r="EUS12" s="1785"/>
      <c r="EUT12" s="1785"/>
      <c r="EUU12" s="1785"/>
      <c r="EUV12" s="1785"/>
      <c r="EUW12" s="1785"/>
      <c r="EUX12" s="1785"/>
      <c r="EUY12" s="1785"/>
      <c r="EUZ12" s="1785"/>
      <c r="EVA12" s="1785"/>
      <c r="EVB12" s="1785"/>
      <c r="EVC12" s="1785"/>
      <c r="EVD12" s="1785"/>
      <c r="EVE12" s="1785"/>
      <c r="EVF12" s="1785"/>
      <c r="EVG12" s="1785"/>
      <c r="EVH12" s="1785"/>
      <c r="EVI12" s="1785"/>
      <c r="EVJ12" s="1785"/>
      <c r="EVK12" s="1785"/>
      <c r="EVL12" s="1785"/>
      <c r="EVM12" s="1785"/>
      <c r="EVN12" s="1785"/>
      <c r="EVO12" s="1785"/>
      <c r="EVP12" s="1785"/>
      <c r="EVQ12" s="1785"/>
      <c r="EVR12" s="1785"/>
      <c r="EVS12" s="1785"/>
      <c r="EVT12" s="1785"/>
      <c r="EVU12" s="1785"/>
      <c r="EVV12" s="1785"/>
      <c r="EVW12" s="1785"/>
      <c r="EVX12" s="1785"/>
      <c r="EVY12" s="1785"/>
      <c r="EVZ12" s="1785"/>
      <c r="EWA12" s="1785"/>
      <c r="EWB12" s="1785"/>
      <c r="EWC12" s="1785"/>
      <c r="EWD12" s="1785"/>
      <c r="EWE12" s="1785"/>
      <c r="EWF12" s="1785"/>
      <c r="EWG12" s="1785"/>
      <c r="EWH12" s="1785"/>
      <c r="EWI12" s="1785"/>
      <c r="EWJ12" s="1785"/>
      <c r="EWK12" s="1785"/>
      <c r="EWL12" s="1785"/>
      <c r="EWM12" s="1785"/>
      <c r="EWN12" s="1785"/>
      <c r="EWO12" s="1785"/>
      <c r="EWP12" s="1785"/>
      <c r="EWQ12" s="1785"/>
      <c r="EWR12" s="1785"/>
      <c r="EWS12" s="1785"/>
      <c r="EWT12" s="1785"/>
      <c r="EWU12" s="1785"/>
      <c r="EWV12" s="1785"/>
      <c r="EWW12" s="1785"/>
      <c r="EWX12" s="1785"/>
      <c r="EWY12" s="1785"/>
      <c r="EWZ12" s="1785"/>
      <c r="EXA12" s="1785"/>
      <c r="EXB12" s="1785"/>
      <c r="EXC12" s="1785"/>
      <c r="EXD12" s="1785"/>
      <c r="EXE12" s="1785"/>
      <c r="EXF12" s="1785"/>
      <c r="EXG12" s="1785"/>
      <c r="EXH12" s="1785"/>
      <c r="EXI12" s="1785"/>
      <c r="EXJ12" s="1785"/>
      <c r="EXK12" s="1785"/>
      <c r="EXL12" s="1785"/>
      <c r="EXM12" s="1785"/>
      <c r="EXN12" s="1785"/>
      <c r="EXO12" s="1785"/>
      <c r="EXP12" s="1785"/>
      <c r="EXQ12" s="1785"/>
      <c r="EXR12" s="1785"/>
      <c r="EXS12" s="1785"/>
      <c r="EXT12" s="1785"/>
      <c r="EXU12" s="1785"/>
      <c r="EXV12" s="1785"/>
      <c r="EXW12" s="1785"/>
      <c r="EXX12" s="1785"/>
      <c r="EXY12" s="1785"/>
      <c r="EXZ12" s="1785"/>
      <c r="EYA12" s="1785"/>
      <c r="EYB12" s="1785"/>
      <c r="EYC12" s="1785"/>
      <c r="EYD12" s="1785"/>
      <c r="EYE12" s="1785"/>
      <c r="EYF12" s="1785"/>
      <c r="EYG12" s="1785"/>
      <c r="EYH12" s="1785"/>
      <c r="EYI12" s="1785"/>
      <c r="EYJ12" s="1785"/>
      <c r="EYK12" s="1785"/>
      <c r="EYL12" s="1785"/>
      <c r="EYM12" s="1785"/>
      <c r="EYN12" s="1785"/>
      <c r="EYO12" s="1785"/>
      <c r="EYP12" s="1785"/>
      <c r="EYQ12" s="1785"/>
      <c r="EYR12" s="1785"/>
      <c r="EYS12" s="1785"/>
      <c r="EYT12" s="1785"/>
      <c r="EYU12" s="1785"/>
      <c r="EYV12" s="1785"/>
      <c r="EYW12" s="1785"/>
      <c r="EYX12" s="1785"/>
      <c r="EYY12" s="1785"/>
      <c r="EYZ12" s="1785"/>
      <c r="EZA12" s="1785"/>
      <c r="EZB12" s="1785"/>
      <c r="EZC12" s="1785"/>
      <c r="EZD12" s="1785"/>
      <c r="EZE12" s="1785"/>
      <c r="EZF12" s="1785"/>
      <c r="EZG12" s="1785"/>
      <c r="EZH12" s="1785"/>
      <c r="EZI12" s="1785"/>
      <c r="EZJ12" s="1785"/>
      <c r="EZK12" s="1785"/>
      <c r="EZL12" s="1785"/>
      <c r="EZM12" s="1785"/>
      <c r="EZN12" s="1785"/>
      <c r="EZO12" s="1785"/>
      <c r="EZP12" s="1785"/>
      <c r="EZQ12" s="1785"/>
      <c r="EZR12" s="1785"/>
      <c r="EZS12" s="1785"/>
      <c r="EZT12" s="1785"/>
      <c r="EZU12" s="1785"/>
      <c r="EZV12" s="1785"/>
      <c r="EZW12" s="1785"/>
      <c r="EZX12" s="1785"/>
      <c r="EZY12" s="1785"/>
      <c r="EZZ12" s="1785"/>
      <c r="FAA12" s="1785"/>
      <c r="FAB12" s="1785"/>
      <c r="FAC12" s="1785"/>
      <c r="FAD12" s="1785"/>
      <c r="FAE12" s="1785"/>
      <c r="FAF12" s="1785"/>
      <c r="FAG12" s="1785"/>
      <c r="FAH12" s="1785"/>
      <c r="FAI12" s="1785"/>
      <c r="FAJ12" s="1785"/>
      <c r="FAK12" s="1785"/>
      <c r="FAL12" s="1785"/>
      <c r="FAM12" s="1785"/>
      <c r="FAN12" s="1785"/>
      <c r="FAO12" s="1785"/>
      <c r="FAP12" s="1785"/>
      <c r="FAQ12" s="1785"/>
      <c r="FAR12" s="1785"/>
      <c r="FAS12" s="1785"/>
      <c r="FAT12" s="1785"/>
      <c r="FAU12" s="1785"/>
      <c r="FAV12" s="1785"/>
      <c r="FAW12" s="1785"/>
      <c r="FAX12" s="1785"/>
      <c r="FAY12" s="1785"/>
      <c r="FAZ12" s="1785"/>
      <c r="FBA12" s="1785"/>
      <c r="FBB12" s="1785"/>
      <c r="FBC12" s="1785"/>
      <c r="FBD12" s="1785"/>
      <c r="FBE12" s="1785"/>
      <c r="FBF12" s="1785"/>
      <c r="FBG12" s="1785"/>
      <c r="FBH12" s="1785"/>
      <c r="FBI12" s="1785"/>
      <c r="FBJ12" s="1785"/>
      <c r="FBK12" s="1785"/>
      <c r="FBL12" s="1785"/>
      <c r="FBM12" s="1785"/>
      <c r="FBN12" s="1785"/>
      <c r="FBO12" s="1785"/>
      <c r="FBP12" s="1785"/>
      <c r="FBQ12" s="1785"/>
      <c r="FBR12" s="1785"/>
      <c r="FBS12" s="1785"/>
      <c r="FBT12" s="1785"/>
      <c r="FBU12" s="1785"/>
      <c r="FBV12" s="1785"/>
      <c r="FBW12" s="1785"/>
      <c r="FBX12" s="1785"/>
      <c r="FBY12" s="1785"/>
      <c r="FBZ12" s="1785"/>
      <c r="FCA12" s="1785"/>
      <c r="FCB12" s="1785"/>
      <c r="FCC12" s="1785"/>
      <c r="FCD12" s="1785"/>
      <c r="FCE12" s="1785"/>
      <c r="FCF12" s="1785"/>
      <c r="FCG12" s="1785"/>
      <c r="FCH12" s="1785"/>
      <c r="FCI12" s="1785"/>
      <c r="FCJ12" s="1785"/>
      <c r="FCK12" s="1785"/>
      <c r="FCL12" s="1785"/>
      <c r="FCM12" s="1785"/>
      <c r="FCN12" s="1785"/>
      <c r="FCO12" s="1785"/>
      <c r="FCP12" s="1785"/>
      <c r="FCQ12" s="1785"/>
      <c r="FCR12" s="1785"/>
      <c r="FCS12" s="1785"/>
      <c r="FCT12" s="1785"/>
      <c r="FCU12" s="1785"/>
      <c r="FCV12" s="1785"/>
      <c r="FCW12" s="1785"/>
      <c r="FCX12" s="1785"/>
      <c r="FCY12" s="1785"/>
      <c r="FCZ12" s="1785"/>
      <c r="FDA12" s="1785"/>
      <c r="FDB12" s="1785"/>
      <c r="FDC12" s="1785"/>
      <c r="FDD12" s="1785"/>
      <c r="FDE12" s="1785"/>
      <c r="FDF12" s="1785"/>
      <c r="FDG12" s="1785"/>
      <c r="FDH12" s="1785"/>
      <c r="FDI12" s="1785"/>
      <c r="FDJ12" s="1785"/>
      <c r="FDK12" s="1785"/>
      <c r="FDL12" s="1785"/>
      <c r="FDM12" s="1785"/>
      <c r="FDN12" s="1785"/>
      <c r="FDO12" s="1785"/>
      <c r="FDP12" s="1785"/>
      <c r="FDQ12" s="1785"/>
      <c r="FDR12" s="1785"/>
      <c r="FDS12" s="1785"/>
      <c r="FDT12" s="1785"/>
      <c r="FDU12" s="1785"/>
      <c r="FDV12" s="1785"/>
      <c r="FDW12" s="1785"/>
      <c r="FDX12" s="1785"/>
      <c r="FDY12" s="1785"/>
      <c r="FDZ12" s="1785"/>
      <c r="FEA12" s="1785"/>
      <c r="FEB12" s="1785"/>
      <c r="FEC12" s="1785"/>
      <c r="FED12" s="1785"/>
      <c r="FEE12" s="1785"/>
      <c r="FEF12" s="1785"/>
      <c r="FEG12" s="1785"/>
      <c r="FEH12" s="1785"/>
      <c r="FEI12" s="1785"/>
      <c r="FEJ12" s="1785"/>
      <c r="FEK12" s="1785"/>
      <c r="FEL12" s="1785"/>
      <c r="FEM12" s="1785"/>
      <c r="FEN12" s="1785"/>
      <c r="FEO12" s="1785"/>
      <c r="FEP12" s="1785"/>
      <c r="FEQ12" s="1785"/>
      <c r="FER12" s="1785"/>
      <c r="FES12" s="1785"/>
      <c r="FET12" s="1785"/>
      <c r="FEU12" s="1785"/>
      <c r="FEV12" s="1785"/>
      <c r="FEW12" s="1785"/>
      <c r="FEX12" s="1785"/>
      <c r="FEY12" s="1785"/>
      <c r="FEZ12" s="1785"/>
      <c r="FFA12" s="1785"/>
      <c r="FFB12" s="1785"/>
      <c r="FFC12" s="1785"/>
      <c r="FFD12" s="1785"/>
      <c r="FFE12" s="1785"/>
      <c r="FFF12" s="1785"/>
      <c r="FFG12" s="1785"/>
      <c r="FFH12" s="1785"/>
      <c r="FFI12" s="1785"/>
      <c r="FFJ12" s="1785"/>
      <c r="FFK12" s="1785"/>
      <c r="FFL12" s="1785"/>
      <c r="FFM12" s="1785"/>
      <c r="FFN12" s="1785"/>
      <c r="FFO12" s="1785"/>
      <c r="FFP12" s="1785"/>
      <c r="FFQ12" s="1785"/>
      <c r="FFR12" s="1785"/>
      <c r="FFS12" s="1785"/>
      <c r="FFT12" s="1785"/>
      <c r="FFU12" s="1785"/>
      <c r="FFV12" s="1785"/>
      <c r="FFW12" s="1785"/>
      <c r="FFX12" s="1785"/>
      <c r="FFY12" s="1785"/>
      <c r="FFZ12" s="1785"/>
      <c r="FGA12" s="1785"/>
      <c r="FGB12" s="1785"/>
      <c r="FGC12" s="1785"/>
      <c r="FGD12" s="1785"/>
      <c r="FGE12" s="1785"/>
      <c r="FGF12" s="1785"/>
      <c r="FGG12" s="1785"/>
      <c r="FGH12" s="1785"/>
      <c r="FGI12" s="1785"/>
      <c r="FGJ12" s="1785"/>
      <c r="FGK12" s="1785"/>
      <c r="FGL12" s="1785"/>
      <c r="FGM12" s="1785"/>
      <c r="FGN12" s="1785"/>
      <c r="FGO12" s="1785"/>
      <c r="FGP12" s="1785"/>
      <c r="FGQ12" s="1785"/>
      <c r="FGR12" s="1785"/>
      <c r="FGS12" s="1785"/>
      <c r="FGT12" s="1785"/>
      <c r="FGU12" s="1785"/>
      <c r="FGV12" s="1785"/>
      <c r="FGW12" s="1785"/>
      <c r="FGX12" s="1785"/>
      <c r="FGY12" s="1785"/>
      <c r="FGZ12" s="1785"/>
      <c r="FHA12" s="1785"/>
      <c r="FHB12" s="1785"/>
      <c r="FHC12" s="1785"/>
      <c r="FHD12" s="1785"/>
      <c r="FHE12" s="1785"/>
      <c r="FHF12" s="1785"/>
      <c r="FHG12" s="1785"/>
      <c r="FHH12" s="1785"/>
      <c r="FHI12" s="1785"/>
      <c r="FHJ12" s="1785"/>
      <c r="FHK12" s="1785"/>
      <c r="FHL12" s="1785"/>
      <c r="FHM12" s="1785"/>
      <c r="FHN12" s="1785"/>
      <c r="FHO12" s="1785"/>
      <c r="FHP12" s="1785"/>
      <c r="FHQ12" s="1785"/>
      <c r="FHR12" s="1785"/>
      <c r="FHS12" s="1785"/>
      <c r="FHT12" s="1785"/>
      <c r="FHU12" s="1785"/>
      <c r="FHV12" s="1785"/>
      <c r="FHW12" s="1785"/>
      <c r="FHX12" s="1785"/>
      <c r="FHY12" s="1785"/>
      <c r="FHZ12" s="1785"/>
      <c r="FIA12" s="1785"/>
      <c r="FIB12" s="1785"/>
      <c r="FIC12" s="1785"/>
      <c r="FID12" s="1785"/>
      <c r="FIE12" s="1785"/>
      <c r="FIF12" s="1785"/>
      <c r="FIG12" s="1785"/>
      <c r="FIH12" s="1785"/>
      <c r="FII12" s="1785"/>
      <c r="FIJ12" s="1785"/>
      <c r="FIK12" s="1785"/>
      <c r="FIL12" s="1785"/>
      <c r="FIM12" s="1785"/>
      <c r="FIN12" s="1785"/>
      <c r="FIO12" s="1785"/>
      <c r="FIP12" s="1785"/>
      <c r="FIQ12" s="1785"/>
      <c r="FIR12" s="1785"/>
      <c r="FIS12" s="1785"/>
      <c r="FIT12" s="1785"/>
      <c r="FIU12" s="1785"/>
      <c r="FIV12" s="1785"/>
      <c r="FIW12" s="1785"/>
      <c r="FIX12" s="1785"/>
      <c r="FIY12" s="1785"/>
      <c r="FIZ12" s="1785"/>
      <c r="FJA12" s="1785"/>
      <c r="FJB12" s="1785"/>
      <c r="FJC12" s="1785"/>
      <c r="FJD12" s="1785"/>
      <c r="FJE12" s="1785"/>
      <c r="FJF12" s="1785"/>
      <c r="FJG12" s="1785"/>
      <c r="FJH12" s="1785"/>
      <c r="FJI12" s="1785"/>
      <c r="FJJ12" s="1785"/>
      <c r="FJK12" s="1785"/>
      <c r="FJL12" s="1785"/>
      <c r="FJM12" s="1785"/>
      <c r="FJN12" s="1785"/>
      <c r="FJO12" s="1785"/>
      <c r="FJP12" s="1785"/>
      <c r="FJQ12" s="1785"/>
      <c r="FJR12" s="1785"/>
      <c r="FJS12" s="1785"/>
      <c r="FJT12" s="1785"/>
      <c r="FJU12" s="1785"/>
      <c r="FJV12" s="1785"/>
      <c r="FJW12" s="1785"/>
      <c r="FJX12" s="1785"/>
      <c r="FJY12" s="1785"/>
      <c r="FJZ12" s="1785"/>
      <c r="FKA12" s="1785"/>
      <c r="FKB12" s="1785"/>
      <c r="FKC12" s="1785"/>
      <c r="FKD12" s="1785"/>
      <c r="FKE12" s="1785"/>
      <c r="FKF12" s="1785"/>
      <c r="FKG12" s="1785"/>
      <c r="FKH12" s="1785"/>
      <c r="FKI12" s="1785"/>
      <c r="FKJ12" s="1785"/>
      <c r="FKK12" s="1785"/>
      <c r="FKL12" s="1785"/>
      <c r="FKM12" s="1785"/>
      <c r="FKN12" s="1785"/>
      <c r="FKO12" s="1785"/>
      <c r="FKP12" s="1785"/>
      <c r="FKQ12" s="1785"/>
      <c r="FKR12" s="1785"/>
      <c r="FKS12" s="1785"/>
      <c r="FKT12" s="1785"/>
      <c r="FKU12" s="1785"/>
      <c r="FKV12" s="1785"/>
      <c r="FKW12" s="1785"/>
      <c r="FKX12" s="1785"/>
      <c r="FKY12" s="1785"/>
      <c r="FKZ12" s="1785"/>
      <c r="FLA12" s="1785"/>
      <c r="FLB12" s="1785"/>
      <c r="FLC12" s="1785"/>
      <c r="FLD12" s="1785"/>
      <c r="FLE12" s="1785"/>
      <c r="FLF12" s="1785"/>
      <c r="FLG12" s="1785"/>
      <c r="FLH12" s="1785"/>
      <c r="FLI12" s="1785"/>
      <c r="FLJ12" s="1785"/>
      <c r="FLK12" s="1785"/>
      <c r="FLL12" s="1785"/>
      <c r="FLM12" s="1785"/>
      <c r="FLN12" s="1785"/>
      <c r="FLO12" s="1785"/>
      <c r="FLP12" s="1785"/>
      <c r="FLQ12" s="1785"/>
      <c r="FLR12" s="1785"/>
      <c r="FLS12" s="1785"/>
      <c r="FLT12" s="1785"/>
      <c r="FLU12" s="1785"/>
      <c r="FLV12" s="1785"/>
      <c r="FLW12" s="1785"/>
      <c r="FLX12" s="1785"/>
      <c r="FLY12" s="1785"/>
      <c r="FLZ12" s="1785"/>
      <c r="FMA12" s="1785"/>
      <c r="FMB12" s="1785"/>
      <c r="FMC12" s="1785"/>
      <c r="FMD12" s="1785"/>
      <c r="FME12" s="1785"/>
      <c r="FMF12" s="1785"/>
      <c r="FMG12" s="1785"/>
      <c r="FMH12" s="1785"/>
      <c r="FMI12" s="1785"/>
      <c r="FMJ12" s="1785"/>
      <c r="FMK12" s="1785"/>
      <c r="FML12" s="1785"/>
      <c r="FMM12" s="1785"/>
      <c r="FMN12" s="1785"/>
      <c r="FMO12" s="1785"/>
      <c r="FMP12" s="1785"/>
      <c r="FMQ12" s="1785"/>
      <c r="FMR12" s="1785"/>
      <c r="FMS12" s="1785"/>
      <c r="FMT12" s="1785"/>
      <c r="FMU12" s="1785"/>
      <c r="FMV12" s="1785"/>
      <c r="FMW12" s="1785"/>
      <c r="FMX12" s="1785"/>
      <c r="FMY12" s="1785"/>
      <c r="FMZ12" s="1785"/>
      <c r="FNA12" s="1785"/>
      <c r="FNB12" s="1785"/>
      <c r="FNC12" s="1785"/>
      <c r="FND12" s="1785"/>
      <c r="FNE12" s="1785"/>
      <c r="FNF12" s="1785"/>
      <c r="FNG12" s="1785"/>
      <c r="FNH12" s="1785"/>
      <c r="FNI12" s="1785"/>
      <c r="FNJ12" s="1785"/>
      <c r="FNK12" s="1785"/>
      <c r="FNL12" s="1785"/>
      <c r="FNM12" s="1785"/>
      <c r="FNN12" s="1785"/>
      <c r="FNO12" s="1785"/>
      <c r="FNP12" s="1785"/>
      <c r="FNQ12" s="1785"/>
      <c r="FNR12" s="1785"/>
      <c r="FNS12" s="1785"/>
      <c r="FNT12" s="1785"/>
      <c r="FNU12" s="1785"/>
      <c r="FNV12" s="1785"/>
      <c r="FNW12" s="1785"/>
      <c r="FNX12" s="1785"/>
      <c r="FNY12" s="1785"/>
      <c r="FNZ12" s="1785"/>
      <c r="FOA12" s="1785"/>
      <c r="FOB12" s="1785"/>
      <c r="FOC12" s="1785"/>
      <c r="FOD12" s="1785"/>
      <c r="FOE12" s="1785"/>
      <c r="FOF12" s="1785"/>
      <c r="FOG12" s="1785"/>
      <c r="FOH12" s="1785"/>
      <c r="FOI12" s="1785"/>
      <c r="FOJ12" s="1785"/>
      <c r="FOK12" s="1785"/>
      <c r="FOL12" s="1785"/>
      <c r="FOM12" s="1785"/>
      <c r="FON12" s="1785"/>
      <c r="FOO12" s="1785"/>
      <c r="FOP12" s="1785"/>
      <c r="FOQ12" s="1785"/>
      <c r="FOR12" s="1785"/>
      <c r="FOS12" s="1785"/>
      <c r="FOT12" s="1785"/>
      <c r="FOU12" s="1785"/>
      <c r="FOV12" s="1785"/>
      <c r="FOW12" s="1785"/>
      <c r="FOX12" s="1785"/>
      <c r="FOY12" s="1785"/>
      <c r="FOZ12" s="1785"/>
      <c r="FPA12" s="1785"/>
      <c r="FPB12" s="1785"/>
      <c r="FPC12" s="1785"/>
      <c r="FPD12" s="1785"/>
      <c r="FPE12" s="1785"/>
      <c r="FPF12" s="1785"/>
      <c r="FPG12" s="1785"/>
      <c r="FPH12" s="1785"/>
      <c r="FPI12" s="1785"/>
      <c r="FPJ12" s="1785"/>
      <c r="FPK12" s="1785"/>
      <c r="FPL12" s="1785"/>
      <c r="FPM12" s="1785"/>
      <c r="FPN12" s="1785"/>
      <c r="FPO12" s="1785"/>
      <c r="FPP12" s="1785"/>
      <c r="FPQ12" s="1785"/>
      <c r="FPR12" s="1785"/>
      <c r="FPS12" s="1785"/>
      <c r="FPT12" s="1785"/>
      <c r="FPU12" s="1785"/>
      <c r="FPV12" s="1785"/>
      <c r="FPW12" s="1785"/>
      <c r="FPX12" s="1785"/>
      <c r="FPY12" s="1785"/>
      <c r="FPZ12" s="1785"/>
      <c r="FQA12" s="1785"/>
      <c r="FQB12" s="1785"/>
      <c r="FQC12" s="1785"/>
      <c r="FQD12" s="1785"/>
      <c r="FQE12" s="1785"/>
      <c r="FQF12" s="1785"/>
      <c r="FQG12" s="1785"/>
      <c r="FQH12" s="1785"/>
      <c r="FQI12" s="1785"/>
      <c r="FQJ12" s="1785"/>
      <c r="FQK12" s="1785"/>
      <c r="FQL12" s="1785"/>
      <c r="FQM12" s="1785"/>
      <c r="FQN12" s="1785"/>
      <c r="FQO12" s="1785"/>
      <c r="FQP12" s="1785"/>
      <c r="FQQ12" s="1785"/>
      <c r="FQR12" s="1785"/>
      <c r="FQS12" s="1785"/>
      <c r="FQT12" s="1785"/>
      <c r="FQU12" s="1785"/>
      <c r="FQV12" s="1785"/>
      <c r="FQW12" s="1785"/>
      <c r="FQX12" s="1785"/>
      <c r="FQY12" s="1785"/>
      <c r="FQZ12" s="1785"/>
      <c r="FRA12" s="1785"/>
      <c r="FRB12" s="1785"/>
      <c r="FRC12" s="1785"/>
      <c r="FRD12" s="1785"/>
      <c r="FRE12" s="1785"/>
      <c r="FRF12" s="1785"/>
      <c r="FRG12" s="1785"/>
      <c r="FRH12" s="1785"/>
      <c r="FRI12" s="1785"/>
      <c r="FRJ12" s="1785"/>
      <c r="FRK12" s="1785"/>
      <c r="FRL12" s="1785"/>
      <c r="FRM12" s="1785"/>
      <c r="FRN12" s="1785"/>
      <c r="FRO12" s="1785"/>
      <c r="FRP12" s="1785"/>
      <c r="FRQ12" s="1785"/>
      <c r="FRR12" s="1785"/>
      <c r="FRS12" s="1785"/>
      <c r="FRT12" s="1785"/>
      <c r="FRU12" s="1785"/>
      <c r="FRV12" s="1785"/>
      <c r="FRW12" s="1785"/>
      <c r="FRX12" s="1785"/>
      <c r="FRY12" s="1785"/>
      <c r="FRZ12" s="1785"/>
      <c r="FSA12" s="1785"/>
      <c r="FSB12" s="1785"/>
      <c r="FSC12" s="1785"/>
      <c r="FSD12" s="1785"/>
      <c r="FSE12" s="1785"/>
      <c r="FSF12" s="1785"/>
      <c r="FSG12" s="1785"/>
      <c r="FSH12" s="1785"/>
      <c r="FSI12" s="1785"/>
      <c r="FSJ12" s="1785"/>
      <c r="FSK12" s="1785"/>
      <c r="FSL12" s="1785"/>
      <c r="FSM12" s="1785"/>
      <c r="FSN12" s="1785"/>
      <c r="FSO12" s="1785"/>
      <c r="FSP12" s="1785"/>
      <c r="FSQ12" s="1785"/>
      <c r="FSR12" s="1785"/>
      <c r="FSS12" s="1785"/>
      <c r="FST12" s="1785"/>
      <c r="FSU12" s="1785"/>
      <c r="FSV12" s="1785"/>
      <c r="FSW12" s="1785"/>
      <c r="FSX12" s="1785"/>
      <c r="FSY12" s="1785"/>
      <c r="FSZ12" s="1785"/>
      <c r="FTA12" s="1785"/>
      <c r="FTB12" s="1785"/>
      <c r="FTC12" s="1785"/>
      <c r="FTD12" s="1785"/>
      <c r="FTE12" s="1785"/>
      <c r="FTF12" s="1785"/>
      <c r="FTG12" s="1785"/>
      <c r="FTH12" s="1785"/>
      <c r="FTI12" s="1785"/>
      <c r="FTJ12" s="1785"/>
      <c r="FTK12" s="1785"/>
      <c r="FTL12" s="1785"/>
      <c r="FTM12" s="1785"/>
      <c r="FTN12" s="1785"/>
      <c r="FTO12" s="1785"/>
      <c r="FTP12" s="1785"/>
      <c r="FTQ12" s="1785"/>
      <c r="FTR12" s="1785"/>
      <c r="FTS12" s="1785"/>
      <c r="FTT12" s="1785"/>
      <c r="FTU12" s="1785"/>
      <c r="FTV12" s="1785"/>
      <c r="FTW12" s="1785"/>
      <c r="FTX12" s="1785"/>
      <c r="FTY12" s="1785"/>
      <c r="FTZ12" s="1785"/>
      <c r="FUA12" s="1785"/>
      <c r="FUB12" s="1785"/>
      <c r="FUC12" s="1785"/>
      <c r="FUD12" s="1785"/>
      <c r="FUE12" s="1785"/>
      <c r="FUF12" s="1785"/>
      <c r="FUG12" s="1785"/>
      <c r="FUH12" s="1785"/>
      <c r="FUI12" s="1785"/>
      <c r="FUJ12" s="1785"/>
      <c r="FUK12" s="1785"/>
      <c r="FUL12" s="1785"/>
      <c r="FUM12" s="1785"/>
      <c r="FUN12" s="1785"/>
      <c r="FUO12" s="1785"/>
      <c r="FUP12" s="1785"/>
      <c r="FUQ12" s="1785"/>
      <c r="FUR12" s="1785"/>
      <c r="FUS12" s="1785"/>
      <c r="FUT12" s="1785"/>
      <c r="FUU12" s="1785"/>
      <c r="FUV12" s="1785"/>
      <c r="FUW12" s="1785"/>
      <c r="FUX12" s="1785"/>
      <c r="FUY12" s="1785"/>
      <c r="FUZ12" s="1785"/>
      <c r="FVA12" s="1785"/>
      <c r="FVB12" s="1785"/>
      <c r="FVC12" s="1785"/>
      <c r="FVD12" s="1785"/>
      <c r="FVE12" s="1785"/>
      <c r="FVF12" s="1785"/>
      <c r="FVG12" s="1785"/>
      <c r="FVH12" s="1785"/>
      <c r="FVI12" s="1785"/>
      <c r="FVJ12" s="1785"/>
      <c r="FVK12" s="1785"/>
      <c r="FVL12" s="1785"/>
      <c r="FVM12" s="1785"/>
      <c r="FVN12" s="1785"/>
      <c r="FVO12" s="1785"/>
      <c r="FVP12" s="1785"/>
      <c r="FVQ12" s="1785"/>
      <c r="FVR12" s="1785"/>
      <c r="FVS12" s="1785"/>
      <c r="FVT12" s="1785"/>
      <c r="FVU12" s="1785"/>
      <c r="FVV12" s="1785"/>
      <c r="FVW12" s="1785"/>
      <c r="FVX12" s="1785"/>
      <c r="FVY12" s="1785"/>
      <c r="FVZ12" s="1785"/>
      <c r="FWA12" s="1785"/>
      <c r="FWB12" s="1785"/>
      <c r="FWC12" s="1785"/>
      <c r="FWD12" s="1785"/>
      <c r="FWE12" s="1785"/>
      <c r="FWF12" s="1785"/>
      <c r="FWG12" s="1785"/>
      <c r="FWH12" s="1785"/>
      <c r="FWI12" s="1785"/>
      <c r="FWJ12" s="1785"/>
      <c r="FWK12" s="1785"/>
      <c r="FWL12" s="1785"/>
      <c r="FWM12" s="1785"/>
      <c r="FWN12" s="1785"/>
      <c r="FWO12" s="1785"/>
      <c r="FWP12" s="1785"/>
      <c r="FWQ12" s="1785"/>
      <c r="FWR12" s="1785"/>
      <c r="FWS12" s="1785"/>
      <c r="FWT12" s="1785"/>
      <c r="FWU12" s="1785"/>
      <c r="FWV12" s="1785"/>
      <c r="FWW12" s="1785"/>
      <c r="FWX12" s="1785"/>
      <c r="FWY12" s="1785"/>
      <c r="FWZ12" s="1785"/>
      <c r="FXA12" s="1785"/>
      <c r="FXB12" s="1785"/>
      <c r="FXC12" s="1785"/>
      <c r="FXD12" s="1785"/>
      <c r="FXE12" s="1785"/>
      <c r="FXF12" s="1785"/>
      <c r="FXG12" s="1785"/>
      <c r="FXH12" s="1785"/>
      <c r="FXI12" s="1785"/>
      <c r="FXJ12" s="1785"/>
      <c r="FXK12" s="1785"/>
      <c r="FXL12" s="1785"/>
      <c r="FXM12" s="1785"/>
      <c r="FXN12" s="1785"/>
      <c r="FXO12" s="1785"/>
      <c r="FXP12" s="1785"/>
      <c r="FXQ12" s="1785"/>
      <c r="FXR12" s="1785"/>
      <c r="FXS12" s="1785"/>
      <c r="FXT12" s="1785"/>
      <c r="FXU12" s="1785"/>
      <c r="FXV12" s="1785"/>
      <c r="FXW12" s="1785"/>
      <c r="FXX12" s="1785"/>
      <c r="FXY12" s="1785"/>
      <c r="FXZ12" s="1785"/>
      <c r="FYA12" s="1785"/>
      <c r="FYB12" s="1785"/>
      <c r="FYC12" s="1785"/>
      <c r="FYD12" s="1785"/>
      <c r="FYE12" s="1785"/>
      <c r="FYF12" s="1785"/>
      <c r="FYG12" s="1785"/>
      <c r="FYH12" s="1785"/>
      <c r="FYI12" s="1785"/>
      <c r="FYJ12" s="1785"/>
      <c r="FYK12" s="1785"/>
      <c r="FYL12" s="1785"/>
      <c r="FYM12" s="1785"/>
      <c r="FYN12" s="1785"/>
      <c r="FYO12" s="1785"/>
      <c r="FYP12" s="1785"/>
      <c r="FYQ12" s="1785"/>
      <c r="FYR12" s="1785"/>
      <c r="FYS12" s="1785"/>
      <c r="FYT12" s="1785"/>
      <c r="FYU12" s="1785"/>
      <c r="FYV12" s="1785"/>
      <c r="FYW12" s="1785"/>
      <c r="FYX12" s="1785"/>
      <c r="FYY12" s="1785"/>
      <c r="FYZ12" s="1785"/>
      <c r="FZA12" s="1785"/>
      <c r="FZB12" s="1785"/>
      <c r="FZC12" s="1785"/>
      <c r="FZD12" s="1785"/>
      <c r="FZE12" s="1785"/>
      <c r="FZF12" s="1785"/>
      <c r="FZG12" s="1785"/>
      <c r="FZH12" s="1785"/>
      <c r="FZI12" s="1785"/>
      <c r="FZJ12" s="1785"/>
      <c r="FZK12" s="1785"/>
      <c r="FZL12" s="1785"/>
      <c r="FZM12" s="1785"/>
      <c r="FZN12" s="1785"/>
      <c r="FZO12" s="1785"/>
      <c r="FZP12" s="1785"/>
      <c r="FZQ12" s="1785"/>
      <c r="FZR12" s="1785"/>
      <c r="FZS12" s="1785"/>
      <c r="FZT12" s="1785"/>
      <c r="FZU12" s="1785"/>
      <c r="FZV12" s="1785"/>
      <c r="FZW12" s="1785"/>
      <c r="FZX12" s="1785"/>
      <c r="FZY12" s="1785"/>
      <c r="FZZ12" s="1785"/>
      <c r="GAA12" s="1785"/>
      <c r="GAB12" s="1785"/>
      <c r="GAC12" s="1785"/>
      <c r="GAD12" s="1785"/>
      <c r="GAE12" s="1785"/>
      <c r="GAF12" s="1785"/>
      <c r="GAG12" s="1785"/>
      <c r="GAH12" s="1785"/>
      <c r="GAI12" s="1785"/>
      <c r="GAJ12" s="1785"/>
      <c r="GAK12" s="1785"/>
      <c r="GAL12" s="1785"/>
      <c r="GAM12" s="1785"/>
      <c r="GAN12" s="1785"/>
      <c r="GAO12" s="1785"/>
      <c r="GAP12" s="1785"/>
      <c r="GAQ12" s="1785"/>
      <c r="GAR12" s="1785"/>
      <c r="GAS12" s="1785"/>
      <c r="GAT12" s="1785"/>
      <c r="GAU12" s="1785"/>
      <c r="GAV12" s="1785"/>
      <c r="GAW12" s="1785"/>
      <c r="GAX12" s="1785"/>
      <c r="GAY12" s="1785"/>
      <c r="GAZ12" s="1785"/>
      <c r="GBA12" s="1785"/>
      <c r="GBB12" s="1785"/>
      <c r="GBC12" s="1785"/>
      <c r="GBD12" s="1785"/>
      <c r="GBE12" s="1785"/>
      <c r="GBF12" s="1785"/>
      <c r="GBG12" s="1785"/>
      <c r="GBH12" s="1785"/>
      <c r="GBI12" s="1785"/>
      <c r="GBJ12" s="1785"/>
      <c r="GBK12" s="1785"/>
      <c r="GBL12" s="1785"/>
      <c r="GBM12" s="1785"/>
      <c r="GBN12" s="1785"/>
      <c r="GBO12" s="1785"/>
      <c r="GBP12" s="1785"/>
      <c r="GBQ12" s="1785"/>
      <c r="GBR12" s="1785"/>
      <c r="GBS12" s="1785"/>
      <c r="GBT12" s="1785"/>
      <c r="GBU12" s="1785"/>
      <c r="GBV12" s="1785"/>
      <c r="GBW12" s="1785"/>
      <c r="GBX12" s="1785"/>
      <c r="GBY12" s="1785"/>
      <c r="GBZ12" s="1785"/>
      <c r="GCA12" s="1785"/>
      <c r="GCB12" s="1785"/>
      <c r="GCC12" s="1785"/>
      <c r="GCD12" s="1785"/>
      <c r="GCE12" s="1785"/>
      <c r="GCF12" s="1785"/>
      <c r="GCG12" s="1785"/>
      <c r="GCH12" s="1785"/>
      <c r="GCI12" s="1785"/>
      <c r="GCJ12" s="1785"/>
      <c r="GCK12" s="1785"/>
      <c r="GCL12" s="1785"/>
      <c r="GCM12" s="1785"/>
      <c r="GCN12" s="1785"/>
      <c r="GCO12" s="1785"/>
      <c r="GCP12" s="1785"/>
      <c r="GCQ12" s="1785"/>
      <c r="GCR12" s="1785"/>
      <c r="GCS12" s="1785"/>
      <c r="GCT12" s="1785"/>
      <c r="GCU12" s="1785"/>
      <c r="GCV12" s="1785"/>
      <c r="GCW12" s="1785"/>
      <c r="GCX12" s="1785"/>
      <c r="GCY12" s="1785"/>
      <c r="GCZ12" s="1785"/>
      <c r="GDA12" s="1785"/>
      <c r="GDB12" s="1785"/>
      <c r="GDC12" s="1785"/>
      <c r="GDD12" s="1785"/>
      <c r="GDE12" s="1785"/>
      <c r="GDF12" s="1785"/>
      <c r="GDG12" s="1785"/>
      <c r="GDH12" s="1785"/>
      <c r="GDI12" s="1785"/>
      <c r="GDJ12" s="1785"/>
      <c r="GDK12" s="1785"/>
      <c r="GDL12" s="1785"/>
      <c r="GDM12" s="1785"/>
      <c r="GDN12" s="1785"/>
      <c r="GDO12" s="1785"/>
      <c r="GDP12" s="1785"/>
      <c r="GDQ12" s="1785"/>
      <c r="GDR12" s="1785"/>
      <c r="GDS12" s="1785"/>
      <c r="GDT12" s="1785"/>
      <c r="GDU12" s="1785"/>
      <c r="GDV12" s="1785"/>
      <c r="GDW12" s="1785"/>
      <c r="GDX12" s="1785"/>
      <c r="GDY12" s="1785"/>
      <c r="GDZ12" s="1785"/>
      <c r="GEA12" s="1785"/>
      <c r="GEB12" s="1785"/>
      <c r="GEC12" s="1785"/>
      <c r="GED12" s="1785"/>
      <c r="GEE12" s="1785"/>
      <c r="GEF12" s="1785"/>
      <c r="GEG12" s="1785"/>
      <c r="GEH12" s="1785"/>
      <c r="GEI12" s="1785"/>
      <c r="GEJ12" s="1785"/>
      <c r="GEK12" s="1785"/>
      <c r="GEL12" s="1785"/>
      <c r="GEM12" s="1785"/>
      <c r="GEN12" s="1785"/>
      <c r="GEO12" s="1785"/>
      <c r="GEP12" s="1785"/>
      <c r="GEQ12" s="1785"/>
      <c r="GER12" s="1785"/>
      <c r="GES12" s="1785"/>
      <c r="GET12" s="1785"/>
      <c r="GEU12" s="1785"/>
      <c r="GEV12" s="1785"/>
      <c r="GEW12" s="1785"/>
      <c r="GEX12" s="1785"/>
      <c r="GEY12" s="1785"/>
      <c r="GEZ12" s="1785"/>
      <c r="GFA12" s="1785"/>
      <c r="GFB12" s="1785"/>
      <c r="GFC12" s="1785"/>
      <c r="GFD12" s="1785"/>
      <c r="GFE12" s="1785"/>
      <c r="GFF12" s="1785"/>
      <c r="GFG12" s="1785"/>
      <c r="GFH12" s="1785"/>
      <c r="GFI12" s="1785"/>
      <c r="GFJ12" s="1785"/>
      <c r="GFK12" s="1785"/>
      <c r="GFL12" s="1785"/>
      <c r="GFM12" s="1785"/>
      <c r="GFN12" s="1785"/>
      <c r="GFO12" s="1785"/>
      <c r="GFP12" s="1785"/>
      <c r="GFQ12" s="1785"/>
      <c r="GFR12" s="1785"/>
      <c r="GFS12" s="1785"/>
      <c r="GFT12" s="1785"/>
      <c r="GFU12" s="1785"/>
      <c r="GFV12" s="1785"/>
      <c r="GFW12" s="1785"/>
      <c r="GFX12" s="1785"/>
      <c r="GFY12" s="1785"/>
      <c r="GFZ12" s="1785"/>
      <c r="GGA12" s="1785"/>
      <c r="GGB12" s="1785"/>
      <c r="GGC12" s="1785"/>
      <c r="GGD12" s="1785"/>
      <c r="GGE12" s="1785"/>
      <c r="GGF12" s="1785"/>
      <c r="GGG12" s="1785"/>
      <c r="GGH12" s="1785"/>
      <c r="GGI12" s="1785"/>
      <c r="GGJ12" s="1785"/>
      <c r="GGK12" s="1785"/>
      <c r="GGL12" s="1785"/>
      <c r="GGM12" s="1785"/>
      <c r="GGN12" s="1785"/>
      <c r="GGO12" s="1785"/>
      <c r="GGP12" s="1785"/>
      <c r="GGQ12" s="1785"/>
      <c r="GGR12" s="1785"/>
      <c r="GGS12" s="1785"/>
      <c r="GGT12" s="1785"/>
      <c r="GGU12" s="1785"/>
      <c r="GGV12" s="1785"/>
      <c r="GGW12" s="1785"/>
      <c r="GGX12" s="1785"/>
      <c r="GGY12" s="1785"/>
      <c r="GGZ12" s="1785"/>
      <c r="GHA12" s="1785"/>
      <c r="GHB12" s="1785"/>
      <c r="GHC12" s="1785"/>
      <c r="GHD12" s="1785"/>
      <c r="GHE12" s="1785"/>
      <c r="GHF12" s="1785"/>
      <c r="GHG12" s="1785"/>
      <c r="GHH12" s="1785"/>
      <c r="GHI12" s="1785"/>
      <c r="GHJ12" s="1785"/>
      <c r="GHK12" s="1785"/>
      <c r="GHL12" s="1785"/>
      <c r="GHM12" s="1785"/>
      <c r="GHN12" s="1785"/>
      <c r="GHO12" s="1785"/>
      <c r="GHP12" s="1785"/>
      <c r="GHQ12" s="1785"/>
      <c r="GHR12" s="1785"/>
      <c r="GHS12" s="1785"/>
      <c r="GHT12" s="1785"/>
      <c r="GHU12" s="1785"/>
      <c r="GHV12" s="1785"/>
      <c r="GHW12" s="1785"/>
      <c r="GHX12" s="1785"/>
      <c r="GHY12" s="1785"/>
      <c r="GHZ12" s="1785"/>
      <c r="GIA12" s="1785"/>
      <c r="GIB12" s="1785"/>
      <c r="GIC12" s="1785"/>
      <c r="GID12" s="1785"/>
      <c r="GIE12" s="1785"/>
      <c r="GIF12" s="1785"/>
      <c r="GIG12" s="1785"/>
      <c r="GIH12" s="1785"/>
      <c r="GII12" s="1785"/>
      <c r="GIJ12" s="1785"/>
      <c r="GIK12" s="1785"/>
      <c r="GIL12" s="1785"/>
      <c r="GIM12" s="1785"/>
      <c r="GIN12" s="1785"/>
      <c r="GIO12" s="1785"/>
      <c r="GIP12" s="1785"/>
      <c r="GIQ12" s="1785"/>
      <c r="GIR12" s="1785"/>
      <c r="GIS12" s="1785"/>
      <c r="GIT12" s="1785"/>
      <c r="GIU12" s="1785"/>
      <c r="GIV12" s="1785"/>
      <c r="GIW12" s="1785"/>
      <c r="GIX12" s="1785"/>
      <c r="GIY12" s="1785"/>
      <c r="GIZ12" s="1785"/>
      <c r="GJA12" s="1785"/>
      <c r="GJB12" s="1785"/>
      <c r="GJC12" s="1785"/>
      <c r="GJD12" s="1785"/>
      <c r="GJE12" s="1785"/>
      <c r="GJF12" s="1785"/>
      <c r="GJG12" s="1785"/>
      <c r="GJH12" s="1785"/>
      <c r="GJI12" s="1785"/>
      <c r="GJJ12" s="1785"/>
      <c r="GJK12" s="1785"/>
      <c r="GJL12" s="1785"/>
      <c r="GJM12" s="1785"/>
      <c r="GJN12" s="1785"/>
      <c r="GJO12" s="1785"/>
      <c r="GJP12" s="1785"/>
      <c r="GJQ12" s="1785"/>
      <c r="GJR12" s="1785"/>
      <c r="GJS12" s="1785"/>
      <c r="GJT12" s="1785"/>
      <c r="GJU12" s="1785"/>
      <c r="GJV12" s="1785"/>
      <c r="GJW12" s="1785"/>
      <c r="GJX12" s="1785"/>
      <c r="GJY12" s="1785"/>
      <c r="GJZ12" s="1785"/>
      <c r="GKA12" s="1785"/>
      <c r="GKB12" s="1785"/>
      <c r="GKC12" s="1785"/>
      <c r="GKD12" s="1785"/>
      <c r="GKE12" s="1785"/>
      <c r="GKF12" s="1785"/>
      <c r="GKG12" s="1785"/>
      <c r="GKH12" s="1785"/>
      <c r="GKI12" s="1785"/>
      <c r="GKJ12" s="1785"/>
      <c r="GKK12" s="1785"/>
      <c r="GKL12" s="1785"/>
      <c r="GKM12" s="1785"/>
      <c r="GKN12" s="1785"/>
      <c r="GKO12" s="1785"/>
      <c r="GKP12" s="1785"/>
      <c r="GKQ12" s="1785"/>
      <c r="GKR12" s="1785"/>
      <c r="GKS12" s="1785"/>
      <c r="GKT12" s="1785"/>
      <c r="GKU12" s="1785"/>
      <c r="GKV12" s="1785"/>
      <c r="GKW12" s="1785"/>
      <c r="GKX12" s="1785"/>
      <c r="GKY12" s="1785"/>
      <c r="GKZ12" s="1785"/>
      <c r="GLA12" s="1785"/>
      <c r="GLB12" s="1785"/>
      <c r="GLC12" s="1785"/>
      <c r="GLD12" s="1785"/>
      <c r="GLE12" s="1785"/>
      <c r="GLF12" s="1785"/>
      <c r="GLG12" s="1785"/>
      <c r="GLH12" s="1785"/>
      <c r="GLI12" s="1785"/>
      <c r="GLJ12" s="1785"/>
      <c r="GLK12" s="1785"/>
      <c r="GLL12" s="1785"/>
      <c r="GLM12" s="1785"/>
      <c r="GLN12" s="1785"/>
      <c r="GLO12" s="1785"/>
      <c r="GLP12" s="1785"/>
      <c r="GLQ12" s="1785"/>
      <c r="GLR12" s="1785"/>
      <c r="GLS12" s="1785"/>
      <c r="GLT12" s="1785"/>
      <c r="GLU12" s="1785"/>
      <c r="GLV12" s="1785"/>
      <c r="GLW12" s="1785"/>
      <c r="GLX12" s="1785"/>
      <c r="GLY12" s="1785"/>
      <c r="GLZ12" s="1785"/>
      <c r="GMA12" s="1785"/>
      <c r="GMB12" s="1785"/>
      <c r="GMC12" s="1785"/>
      <c r="GMD12" s="1785"/>
      <c r="GME12" s="1785"/>
      <c r="GMF12" s="1785"/>
      <c r="GMG12" s="1785"/>
      <c r="GMH12" s="1785"/>
      <c r="GMI12" s="1785"/>
      <c r="GMJ12" s="1785"/>
      <c r="GMK12" s="1785"/>
      <c r="GML12" s="1785"/>
      <c r="GMM12" s="1785"/>
      <c r="GMN12" s="1785"/>
      <c r="GMO12" s="1785"/>
      <c r="GMP12" s="1785"/>
      <c r="GMQ12" s="1785"/>
      <c r="GMR12" s="1785"/>
      <c r="GMS12" s="1785"/>
      <c r="GMT12" s="1785"/>
      <c r="GMU12" s="1785"/>
      <c r="GMV12" s="1785"/>
      <c r="GMW12" s="1785"/>
      <c r="GMX12" s="1785"/>
      <c r="GMY12" s="1785"/>
      <c r="GMZ12" s="1785"/>
      <c r="GNA12" s="1785"/>
      <c r="GNB12" s="1785"/>
      <c r="GNC12" s="1785"/>
      <c r="GND12" s="1785"/>
      <c r="GNE12" s="1785"/>
      <c r="GNF12" s="1785"/>
      <c r="GNG12" s="1785"/>
      <c r="GNH12" s="1785"/>
      <c r="GNI12" s="1785"/>
      <c r="GNJ12" s="1785"/>
      <c r="GNK12" s="1785"/>
      <c r="GNL12" s="1785"/>
      <c r="GNM12" s="1785"/>
      <c r="GNN12" s="1785"/>
      <c r="GNO12" s="1785"/>
      <c r="GNP12" s="1785"/>
      <c r="GNQ12" s="1785"/>
      <c r="GNR12" s="1785"/>
      <c r="GNS12" s="1785"/>
      <c r="GNT12" s="1785"/>
      <c r="GNU12" s="1785"/>
      <c r="GNV12" s="1785"/>
      <c r="GNW12" s="1785"/>
      <c r="GNX12" s="1785"/>
      <c r="GNY12" s="1785"/>
      <c r="GNZ12" s="1785"/>
      <c r="GOA12" s="1785"/>
      <c r="GOB12" s="1785"/>
      <c r="GOC12" s="1785"/>
      <c r="GOD12" s="1785"/>
      <c r="GOE12" s="1785"/>
      <c r="GOF12" s="1785"/>
      <c r="GOG12" s="1785"/>
      <c r="GOH12" s="1785"/>
      <c r="GOI12" s="1785"/>
      <c r="GOJ12" s="1785"/>
      <c r="GOK12" s="1785"/>
      <c r="GOL12" s="1785"/>
      <c r="GOM12" s="1785"/>
      <c r="GON12" s="1785"/>
      <c r="GOO12" s="1785"/>
      <c r="GOP12" s="1785"/>
      <c r="GOQ12" s="1785"/>
      <c r="GOR12" s="1785"/>
      <c r="GOS12" s="1785"/>
      <c r="GOT12" s="1785"/>
      <c r="GOU12" s="1785"/>
      <c r="GOV12" s="1785"/>
      <c r="GOW12" s="1785"/>
      <c r="GOX12" s="1785"/>
      <c r="GOY12" s="1785"/>
      <c r="GOZ12" s="1785"/>
      <c r="GPA12" s="1785"/>
      <c r="GPB12" s="1785"/>
      <c r="GPC12" s="1785"/>
      <c r="GPD12" s="1785"/>
      <c r="GPE12" s="1785"/>
      <c r="GPF12" s="1785"/>
      <c r="GPG12" s="1785"/>
      <c r="GPH12" s="1785"/>
      <c r="GPI12" s="1785"/>
      <c r="GPJ12" s="1785"/>
      <c r="GPK12" s="1785"/>
      <c r="GPL12" s="1785"/>
      <c r="GPM12" s="1785"/>
      <c r="GPN12" s="1785"/>
      <c r="GPO12" s="1785"/>
      <c r="GPP12" s="1785"/>
      <c r="GPQ12" s="1785"/>
      <c r="GPR12" s="1785"/>
      <c r="GPS12" s="1785"/>
      <c r="GPT12" s="1785"/>
      <c r="GPU12" s="1785"/>
      <c r="GPV12" s="1785"/>
      <c r="GPW12" s="1785"/>
      <c r="GPX12" s="1785"/>
      <c r="GPY12" s="1785"/>
      <c r="GPZ12" s="1785"/>
      <c r="GQA12" s="1785"/>
      <c r="GQB12" s="1785"/>
      <c r="GQC12" s="1785"/>
      <c r="GQD12" s="1785"/>
      <c r="GQE12" s="1785"/>
      <c r="GQF12" s="1785"/>
      <c r="GQG12" s="1785"/>
      <c r="GQH12" s="1785"/>
      <c r="GQI12" s="1785"/>
      <c r="GQJ12" s="1785"/>
      <c r="GQK12" s="1785"/>
      <c r="GQL12" s="1785"/>
      <c r="GQM12" s="1785"/>
      <c r="GQN12" s="1785"/>
      <c r="GQO12" s="1785"/>
      <c r="GQP12" s="1785"/>
      <c r="GQQ12" s="1785"/>
      <c r="GQR12" s="1785"/>
      <c r="GQS12" s="1785"/>
      <c r="GQT12" s="1785"/>
      <c r="GQU12" s="1785"/>
      <c r="GQV12" s="1785"/>
      <c r="GQW12" s="1785"/>
      <c r="GQX12" s="1785"/>
      <c r="GQY12" s="1785"/>
      <c r="GQZ12" s="1785"/>
      <c r="GRA12" s="1785"/>
      <c r="GRB12" s="1785"/>
      <c r="GRC12" s="1785"/>
      <c r="GRD12" s="1785"/>
      <c r="GRE12" s="1785"/>
      <c r="GRF12" s="1785"/>
      <c r="GRG12" s="1785"/>
      <c r="GRH12" s="1785"/>
      <c r="GRI12" s="1785"/>
      <c r="GRJ12" s="1785"/>
      <c r="GRK12" s="1785"/>
      <c r="GRL12" s="1785"/>
      <c r="GRM12" s="1785"/>
      <c r="GRN12" s="1785"/>
      <c r="GRO12" s="1785"/>
      <c r="GRP12" s="1785"/>
      <c r="GRQ12" s="1785"/>
      <c r="GRR12" s="1785"/>
      <c r="GRS12" s="1785"/>
      <c r="GRT12" s="1785"/>
      <c r="GRU12" s="1785"/>
      <c r="GRV12" s="1785"/>
      <c r="GRW12" s="1785"/>
      <c r="GRX12" s="1785"/>
      <c r="GRY12" s="1785"/>
      <c r="GRZ12" s="1785"/>
      <c r="GSA12" s="1785"/>
      <c r="GSB12" s="1785"/>
      <c r="GSC12" s="1785"/>
      <c r="GSD12" s="1785"/>
      <c r="GSE12" s="1785"/>
      <c r="GSF12" s="1785"/>
      <c r="GSG12" s="1785"/>
      <c r="GSH12" s="1785"/>
      <c r="GSI12" s="1785"/>
      <c r="GSJ12" s="1785"/>
      <c r="GSK12" s="1785"/>
      <c r="GSL12" s="1785"/>
      <c r="GSM12" s="1785"/>
      <c r="GSN12" s="1785"/>
      <c r="GSO12" s="1785"/>
      <c r="GSP12" s="1785"/>
      <c r="GSQ12" s="1785"/>
      <c r="GSR12" s="1785"/>
      <c r="GSS12" s="1785"/>
      <c r="GST12" s="1785"/>
      <c r="GSU12" s="1785"/>
      <c r="GSV12" s="1785"/>
      <c r="GSW12" s="1785"/>
      <c r="GSX12" s="1785"/>
      <c r="GSY12" s="1785"/>
      <c r="GSZ12" s="1785"/>
      <c r="GTA12" s="1785"/>
      <c r="GTB12" s="1785"/>
      <c r="GTC12" s="1785"/>
      <c r="GTD12" s="1785"/>
      <c r="GTE12" s="1785"/>
      <c r="GTF12" s="1785"/>
      <c r="GTG12" s="1785"/>
      <c r="GTH12" s="1785"/>
      <c r="GTI12" s="1785"/>
      <c r="GTJ12" s="1785"/>
      <c r="GTK12" s="1785"/>
      <c r="GTL12" s="1785"/>
      <c r="GTM12" s="1785"/>
      <c r="GTN12" s="1785"/>
      <c r="GTO12" s="1785"/>
      <c r="GTP12" s="1785"/>
      <c r="GTQ12" s="1785"/>
      <c r="GTR12" s="1785"/>
      <c r="GTS12" s="1785"/>
      <c r="GTT12" s="1785"/>
      <c r="GTU12" s="1785"/>
      <c r="GTV12" s="1785"/>
      <c r="GTW12" s="1785"/>
      <c r="GTX12" s="1785"/>
      <c r="GTY12" s="1785"/>
      <c r="GTZ12" s="1785"/>
      <c r="GUA12" s="1785"/>
      <c r="GUB12" s="1785"/>
      <c r="GUC12" s="1785"/>
      <c r="GUD12" s="1785"/>
      <c r="GUE12" s="1785"/>
      <c r="GUF12" s="1785"/>
      <c r="GUG12" s="1785"/>
      <c r="GUH12" s="1785"/>
      <c r="GUI12" s="1785"/>
      <c r="GUJ12" s="1785"/>
      <c r="GUK12" s="1785"/>
      <c r="GUL12" s="1785"/>
      <c r="GUM12" s="1785"/>
      <c r="GUN12" s="1785"/>
      <c r="GUO12" s="1785"/>
      <c r="GUP12" s="1785"/>
      <c r="GUQ12" s="1785"/>
      <c r="GUR12" s="1785"/>
      <c r="GUS12" s="1785"/>
      <c r="GUT12" s="1785"/>
      <c r="GUU12" s="1785"/>
      <c r="GUV12" s="1785"/>
      <c r="GUW12" s="1785"/>
      <c r="GUX12" s="1785"/>
      <c r="GUY12" s="1785"/>
      <c r="GUZ12" s="1785"/>
      <c r="GVA12" s="1785"/>
      <c r="GVB12" s="1785"/>
      <c r="GVC12" s="1785"/>
      <c r="GVD12" s="1785"/>
      <c r="GVE12" s="1785"/>
      <c r="GVF12" s="1785"/>
      <c r="GVG12" s="1785"/>
      <c r="GVH12" s="1785"/>
      <c r="GVI12" s="1785"/>
      <c r="GVJ12" s="1785"/>
      <c r="GVK12" s="1785"/>
      <c r="GVL12" s="1785"/>
      <c r="GVM12" s="1785"/>
      <c r="GVN12" s="1785"/>
      <c r="GVO12" s="1785"/>
      <c r="GVP12" s="1785"/>
      <c r="GVQ12" s="1785"/>
      <c r="GVR12" s="1785"/>
      <c r="GVS12" s="1785"/>
      <c r="GVT12" s="1785"/>
      <c r="GVU12" s="1785"/>
      <c r="GVV12" s="1785"/>
      <c r="GVW12" s="1785"/>
      <c r="GVX12" s="1785"/>
      <c r="GVY12" s="1785"/>
      <c r="GVZ12" s="1785"/>
      <c r="GWA12" s="1785"/>
      <c r="GWB12" s="1785"/>
      <c r="GWC12" s="1785"/>
      <c r="GWD12" s="1785"/>
      <c r="GWE12" s="1785"/>
      <c r="GWF12" s="1785"/>
      <c r="GWG12" s="1785"/>
      <c r="GWH12" s="1785"/>
      <c r="GWI12" s="1785"/>
      <c r="GWJ12" s="1785"/>
      <c r="GWK12" s="1785"/>
      <c r="GWL12" s="1785"/>
      <c r="GWM12" s="1785"/>
      <c r="GWN12" s="1785"/>
      <c r="GWO12" s="1785"/>
      <c r="GWP12" s="1785"/>
      <c r="GWQ12" s="1785"/>
      <c r="GWR12" s="1785"/>
      <c r="GWS12" s="1785"/>
      <c r="GWT12" s="1785"/>
      <c r="GWU12" s="1785"/>
      <c r="GWV12" s="1785"/>
      <c r="GWW12" s="1785"/>
      <c r="GWX12" s="1785"/>
      <c r="GWY12" s="1785"/>
      <c r="GWZ12" s="1785"/>
      <c r="GXA12" s="1785"/>
      <c r="GXB12" s="1785"/>
      <c r="GXC12" s="1785"/>
      <c r="GXD12" s="1785"/>
      <c r="GXE12" s="1785"/>
      <c r="GXF12" s="1785"/>
      <c r="GXG12" s="1785"/>
      <c r="GXH12" s="1785"/>
      <c r="GXI12" s="1785"/>
      <c r="GXJ12" s="1785"/>
      <c r="GXK12" s="1785"/>
      <c r="GXL12" s="1785"/>
      <c r="GXM12" s="1785"/>
      <c r="GXN12" s="1785"/>
      <c r="GXO12" s="1785"/>
      <c r="GXP12" s="1785"/>
      <c r="GXQ12" s="1785"/>
      <c r="GXR12" s="1785"/>
      <c r="GXS12" s="1785"/>
      <c r="GXT12" s="1785"/>
      <c r="GXU12" s="1785"/>
      <c r="GXV12" s="1785"/>
      <c r="GXW12" s="1785"/>
      <c r="GXX12" s="1785"/>
      <c r="GXY12" s="1785"/>
      <c r="GXZ12" s="1785"/>
      <c r="GYA12" s="1785"/>
      <c r="GYB12" s="1785"/>
      <c r="GYC12" s="1785"/>
      <c r="GYD12" s="1785"/>
      <c r="GYE12" s="1785"/>
      <c r="GYF12" s="1785"/>
      <c r="GYG12" s="1785"/>
      <c r="GYH12" s="1785"/>
      <c r="GYI12" s="1785"/>
      <c r="GYJ12" s="1785"/>
      <c r="GYK12" s="1785"/>
      <c r="GYL12" s="1785"/>
      <c r="GYM12" s="1785"/>
      <c r="GYN12" s="1785"/>
      <c r="GYO12" s="1785"/>
      <c r="GYP12" s="1785"/>
      <c r="GYQ12" s="1785"/>
      <c r="GYR12" s="1785"/>
      <c r="GYS12" s="1785"/>
      <c r="GYT12" s="1785"/>
      <c r="GYU12" s="1785"/>
      <c r="GYV12" s="1785"/>
      <c r="GYW12" s="1785"/>
      <c r="GYX12" s="1785"/>
      <c r="GYY12" s="1785"/>
      <c r="GYZ12" s="1785"/>
      <c r="GZA12" s="1785"/>
      <c r="GZB12" s="1785"/>
      <c r="GZC12" s="1785"/>
      <c r="GZD12" s="1785"/>
      <c r="GZE12" s="1785"/>
      <c r="GZF12" s="1785"/>
      <c r="GZG12" s="1785"/>
      <c r="GZH12" s="1785"/>
      <c r="GZI12" s="1785"/>
      <c r="GZJ12" s="1785"/>
      <c r="GZK12" s="1785"/>
      <c r="GZL12" s="1785"/>
      <c r="GZM12" s="1785"/>
      <c r="GZN12" s="1785"/>
      <c r="GZO12" s="1785"/>
      <c r="GZP12" s="1785"/>
      <c r="GZQ12" s="1785"/>
      <c r="GZR12" s="1785"/>
      <c r="GZS12" s="1785"/>
      <c r="GZT12" s="1785"/>
      <c r="GZU12" s="1785"/>
      <c r="GZV12" s="1785"/>
      <c r="GZW12" s="1785"/>
      <c r="GZX12" s="1785"/>
      <c r="GZY12" s="1785"/>
      <c r="GZZ12" s="1785"/>
      <c r="HAA12" s="1785"/>
      <c r="HAB12" s="1785"/>
      <c r="HAC12" s="1785"/>
      <c r="HAD12" s="1785"/>
      <c r="HAE12" s="1785"/>
      <c r="HAF12" s="1785"/>
      <c r="HAG12" s="1785"/>
      <c r="HAH12" s="1785"/>
      <c r="HAI12" s="1785"/>
      <c r="HAJ12" s="1785"/>
      <c r="HAK12" s="1785"/>
      <c r="HAL12" s="1785"/>
      <c r="HAM12" s="1785"/>
      <c r="HAN12" s="1785"/>
      <c r="HAO12" s="1785"/>
      <c r="HAP12" s="1785"/>
      <c r="HAQ12" s="1785"/>
      <c r="HAR12" s="1785"/>
      <c r="HAS12" s="1785"/>
      <c r="HAT12" s="1785"/>
      <c r="HAU12" s="1785"/>
      <c r="HAV12" s="1785"/>
      <c r="HAW12" s="1785"/>
      <c r="HAX12" s="1785"/>
      <c r="HAY12" s="1785"/>
      <c r="HAZ12" s="1785"/>
      <c r="HBA12" s="1785"/>
      <c r="HBB12" s="1785"/>
      <c r="HBC12" s="1785"/>
      <c r="HBD12" s="1785"/>
      <c r="HBE12" s="1785"/>
      <c r="HBF12" s="1785"/>
      <c r="HBG12" s="1785"/>
      <c r="HBH12" s="1785"/>
      <c r="HBI12" s="1785"/>
      <c r="HBJ12" s="1785"/>
      <c r="HBK12" s="1785"/>
      <c r="HBL12" s="1785"/>
      <c r="HBM12" s="1785"/>
      <c r="HBN12" s="1785"/>
      <c r="HBO12" s="1785"/>
      <c r="HBP12" s="1785"/>
      <c r="HBQ12" s="1785"/>
      <c r="HBR12" s="1785"/>
      <c r="HBS12" s="1785"/>
      <c r="HBT12" s="1785"/>
      <c r="HBU12" s="1785"/>
      <c r="HBV12" s="1785"/>
      <c r="HBW12" s="1785"/>
      <c r="HBX12" s="1785"/>
      <c r="HBY12" s="1785"/>
      <c r="HBZ12" s="1785"/>
      <c r="HCA12" s="1785"/>
      <c r="HCB12" s="1785"/>
      <c r="HCC12" s="1785"/>
      <c r="HCD12" s="1785"/>
      <c r="HCE12" s="1785"/>
      <c r="HCF12" s="1785"/>
      <c r="HCG12" s="1785"/>
      <c r="HCH12" s="1785"/>
      <c r="HCI12" s="1785"/>
      <c r="HCJ12" s="1785"/>
      <c r="HCK12" s="1785"/>
      <c r="HCL12" s="1785"/>
      <c r="HCM12" s="1785"/>
      <c r="HCN12" s="1785"/>
      <c r="HCO12" s="1785"/>
      <c r="HCP12" s="1785"/>
      <c r="HCQ12" s="1785"/>
      <c r="HCR12" s="1785"/>
      <c r="HCS12" s="1785"/>
      <c r="HCT12" s="1785"/>
      <c r="HCU12" s="1785"/>
      <c r="HCV12" s="1785"/>
      <c r="HCW12" s="1785"/>
      <c r="HCX12" s="1785"/>
      <c r="HCY12" s="1785"/>
      <c r="HCZ12" s="1785"/>
      <c r="HDA12" s="1785"/>
      <c r="HDB12" s="1785"/>
      <c r="HDC12" s="1785"/>
      <c r="HDD12" s="1785"/>
      <c r="HDE12" s="1785"/>
      <c r="HDF12" s="1785"/>
      <c r="HDG12" s="1785"/>
      <c r="HDH12" s="1785"/>
      <c r="HDI12" s="1785"/>
      <c r="HDJ12" s="1785"/>
      <c r="HDK12" s="1785"/>
      <c r="HDL12" s="1785"/>
      <c r="HDM12" s="1785"/>
      <c r="HDN12" s="1785"/>
      <c r="HDO12" s="1785"/>
      <c r="HDP12" s="1785"/>
      <c r="HDQ12" s="1785"/>
      <c r="HDR12" s="1785"/>
      <c r="HDS12" s="1785"/>
      <c r="HDT12" s="1785"/>
      <c r="HDU12" s="1785"/>
      <c r="HDV12" s="1785"/>
      <c r="HDW12" s="1785"/>
      <c r="HDX12" s="1785"/>
      <c r="HDY12" s="1785"/>
      <c r="HDZ12" s="1785"/>
      <c r="HEA12" s="1785"/>
      <c r="HEB12" s="1785"/>
      <c r="HEC12" s="1785"/>
      <c r="HED12" s="1785"/>
      <c r="HEE12" s="1785"/>
      <c r="HEF12" s="1785"/>
      <c r="HEG12" s="1785"/>
      <c r="HEH12" s="1785"/>
      <c r="HEI12" s="1785"/>
      <c r="HEJ12" s="1785"/>
      <c r="HEK12" s="1785"/>
      <c r="HEL12" s="1785"/>
      <c r="HEM12" s="1785"/>
      <c r="HEN12" s="1785"/>
      <c r="HEO12" s="1785"/>
      <c r="HEP12" s="1785"/>
      <c r="HEQ12" s="1785"/>
      <c r="HER12" s="1785"/>
      <c r="HES12" s="1785"/>
      <c r="HET12" s="1785"/>
      <c r="HEU12" s="1785"/>
      <c r="HEV12" s="1785"/>
      <c r="HEW12" s="1785"/>
      <c r="HEX12" s="1785"/>
      <c r="HEY12" s="1785"/>
      <c r="HEZ12" s="1785"/>
      <c r="HFA12" s="1785"/>
      <c r="HFB12" s="1785"/>
      <c r="HFC12" s="1785"/>
      <c r="HFD12" s="1785"/>
      <c r="HFE12" s="1785"/>
      <c r="HFF12" s="1785"/>
      <c r="HFG12" s="1785"/>
      <c r="HFH12" s="1785"/>
      <c r="HFI12" s="1785"/>
      <c r="HFJ12" s="1785"/>
      <c r="HFK12" s="1785"/>
      <c r="HFL12" s="1785"/>
      <c r="HFM12" s="1785"/>
      <c r="HFN12" s="1785"/>
      <c r="HFO12" s="1785"/>
      <c r="HFP12" s="1785"/>
      <c r="HFQ12" s="1785"/>
      <c r="HFR12" s="1785"/>
      <c r="HFS12" s="1785"/>
      <c r="HFT12" s="1785"/>
      <c r="HFU12" s="1785"/>
      <c r="HFV12" s="1785"/>
      <c r="HFW12" s="1785"/>
      <c r="HFX12" s="1785"/>
      <c r="HFY12" s="1785"/>
      <c r="HFZ12" s="1785"/>
      <c r="HGA12" s="1785"/>
      <c r="HGB12" s="1785"/>
      <c r="HGC12" s="1785"/>
      <c r="HGD12" s="1785"/>
      <c r="HGE12" s="1785"/>
      <c r="HGF12" s="1785"/>
      <c r="HGG12" s="1785"/>
      <c r="HGH12" s="1785"/>
      <c r="HGI12" s="1785"/>
      <c r="HGJ12" s="1785"/>
      <c r="HGK12" s="1785"/>
      <c r="HGL12" s="1785"/>
      <c r="HGM12" s="1785"/>
      <c r="HGN12" s="1785"/>
      <c r="HGO12" s="1785"/>
      <c r="HGP12" s="1785"/>
      <c r="HGQ12" s="1785"/>
      <c r="HGR12" s="1785"/>
      <c r="HGS12" s="1785"/>
      <c r="HGT12" s="1785"/>
      <c r="HGU12" s="1785"/>
      <c r="HGV12" s="1785"/>
      <c r="HGW12" s="1785"/>
      <c r="HGX12" s="1785"/>
      <c r="HGY12" s="1785"/>
      <c r="HGZ12" s="1785"/>
      <c r="HHA12" s="1785"/>
      <c r="HHB12" s="1785"/>
      <c r="HHC12" s="1785"/>
      <c r="HHD12" s="1785"/>
      <c r="HHE12" s="1785"/>
      <c r="HHF12" s="1785"/>
      <c r="HHG12" s="1785"/>
      <c r="HHH12" s="1785"/>
      <c r="HHI12" s="1785"/>
      <c r="HHJ12" s="1785"/>
      <c r="HHK12" s="1785"/>
      <c r="HHL12" s="1785"/>
      <c r="HHM12" s="1785"/>
      <c r="HHN12" s="1785"/>
      <c r="HHO12" s="1785"/>
      <c r="HHP12" s="1785"/>
      <c r="HHQ12" s="1785"/>
      <c r="HHR12" s="1785"/>
      <c r="HHS12" s="1785"/>
      <c r="HHT12" s="1785"/>
      <c r="HHU12" s="1785"/>
      <c r="HHV12" s="1785"/>
      <c r="HHW12" s="1785"/>
      <c r="HHX12" s="1785"/>
      <c r="HHY12" s="1785"/>
      <c r="HHZ12" s="1785"/>
      <c r="HIA12" s="1785"/>
      <c r="HIB12" s="1785"/>
      <c r="HIC12" s="1785"/>
      <c r="HID12" s="1785"/>
      <c r="HIE12" s="1785"/>
      <c r="HIF12" s="1785"/>
      <c r="HIG12" s="1785"/>
      <c r="HIH12" s="1785"/>
      <c r="HII12" s="1785"/>
      <c r="HIJ12" s="1785"/>
      <c r="HIK12" s="1785"/>
      <c r="HIL12" s="1785"/>
      <c r="HIM12" s="1785"/>
      <c r="HIN12" s="1785"/>
      <c r="HIO12" s="1785"/>
      <c r="HIP12" s="1785"/>
      <c r="HIQ12" s="1785"/>
      <c r="HIR12" s="1785"/>
      <c r="HIS12" s="1785"/>
      <c r="HIT12" s="1785"/>
      <c r="HIU12" s="1785"/>
      <c r="HIV12" s="1785"/>
      <c r="HIW12" s="1785"/>
      <c r="HIX12" s="1785"/>
      <c r="HIY12" s="1785"/>
      <c r="HIZ12" s="1785"/>
      <c r="HJA12" s="1785"/>
      <c r="HJB12" s="1785"/>
      <c r="HJC12" s="1785"/>
      <c r="HJD12" s="1785"/>
      <c r="HJE12" s="1785"/>
      <c r="HJF12" s="1785"/>
      <c r="HJG12" s="1785"/>
      <c r="HJH12" s="1785"/>
      <c r="HJI12" s="1785"/>
      <c r="HJJ12" s="1785"/>
      <c r="HJK12" s="1785"/>
      <c r="HJL12" s="1785"/>
      <c r="HJM12" s="1785"/>
      <c r="HJN12" s="1785"/>
      <c r="HJO12" s="1785"/>
      <c r="HJP12" s="1785"/>
      <c r="HJQ12" s="1785"/>
      <c r="HJR12" s="1785"/>
      <c r="HJS12" s="1785"/>
      <c r="HJT12" s="1785"/>
      <c r="HJU12" s="1785"/>
      <c r="HJV12" s="1785"/>
      <c r="HJW12" s="1785"/>
      <c r="HJX12" s="1785"/>
      <c r="HJY12" s="1785"/>
      <c r="HJZ12" s="1785"/>
      <c r="HKA12" s="1785"/>
      <c r="HKB12" s="1785"/>
      <c r="HKC12" s="1785"/>
      <c r="HKD12" s="1785"/>
      <c r="HKE12" s="1785"/>
      <c r="HKF12" s="1785"/>
      <c r="HKG12" s="1785"/>
      <c r="HKH12" s="1785"/>
      <c r="HKI12" s="1785"/>
      <c r="HKJ12" s="1785"/>
      <c r="HKK12" s="1785"/>
      <c r="HKL12" s="1785"/>
      <c r="HKM12" s="1785"/>
      <c r="HKN12" s="1785"/>
      <c r="HKO12" s="1785"/>
      <c r="HKP12" s="1785"/>
      <c r="HKQ12" s="1785"/>
      <c r="HKR12" s="1785"/>
      <c r="HKS12" s="1785"/>
      <c r="HKT12" s="1785"/>
      <c r="HKU12" s="1785"/>
      <c r="HKV12" s="1785"/>
      <c r="HKW12" s="1785"/>
      <c r="HKX12" s="1785"/>
      <c r="HKY12" s="1785"/>
      <c r="HKZ12" s="1785"/>
      <c r="HLA12" s="1785"/>
      <c r="HLB12" s="1785"/>
      <c r="HLC12" s="1785"/>
      <c r="HLD12" s="1785"/>
      <c r="HLE12" s="1785"/>
      <c r="HLF12" s="1785"/>
      <c r="HLG12" s="1785"/>
      <c r="HLH12" s="1785"/>
      <c r="HLI12" s="1785"/>
      <c r="HLJ12" s="1785"/>
      <c r="HLK12" s="1785"/>
      <c r="HLL12" s="1785"/>
      <c r="HLM12" s="1785"/>
      <c r="HLN12" s="1785"/>
      <c r="HLO12" s="1785"/>
      <c r="HLP12" s="1785"/>
      <c r="HLQ12" s="1785"/>
      <c r="HLR12" s="1785"/>
      <c r="HLS12" s="1785"/>
      <c r="HLT12" s="1785"/>
      <c r="HLU12" s="1785"/>
      <c r="HLV12" s="1785"/>
      <c r="HLW12" s="1785"/>
      <c r="HLX12" s="1785"/>
      <c r="HLY12" s="1785"/>
      <c r="HLZ12" s="1785"/>
      <c r="HMA12" s="1785"/>
      <c r="HMB12" s="1785"/>
      <c r="HMC12" s="1785"/>
      <c r="HMD12" s="1785"/>
      <c r="HME12" s="1785"/>
      <c r="HMF12" s="1785"/>
      <c r="HMG12" s="1785"/>
      <c r="HMH12" s="1785"/>
      <c r="HMI12" s="1785"/>
      <c r="HMJ12" s="1785"/>
      <c r="HMK12" s="1785"/>
      <c r="HML12" s="1785"/>
      <c r="HMM12" s="1785"/>
      <c r="HMN12" s="1785"/>
      <c r="HMO12" s="1785"/>
      <c r="HMP12" s="1785"/>
      <c r="HMQ12" s="1785"/>
      <c r="HMR12" s="1785"/>
      <c r="HMS12" s="1785"/>
      <c r="HMT12" s="1785"/>
      <c r="HMU12" s="1785"/>
      <c r="HMV12" s="1785"/>
      <c r="HMW12" s="1785"/>
      <c r="HMX12" s="1785"/>
      <c r="HMY12" s="1785"/>
      <c r="HMZ12" s="1785"/>
      <c r="HNA12" s="1785"/>
      <c r="HNB12" s="1785"/>
      <c r="HNC12" s="1785"/>
      <c r="HND12" s="1785"/>
      <c r="HNE12" s="1785"/>
      <c r="HNF12" s="1785"/>
      <c r="HNG12" s="1785"/>
      <c r="HNH12" s="1785"/>
      <c r="HNI12" s="1785"/>
      <c r="HNJ12" s="1785"/>
      <c r="HNK12" s="1785"/>
      <c r="HNL12" s="1785"/>
      <c r="HNM12" s="1785"/>
      <c r="HNN12" s="1785"/>
      <c r="HNO12" s="1785"/>
      <c r="HNP12" s="1785"/>
      <c r="HNQ12" s="1785"/>
      <c r="HNR12" s="1785"/>
      <c r="HNS12" s="1785"/>
      <c r="HNT12" s="1785"/>
      <c r="HNU12" s="1785"/>
      <c r="HNV12" s="1785"/>
      <c r="HNW12" s="1785"/>
      <c r="HNX12" s="1785"/>
      <c r="HNY12" s="1785"/>
      <c r="HNZ12" s="1785"/>
      <c r="HOA12" s="1785"/>
      <c r="HOB12" s="1785"/>
      <c r="HOC12" s="1785"/>
      <c r="HOD12" s="1785"/>
      <c r="HOE12" s="1785"/>
      <c r="HOF12" s="1785"/>
      <c r="HOG12" s="1785"/>
      <c r="HOH12" s="1785"/>
      <c r="HOI12" s="1785"/>
      <c r="HOJ12" s="1785"/>
      <c r="HOK12" s="1785"/>
      <c r="HOL12" s="1785"/>
      <c r="HOM12" s="1785"/>
      <c r="HON12" s="1785"/>
      <c r="HOO12" s="1785"/>
      <c r="HOP12" s="1785"/>
      <c r="HOQ12" s="1785"/>
      <c r="HOR12" s="1785"/>
      <c r="HOS12" s="1785"/>
      <c r="HOT12" s="1785"/>
      <c r="HOU12" s="1785"/>
      <c r="HOV12" s="1785"/>
      <c r="HOW12" s="1785"/>
      <c r="HOX12" s="1785"/>
      <c r="HOY12" s="1785"/>
      <c r="HOZ12" s="1785"/>
      <c r="HPA12" s="1785"/>
      <c r="HPB12" s="1785"/>
      <c r="HPC12" s="1785"/>
      <c r="HPD12" s="1785"/>
      <c r="HPE12" s="1785"/>
      <c r="HPF12" s="1785"/>
      <c r="HPG12" s="1785"/>
      <c r="HPH12" s="1785"/>
      <c r="HPI12" s="1785"/>
      <c r="HPJ12" s="1785"/>
      <c r="HPK12" s="1785"/>
      <c r="HPL12" s="1785"/>
      <c r="HPM12" s="1785"/>
      <c r="HPN12" s="1785"/>
      <c r="HPO12" s="1785"/>
      <c r="HPP12" s="1785"/>
      <c r="HPQ12" s="1785"/>
      <c r="HPR12" s="1785"/>
      <c r="HPS12" s="1785"/>
      <c r="HPT12" s="1785"/>
      <c r="HPU12" s="1785"/>
      <c r="HPV12" s="1785"/>
      <c r="HPW12" s="1785"/>
      <c r="HPX12" s="1785"/>
      <c r="HPY12" s="1785"/>
      <c r="HPZ12" s="1785"/>
      <c r="HQA12" s="1785"/>
      <c r="HQB12" s="1785"/>
      <c r="HQC12" s="1785"/>
      <c r="HQD12" s="1785"/>
      <c r="HQE12" s="1785"/>
      <c r="HQF12" s="1785"/>
      <c r="HQG12" s="1785"/>
      <c r="HQH12" s="1785"/>
      <c r="HQI12" s="1785"/>
      <c r="HQJ12" s="1785"/>
      <c r="HQK12" s="1785"/>
      <c r="HQL12" s="1785"/>
      <c r="HQM12" s="1785"/>
      <c r="HQN12" s="1785"/>
      <c r="HQO12" s="1785"/>
      <c r="HQP12" s="1785"/>
      <c r="HQQ12" s="1785"/>
      <c r="HQR12" s="1785"/>
      <c r="HQS12" s="1785"/>
      <c r="HQT12" s="1785"/>
      <c r="HQU12" s="1785"/>
      <c r="HQV12" s="1785"/>
      <c r="HQW12" s="1785"/>
      <c r="HQX12" s="1785"/>
      <c r="HQY12" s="1785"/>
      <c r="HQZ12" s="1785"/>
      <c r="HRA12" s="1785"/>
      <c r="HRB12" s="1785"/>
      <c r="HRC12" s="1785"/>
      <c r="HRD12" s="1785"/>
      <c r="HRE12" s="1785"/>
      <c r="HRF12" s="1785"/>
      <c r="HRG12" s="1785"/>
      <c r="HRH12" s="1785"/>
      <c r="HRI12" s="1785"/>
      <c r="HRJ12" s="1785"/>
      <c r="HRK12" s="1785"/>
      <c r="HRL12" s="1785"/>
      <c r="HRM12" s="1785"/>
      <c r="HRN12" s="1785"/>
      <c r="HRO12" s="1785"/>
      <c r="HRP12" s="1785"/>
      <c r="HRQ12" s="1785"/>
      <c r="HRR12" s="1785"/>
      <c r="HRS12" s="1785"/>
      <c r="HRT12" s="1785"/>
      <c r="HRU12" s="1785"/>
      <c r="HRV12" s="1785"/>
      <c r="HRW12" s="1785"/>
      <c r="HRX12" s="1785"/>
      <c r="HRY12" s="1785"/>
      <c r="HRZ12" s="1785"/>
      <c r="HSA12" s="1785"/>
      <c r="HSB12" s="1785"/>
      <c r="HSC12" s="1785"/>
      <c r="HSD12" s="1785"/>
      <c r="HSE12" s="1785"/>
      <c r="HSF12" s="1785"/>
      <c r="HSG12" s="1785"/>
      <c r="HSH12" s="1785"/>
      <c r="HSI12" s="1785"/>
      <c r="HSJ12" s="1785"/>
      <c r="HSK12" s="1785"/>
      <c r="HSL12" s="1785"/>
      <c r="HSM12" s="1785"/>
      <c r="HSN12" s="1785"/>
      <c r="HSO12" s="1785"/>
      <c r="HSP12" s="1785"/>
      <c r="HSQ12" s="1785"/>
      <c r="HSR12" s="1785"/>
      <c r="HSS12" s="1785"/>
      <c r="HST12" s="1785"/>
      <c r="HSU12" s="1785"/>
      <c r="HSV12" s="1785"/>
      <c r="HSW12" s="1785"/>
      <c r="HSX12" s="1785"/>
      <c r="HSY12" s="1785"/>
      <c r="HSZ12" s="1785"/>
      <c r="HTA12" s="1785"/>
      <c r="HTB12" s="1785"/>
      <c r="HTC12" s="1785"/>
      <c r="HTD12" s="1785"/>
      <c r="HTE12" s="1785"/>
      <c r="HTF12" s="1785"/>
      <c r="HTG12" s="1785"/>
      <c r="HTH12" s="1785"/>
      <c r="HTI12" s="1785"/>
      <c r="HTJ12" s="1785"/>
      <c r="HTK12" s="1785"/>
      <c r="HTL12" s="1785"/>
      <c r="HTM12" s="1785"/>
      <c r="HTN12" s="1785"/>
      <c r="HTO12" s="1785"/>
      <c r="HTP12" s="1785"/>
      <c r="HTQ12" s="1785"/>
      <c r="HTR12" s="1785"/>
      <c r="HTS12" s="1785"/>
      <c r="HTT12" s="1785"/>
      <c r="HTU12" s="1785"/>
      <c r="HTV12" s="1785"/>
      <c r="HTW12" s="1785"/>
      <c r="HTX12" s="1785"/>
      <c r="HTY12" s="1785"/>
      <c r="HTZ12" s="1785"/>
      <c r="HUA12" s="1785"/>
      <c r="HUB12" s="1785"/>
      <c r="HUC12" s="1785"/>
      <c r="HUD12" s="1785"/>
      <c r="HUE12" s="1785"/>
      <c r="HUF12" s="1785"/>
      <c r="HUG12" s="1785"/>
      <c r="HUH12" s="1785"/>
      <c r="HUI12" s="1785"/>
      <c r="HUJ12" s="1785"/>
      <c r="HUK12" s="1785"/>
      <c r="HUL12" s="1785"/>
      <c r="HUM12" s="1785"/>
      <c r="HUN12" s="1785"/>
      <c r="HUO12" s="1785"/>
      <c r="HUP12" s="1785"/>
      <c r="HUQ12" s="1785"/>
      <c r="HUR12" s="1785"/>
      <c r="HUS12" s="1785"/>
      <c r="HUT12" s="1785"/>
      <c r="HUU12" s="1785"/>
      <c r="HUV12" s="1785"/>
      <c r="HUW12" s="1785"/>
      <c r="HUX12" s="1785"/>
      <c r="HUY12" s="1785"/>
      <c r="HUZ12" s="1785"/>
      <c r="HVA12" s="1785"/>
      <c r="HVB12" s="1785"/>
      <c r="HVC12" s="1785"/>
      <c r="HVD12" s="1785"/>
      <c r="HVE12" s="1785"/>
      <c r="HVF12" s="1785"/>
      <c r="HVG12" s="1785"/>
      <c r="HVH12" s="1785"/>
      <c r="HVI12" s="1785"/>
      <c r="HVJ12" s="1785"/>
      <c r="HVK12" s="1785"/>
      <c r="HVL12" s="1785"/>
      <c r="HVM12" s="1785"/>
      <c r="HVN12" s="1785"/>
      <c r="HVO12" s="1785"/>
      <c r="HVP12" s="1785"/>
      <c r="HVQ12" s="1785"/>
      <c r="HVR12" s="1785"/>
      <c r="HVS12" s="1785"/>
      <c r="HVT12" s="1785"/>
      <c r="HVU12" s="1785"/>
      <c r="HVV12" s="1785"/>
      <c r="HVW12" s="1785"/>
      <c r="HVX12" s="1785"/>
      <c r="HVY12" s="1785"/>
      <c r="HVZ12" s="1785"/>
      <c r="HWA12" s="1785"/>
      <c r="HWB12" s="1785"/>
      <c r="HWC12" s="1785"/>
      <c r="HWD12" s="1785"/>
      <c r="HWE12" s="1785"/>
      <c r="HWF12" s="1785"/>
      <c r="HWG12" s="1785"/>
      <c r="HWH12" s="1785"/>
      <c r="HWI12" s="1785"/>
      <c r="HWJ12" s="1785"/>
      <c r="HWK12" s="1785"/>
      <c r="HWL12" s="1785"/>
      <c r="HWM12" s="1785"/>
      <c r="HWN12" s="1785"/>
      <c r="HWO12" s="1785"/>
      <c r="HWP12" s="1785"/>
      <c r="HWQ12" s="1785"/>
      <c r="HWR12" s="1785"/>
      <c r="HWS12" s="1785"/>
      <c r="HWT12" s="1785"/>
      <c r="HWU12" s="1785"/>
      <c r="HWV12" s="1785"/>
      <c r="HWW12" s="1785"/>
      <c r="HWX12" s="1785"/>
      <c r="HWY12" s="1785"/>
      <c r="HWZ12" s="1785"/>
      <c r="HXA12" s="1785"/>
      <c r="HXB12" s="1785"/>
      <c r="HXC12" s="1785"/>
      <c r="HXD12" s="1785"/>
      <c r="HXE12" s="1785"/>
      <c r="HXF12" s="1785"/>
      <c r="HXG12" s="1785"/>
      <c r="HXH12" s="1785"/>
      <c r="HXI12" s="1785"/>
      <c r="HXJ12" s="1785"/>
      <c r="HXK12" s="1785"/>
      <c r="HXL12" s="1785"/>
      <c r="HXM12" s="1785"/>
      <c r="HXN12" s="1785"/>
      <c r="HXO12" s="1785"/>
      <c r="HXP12" s="1785"/>
      <c r="HXQ12" s="1785"/>
      <c r="HXR12" s="1785"/>
      <c r="HXS12" s="1785"/>
      <c r="HXT12" s="1785"/>
      <c r="HXU12" s="1785"/>
      <c r="HXV12" s="1785"/>
      <c r="HXW12" s="1785"/>
      <c r="HXX12" s="1785"/>
      <c r="HXY12" s="1785"/>
      <c r="HXZ12" s="1785"/>
      <c r="HYA12" s="1785"/>
      <c r="HYB12" s="1785"/>
      <c r="HYC12" s="1785"/>
      <c r="HYD12" s="1785"/>
      <c r="HYE12" s="1785"/>
      <c r="HYF12" s="1785"/>
      <c r="HYG12" s="1785"/>
      <c r="HYH12" s="1785"/>
      <c r="HYI12" s="1785"/>
      <c r="HYJ12" s="1785"/>
      <c r="HYK12" s="1785"/>
      <c r="HYL12" s="1785"/>
      <c r="HYM12" s="1785"/>
      <c r="HYN12" s="1785"/>
      <c r="HYO12" s="1785"/>
      <c r="HYP12" s="1785"/>
      <c r="HYQ12" s="1785"/>
      <c r="HYR12" s="1785"/>
      <c r="HYS12" s="1785"/>
      <c r="HYT12" s="1785"/>
      <c r="HYU12" s="1785"/>
      <c r="HYV12" s="1785"/>
      <c r="HYW12" s="1785"/>
      <c r="HYX12" s="1785"/>
      <c r="HYY12" s="1785"/>
      <c r="HYZ12" s="1785"/>
      <c r="HZA12" s="1785"/>
      <c r="HZB12" s="1785"/>
      <c r="HZC12" s="1785"/>
      <c r="HZD12" s="1785"/>
      <c r="HZE12" s="1785"/>
      <c r="HZF12" s="1785"/>
      <c r="HZG12" s="1785"/>
      <c r="HZH12" s="1785"/>
      <c r="HZI12" s="1785"/>
      <c r="HZJ12" s="1785"/>
      <c r="HZK12" s="1785"/>
      <c r="HZL12" s="1785"/>
      <c r="HZM12" s="1785"/>
      <c r="HZN12" s="1785"/>
      <c r="HZO12" s="1785"/>
      <c r="HZP12" s="1785"/>
      <c r="HZQ12" s="1785"/>
      <c r="HZR12" s="1785"/>
      <c r="HZS12" s="1785"/>
      <c r="HZT12" s="1785"/>
      <c r="HZU12" s="1785"/>
      <c r="HZV12" s="1785"/>
      <c r="HZW12" s="1785"/>
      <c r="HZX12" s="1785"/>
      <c r="HZY12" s="1785"/>
      <c r="HZZ12" s="1785"/>
      <c r="IAA12" s="1785"/>
      <c r="IAB12" s="1785"/>
      <c r="IAC12" s="1785"/>
      <c r="IAD12" s="1785"/>
      <c r="IAE12" s="1785"/>
      <c r="IAF12" s="1785"/>
      <c r="IAG12" s="1785"/>
      <c r="IAH12" s="1785"/>
      <c r="IAI12" s="1785"/>
      <c r="IAJ12" s="1785"/>
      <c r="IAK12" s="1785"/>
      <c r="IAL12" s="1785"/>
      <c r="IAM12" s="1785"/>
      <c r="IAN12" s="1785"/>
      <c r="IAO12" s="1785"/>
      <c r="IAP12" s="1785"/>
      <c r="IAQ12" s="1785"/>
      <c r="IAR12" s="1785"/>
      <c r="IAS12" s="1785"/>
      <c r="IAT12" s="1785"/>
      <c r="IAU12" s="1785"/>
      <c r="IAV12" s="1785"/>
      <c r="IAW12" s="1785"/>
      <c r="IAX12" s="1785"/>
      <c r="IAY12" s="1785"/>
      <c r="IAZ12" s="1785"/>
      <c r="IBA12" s="1785"/>
      <c r="IBB12" s="1785"/>
      <c r="IBC12" s="1785"/>
      <c r="IBD12" s="1785"/>
      <c r="IBE12" s="1785"/>
      <c r="IBF12" s="1785"/>
      <c r="IBG12" s="1785"/>
      <c r="IBH12" s="1785"/>
      <c r="IBI12" s="1785"/>
      <c r="IBJ12" s="1785"/>
      <c r="IBK12" s="1785"/>
      <c r="IBL12" s="1785"/>
      <c r="IBM12" s="1785"/>
      <c r="IBN12" s="1785"/>
      <c r="IBO12" s="1785"/>
      <c r="IBP12" s="1785"/>
      <c r="IBQ12" s="1785"/>
      <c r="IBR12" s="1785"/>
      <c r="IBS12" s="1785"/>
      <c r="IBT12" s="1785"/>
      <c r="IBU12" s="1785"/>
      <c r="IBV12" s="1785"/>
      <c r="IBW12" s="1785"/>
      <c r="IBX12" s="1785"/>
      <c r="IBY12" s="1785"/>
      <c r="IBZ12" s="1785"/>
      <c r="ICA12" s="1785"/>
      <c r="ICB12" s="1785"/>
      <c r="ICC12" s="1785"/>
      <c r="ICD12" s="1785"/>
      <c r="ICE12" s="1785"/>
      <c r="ICF12" s="1785"/>
      <c r="ICG12" s="1785"/>
      <c r="ICH12" s="1785"/>
      <c r="ICI12" s="1785"/>
      <c r="ICJ12" s="1785"/>
      <c r="ICK12" s="1785"/>
      <c r="ICL12" s="1785"/>
      <c r="ICM12" s="1785"/>
      <c r="ICN12" s="1785"/>
      <c r="ICO12" s="1785"/>
      <c r="ICP12" s="1785"/>
      <c r="ICQ12" s="1785"/>
      <c r="ICR12" s="1785"/>
      <c r="ICS12" s="1785"/>
      <c r="ICT12" s="1785"/>
      <c r="ICU12" s="1785"/>
      <c r="ICV12" s="1785"/>
      <c r="ICW12" s="1785"/>
      <c r="ICX12" s="1785"/>
      <c r="ICY12" s="1785"/>
      <c r="ICZ12" s="1785"/>
      <c r="IDA12" s="1785"/>
      <c r="IDB12" s="1785"/>
      <c r="IDC12" s="1785"/>
      <c r="IDD12" s="1785"/>
      <c r="IDE12" s="1785"/>
      <c r="IDF12" s="1785"/>
      <c r="IDG12" s="1785"/>
      <c r="IDH12" s="1785"/>
      <c r="IDI12" s="1785"/>
      <c r="IDJ12" s="1785"/>
      <c r="IDK12" s="1785"/>
      <c r="IDL12" s="1785"/>
      <c r="IDM12" s="1785"/>
      <c r="IDN12" s="1785"/>
      <c r="IDO12" s="1785"/>
      <c r="IDP12" s="1785"/>
      <c r="IDQ12" s="1785"/>
      <c r="IDR12" s="1785"/>
      <c r="IDS12" s="1785"/>
      <c r="IDT12" s="1785"/>
      <c r="IDU12" s="1785"/>
      <c r="IDV12" s="1785"/>
      <c r="IDW12" s="1785"/>
      <c r="IDX12" s="1785"/>
      <c r="IDY12" s="1785"/>
      <c r="IDZ12" s="1785"/>
      <c r="IEA12" s="1785"/>
      <c r="IEB12" s="1785"/>
      <c r="IEC12" s="1785"/>
      <c r="IED12" s="1785"/>
      <c r="IEE12" s="1785"/>
      <c r="IEF12" s="1785"/>
      <c r="IEG12" s="1785"/>
      <c r="IEH12" s="1785"/>
      <c r="IEI12" s="1785"/>
      <c r="IEJ12" s="1785"/>
      <c r="IEK12" s="1785"/>
      <c r="IEL12" s="1785"/>
      <c r="IEM12" s="1785"/>
      <c r="IEN12" s="1785"/>
      <c r="IEO12" s="1785"/>
      <c r="IEP12" s="1785"/>
      <c r="IEQ12" s="1785"/>
      <c r="IER12" s="1785"/>
      <c r="IES12" s="1785"/>
      <c r="IET12" s="1785"/>
      <c r="IEU12" s="1785"/>
      <c r="IEV12" s="1785"/>
      <c r="IEW12" s="1785"/>
      <c r="IEX12" s="1785"/>
      <c r="IEY12" s="1785"/>
      <c r="IEZ12" s="1785"/>
      <c r="IFA12" s="1785"/>
      <c r="IFB12" s="1785"/>
      <c r="IFC12" s="1785"/>
      <c r="IFD12" s="1785"/>
      <c r="IFE12" s="1785"/>
      <c r="IFF12" s="1785"/>
      <c r="IFG12" s="1785"/>
      <c r="IFH12" s="1785"/>
      <c r="IFI12" s="1785"/>
      <c r="IFJ12" s="1785"/>
      <c r="IFK12" s="1785"/>
      <c r="IFL12" s="1785"/>
      <c r="IFM12" s="1785"/>
      <c r="IFN12" s="1785"/>
      <c r="IFO12" s="1785"/>
      <c r="IFP12" s="1785"/>
      <c r="IFQ12" s="1785"/>
      <c r="IFR12" s="1785"/>
      <c r="IFS12" s="1785"/>
      <c r="IFT12" s="1785"/>
      <c r="IFU12" s="1785"/>
      <c r="IFV12" s="1785"/>
      <c r="IFW12" s="1785"/>
      <c r="IFX12" s="1785"/>
      <c r="IFY12" s="1785"/>
      <c r="IFZ12" s="1785"/>
      <c r="IGA12" s="1785"/>
      <c r="IGB12" s="1785"/>
      <c r="IGC12" s="1785"/>
      <c r="IGD12" s="1785"/>
      <c r="IGE12" s="1785"/>
      <c r="IGF12" s="1785"/>
      <c r="IGG12" s="1785"/>
      <c r="IGH12" s="1785"/>
      <c r="IGI12" s="1785"/>
      <c r="IGJ12" s="1785"/>
      <c r="IGK12" s="1785"/>
      <c r="IGL12" s="1785"/>
      <c r="IGM12" s="1785"/>
      <c r="IGN12" s="1785"/>
      <c r="IGO12" s="1785"/>
      <c r="IGP12" s="1785"/>
      <c r="IGQ12" s="1785"/>
      <c r="IGR12" s="1785"/>
      <c r="IGS12" s="1785"/>
      <c r="IGT12" s="1785"/>
      <c r="IGU12" s="1785"/>
      <c r="IGV12" s="1785"/>
      <c r="IGW12" s="1785"/>
      <c r="IGX12" s="1785"/>
      <c r="IGY12" s="1785"/>
      <c r="IGZ12" s="1785"/>
      <c r="IHA12" s="1785"/>
      <c r="IHB12" s="1785"/>
      <c r="IHC12" s="1785"/>
      <c r="IHD12" s="1785"/>
      <c r="IHE12" s="1785"/>
      <c r="IHF12" s="1785"/>
      <c r="IHG12" s="1785"/>
      <c r="IHH12" s="1785"/>
      <c r="IHI12" s="1785"/>
      <c r="IHJ12" s="1785"/>
      <c r="IHK12" s="1785"/>
      <c r="IHL12" s="1785"/>
      <c r="IHM12" s="1785"/>
      <c r="IHN12" s="1785"/>
      <c r="IHO12" s="1785"/>
      <c r="IHP12" s="1785"/>
      <c r="IHQ12" s="1785"/>
      <c r="IHR12" s="1785"/>
      <c r="IHS12" s="1785"/>
      <c r="IHT12" s="1785"/>
      <c r="IHU12" s="1785"/>
      <c r="IHV12" s="1785"/>
      <c r="IHW12" s="1785"/>
      <c r="IHX12" s="1785"/>
      <c r="IHY12" s="1785"/>
      <c r="IHZ12" s="1785"/>
      <c r="IIA12" s="1785"/>
      <c r="IIB12" s="1785"/>
      <c r="IIC12" s="1785"/>
      <c r="IID12" s="1785"/>
      <c r="IIE12" s="1785"/>
      <c r="IIF12" s="1785"/>
      <c r="IIG12" s="1785"/>
      <c r="IIH12" s="1785"/>
      <c r="III12" s="1785"/>
      <c r="IIJ12" s="1785"/>
      <c r="IIK12" s="1785"/>
      <c r="IIL12" s="1785"/>
      <c r="IIM12" s="1785"/>
      <c r="IIN12" s="1785"/>
      <c r="IIO12" s="1785"/>
      <c r="IIP12" s="1785"/>
      <c r="IIQ12" s="1785"/>
      <c r="IIR12" s="1785"/>
      <c r="IIS12" s="1785"/>
      <c r="IIT12" s="1785"/>
      <c r="IIU12" s="1785"/>
      <c r="IIV12" s="1785"/>
      <c r="IIW12" s="1785"/>
      <c r="IIX12" s="1785"/>
      <c r="IIY12" s="1785"/>
      <c r="IIZ12" s="1785"/>
      <c r="IJA12" s="1785"/>
      <c r="IJB12" s="1785"/>
      <c r="IJC12" s="1785"/>
      <c r="IJD12" s="1785"/>
      <c r="IJE12" s="1785"/>
      <c r="IJF12" s="1785"/>
      <c r="IJG12" s="1785"/>
      <c r="IJH12" s="1785"/>
      <c r="IJI12" s="1785"/>
      <c r="IJJ12" s="1785"/>
      <c r="IJK12" s="1785"/>
      <c r="IJL12" s="1785"/>
      <c r="IJM12" s="1785"/>
      <c r="IJN12" s="1785"/>
      <c r="IJO12" s="1785"/>
      <c r="IJP12" s="1785"/>
      <c r="IJQ12" s="1785"/>
      <c r="IJR12" s="1785"/>
      <c r="IJS12" s="1785"/>
      <c r="IJT12" s="1785"/>
      <c r="IJU12" s="1785"/>
      <c r="IJV12" s="1785"/>
      <c r="IJW12" s="1785"/>
      <c r="IJX12" s="1785"/>
      <c r="IJY12" s="1785"/>
      <c r="IJZ12" s="1785"/>
      <c r="IKA12" s="1785"/>
      <c r="IKB12" s="1785"/>
      <c r="IKC12" s="1785"/>
      <c r="IKD12" s="1785"/>
      <c r="IKE12" s="1785"/>
      <c r="IKF12" s="1785"/>
      <c r="IKG12" s="1785"/>
      <c r="IKH12" s="1785"/>
      <c r="IKI12" s="1785"/>
      <c r="IKJ12" s="1785"/>
      <c r="IKK12" s="1785"/>
      <c r="IKL12" s="1785"/>
      <c r="IKM12" s="1785"/>
      <c r="IKN12" s="1785"/>
      <c r="IKO12" s="1785"/>
      <c r="IKP12" s="1785"/>
      <c r="IKQ12" s="1785"/>
      <c r="IKR12" s="1785"/>
      <c r="IKS12" s="1785"/>
      <c r="IKT12" s="1785"/>
      <c r="IKU12" s="1785"/>
      <c r="IKV12" s="1785"/>
      <c r="IKW12" s="1785"/>
      <c r="IKX12" s="1785"/>
      <c r="IKY12" s="1785"/>
      <c r="IKZ12" s="1785"/>
      <c r="ILA12" s="1785"/>
      <c r="ILB12" s="1785"/>
      <c r="ILC12" s="1785"/>
      <c r="ILD12" s="1785"/>
      <c r="ILE12" s="1785"/>
      <c r="ILF12" s="1785"/>
      <c r="ILG12" s="1785"/>
      <c r="ILH12" s="1785"/>
      <c r="ILI12" s="1785"/>
      <c r="ILJ12" s="1785"/>
      <c r="ILK12" s="1785"/>
      <c r="ILL12" s="1785"/>
      <c r="ILM12" s="1785"/>
      <c r="ILN12" s="1785"/>
      <c r="ILO12" s="1785"/>
      <c r="ILP12" s="1785"/>
      <c r="ILQ12" s="1785"/>
      <c r="ILR12" s="1785"/>
      <c r="ILS12" s="1785"/>
      <c r="ILT12" s="1785"/>
      <c r="ILU12" s="1785"/>
      <c r="ILV12" s="1785"/>
      <c r="ILW12" s="1785"/>
      <c r="ILX12" s="1785"/>
      <c r="ILY12" s="1785"/>
      <c r="ILZ12" s="1785"/>
      <c r="IMA12" s="1785"/>
      <c r="IMB12" s="1785"/>
      <c r="IMC12" s="1785"/>
      <c r="IMD12" s="1785"/>
      <c r="IME12" s="1785"/>
      <c r="IMF12" s="1785"/>
      <c r="IMG12" s="1785"/>
      <c r="IMH12" s="1785"/>
      <c r="IMI12" s="1785"/>
      <c r="IMJ12" s="1785"/>
      <c r="IMK12" s="1785"/>
      <c r="IML12" s="1785"/>
      <c r="IMM12" s="1785"/>
      <c r="IMN12" s="1785"/>
      <c r="IMO12" s="1785"/>
      <c r="IMP12" s="1785"/>
      <c r="IMQ12" s="1785"/>
      <c r="IMR12" s="1785"/>
      <c r="IMS12" s="1785"/>
      <c r="IMT12" s="1785"/>
      <c r="IMU12" s="1785"/>
      <c r="IMV12" s="1785"/>
      <c r="IMW12" s="1785"/>
      <c r="IMX12" s="1785"/>
      <c r="IMY12" s="1785"/>
      <c r="IMZ12" s="1785"/>
      <c r="INA12" s="1785"/>
      <c r="INB12" s="1785"/>
      <c r="INC12" s="1785"/>
      <c r="IND12" s="1785"/>
      <c r="INE12" s="1785"/>
      <c r="INF12" s="1785"/>
      <c r="ING12" s="1785"/>
      <c r="INH12" s="1785"/>
      <c r="INI12" s="1785"/>
      <c r="INJ12" s="1785"/>
      <c r="INK12" s="1785"/>
      <c r="INL12" s="1785"/>
      <c r="INM12" s="1785"/>
      <c r="INN12" s="1785"/>
      <c r="INO12" s="1785"/>
      <c r="INP12" s="1785"/>
      <c r="INQ12" s="1785"/>
      <c r="INR12" s="1785"/>
      <c r="INS12" s="1785"/>
      <c r="INT12" s="1785"/>
      <c r="INU12" s="1785"/>
      <c r="INV12" s="1785"/>
      <c r="INW12" s="1785"/>
      <c r="INX12" s="1785"/>
      <c r="INY12" s="1785"/>
      <c r="INZ12" s="1785"/>
      <c r="IOA12" s="1785"/>
      <c r="IOB12" s="1785"/>
      <c r="IOC12" s="1785"/>
      <c r="IOD12" s="1785"/>
      <c r="IOE12" s="1785"/>
      <c r="IOF12" s="1785"/>
      <c r="IOG12" s="1785"/>
      <c r="IOH12" s="1785"/>
      <c r="IOI12" s="1785"/>
      <c r="IOJ12" s="1785"/>
      <c r="IOK12" s="1785"/>
      <c r="IOL12" s="1785"/>
      <c r="IOM12" s="1785"/>
      <c r="ION12" s="1785"/>
      <c r="IOO12" s="1785"/>
      <c r="IOP12" s="1785"/>
      <c r="IOQ12" s="1785"/>
      <c r="IOR12" s="1785"/>
      <c r="IOS12" s="1785"/>
      <c r="IOT12" s="1785"/>
      <c r="IOU12" s="1785"/>
      <c r="IOV12" s="1785"/>
      <c r="IOW12" s="1785"/>
      <c r="IOX12" s="1785"/>
      <c r="IOY12" s="1785"/>
      <c r="IOZ12" s="1785"/>
      <c r="IPA12" s="1785"/>
      <c r="IPB12" s="1785"/>
      <c r="IPC12" s="1785"/>
      <c r="IPD12" s="1785"/>
      <c r="IPE12" s="1785"/>
      <c r="IPF12" s="1785"/>
      <c r="IPG12" s="1785"/>
      <c r="IPH12" s="1785"/>
      <c r="IPI12" s="1785"/>
      <c r="IPJ12" s="1785"/>
      <c r="IPK12" s="1785"/>
      <c r="IPL12" s="1785"/>
      <c r="IPM12" s="1785"/>
      <c r="IPN12" s="1785"/>
      <c r="IPO12" s="1785"/>
      <c r="IPP12" s="1785"/>
      <c r="IPQ12" s="1785"/>
      <c r="IPR12" s="1785"/>
      <c r="IPS12" s="1785"/>
      <c r="IPT12" s="1785"/>
      <c r="IPU12" s="1785"/>
      <c r="IPV12" s="1785"/>
      <c r="IPW12" s="1785"/>
      <c r="IPX12" s="1785"/>
      <c r="IPY12" s="1785"/>
      <c r="IPZ12" s="1785"/>
      <c r="IQA12" s="1785"/>
      <c r="IQB12" s="1785"/>
      <c r="IQC12" s="1785"/>
      <c r="IQD12" s="1785"/>
      <c r="IQE12" s="1785"/>
      <c r="IQF12" s="1785"/>
      <c r="IQG12" s="1785"/>
      <c r="IQH12" s="1785"/>
      <c r="IQI12" s="1785"/>
      <c r="IQJ12" s="1785"/>
      <c r="IQK12" s="1785"/>
      <c r="IQL12" s="1785"/>
      <c r="IQM12" s="1785"/>
      <c r="IQN12" s="1785"/>
      <c r="IQO12" s="1785"/>
      <c r="IQP12" s="1785"/>
      <c r="IQQ12" s="1785"/>
      <c r="IQR12" s="1785"/>
      <c r="IQS12" s="1785"/>
      <c r="IQT12" s="1785"/>
      <c r="IQU12" s="1785"/>
      <c r="IQV12" s="1785"/>
      <c r="IQW12" s="1785"/>
      <c r="IQX12" s="1785"/>
      <c r="IQY12" s="1785"/>
      <c r="IQZ12" s="1785"/>
      <c r="IRA12" s="1785"/>
      <c r="IRB12" s="1785"/>
      <c r="IRC12" s="1785"/>
      <c r="IRD12" s="1785"/>
      <c r="IRE12" s="1785"/>
      <c r="IRF12" s="1785"/>
      <c r="IRG12" s="1785"/>
      <c r="IRH12" s="1785"/>
      <c r="IRI12" s="1785"/>
      <c r="IRJ12" s="1785"/>
      <c r="IRK12" s="1785"/>
      <c r="IRL12" s="1785"/>
      <c r="IRM12" s="1785"/>
      <c r="IRN12" s="1785"/>
      <c r="IRO12" s="1785"/>
      <c r="IRP12" s="1785"/>
      <c r="IRQ12" s="1785"/>
      <c r="IRR12" s="1785"/>
      <c r="IRS12" s="1785"/>
      <c r="IRT12" s="1785"/>
      <c r="IRU12" s="1785"/>
      <c r="IRV12" s="1785"/>
      <c r="IRW12" s="1785"/>
      <c r="IRX12" s="1785"/>
      <c r="IRY12" s="1785"/>
      <c r="IRZ12" s="1785"/>
      <c r="ISA12" s="1785"/>
      <c r="ISB12" s="1785"/>
      <c r="ISC12" s="1785"/>
      <c r="ISD12" s="1785"/>
      <c r="ISE12" s="1785"/>
      <c r="ISF12" s="1785"/>
      <c r="ISG12" s="1785"/>
      <c r="ISH12" s="1785"/>
      <c r="ISI12" s="1785"/>
      <c r="ISJ12" s="1785"/>
      <c r="ISK12" s="1785"/>
      <c r="ISL12" s="1785"/>
      <c r="ISM12" s="1785"/>
      <c r="ISN12" s="1785"/>
      <c r="ISO12" s="1785"/>
      <c r="ISP12" s="1785"/>
      <c r="ISQ12" s="1785"/>
      <c r="ISR12" s="1785"/>
      <c r="ISS12" s="1785"/>
      <c r="IST12" s="1785"/>
      <c r="ISU12" s="1785"/>
      <c r="ISV12" s="1785"/>
      <c r="ISW12" s="1785"/>
      <c r="ISX12" s="1785"/>
      <c r="ISY12" s="1785"/>
      <c r="ISZ12" s="1785"/>
      <c r="ITA12" s="1785"/>
      <c r="ITB12" s="1785"/>
      <c r="ITC12" s="1785"/>
      <c r="ITD12" s="1785"/>
      <c r="ITE12" s="1785"/>
      <c r="ITF12" s="1785"/>
      <c r="ITG12" s="1785"/>
      <c r="ITH12" s="1785"/>
      <c r="ITI12" s="1785"/>
      <c r="ITJ12" s="1785"/>
      <c r="ITK12" s="1785"/>
      <c r="ITL12" s="1785"/>
      <c r="ITM12" s="1785"/>
      <c r="ITN12" s="1785"/>
      <c r="ITO12" s="1785"/>
      <c r="ITP12" s="1785"/>
      <c r="ITQ12" s="1785"/>
      <c r="ITR12" s="1785"/>
      <c r="ITS12" s="1785"/>
      <c r="ITT12" s="1785"/>
      <c r="ITU12" s="1785"/>
      <c r="ITV12" s="1785"/>
      <c r="ITW12" s="1785"/>
      <c r="ITX12" s="1785"/>
      <c r="ITY12" s="1785"/>
      <c r="ITZ12" s="1785"/>
      <c r="IUA12" s="1785"/>
      <c r="IUB12" s="1785"/>
      <c r="IUC12" s="1785"/>
      <c r="IUD12" s="1785"/>
      <c r="IUE12" s="1785"/>
      <c r="IUF12" s="1785"/>
      <c r="IUG12" s="1785"/>
      <c r="IUH12" s="1785"/>
      <c r="IUI12" s="1785"/>
      <c r="IUJ12" s="1785"/>
      <c r="IUK12" s="1785"/>
      <c r="IUL12" s="1785"/>
      <c r="IUM12" s="1785"/>
      <c r="IUN12" s="1785"/>
      <c r="IUO12" s="1785"/>
      <c r="IUP12" s="1785"/>
      <c r="IUQ12" s="1785"/>
      <c r="IUR12" s="1785"/>
      <c r="IUS12" s="1785"/>
      <c r="IUT12" s="1785"/>
      <c r="IUU12" s="1785"/>
      <c r="IUV12" s="1785"/>
      <c r="IUW12" s="1785"/>
      <c r="IUX12" s="1785"/>
      <c r="IUY12" s="1785"/>
      <c r="IUZ12" s="1785"/>
      <c r="IVA12" s="1785"/>
      <c r="IVB12" s="1785"/>
      <c r="IVC12" s="1785"/>
      <c r="IVD12" s="1785"/>
      <c r="IVE12" s="1785"/>
      <c r="IVF12" s="1785"/>
      <c r="IVG12" s="1785"/>
      <c r="IVH12" s="1785"/>
      <c r="IVI12" s="1785"/>
      <c r="IVJ12" s="1785"/>
      <c r="IVK12" s="1785"/>
      <c r="IVL12" s="1785"/>
      <c r="IVM12" s="1785"/>
      <c r="IVN12" s="1785"/>
      <c r="IVO12" s="1785"/>
      <c r="IVP12" s="1785"/>
      <c r="IVQ12" s="1785"/>
      <c r="IVR12" s="1785"/>
      <c r="IVS12" s="1785"/>
      <c r="IVT12" s="1785"/>
      <c r="IVU12" s="1785"/>
      <c r="IVV12" s="1785"/>
      <c r="IVW12" s="1785"/>
      <c r="IVX12" s="1785"/>
      <c r="IVY12" s="1785"/>
      <c r="IVZ12" s="1785"/>
      <c r="IWA12" s="1785"/>
      <c r="IWB12" s="1785"/>
      <c r="IWC12" s="1785"/>
      <c r="IWD12" s="1785"/>
      <c r="IWE12" s="1785"/>
      <c r="IWF12" s="1785"/>
      <c r="IWG12" s="1785"/>
      <c r="IWH12" s="1785"/>
      <c r="IWI12" s="1785"/>
      <c r="IWJ12" s="1785"/>
      <c r="IWK12" s="1785"/>
      <c r="IWL12" s="1785"/>
      <c r="IWM12" s="1785"/>
      <c r="IWN12" s="1785"/>
      <c r="IWO12" s="1785"/>
      <c r="IWP12" s="1785"/>
      <c r="IWQ12" s="1785"/>
      <c r="IWR12" s="1785"/>
      <c r="IWS12" s="1785"/>
      <c r="IWT12" s="1785"/>
      <c r="IWU12" s="1785"/>
      <c r="IWV12" s="1785"/>
      <c r="IWW12" s="1785"/>
      <c r="IWX12" s="1785"/>
      <c r="IWY12" s="1785"/>
      <c r="IWZ12" s="1785"/>
      <c r="IXA12" s="1785"/>
      <c r="IXB12" s="1785"/>
      <c r="IXC12" s="1785"/>
      <c r="IXD12" s="1785"/>
      <c r="IXE12" s="1785"/>
      <c r="IXF12" s="1785"/>
      <c r="IXG12" s="1785"/>
      <c r="IXH12" s="1785"/>
      <c r="IXI12" s="1785"/>
      <c r="IXJ12" s="1785"/>
      <c r="IXK12" s="1785"/>
      <c r="IXL12" s="1785"/>
      <c r="IXM12" s="1785"/>
      <c r="IXN12" s="1785"/>
      <c r="IXO12" s="1785"/>
      <c r="IXP12" s="1785"/>
      <c r="IXQ12" s="1785"/>
      <c r="IXR12" s="1785"/>
      <c r="IXS12" s="1785"/>
      <c r="IXT12" s="1785"/>
      <c r="IXU12" s="1785"/>
      <c r="IXV12" s="1785"/>
      <c r="IXW12" s="1785"/>
      <c r="IXX12" s="1785"/>
      <c r="IXY12" s="1785"/>
      <c r="IXZ12" s="1785"/>
      <c r="IYA12" s="1785"/>
      <c r="IYB12" s="1785"/>
      <c r="IYC12" s="1785"/>
      <c r="IYD12" s="1785"/>
      <c r="IYE12" s="1785"/>
      <c r="IYF12" s="1785"/>
      <c r="IYG12" s="1785"/>
      <c r="IYH12" s="1785"/>
      <c r="IYI12" s="1785"/>
      <c r="IYJ12" s="1785"/>
      <c r="IYK12" s="1785"/>
      <c r="IYL12" s="1785"/>
      <c r="IYM12" s="1785"/>
      <c r="IYN12" s="1785"/>
      <c r="IYO12" s="1785"/>
      <c r="IYP12" s="1785"/>
      <c r="IYQ12" s="1785"/>
      <c r="IYR12" s="1785"/>
      <c r="IYS12" s="1785"/>
      <c r="IYT12" s="1785"/>
      <c r="IYU12" s="1785"/>
      <c r="IYV12" s="1785"/>
      <c r="IYW12" s="1785"/>
      <c r="IYX12" s="1785"/>
      <c r="IYY12" s="1785"/>
      <c r="IYZ12" s="1785"/>
      <c r="IZA12" s="1785"/>
      <c r="IZB12" s="1785"/>
      <c r="IZC12" s="1785"/>
      <c r="IZD12" s="1785"/>
      <c r="IZE12" s="1785"/>
      <c r="IZF12" s="1785"/>
      <c r="IZG12" s="1785"/>
      <c r="IZH12" s="1785"/>
      <c r="IZI12" s="1785"/>
      <c r="IZJ12" s="1785"/>
      <c r="IZK12" s="1785"/>
      <c r="IZL12" s="1785"/>
      <c r="IZM12" s="1785"/>
      <c r="IZN12" s="1785"/>
      <c r="IZO12" s="1785"/>
      <c r="IZP12" s="1785"/>
      <c r="IZQ12" s="1785"/>
      <c r="IZR12" s="1785"/>
      <c r="IZS12" s="1785"/>
      <c r="IZT12" s="1785"/>
      <c r="IZU12" s="1785"/>
      <c r="IZV12" s="1785"/>
      <c r="IZW12" s="1785"/>
      <c r="IZX12" s="1785"/>
      <c r="IZY12" s="1785"/>
      <c r="IZZ12" s="1785"/>
      <c r="JAA12" s="1785"/>
      <c r="JAB12" s="1785"/>
      <c r="JAC12" s="1785"/>
      <c r="JAD12" s="1785"/>
      <c r="JAE12" s="1785"/>
      <c r="JAF12" s="1785"/>
      <c r="JAG12" s="1785"/>
      <c r="JAH12" s="1785"/>
      <c r="JAI12" s="1785"/>
      <c r="JAJ12" s="1785"/>
      <c r="JAK12" s="1785"/>
      <c r="JAL12" s="1785"/>
      <c r="JAM12" s="1785"/>
      <c r="JAN12" s="1785"/>
      <c r="JAO12" s="1785"/>
      <c r="JAP12" s="1785"/>
      <c r="JAQ12" s="1785"/>
      <c r="JAR12" s="1785"/>
      <c r="JAS12" s="1785"/>
      <c r="JAT12" s="1785"/>
      <c r="JAU12" s="1785"/>
      <c r="JAV12" s="1785"/>
      <c r="JAW12" s="1785"/>
      <c r="JAX12" s="1785"/>
      <c r="JAY12" s="1785"/>
      <c r="JAZ12" s="1785"/>
      <c r="JBA12" s="1785"/>
      <c r="JBB12" s="1785"/>
      <c r="JBC12" s="1785"/>
      <c r="JBD12" s="1785"/>
      <c r="JBE12" s="1785"/>
      <c r="JBF12" s="1785"/>
      <c r="JBG12" s="1785"/>
      <c r="JBH12" s="1785"/>
      <c r="JBI12" s="1785"/>
      <c r="JBJ12" s="1785"/>
      <c r="JBK12" s="1785"/>
      <c r="JBL12" s="1785"/>
      <c r="JBM12" s="1785"/>
      <c r="JBN12" s="1785"/>
      <c r="JBO12" s="1785"/>
      <c r="JBP12" s="1785"/>
      <c r="JBQ12" s="1785"/>
      <c r="JBR12" s="1785"/>
      <c r="JBS12" s="1785"/>
      <c r="JBT12" s="1785"/>
      <c r="JBU12" s="1785"/>
      <c r="JBV12" s="1785"/>
      <c r="JBW12" s="1785"/>
      <c r="JBX12" s="1785"/>
      <c r="JBY12" s="1785"/>
      <c r="JBZ12" s="1785"/>
      <c r="JCA12" s="1785"/>
      <c r="JCB12" s="1785"/>
      <c r="JCC12" s="1785"/>
      <c r="JCD12" s="1785"/>
      <c r="JCE12" s="1785"/>
      <c r="JCF12" s="1785"/>
      <c r="JCG12" s="1785"/>
      <c r="JCH12" s="1785"/>
      <c r="JCI12" s="1785"/>
      <c r="JCJ12" s="1785"/>
      <c r="JCK12" s="1785"/>
      <c r="JCL12" s="1785"/>
      <c r="JCM12" s="1785"/>
      <c r="JCN12" s="1785"/>
      <c r="JCO12" s="1785"/>
      <c r="JCP12" s="1785"/>
      <c r="JCQ12" s="1785"/>
      <c r="JCR12" s="1785"/>
      <c r="JCS12" s="1785"/>
      <c r="JCT12" s="1785"/>
      <c r="JCU12" s="1785"/>
      <c r="JCV12" s="1785"/>
      <c r="JCW12" s="1785"/>
      <c r="JCX12" s="1785"/>
      <c r="JCY12" s="1785"/>
      <c r="JCZ12" s="1785"/>
      <c r="JDA12" s="1785"/>
      <c r="JDB12" s="1785"/>
      <c r="JDC12" s="1785"/>
      <c r="JDD12" s="1785"/>
      <c r="JDE12" s="1785"/>
      <c r="JDF12" s="1785"/>
      <c r="JDG12" s="1785"/>
      <c r="JDH12" s="1785"/>
      <c r="JDI12" s="1785"/>
      <c r="JDJ12" s="1785"/>
      <c r="JDK12" s="1785"/>
      <c r="JDL12" s="1785"/>
      <c r="JDM12" s="1785"/>
      <c r="JDN12" s="1785"/>
      <c r="JDO12" s="1785"/>
      <c r="JDP12" s="1785"/>
      <c r="JDQ12" s="1785"/>
      <c r="JDR12" s="1785"/>
      <c r="JDS12" s="1785"/>
      <c r="JDT12" s="1785"/>
      <c r="JDU12" s="1785"/>
      <c r="JDV12" s="1785"/>
      <c r="JDW12" s="1785"/>
      <c r="JDX12" s="1785"/>
      <c r="JDY12" s="1785"/>
      <c r="JDZ12" s="1785"/>
      <c r="JEA12" s="1785"/>
      <c r="JEB12" s="1785"/>
      <c r="JEC12" s="1785"/>
      <c r="JED12" s="1785"/>
      <c r="JEE12" s="1785"/>
      <c r="JEF12" s="1785"/>
      <c r="JEG12" s="1785"/>
      <c r="JEH12" s="1785"/>
      <c r="JEI12" s="1785"/>
      <c r="JEJ12" s="1785"/>
      <c r="JEK12" s="1785"/>
      <c r="JEL12" s="1785"/>
      <c r="JEM12" s="1785"/>
      <c r="JEN12" s="1785"/>
      <c r="JEO12" s="1785"/>
      <c r="JEP12" s="1785"/>
      <c r="JEQ12" s="1785"/>
      <c r="JER12" s="1785"/>
      <c r="JES12" s="1785"/>
      <c r="JET12" s="1785"/>
      <c r="JEU12" s="1785"/>
      <c r="JEV12" s="1785"/>
      <c r="JEW12" s="1785"/>
      <c r="JEX12" s="1785"/>
      <c r="JEY12" s="1785"/>
      <c r="JEZ12" s="1785"/>
      <c r="JFA12" s="1785"/>
      <c r="JFB12" s="1785"/>
      <c r="JFC12" s="1785"/>
      <c r="JFD12" s="1785"/>
      <c r="JFE12" s="1785"/>
      <c r="JFF12" s="1785"/>
      <c r="JFG12" s="1785"/>
      <c r="JFH12" s="1785"/>
      <c r="JFI12" s="1785"/>
      <c r="JFJ12" s="1785"/>
      <c r="JFK12" s="1785"/>
      <c r="JFL12" s="1785"/>
      <c r="JFM12" s="1785"/>
      <c r="JFN12" s="1785"/>
      <c r="JFO12" s="1785"/>
      <c r="JFP12" s="1785"/>
      <c r="JFQ12" s="1785"/>
      <c r="JFR12" s="1785"/>
      <c r="JFS12" s="1785"/>
      <c r="JFT12" s="1785"/>
      <c r="JFU12" s="1785"/>
      <c r="JFV12" s="1785"/>
      <c r="JFW12" s="1785"/>
      <c r="JFX12" s="1785"/>
      <c r="JFY12" s="1785"/>
      <c r="JFZ12" s="1785"/>
      <c r="JGA12" s="1785"/>
      <c r="JGB12" s="1785"/>
      <c r="JGC12" s="1785"/>
      <c r="JGD12" s="1785"/>
      <c r="JGE12" s="1785"/>
      <c r="JGF12" s="1785"/>
      <c r="JGG12" s="1785"/>
      <c r="JGH12" s="1785"/>
      <c r="JGI12" s="1785"/>
      <c r="JGJ12" s="1785"/>
      <c r="JGK12" s="1785"/>
      <c r="JGL12" s="1785"/>
      <c r="JGM12" s="1785"/>
      <c r="JGN12" s="1785"/>
      <c r="JGO12" s="1785"/>
      <c r="JGP12" s="1785"/>
      <c r="JGQ12" s="1785"/>
      <c r="JGR12" s="1785"/>
      <c r="JGS12" s="1785"/>
      <c r="JGT12" s="1785"/>
      <c r="JGU12" s="1785"/>
      <c r="JGV12" s="1785"/>
      <c r="JGW12" s="1785"/>
      <c r="JGX12" s="1785"/>
      <c r="JGY12" s="1785"/>
      <c r="JGZ12" s="1785"/>
      <c r="JHA12" s="1785"/>
      <c r="JHB12" s="1785"/>
      <c r="JHC12" s="1785"/>
      <c r="JHD12" s="1785"/>
      <c r="JHE12" s="1785"/>
      <c r="JHF12" s="1785"/>
      <c r="JHG12" s="1785"/>
      <c r="JHH12" s="1785"/>
      <c r="JHI12" s="1785"/>
      <c r="JHJ12" s="1785"/>
      <c r="JHK12" s="1785"/>
      <c r="JHL12" s="1785"/>
      <c r="JHM12" s="1785"/>
      <c r="JHN12" s="1785"/>
      <c r="JHO12" s="1785"/>
      <c r="JHP12" s="1785"/>
      <c r="JHQ12" s="1785"/>
      <c r="JHR12" s="1785"/>
      <c r="JHS12" s="1785"/>
      <c r="JHT12" s="1785"/>
      <c r="JHU12" s="1785"/>
      <c r="JHV12" s="1785"/>
      <c r="JHW12" s="1785"/>
      <c r="JHX12" s="1785"/>
      <c r="JHY12" s="1785"/>
      <c r="JHZ12" s="1785"/>
      <c r="JIA12" s="1785"/>
      <c r="JIB12" s="1785"/>
      <c r="JIC12" s="1785"/>
      <c r="JID12" s="1785"/>
      <c r="JIE12" s="1785"/>
      <c r="JIF12" s="1785"/>
      <c r="JIG12" s="1785"/>
      <c r="JIH12" s="1785"/>
      <c r="JII12" s="1785"/>
      <c r="JIJ12" s="1785"/>
      <c r="JIK12" s="1785"/>
      <c r="JIL12" s="1785"/>
      <c r="JIM12" s="1785"/>
      <c r="JIN12" s="1785"/>
      <c r="JIO12" s="1785"/>
      <c r="JIP12" s="1785"/>
      <c r="JIQ12" s="1785"/>
      <c r="JIR12" s="1785"/>
      <c r="JIS12" s="1785"/>
      <c r="JIT12" s="1785"/>
      <c r="JIU12" s="1785"/>
      <c r="JIV12" s="1785"/>
      <c r="JIW12" s="1785"/>
      <c r="JIX12" s="1785"/>
      <c r="JIY12" s="1785"/>
      <c r="JIZ12" s="1785"/>
      <c r="JJA12" s="1785"/>
      <c r="JJB12" s="1785"/>
      <c r="JJC12" s="1785"/>
      <c r="JJD12" s="1785"/>
      <c r="JJE12" s="1785"/>
      <c r="JJF12" s="1785"/>
      <c r="JJG12" s="1785"/>
      <c r="JJH12" s="1785"/>
      <c r="JJI12" s="1785"/>
      <c r="JJJ12" s="1785"/>
      <c r="JJK12" s="1785"/>
      <c r="JJL12" s="1785"/>
      <c r="JJM12" s="1785"/>
      <c r="JJN12" s="1785"/>
      <c r="JJO12" s="1785"/>
      <c r="JJP12" s="1785"/>
      <c r="JJQ12" s="1785"/>
      <c r="JJR12" s="1785"/>
      <c r="JJS12" s="1785"/>
      <c r="JJT12" s="1785"/>
      <c r="JJU12" s="1785"/>
      <c r="JJV12" s="1785"/>
      <c r="JJW12" s="1785"/>
      <c r="JJX12" s="1785"/>
      <c r="JJY12" s="1785"/>
      <c r="JJZ12" s="1785"/>
      <c r="JKA12" s="1785"/>
      <c r="JKB12" s="1785"/>
      <c r="JKC12" s="1785"/>
      <c r="JKD12" s="1785"/>
      <c r="JKE12" s="1785"/>
      <c r="JKF12" s="1785"/>
      <c r="JKG12" s="1785"/>
      <c r="JKH12" s="1785"/>
      <c r="JKI12" s="1785"/>
      <c r="JKJ12" s="1785"/>
      <c r="JKK12" s="1785"/>
      <c r="JKL12" s="1785"/>
      <c r="JKM12" s="1785"/>
      <c r="JKN12" s="1785"/>
      <c r="JKO12" s="1785"/>
      <c r="JKP12" s="1785"/>
      <c r="JKQ12" s="1785"/>
      <c r="JKR12" s="1785"/>
      <c r="JKS12" s="1785"/>
      <c r="JKT12" s="1785"/>
      <c r="JKU12" s="1785"/>
      <c r="JKV12" s="1785"/>
      <c r="JKW12" s="1785"/>
      <c r="JKX12" s="1785"/>
      <c r="JKY12" s="1785"/>
      <c r="JKZ12" s="1785"/>
      <c r="JLA12" s="1785"/>
      <c r="JLB12" s="1785"/>
      <c r="JLC12" s="1785"/>
      <c r="JLD12" s="1785"/>
      <c r="JLE12" s="1785"/>
      <c r="JLF12" s="1785"/>
      <c r="JLG12" s="1785"/>
      <c r="JLH12" s="1785"/>
      <c r="JLI12" s="1785"/>
      <c r="JLJ12" s="1785"/>
      <c r="JLK12" s="1785"/>
      <c r="JLL12" s="1785"/>
      <c r="JLM12" s="1785"/>
      <c r="JLN12" s="1785"/>
      <c r="JLO12" s="1785"/>
      <c r="JLP12" s="1785"/>
      <c r="JLQ12" s="1785"/>
      <c r="JLR12" s="1785"/>
      <c r="JLS12" s="1785"/>
      <c r="JLT12" s="1785"/>
      <c r="JLU12" s="1785"/>
      <c r="JLV12" s="1785"/>
      <c r="JLW12" s="1785"/>
      <c r="JLX12" s="1785"/>
      <c r="JLY12" s="1785"/>
      <c r="JLZ12" s="1785"/>
      <c r="JMA12" s="1785"/>
      <c r="JMB12" s="1785"/>
      <c r="JMC12" s="1785"/>
      <c r="JMD12" s="1785"/>
      <c r="JME12" s="1785"/>
      <c r="JMF12" s="1785"/>
      <c r="JMG12" s="1785"/>
      <c r="JMH12" s="1785"/>
      <c r="JMI12" s="1785"/>
      <c r="JMJ12" s="1785"/>
      <c r="JMK12" s="1785"/>
      <c r="JML12" s="1785"/>
      <c r="JMM12" s="1785"/>
      <c r="JMN12" s="1785"/>
      <c r="JMO12" s="1785"/>
      <c r="JMP12" s="1785"/>
      <c r="JMQ12" s="1785"/>
      <c r="JMR12" s="1785"/>
      <c r="JMS12" s="1785"/>
      <c r="JMT12" s="1785"/>
      <c r="JMU12" s="1785"/>
      <c r="JMV12" s="1785"/>
      <c r="JMW12" s="1785"/>
      <c r="JMX12" s="1785"/>
      <c r="JMY12" s="1785"/>
      <c r="JMZ12" s="1785"/>
      <c r="JNA12" s="1785"/>
      <c r="JNB12" s="1785"/>
      <c r="JNC12" s="1785"/>
      <c r="JND12" s="1785"/>
      <c r="JNE12" s="1785"/>
      <c r="JNF12" s="1785"/>
      <c r="JNG12" s="1785"/>
      <c r="JNH12" s="1785"/>
      <c r="JNI12" s="1785"/>
      <c r="JNJ12" s="1785"/>
      <c r="JNK12" s="1785"/>
      <c r="JNL12" s="1785"/>
      <c r="JNM12" s="1785"/>
      <c r="JNN12" s="1785"/>
      <c r="JNO12" s="1785"/>
      <c r="JNP12" s="1785"/>
      <c r="JNQ12" s="1785"/>
      <c r="JNR12" s="1785"/>
      <c r="JNS12" s="1785"/>
      <c r="JNT12" s="1785"/>
      <c r="JNU12" s="1785"/>
      <c r="JNV12" s="1785"/>
      <c r="JNW12" s="1785"/>
      <c r="JNX12" s="1785"/>
      <c r="JNY12" s="1785"/>
      <c r="JNZ12" s="1785"/>
      <c r="JOA12" s="1785"/>
      <c r="JOB12" s="1785"/>
      <c r="JOC12" s="1785"/>
      <c r="JOD12" s="1785"/>
      <c r="JOE12" s="1785"/>
      <c r="JOF12" s="1785"/>
      <c r="JOG12" s="1785"/>
      <c r="JOH12" s="1785"/>
      <c r="JOI12" s="1785"/>
      <c r="JOJ12" s="1785"/>
      <c r="JOK12" s="1785"/>
      <c r="JOL12" s="1785"/>
      <c r="JOM12" s="1785"/>
      <c r="JON12" s="1785"/>
      <c r="JOO12" s="1785"/>
      <c r="JOP12" s="1785"/>
      <c r="JOQ12" s="1785"/>
      <c r="JOR12" s="1785"/>
      <c r="JOS12" s="1785"/>
      <c r="JOT12" s="1785"/>
      <c r="JOU12" s="1785"/>
      <c r="JOV12" s="1785"/>
      <c r="JOW12" s="1785"/>
      <c r="JOX12" s="1785"/>
      <c r="JOY12" s="1785"/>
      <c r="JOZ12" s="1785"/>
      <c r="JPA12" s="1785"/>
      <c r="JPB12" s="1785"/>
      <c r="JPC12" s="1785"/>
      <c r="JPD12" s="1785"/>
      <c r="JPE12" s="1785"/>
      <c r="JPF12" s="1785"/>
      <c r="JPG12" s="1785"/>
      <c r="JPH12" s="1785"/>
      <c r="JPI12" s="1785"/>
      <c r="JPJ12" s="1785"/>
      <c r="JPK12" s="1785"/>
      <c r="JPL12" s="1785"/>
      <c r="JPM12" s="1785"/>
      <c r="JPN12" s="1785"/>
      <c r="JPO12" s="1785"/>
      <c r="JPP12" s="1785"/>
      <c r="JPQ12" s="1785"/>
      <c r="JPR12" s="1785"/>
      <c r="JPS12" s="1785"/>
      <c r="JPT12" s="1785"/>
      <c r="JPU12" s="1785"/>
      <c r="JPV12" s="1785"/>
      <c r="JPW12" s="1785"/>
      <c r="JPX12" s="1785"/>
      <c r="JPY12" s="1785"/>
      <c r="JPZ12" s="1785"/>
      <c r="JQA12" s="1785"/>
      <c r="JQB12" s="1785"/>
      <c r="JQC12" s="1785"/>
      <c r="JQD12" s="1785"/>
      <c r="JQE12" s="1785"/>
      <c r="JQF12" s="1785"/>
      <c r="JQG12" s="1785"/>
      <c r="JQH12" s="1785"/>
      <c r="JQI12" s="1785"/>
      <c r="JQJ12" s="1785"/>
      <c r="JQK12" s="1785"/>
      <c r="JQL12" s="1785"/>
      <c r="JQM12" s="1785"/>
      <c r="JQN12" s="1785"/>
      <c r="JQO12" s="1785"/>
      <c r="JQP12" s="1785"/>
      <c r="JQQ12" s="1785"/>
      <c r="JQR12" s="1785"/>
      <c r="JQS12" s="1785"/>
      <c r="JQT12" s="1785"/>
      <c r="JQU12" s="1785"/>
      <c r="JQV12" s="1785"/>
      <c r="JQW12" s="1785"/>
      <c r="JQX12" s="1785"/>
      <c r="JQY12" s="1785"/>
      <c r="JQZ12" s="1785"/>
      <c r="JRA12" s="1785"/>
      <c r="JRB12" s="1785"/>
      <c r="JRC12" s="1785"/>
      <c r="JRD12" s="1785"/>
      <c r="JRE12" s="1785"/>
      <c r="JRF12" s="1785"/>
      <c r="JRG12" s="1785"/>
      <c r="JRH12" s="1785"/>
      <c r="JRI12" s="1785"/>
      <c r="JRJ12" s="1785"/>
      <c r="JRK12" s="1785"/>
      <c r="JRL12" s="1785"/>
      <c r="JRM12" s="1785"/>
      <c r="JRN12" s="1785"/>
      <c r="JRO12" s="1785"/>
      <c r="JRP12" s="1785"/>
      <c r="JRQ12" s="1785"/>
      <c r="JRR12" s="1785"/>
      <c r="JRS12" s="1785"/>
      <c r="JRT12" s="1785"/>
      <c r="JRU12" s="1785"/>
      <c r="JRV12" s="1785"/>
      <c r="JRW12" s="1785"/>
      <c r="JRX12" s="1785"/>
      <c r="JRY12" s="1785"/>
      <c r="JRZ12" s="1785"/>
      <c r="JSA12" s="1785"/>
      <c r="JSB12" s="1785"/>
      <c r="JSC12" s="1785"/>
      <c r="JSD12" s="1785"/>
      <c r="JSE12" s="1785"/>
      <c r="JSF12" s="1785"/>
      <c r="JSG12" s="1785"/>
      <c r="JSH12" s="1785"/>
      <c r="JSI12" s="1785"/>
      <c r="JSJ12" s="1785"/>
      <c r="JSK12" s="1785"/>
      <c r="JSL12" s="1785"/>
      <c r="JSM12" s="1785"/>
      <c r="JSN12" s="1785"/>
      <c r="JSO12" s="1785"/>
      <c r="JSP12" s="1785"/>
      <c r="JSQ12" s="1785"/>
      <c r="JSR12" s="1785"/>
      <c r="JSS12" s="1785"/>
      <c r="JST12" s="1785"/>
      <c r="JSU12" s="1785"/>
      <c r="JSV12" s="1785"/>
      <c r="JSW12" s="1785"/>
      <c r="JSX12" s="1785"/>
      <c r="JSY12" s="1785"/>
      <c r="JSZ12" s="1785"/>
      <c r="JTA12" s="1785"/>
      <c r="JTB12" s="1785"/>
      <c r="JTC12" s="1785"/>
      <c r="JTD12" s="1785"/>
      <c r="JTE12" s="1785"/>
      <c r="JTF12" s="1785"/>
      <c r="JTG12" s="1785"/>
      <c r="JTH12" s="1785"/>
      <c r="JTI12" s="1785"/>
      <c r="JTJ12" s="1785"/>
      <c r="JTK12" s="1785"/>
      <c r="JTL12" s="1785"/>
      <c r="JTM12" s="1785"/>
      <c r="JTN12" s="1785"/>
      <c r="JTO12" s="1785"/>
      <c r="JTP12" s="1785"/>
      <c r="JTQ12" s="1785"/>
      <c r="JTR12" s="1785"/>
      <c r="JTS12" s="1785"/>
      <c r="JTT12" s="1785"/>
      <c r="JTU12" s="1785"/>
      <c r="JTV12" s="1785"/>
      <c r="JTW12" s="1785"/>
      <c r="JTX12" s="1785"/>
      <c r="JTY12" s="1785"/>
      <c r="JTZ12" s="1785"/>
      <c r="JUA12" s="1785"/>
      <c r="JUB12" s="1785"/>
      <c r="JUC12" s="1785"/>
      <c r="JUD12" s="1785"/>
      <c r="JUE12" s="1785"/>
      <c r="JUF12" s="1785"/>
      <c r="JUG12" s="1785"/>
      <c r="JUH12" s="1785"/>
      <c r="JUI12" s="1785"/>
      <c r="JUJ12" s="1785"/>
      <c r="JUK12" s="1785"/>
      <c r="JUL12" s="1785"/>
      <c r="JUM12" s="1785"/>
      <c r="JUN12" s="1785"/>
      <c r="JUO12" s="1785"/>
      <c r="JUP12" s="1785"/>
      <c r="JUQ12" s="1785"/>
      <c r="JUR12" s="1785"/>
      <c r="JUS12" s="1785"/>
      <c r="JUT12" s="1785"/>
      <c r="JUU12" s="1785"/>
      <c r="JUV12" s="1785"/>
      <c r="JUW12" s="1785"/>
      <c r="JUX12" s="1785"/>
      <c r="JUY12" s="1785"/>
      <c r="JUZ12" s="1785"/>
      <c r="JVA12" s="1785"/>
      <c r="JVB12" s="1785"/>
      <c r="JVC12" s="1785"/>
      <c r="JVD12" s="1785"/>
      <c r="JVE12" s="1785"/>
      <c r="JVF12" s="1785"/>
      <c r="JVG12" s="1785"/>
      <c r="JVH12" s="1785"/>
      <c r="JVI12" s="1785"/>
      <c r="JVJ12" s="1785"/>
      <c r="JVK12" s="1785"/>
      <c r="JVL12" s="1785"/>
      <c r="JVM12" s="1785"/>
      <c r="JVN12" s="1785"/>
      <c r="JVO12" s="1785"/>
      <c r="JVP12" s="1785"/>
      <c r="JVQ12" s="1785"/>
      <c r="JVR12" s="1785"/>
      <c r="JVS12" s="1785"/>
      <c r="JVT12" s="1785"/>
      <c r="JVU12" s="1785"/>
      <c r="JVV12" s="1785"/>
      <c r="JVW12" s="1785"/>
      <c r="JVX12" s="1785"/>
      <c r="JVY12" s="1785"/>
      <c r="JVZ12" s="1785"/>
      <c r="JWA12" s="1785"/>
      <c r="JWB12" s="1785"/>
      <c r="JWC12" s="1785"/>
      <c r="JWD12" s="1785"/>
      <c r="JWE12" s="1785"/>
      <c r="JWF12" s="1785"/>
      <c r="JWG12" s="1785"/>
      <c r="JWH12" s="1785"/>
      <c r="JWI12" s="1785"/>
      <c r="JWJ12" s="1785"/>
      <c r="JWK12" s="1785"/>
      <c r="JWL12" s="1785"/>
      <c r="JWM12" s="1785"/>
      <c r="JWN12" s="1785"/>
      <c r="JWO12" s="1785"/>
      <c r="JWP12" s="1785"/>
      <c r="JWQ12" s="1785"/>
      <c r="JWR12" s="1785"/>
      <c r="JWS12" s="1785"/>
      <c r="JWT12" s="1785"/>
      <c r="JWU12" s="1785"/>
      <c r="JWV12" s="1785"/>
      <c r="JWW12" s="1785"/>
      <c r="JWX12" s="1785"/>
      <c r="JWY12" s="1785"/>
      <c r="JWZ12" s="1785"/>
      <c r="JXA12" s="1785"/>
      <c r="JXB12" s="1785"/>
      <c r="JXC12" s="1785"/>
      <c r="JXD12" s="1785"/>
      <c r="JXE12" s="1785"/>
      <c r="JXF12" s="1785"/>
      <c r="JXG12" s="1785"/>
      <c r="JXH12" s="1785"/>
      <c r="JXI12" s="1785"/>
      <c r="JXJ12" s="1785"/>
      <c r="JXK12" s="1785"/>
      <c r="JXL12" s="1785"/>
      <c r="JXM12" s="1785"/>
      <c r="JXN12" s="1785"/>
      <c r="JXO12" s="1785"/>
      <c r="JXP12" s="1785"/>
      <c r="JXQ12" s="1785"/>
      <c r="JXR12" s="1785"/>
      <c r="JXS12" s="1785"/>
      <c r="JXT12" s="1785"/>
      <c r="JXU12" s="1785"/>
      <c r="JXV12" s="1785"/>
      <c r="JXW12" s="1785"/>
      <c r="JXX12" s="1785"/>
      <c r="JXY12" s="1785"/>
      <c r="JXZ12" s="1785"/>
      <c r="JYA12" s="1785"/>
      <c r="JYB12" s="1785"/>
      <c r="JYC12" s="1785"/>
      <c r="JYD12" s="1785"/>
      <c r="JYE12" s="1785"/>
      <c r="JYF12" s="1785"/>
      <c r="JYG12" s="1785"/>
      <c r="JYH12" s="1785"/>
      <c r="JYI12" s="1785"/>
      <c r="JYJ12" s="1785"/>
      <c r="JYK12" s="1785"/>
      <c r="JYL12" s="1785"/>
      <c r="JYM12" s="1785"/>
      <c r="JYN12" s="1785"/>
      <c r="JYO12" s="1785"/>
      <c r="JYP12" s="1785"/>
      <c r="JYQ12" s="1785"/>
      <c r="JYR12" s="1785"/>
      <c r="JYS12" s="1785"/>
      <c r="JYT12" s="1785"/>
      <c r="JYU12" s="1785"/>
      <c r="JYV12" s="1785"/>
      <c r="JYW12" s="1785"/>
      <c r="JYX12" s="1785"/>
      <c r="JYY12" s="1785"/>
      <c r="JYZ12" s="1785"/>
      <c r="JZA12" s="1785"/>
      <c r="JZB12" s="1785"/>
      <c r="JZC12" s="1785"/>
      <c r="JZD12" s="1785"/>
      <c r="JZE12" s="1785"/>
      <c r="JZF12" s="1785"/>
      <c r="JZG12" s="1785"/>
      <c r="JZH12" s="1785"/>
      <c r="JZI12" s="1785"/>
      <c r="JZJ12" s="1785"/>
      <c r="JZK12" s="1785"/>
      <c r="JZL12" s="1785"/>
      <c r="JZM12" s="1785"/>
      <c r="JZN12" s="1785"/>
      <c r="JZO12" s="1785"/>
      <c r="JZP12" s="1785"/>
      <c r="JZQ12" s="1785"/>
      <c r="JZR12" s="1785"/>
      <c r="JZS12" s="1785"/>
      <c r="JZT12" s="1785"/>
      <c r="JZU12" s="1785"/>
      <c r="JZV12" s="1785"/>
      <c r="JZW12" s="1785"/>
      <c r="JZX12" s="1785"/>
      <c r="JZY12" s="1785"/>
      <c r="JZZ12" s="1785"/>
      <c r="KAA12" s="1785"/>
      <c r="KAB12" s="1785"/>
      <c r="KAC12" s="1785"/>
      <c r="KAD12" s="1785"/>
      <c r="KAE12" s="1785"/>
      <c r="KAF12" s="1785"/>
      <c r="KAG12" s="1785"/>
      <c r="KAH12" s="1785"/>
      <c r="KAI12" s="1785"/>
      <c r="KAJ12" s="1785"/>
      <c r="KAK12" s="1785"/>
      <c r="KAL12" s="1785"/>
      <c r="KAM12" s="1785"/>
      <c r="KAN12" s="1785"/>
      <c r="KAO12" s="1785"/>
      <c r="KAP12" s="1785"/>
      <c r="KAQ12" s="1785"/>
      <c r="KAR12" s="1785"/>
      <c r="KAS12" s="1785"/>
      <c r="KAT12" s="1785"/>
      <c r="KAU12" s="1785"/>
      <c r="KAV12" s="1785"/>
      <c r="KAW12" s="1785"/>
      <c r="KAX12" s="1785"/>
      <c r="KAY12" s="1785"/>
      <c r="KAZ12" s="1785"/>
      <c r="KBA12" s="1785"/>
      <c r="KBB12" s="1785"/>
      <c r="KBC12" s="1785"/>
      <c r="KBD12" s="1785"/>
      <c r="KBE12" s="1785"/>
      <c r="KBF12" s="1785"/>
      <c r="KBG12" s="1785"/>
      <c r="KBH12" s="1785"/>
      <c r="KBI12" s="1785"/>
      <c r="KBJ12" s="1785"/>
      <c r="KBK12" s="1785"/>
      <c r="KBL12" s="1785"/>
      <c r="KBM12" s="1785"/>
      <c r="KBN12" s="1785"/>
      <c r="KBO12" s="1785"/>
      <c r="KBP12" s="1785"/>
      <c r="KBQ12" s="1785"/>
      <c r="KBR12" s="1785"/>
      <c r="KBS12" s="1785"/>
      <c r="KBT12" s="1785"/>
      <c r="KBU12" s="1785"/>
      <c r="KBV12" s="1785"/>
      <c r="KBW12" s="1785"/>
      <c r="KBX12" s="1785"/>
      <c r="KBY12" s="1785"/>
      <c r="KBZ12" s="1785"/>
      <c r="KCA12" s="1785"/>
      <c r="KCB12" s="1785"/>
      <c r="KCC12" s="1785"/>
      <c r="KCD12" s="1785"/>
      <c r="KCE12" s="1785"/>
      <c r="KCF12" s="1785"/>
      <c r="KCG12" s="1785"/>
      <c r="KCH12" s="1785"/>
      <c r="KCI12" s="1785"/>
      <c r="KCJ12" s="1785"/>
      <c r="KCK12" s="1785"/>
      <c r="KCL12" s="1785"/>
      <c r="KCM12" s="1785"/>
      <c r="KCN12" s="1785"/>
      <c r="KCO12" s="1785"/>
      <c r="KCP12" s="1785"/>
      <c r="KCQ12" s="1785"/>
      <c r="KCR12" s="1785"/>
      <c r="KCS12" s="1785"/>
      <c r="KCT12" s="1785"/>
      <c r="KCU12" s="1785"/>
      <c r="KCV12" s="1785"/>
      <c r="KCW12" s="1785"/>
      <c r="KCX12" s="1785"/>
      <c r="KCY12" s="1785"/>
      <c r="KCZ12" s="1785"/>
      <c r="KDA12" s="1785"/>
      <c r="KDB12" s="1785"/>
      <c r="KDC12" s="1785"/>
      <c r="KDD12" s="1785"/>
      <c r="KDE12" s="1785"/>
      <c r="KDF12" s="1785"/>
      <c r="KDG12" s="1785"/>
      <c r="KDH12" s="1785"/>
      <c r="KDI12" s="1785"/>
      <c r="KDJ12" s="1785"/>
      <c r="KDK12" s="1785"/>
      <c r="KDL12" s="1785"/>
      <c r="KDM12" s="1785"/>
      <c r="KDN12" s="1785"/>
      <c r="KDO12" s="1785"/>
      <c r="KDP12" s="1785"/>
      <c r="KDQ12" s="1785"/>
      <c r="KDR12" s="1785"/>
      <c r="KDS12" s="1785"/>
      <c r="KDT12" s="1785"/>
      <c r="KDU12" s="1785"/>
      <c r="KDV12" s="1785"/>
      <c r="KDW12" s="1785"/>
      <c r="KDX12" s="1785"/>
      <c r="KDY12" s="1785"/>
      <c r="KDZ12" s="1785"/>
      <c r="KEA12" s="1785"/>
      <c r="KEB12" s="1785"/>
      <c r="KEC12" s="1785"/>
      <c r="KED12" s="1785"/>
      <c r="KEE12" s="1785"/>
      <c r="KEF12" s="1785"/>
      <c r="KEG12" s="1785"/>
      <c r="KEH12" s="1785"/>
      <c r="KEI12" s="1785"/>
      <c r="KEJ12" s="1785"/>
      <c r="KEK12" s="1785"/>
      <c r="KEL12" s="1785"/>
      <c r="KEM12" s="1785"/>
      <c r="KEN12" s="1785"/>
      <c r="KEO12" s="1785"/>
      <c r="KEP12" s="1785"/>
      <c r="KEQ12" s="1785"/>
      <c r="KER12" s="1785"/>
      <c r="KES12" s="1785"/>
      <c r="KET12" s="1785"/>
      <c r="KEU12" s="1785"/>
      <c r="KEV12" s="1785"/>
      <c r="KEW12" s="1785"/>
      <c r="KEX12" s="1785"/>
      <c r="KEY12" s="1785"/>
      <c r="KEZ12" s="1785"/>
      <c r="KFA12" s="1785"/>
      <c r="KFB12" s="1785"/>
      <c r="KFC12" s="1785"/>
      <c r="KFD12" s="1785"/>
      <c r="KFE12" s="1785"/>
      <c r="KFF12" s="1785"/>
      <c r="KFG12" s="1785"/>
      <c r="KFH12" s="1785"/>
      <c r="KFI12" s="1785"/>
      <c r="KFJ12" s="1785"/>
      <c r="KFK12" s="1785"/>
      <c r="KFL12" s="1785"/>
      <c r="KFM12" s="1785"/>
      <c r="KFN12" s="1785"/>
      <c r="KFO12" s="1785"/>
      <c r="KFP12" s="1785"/>
      <c r="KFQ12" s="1785"/>
      <c r="KFR12" s="1785"/>
      <c r="KFS12" s="1785"/>
      <c r="KFT12" s="1785"/>
      <c r="KFU12" s="1785"/>
      <c r="KFV12" s="1785"/>
      <c r="KFW12" s="1785"/>
      <c r="KFX12" s="1785"/>
      <c r="KFY12" s="1785"/>
      <c r="KFZ12" s="1785"/>
      <c r="KGA12" s="1785"/>
      <c r="KGB12" s="1785"/>
      <c r="KGC12" s="1785"/>
      <c r="KGD12" s="1785"/>
      <c r="KGE12" s="1785"/>
      <c r="KGF12" s="1785"/>
      <c r="KGG12" s="1785"/>
      <c r="KGH12" s="1785"/>
      <c r="KGI12" s="1785"/>
      <c r="KGJ12" s="1785"/>
      <c r="KGK12" s="1785"/>
      <c r="KGL12" s="1785"/>
      <c r="KGM12" s="1785"/>
      <c r="KGN12" s="1785"/>
      <c r="KGO12" s="1785"/>
      <c r="KGP12" s="1785"/>
      <c r="KGQ12" s="1785"/>
      <c r="KGR12" s="1785"/>
      <c r="KGS12" s="1785"/>
      <c r="KGT12" s="1785"/>
      <c r="KGU12" s="1785"/>
      <c r="KGV12" s="1785"/>
      <c r="KGW12" s="1785"/>
      <c r="KGX12" s="1785"/>
      <c r="KGY12" s="1785"/>
      <c r="KGZ12" s="1785"/>
      <c r="KHA12" s="1785"/>
      <c r="KHB12" s="1785"/>
      <c r="KHC12" s="1785"/>
      <c r="KHD12" s="1785"/>
      <c r="KHE12" s="1785"/>
      <c r="KHF12" s="1785"/>
      <c r="KHG12" s="1785"/>
      <c r="KHH12" s="1785"/>
      <c r="KHI12" s="1785"/>
      <c r="KHJ12" s="1785"/>
      <c r="KHK12" s="1785"/>
      <c r="KHL12" s="1785"/>
      <c r="KHM12" s="1785"/>
      <c r="KHN12" s="1785"/>
      <c r="KHO12" s="1785"/>
      <c r="KHP12" s="1785"/>
      <c r="KHQ12" s="1785"/>
      <c r="KHR12" s="1785"/>
      <c r="KHS12" s="1785"/>
      <c r="KHT12" s="1785"/>
      <c r="KHU12" s="1785"/>
      <c r="KHV12" s="1785"/>
      <c r="KHW12" s="1785"/>
      <c r="KHX12" s="1785"/>
      <c r="KHY12" s="1785"/>
      <c r="KHZ12" s="1785"/>
      <c r="KIA12" s="1785"/>
      <c r="KIB12" s="1785"/>
      <c r="KIC12" s="1785"/>
      <c r="KID12" s="1785"/>
      <c r="KIE12" s="1785"/>
      <c r="KIF12" s="1785"/>
      <c r="KIG12" s="1785"/>
      <c r="KIH12" s="1785"/>
      <c r="KII12" s="1785"/>
      <c r="KIJ12" s="1785"/>
      <c r="KIK12" s="1785"/>
      <c r="KIL12" s="1785"/>
      <c r="KIM12" s="1785"/>
      <c r="KIN12" s="1785"/>
      <c r="KIO12" s="1785"/>
      <c r="KIP12" s="1785"/>
      <c r="KIQ12" s="1785"/>
      <c r="KIR12" s="1785"/>
      <c r="KIS12" s="1785"/>
      <c r="KIT12" s="1785"/>
      <c r="KIU12" s="1785"/>
      <c r="KIV12" s="1785"/>
      <c r="KIW12" s="1785"/>
      <c r="KIX12" s="1785"/>
      <c r="KIY12" s="1785"/>
      <c r="KIZ12" s="1785"/>
      <c r="KJA12" s="1785"/>
      <c r="KJB12" s="1785"/>
      <c r="KJC12" s="1785"/>
      <c r="KJD12" s="1785"/>
      <c r="KJE12" s="1785"/>
      <c r="KJF12" s="1785"/>
      <c r="KJG12" s="1785"/>
      <c r="KJH12" s="1785"/>
      <c r="KJI12" s="1785"/>
      <c r="KJJ12" s="1785"/>
      <c r="KJK12" s="1785"/>
      <c r="KJL12" s="1785"/>
      <c r="KJM12" s="1785"/>
      <c r="KJN12" s="1785"/>
      <c r="KJO12" s="1785"/>
      <c r="KJP12" s="1785"/>
      <c r="KJQ12" s="1785"/>
      <c r="KJR12" s="1785"/>
      <c r="KJS12" s="1785"/>
      <c r="KJT12" s="1785"/>
      <c r="KJU12" s="1785"/>
      <c r="KJV12" s="1785"/>
      <c r="KJW12" s="1785"/>
      <c r="KJX12" s="1785"/>
      <c r="KJY12" s="1785"/>
      <c r="KJZ12" s="1785"/>
      <c r="KKA12" s="1785"/>
      <c r="KKB12" s="1785"/>
      <c r="KKC12" s="1785"/>
      <c r="KKD12" s="1785"/>
      <c r="KKE12" s="1785"/>
      <c r="KKF12" s="1785"/>
      <c r="KKG12" s="1785"/>
      <c r="KKH12" s="1785"/>
      <c r="KKI12" s="1785"/>
      <c r="KKJ12" s="1785"/>
      <c r="KKK12" s="1785"/>
      <c r="KKL12" s="1785"/>
      <c r="KKM12" s="1785"/>
      <c r="KKN12" s="1785"/>
      <c r="KKO12" s="1785"/>
      <c r="KKP12" s="1785"/>
      <c r="KKQ12" s="1785"/>
      <c r="KKR12" s="1785"/>
      <c r="KKS12" s="1785"/>
      <c r="KKT12" s="1785"/>
      <c r="KKU12" s="1785"/>
      <c r="KKV12" s="1785"/>
      <c r="KKW12" s="1785"/>
      <c r="KKX12" s="1785"/>
      <c r="KKY12" s="1785"/>
      <c r="KKZ12" s="1785"/>
      <c r="KLA12" s="1785"/>
      <c r="KLB12" s="1785"/>
      <c r="KLC12" s="1785"/>
      <c r="KLD12" s="1785"/>
      <c r="KLE12" s="1785"/>
      <c r="KLF12" s="1785"/>
      <c r="KLG12" s="1785"/>
      <c r="KLH12" s="1785"/>
      <c r="KLI12" s="1785"/>
      <c r="KLJ12" s="1785"/>
      <c r="KLK12" s="1785"/>
      <c r="KLL12" s="1785"/>
      <c r="KLM12" s="1785"/>
      <c r="KLN12" s="1785"/>
      <c r="KLO12" s="1785"/>
      <c r="KLP12" s="1785"/>
      <c r="KLQ12" s="1785"/>
      <c r="KLR12" s="1785"/>
      <c r="KLS12" s="1785"/>
      <c r="KLT12" s="1785"/>
      <c r="KLU12" s="1785"/>
      <c r="KLV12" s="1785"/>
      <c r="KLW12" s="1785"/>
      <c r="KLX12" s="1785"/>
      <c r="KLY12" s="1785"/>
      <c r="KLZ12" s="1785"/>
      <c r="KMA12" s="1785"/>
      <c r="KMB12" s="1785"/>
      <c r="KMC12" s="1785"/>
      <c r="KMD12" s="1785"/>
      <c r="KME12" s="1785"/>
      <c r="KMF12" s="1785"/>
      <c r="KMG12" s="1785"/>
      <c r="KMH12" s="1785"/>
      <c r="KMI12" s="1785"/>
      <c r="KMJ12" s="1785"/>
      <c r="KMK12" s="1785"/>
      <c r="KML12" s="1785"/>
      <c r="KMM12" s="1785"/>
      <c r="KMN12" s="1785"/>
      <c r="KMO12" s="1785"/>
      <c r="KMP12" s="1785"/>
      <c r="KMQ12" s="1785"/>
      <c r="KMR12" s="1785"/>
      <c r="KMS12" s="1785"/>
      <c r="KMT12" s="1785"/>
      <c r="KMU12" s="1785"/>
      <c r="KMV12" s="1785"/>
      <c r="KMW12" s="1785"/>
      <c r="KMX12" s="1785"/>
      <c r="KMY12" s="1785"/>
      <c r="KMZ12" s="1785"/>
      <c r="KNA12" s="1785"/>
      <c r="KNB12" s="1785"/>
      <c r="KNC12" s="1785"/>
      <c r="KND12" s="1785"/>
      <c r="KNE12" s="1785"/>
      <c r="KNF12" s="1785"/>
      <c r="KNG12" s="1785"/>
      <c r="KNH12" s="1785"/>
      <c r="KNI12" s="1785"/>
      <c r="KNJ12" s="1785"/>
      <c r="KNK12" s="1785"/>
      <c r="KNL12" s="1785"/>
      <c r="KNM12" s="1785"/>
      <c r="KNN12" s="1785"/>
      <c r="KNO12" s="1785"/>
      <c r="KNP12" s="1785"/>
      <c r="KNQ12" s="1785"/>
      <c r="KNR12" s="1785"/>
      <c r="KNS12" s="1785"/>
      <c r="KNT12" s="1785"/>
      <c r="KNU12" s="1785"/>
      <c r="KNV12" s="1785"/>
      <c r="KNW12" s="1785"/>
      <c r="KNX12" s="1785"/>
      <c r="KNY12" s="1785"/>
      <c r="KNZ12" s="1785"/>
      <c r="KOA12" s="1785"/>
      <c r="KOB12" s="1785"/>
      <c r="KOC12" s="1785"/>
      <c r="KOD12" s="1785"/>
      <c r="KOE12" s="1785"/>
      <c r="KOF12" s="1785"/>
      <c r="KOG12" s="1785"/>
      <c r="KOH12" s="1785"/>
      <c r="KOI12" s="1785"/>
      <c r="KOJ12" s="1785"/>
      <c r="KOK12" s="1785"/>
      <c r="KOL12" s="1785"/>
      <c r="KOM12" s="1785"/>
      <c r="KON12" s="1785"/>
      <c r="KOO12" s="1785"/>
      <c r="KOP12" s="1785"/>
      <c r="KOQ12" s="1785"/>
      <c r="KOR12" s="1785"/>
      <c r="KOS12" s="1785"/>
      <c r="KOT12" s="1785"/>
      <c r="KOU12" s="1785"/>
      <c r="KOV12" s="1785"/>
      <c r="KOW12" s="1785"/>
      <c r="KOX12" s="1785"/>
      <c r="KOY12" s="1785"/>
      <c r="KOZ12" s="1785"/>
      <c r="KPA12" s="1785"/>
      <c r="KPB12" s="1785"/>
      <c r="KPC12" s="1785"/>
      <c r="KPD12" s="1785"/>
      <c r="KPE12" s="1785"/>
      <c r="KPF12" s="1785"/>
      <c r="KPG12" s="1785"/>
      <c r="KPH12" s="1785"/>
      <c r="KPI12" s="1785"/>
      <c r="KPJ12" s="1785"/>
      <c r="KPK12" s="1785"/>
      <c r="KPL12" s="1785"/>
      <c r="KPM12" s="1785"/>
      <c r="KPN12" s="1785"/>
      <c r="KPO12" s="1785"/>
      <c r="KPP12" s="1785"/>
      <c r="KPQ12" s="1785"/>
      <c r="KPR12" s="1785"/>
      <c r="KPS12" s="1785"/>
      <c r="KPT12" s="1785"/>
      <c r="KPU12" s="1785"/>
      <c r="KPV12" s="1785"/>
      <c r="KPW12" s="1785"/>
      <c r="KPX12" s="1785"/>
      <c r="KPY12" s="1785"/>
      <c r="KPZ12" s="1785"/>
      <c r="KQA12" s="1785"/>
      <c r="KQB12" s="1785"/>
      <c r="KQC12" s="1785"/>
      <c r="KQD12" s="1785"/>
      <c r="KQE12" s="1785"/>
      <c r="KQF12" s="1785"/>
      <c r="KQG12" s="1785"/>
      <c r="KQH12" s="1785"/>
      <c r="KQI12" s="1785"/>
      <c r="KQJ12" s="1785"/>
      <c r="KQK12" s="1785"/>
      <c r="KQL12" s="1785"/>
      <c r="KQM12" s="1785"/>
      <c r="KQN12" s="1785"/>
      <c r="KQO12" s="1785"/>
      <c r="KQP12" s="1785"/>
      <c r="KQQ12" s="1785"/>
      <c r="KQR12" s="1785"/>
      <c r="KQS12" s="1785"/>
      <c r="KQT12" s="1785"/>
      <c r="KQU12" s="1785"/>
      <c r="KQV12" s="1785"/>
      <c r="KQW12" s="1785"/>
      <c r="KQX12" s="1785"/>
      <c r="KQY12" s="1785"/>
      <c r="KQZ12" s="1785"/>
      <c r="KRA12" s="1785"/>
      <c r="KRB12" s="1785"/>
      <c r="KRC12" s="1785"/>
      <c r="KRD12" s="1785"/>
      <c r="KRE12" s="1785"/>
      <c r="KRF12" s="1785"/>
      <c r="KRG12" s="1785"/>
      <c r="KRH12" s="1785"/>
      <c r="KRI12" s="1785"/>
      <c r="KRJ12" s="1785"/>
      <c r="KRK12" s="1785"/>
      <c r="KRL12" s="1785"/>
      <c r="KRM12" s="1785"/>
      <c r="KRN12" s="1785"/>
      <c r="KRO12" s="1785"/>
      <c r="KRP12" s="1785"/>
      <c r="KRQ12" s="1785"/>
      <c r="KRR12" s="1785"/>
      <c r="KRS12" s="1785"/>
      <c r="KRT12" s="1785"/>
      <c r="KRU12" s="1785"/>
      <c r="KRV12" s="1785"/>
      <c r="KRW12" s="1785"/>
      <c r="KRX12" s="1785"/>
      <c r="KRY12" s="1785"/>
      <c r="KRZ12" s="1785"/>
      <c r="KSA12" s="1785"/>
      <c r="KSB12" s="1785"/>
      <c r="KSC12" s="1785"/>
      <c r="KSD12" s="1785"/>
      <c r="KSE12" s="1785"/>
      <c r="KSF12" s="1785"/>
      <c r="KSG12" s="1785"/>
      <c r="KSH12" s="1785"/>
      <c r="KSI12" s="1785"/>
      <c r="KSJ12" s="1785"/>
      <c r="KSK12" s="1785"/>
      <c r="KSL12" s="1785"/>
      <c r="KSM12" s="1785"/>
      <c r="KSN12" s="1785"/>
      <c r="KSO12" s="1785"/>
      <c r="KSP12" s="1785"/>
      <c r="KSQ12" s="1785"/>
      <c r="KSR12" s="1785"/>
      <c r="KSS12" s="1785"/>
      <c r="KST12" s="1785"/>
      <c r="KSU12" s="1785"/>
      <c r="KSV12" s="1785"/>
      <c r="KSW12" s="1785"/>
      <c r="KSX12" s="1785"/>
      <c r="KSY12" s="1785"/>
      <c r="KSZ12" s="1785"/>
      <c r="KTA12" s="1785"/>
      <c r="KTB12" s="1785"/>
      <c r="KTC12" s="1785"/>
      <c r="KTD12" s="1785"/>
      <c r="KTE12" s="1785"/>
      <c r="KTF12" s="1785"/>
      <c r="KTG12" s="1785"/>
      <c r="KTH12" s="1785"/>
      <c r="KTI12" s="1785"/>
      <c r="KTJ12" s="1785"/>
      <c r="KTK12" s="1785"/>
      <c r="KTL12" s="1785"/>
      <c r="KTM12" s="1785"/>
      <c r="KTN12" s="1785"/>
      <c r="KTO12" s="1785"/>
      <c r="KTP12" s="1785"/>
      <c r="KTQ12" s="1785"/>
      <c r="KTR12" s="1785"/>
      <c r="KTS12" s="1785"/>
      <c r="KTT12" s="1785"/>
      <c r="KTU12" s="1785"/>
      <c r="KTV12" s="1785"/>
      <c r="KTW12" s="1785"/>
      <c r="KTX12" s="1785"/>
      <c r="KTY12" s="1785"/>
      <c r="KTZ12" s="1785"/>
      <c r="KUA12" s="1785"/>
      <c r="KUB12" s="1785"/>
      <c r="KUC12" s="1785"/>
      <c r="KUD12" s="1785"/>
      <c r="KUE12" s="1785"/>
      <c r="KUF12" s="1785"/>
      <c r="KUG12" s="1785"/>
      <c r="KUH12" s="1785"/>
      <c r="KUI12" s="1785"/>
      <c r="KUJ12" s="1785"/>
      <c r="KUK12" s="1785"/>
      <c r="KUL12" s="1785"/>
      <c r="KUM12" s="1785"/>
      <c r="KUN12" s="1785"/>
      <c r="KUO12" s="1785"/>
      <c r="KUP12" s="1785"/>
      <c r="KUQ12" s="1785"/>
      <c r="KUR12" s="1785"/>
      <c r="KUS12" s="1785"/>
      <c r="KUT12" s="1785"/>
      <c r="KUU12" s="1785"/>
      <c r="KUV12" s="1785"/>
      <c r="KUW12" s="1785"/>
      <c r="KUX12" s="1785"/>
      <c r="KUY12" s="1785"/>
      <c r="KUZ12" s="1785"/>
      <c r="KVA12" s="1785"/>
      <c r="KVB12" s="1785"/>
      <c r="KVC12" s="1785"/>
      <c r="KVD12" s="1785"/>
      <c r="KVE12" s="1785"/>
      <c r="KVF12" s="1785"/>
      <c r="KVG12" s="1785"/>
      <c r="KVH12" s="1785"/>
      <c r="KVI12" s="1785"/>
      <c r="KVJ12" s="1785"/>
      <c r="KVK12" s="1785"/>
      <c r="KVL12" s="1785"/>
      <c r="KVM12" s="1785"/>
      <c r="KVN12" s="1785"/>
      <c r="KVO12" s="1785"/>
      <c r="KVP12" s="1785"/>
      <c r="KVQ12" s="1785"/>
      <c r="KVR12" s="1785"/>
      <c r="KVS12" s="1785"/>
      <c r="KVT12" s="1785"/>
      <c r="KVU12" s="1785"/>
      <c r="KVV12" s="1785"/>
      <c r="KVW12" s="1785"/>
      <c r="KVX12" s="1785"/>
      <c r="KVY12" s="1785"/>
      <c r="KVZ12" s="1785"/>
      <c r="KWA12" s="1785"/>
      <c r="KWB12" s="1785"/>
      <c r="KWC12" s="1785"/>
      <c r="KWD12" s="1785"/>
      <c r="KWE12" s="1785"/>
      <c r="KWF12" s="1785"/>
      <c r="KWG12" s="1785"/>
      <c r="KWH12" s="1785"/>
      <c r="KWI12" s="1785"/>
      <c r="KWJ12" s="1785"/>
      <c r="KWK12" s="1785"/>
      <c r="KWL12" s="1785"/>
      <c r="KWM12" s="1785"/>
      <c r="KWN12" s="1785"/>
      <c r="KWO12" s="1785"/>
      <c r="KWP12" s="1785"/>
      <c r="KWQ12" s="1785"/>
      <c r="KWR12" s="1785"/>
      <c r="KWS12" s="1785"/>
      <c r="KWT12" s="1785"/>
      <c r="KWU12" s="1785"/>
      <c r="KWV12" s="1785"/>
      <c r="KWW12" s="1785"/>
      <c r="KWX12" s="1785"/>
      <c r="KWY12" s="1785"/>
      <c r="KWZ12" s="1785"/>
      <c r="KXA12" s="1785"/>
      <c r="KXB12" s="1785"/>
      <c r="KXC12" s="1785"/>
      <c r="KXD12" s="1785"/>
      <c r="KXE12" s="1785"/>
      <c r="KXF12" s="1785"/>
      <c r="KXG12" s="1785"/>
      <c r="KXH12" s="1785"/>
      <c r="KXI12" s="1785"/>
      <c r="KXJ12" s="1785"/>
      <c r="KXK12" s="1785"/>
      <c r="KXL12" s="1785"/>
      <c r="KXM12" s="1785"/>
      <c r="KXN12" s="1785"/>
      <c r="KXO12" s="1785"/>
      <c r="KXP12" s="1785"/>
      <c r="KXQ12" s="1785"/>
      <c r="KXR12" s="1785"/>
      <c r="KXS12" s="1785"/>
      <c r="KXT12" s="1785"/>
      <c r="KXU12" s="1785"/>
      <c r="KXV12" s="1785"/>
      <c r="KXW12" s="1785"/>
      <c r="KXX12" s="1785"/>
      <c r="KXY12" s="1785"/>
      <c r="KXZ12" s="1785"/>
      <c r="KYA12" s="1785"/>
      <c r="KYB12" s="1785"/>
      <c r="KYC12" s="1785"/>
      <c r="KYD12" s="1785"/>
      <c r="KYE12" s="1785"/>
      <c r="KYF12" s="1785"/>
      <c r="KYG12" s="1785"/>
      <c r="KYH12" s="1785"/>
      <c r="KYI12" s="1785"/>
      <c r="KYJ12" s="1785"/>
      <c r="KYK12" s="1785"/>
      <c r="KYL12" s="1785"/>
      <c r="KYM12" s="1785"/>
      <c r="KYN12" s="1785"/>
      <c r="KYO12" s="1785"/>
      <c r="KYP12" s="1785"/>
      <c r="KYQ12" s="1785"/>
      <c r="KYR12" s="1785"/>
      <c r="KYS12" s="1785"/>
      <c r="KYT12" s="1785"/>
      <c r="KYU12" s="1785"/>
      <c r="KYV12" s="1785"/>
      <c r="KYW12" s="1785"/>
      <c r="KYX12" s="1785"/>
      <c r="KYY12" s="1785"/>
      <c r="KYZ12" s="1785"/>
      <c r="KZA12" s="1785"/>
      <c r="KZB12" s="1785"/>
      <c r="KZC12" s="1785"/>
      <c r="KZD12" s="1785"/>
      <c r="KZE12" s="1785"/>
      <c r="KZF12" s="1785"/>
      <c r="KZG12" s="1785"/>
      <c r="KZH12" s="1785"/>
      <c r="KZI12" s="1785"/>
      <c r="KZJ12" s="1785"/>
      <c r="KZK12" s="1785"/>
      <c r="KZL12" s="1785"/>
      <c r="KZM12" s="1785"/>
      <c r="KZN12" s="1785"/>
      <c r="KZO12" s="1785"/>
      <c r="KZP12" s="1785"/>
      <c r="KZQ12" s="1785"/>
      <c r="KZR12" s="1785"/>
      <c r="KZS12" s="1785"/>
      <c r="KZT12" s="1785"/>
      <c r="KZU12" s="1785"/>
      <c r="KZV12" s="1785"/>
      <c r="KZW12" s="1785"/>
      <c r="KZX12" s="1785"/>
      <c r="KZY12" s="1785"/>
      <c r="KZZ12" s="1785"/>
      <c r="LAA12" s="1785"/>
      <c r="LAB12" s="1785"/>
      <c r="LAC12" s="1785"/>
      <c r="LAD12" s="1785"/>
      <c r="LAE12" s="1785"/>
      <c r="LAF12" s="1785"/>
      <c r="LAG12" s="1785"/>
      <c r="LAH12" s="1785"/>
      <c r="LAI12" s="1785"/>
      <c r="LAJ12" s="1785"/>
      <c r="LAK12" s="1785"/>
      <c r="LAL12" s="1785"/>
      <c r="LAM12" s="1785"/>
      <c r="LAN12" s="1785"/>
      <c r="LAO12" s="1785"/>
      <c r="LAP12" s="1785"/>
      <c r="LAQ12" s="1785"/>
      <c r="LAR12" s="1785"/>
      <c r="LAS12" s="1785"/>
      <c r="LAT12" s="1785"/>
      <c r="LAU12" s="1785"/>
      <c r="LAV12" s="1785"/>
      <c r="LAW12" s="1785"/>
      <c r="LAX12" s="1785"/>
      <c r="LAY12" s="1785"/>
      <c r="LAZ12" s="1785"/>
      <c r="LBA12" s="1785"/>
      <c r="LBB12" s="1785"/>
      <c r="LBC12" s="1785"/>
      <c r="LBD12" s="1785"/>
      <c r="LBE12" s="1785"/>
      <c r="LBF12" s="1785"/>
      <c r="LBG12" s="1785"/>
      <c r="LBH12" s="1785"/>
      <c r="LBI12" s="1785"/>
      <c r="LBJ12" s="1785"/>
      <c r="LBK12" s="1785"/>
      <c r="LBL12" s="1785"/>
      <c r="LBM12" s="1785"/>
      <c r="LBN12" s="1785"/>
      <c r="LBO12" s="1785"/>
      <c r="LBP12" s="1785"/>
      <c r="LBQ12" s="1785"/>
      <c r="LBR12" s="1785"/>
      <c r="LBS12" s="1785"/>
      <c r="LBT12" s="1785"/>
      <c r="LBU12" s="1785"/>
      <c r="LBV12" s="1785"/>
      <c r="LBW12" s="1785"/>
      <c r="LBX12" s="1785"/>
      <c r="LBY12" s="1785"/>
      <c r="LBZ12" s="1785"/>
      <c r="LCA12" s="1785"/>
      <c r="LCB12" s="1785"/>
      <c r="LCC12" s="1785"/>
      <c r="LCD12" s="1785"/>
      <c r="LCE12" s="1785"/>
      <c r="LCF12" s="1785"/>
      <c r="LCG12" s="1785"/>
      <c r="LCH12" s="1785"/>
      <c r="LCI12" s="1785"/>
      <c r="LCJ12" s="1785"/>
      <c r="LCK12" s="1785"/>
      <c r="LCL12" s="1785"/>
      <c r="LCM12" s="1785"/>
      <c r="LCN12" s="1785"/>
      <c r="LCO12" s="1785"/>
      <c r="LCP12" s="1785"/>
      <c r="LCQ12" s="1785"/>
      <c r="LCR12" s="1785"/>
      <c r="LCS12" s="1785"/>
      <c r="LCT12" s="1785"/>
      <c r="LCU12" s="1785"/>
      <c r="LCV12" s="1785"/>
      <c r="LCW12" s="1785"/>
      <c r="LCX12" s="1785"/>
      <c r="LCY12" s="1785"/>
      <c r="LCZ12" s="1785"/>
      <c r="LDA12" s="1785"/>
      <c r="LDB12" s="1785"/>
      <c r="LDC12" s="1785"/>
      <c r="LDD12" s="1785"/>
      <c r="LDE12" s="1785"/>
      <c r="LDF12" s="1785"/>
      <c r="LDG12" s="1785"/>
      <c r="LDH12" s="1785"/>
      <c r="LDI12" s="1785"/>
      <c r="LDJ12" s="1785"/>
      <c r="LDK12" s="1785"/>
      <c r="LDL12" s="1785"/>
      <c r="LDM12" s="1785"/>
      <c r="LDN12" s="1785"/>
      <c r="LDO12" s="1785"/>
      <c r="LDP12" s="1785"/>
      <c r="LDQ12" s="1785"/>
      <c r="LDR12" s="1785"/>
      <c r="LDS12" s="1785"/>
      <c r="LDT12" s="1785"/>
      <c r="LDU12" s="1785"/>
      <c r="LDV12" s="1785"/>
      <c r="LDW12" s="1785"/>
      <c r="LDX12" s="1785"/>
      <c r="LDY12" s="1785"/>
      <c r="LDZ12" s="1785"/>
      <c r="LEA12" s="1785"/>
      <c r="LEB12" s="1785"/>
      <c r="LEC12" s="1785"/>
      <c r="LED12" s="1785"/>
      <c r="LEE12" s="1785"/>
      <c r="LEF12" s="1785"/>
      <c r="LEG12" s="1785"/>
      <c r="LEH12" s="1785"/>
      <c r="LEI12" s="1785"/>
      <c r="LEJ12" s="1785"/>
      <c r="LEK12" s="1785"/>
      <c r="LEL12" s="1785"/>
      <c r="LEM12" s="1785"/>
      <c r="LEN12" s="1785"/>
      <c r="LEO12" s="1785"/>
      <c r="LEP12" s="1785"/>
      <c r="LEQ12" s="1785"/>
      <c r="LER12" s="1785"/>
      <c r="LES12" s="1785"/>
      <c r="LET12" s="1785"/>
      <c r="LEU12" s="1785"/>
      <c r="LEV12" s="1785"/>
      <c r="LEW12" s="1785"/>
      <c r="LEX12" s="1785"/>
      <c r="LEY12" s="1785"/>
      <c r="LEZ12" s="1785"/>
      <c r="LFA12" s="1785"/>
      <c r="LFB12" s="1785"/>
      <c r="LFC12" s="1785"/>
      <c r="LFD12" s="1785"/>
      <c r="LFE12" s="1785"/>
      <c r="LFF12" s="1785"/>
      <c r="LFG12" s="1785"/>
      <c r="LFH12" s="1785"/>
      <c r="LFI12" s="1785"/>
      <c r="LFJ12" s="1785"/>
      <c r="LFK12" s="1785"/>
      <c r="LFL12" s="1785"/>
      <c r="LFM12" s="1785"/>
      <c r="LFN12" s="1785"/>
      <c r="LFO12" s="1785"/>
      <c r="LFP12" s="1785"/>
      <c r="LFQ12" s="1785"/>
      <c r="LFR12" s="1785"/>
      <c r="LFS12" s="1785"/>
      <c r="LFT12" s="1785"/>
      <c r="LFU12" s="1785"/>
      <c r="LFV12" s="1785"/>
      <c r="LFW12" s="1785"/>
      <c r="LFX12" s="1785"/>
      <c r="LFY12" s="1785"/>
      <c r="LFZ12" s="1785"/>
      <c r="LGA12" s="1785"/>
      <c r="LGB12" s="1785"/>
      <c r="LGC12" s="1785"/>
      <c r="LGD12" s="1785"/>
      <c r="LGE12" s="1785"/>
      <c r="LGF12" s="1785"/>
      <c r="LGG12" s="1785"/>
      <c r="LGH12" s="1785"/>
      <c r="LGI12" s="1785"/>
      <c r="LGJ12" s="1785"/>
      <c r="LGK12" s="1785"/>
      <c r="LGL12" s="1785"/>
      <c r="LGM12" s="1785"/>
      <c r="LGN12" s="1785"/>
      <c r="LGO12" s="1785"/>
      <c r="LGP12" s="1785"/>
      <c r="LGQ12" s="1785"/>
      <c r="LGR12" s="1785"/>
      <c r="LGS12" s="1785"/>
      <c r="LGT12" s="1785"/>
      <c r="LGU12" s="1785"/>
      <c r="LGV12" s="1785"/>
      <c r="LGW12" s="1785"/>
      <c r="LGX12" s="1785"/>
      <c r="LGY12" s="1785"/>
      <c r="LGZ12" s="1785"/>
      <c r="LHA12" s="1785"/>
      <c r="LHB12" s="1785"/>
      <c r="LHC12" s="1785"/>
      <c r="LHD12" s="1785"/>
      <c r="LHE12" s="1785"/>
      <c r="LHF12" s="1785"/>
      <c r="LHG12" s="1785"/>
      <c r="LHH12" s="1785"/>
      <c r="LHI12" s="1785"/>
      <c r="LHJ12" s="1785"/>
      <c r="LHK12" s="1785"/>
      <c r="LHL12" s="1785"/>
      <c r="LHM12" s="1785"/>
      <c r="LHN12" s="1785"/>
      <c r="LHO12" s="1785"/>
      <c r="LHP12" s="1785"/>
      <c r="LHQ12" s="1785"/>
      <c r="LHR12" s="1785"/>
      <c r="LHS12" s="1785"/>
      <c r="LHT12" s="1785"/>
      <c r="LHU12" s="1785"/>
      <c r="LHV12" s="1785"/>
      <c r="LHW12" s="1785"/>
      <c r="LHX12" s="1785"/>
      <c r="LHY12" s="1785"/>
      <c r="LHZ12" s="1785"/>
      <c r="LIA12" s="1785"/>
      <c r="LIB12" s="1785"/>
      <c r="LIC12" s="1785"/>
      <c r="LID12" s="1785"/>
      <c r="LIE12" s="1785"/>
      <c r="LIF12" s="1785"/>
      <c r="LIG12" s="1785"/>
      <c r="LIH12" s="1785"/>
      <c r="LII12" s="1785"/>
      <c r="LIJ12" s="1785"/>
      <c r="LIK12" s="1785"/>
      <c r="LIL12" s="1785"/>
      <c r="LIM12" s="1785"/>
      <c r="LIN12" s="1785"/>
      <c r="LIO12" s="1785"/>
      <c r="LIP12" s="1785"/>
      <c r="LIQ12" s="1785"/>
      <c r="LIR12" s="1785"/>
      <c r="LIS12" s="1785"/>
      <c r="LIT12" s="1785"/>
      <c r="LIU12" s="1785"/>
      <c r="LIV12" s="1785"/>
      <c r="LIW12" s="1785"/>
      <c r="LIX12" s="1785"/>
      <c r="LIY12" s="1785"/>
      <c r="LIZ12" s="1785"/>
      <c r="LJA12" s="1785"/>
      <c r="LJB12" s="1785"/>
      <c r="LJC12" s="1785"/>
      <c r="LJD12" s="1785"/>
      <c r="LJE12" s="1785"/>
      <c r="LJF12" s="1785"/>
      <c r="LJG12" s="1785"/>
      <c r="LJH12" s="1785"/>
      <c r="LJI12" s="1785"/>
      <c r="LJJ12" s="1785"/>
      <c r="LJK12" s="1785"/>
      <c r="LJL12" s="1785"/>
      <c r="LJM12" s="1785"/>
      <c r="LJN12" s="1785"/>
      <c r="LJO12" s="1785"/>
      <c r="LJP12" s="1785"/>
      <c r="LJQ12" s="1785"/>
      <c r="LJR12" s="1785"/>
      <c r="LJS12" s="1785"/>
      <c r="LJT12" s="1785"/>
      <c r="LJU12" s="1785"/>
      <c r="LJV12" s="1785"/>
      <c r="LJW12" s="1785"/>
      <c r="LJX12" s="1785"/>
      <c r="LJY12" s="1785"/>
      <c r="LJZ12" s="1785"/>
      <c r="LKA12" s="1785"/>
      <c r="LKB12" s="1785"/>
      <c r="LKC12" s="1785"/>
      <c r="LKD12" s="1785"/>
      <c r="LKE12" s="1785"/>
      <c r="LKF12" s="1785"/>
      <c r="LKG12" s="1785"/>
      <c r="LKH12" s="1785"/>
      <c r="LKI12" s="1785"/>
      <c r="LKJ12" s="1785"/>
      <c r="LKK12" s="1785"/>
      <c r="LKL12" s="1785"/>
      <c r="LKM12" s="1785"/>
      <c r="LKN12" s="1785"/>
      <c r="LKO12" s="1785"/>
      <c r="LKP12" s="1785"/>
      <c r="LKQ12" s="1785"/>
      <c r="LKR12" s="1785"/>
      <c r="LKS12" s="1785"/>
      <c r="LKT12" s="1785"/>
      <c r="LKU12" s="1785"/>
      <c r="LKV12" s="1785"/>
      <c r="LKW12" s="1785"/>
      <c r="LKX12" s="1785"/>
      <c r="LKY12" s="1785"/>
      <c r="LKZ12" s="1785"/>
      <c r="LLA12" s="1785"/>
      <c r="LLB12" s="1785"/>
      <c r="LLC12" s="1785"/>
      <c r="LLD12" s="1785"/>
      <c r="LLE12" s="1785"/>
      <c r="LLF12" s="1785"/>
      <c r="LLG12" s="1785"/>
      <c r="LLH12" s="1785"/>
      <c r="LLI12" s="1785"/>
      <c r="LLJ12" s="1785"/>
      <c r="LLK12" s="1785"/>
      <c r="LLL12" s="1785"/>
      <c r="LLM12" s="1785"/>
      <c r="LLN12" s="1785"/>
      <c r="LLO12" s="1785"/>
      <c r="LLP12" s="1785"/>
      <c r="LLQ12" s="1785"/>
      <c r="LLR12" s="1785"/>
      <c r="LLS12" s="1785"/>
      <c r="LLT12" s="1785"/>
      <c r="LLU12" s="1785"/>
      <c r="LLV12" s="1785"/>
      <c r="LLW12" s="1785"/>
      <c r="LLX12" s="1785"/>
      <c r="LLY12" s="1785"/>
      <c r="LLZ12" s="1785"/>
      <c r="LMA12" s="1785"/>
      <c r="LMB12" s="1785"/>
      <c r="LMC12" s="1785"/>
      <c r="LMD12" s="1785"/>
      <c r="LME12" s="1785"/>
      <c r="LMF12" s="1785"/>
      <c r="LMG12" s="1785"/>
      <c r="LMH12" s="1785"/>
      <c r="LMI12" s="1785"/>
      <c r="LMJ12" s="1785"/>
      <c r="LMK12" s="1785"/>
      <c r="LML12" s="1785"/>
      <c r="LMM12" s="1785"/>
      <c r="LMN12" s="1785"/>
      <c r="LMO12" s="1785"/>
      <c r="LMP12" s="1785"/>
      <c r="LMQ12" s="1785"/>
      <c r="LMR12" s="1785"/>
      <c r="LMS12" s="1785"/>
      <c r="LMT12" s="1785"/>
      <c r="LMU12" s="1785"/>
      <c r="LMV12" s="1785"/>
      <c r="LMW12" s="1785"/>
      <c r="LMX12" s="1785"/>
      <c r="LMY12" s="1785"/>
      <c r="LMZ12" s="1785"/>
      <c r="LNA12" s="1785"/>
      <c r="LNB12" s="1785"/>
      <c r="LNC12" s="1785"/>
      <c r="LND12" s="1785"/>
      <c r="LNE12" s="1785"/>
      <c r="LNF12" s="1785"/>
      <c r="LNG12" s="1785"/>
      <c r="LNH12" s="1785"/>
      <c r="LNI12" s="1785"/>
      <c r="LNJ12" s="1785"/>
      <c r="LNK12" s="1785"/>
      <c r="LNL12" s="1785"/>
      <c r="LNM12" s="1785"/>
      <c r="LNN12" s="1785"/>
      <c r="LNO12" s="1785"/>
      <c r="LNP12" s="1785"/>
      <c r="LNQ12" s="1785"/>
      <c r="LNR12" s="1785"/>
      <c r="LNS12" s="1785"/>
      <c r="LNT12" s="1785"/>
      <c r="LNU12" s="1785"/>
      <c r="LNV12" s="1785"/>
      <c r="LNW12" s="1785"/>
      <c r="LNX12" s="1785"/>
      <c r="LNY12" s="1785"/>
      <c r="LNZ12" s="1785"/>
      <c r="LOA12" s="1785"/>
      <c r="LOB12" s="1785"/>
      <c r="LOC12" s="1785"/>
      <c r="LOD12" s="1785"/>
      <c r="LOE12" s="1785"/>
      <c r="LOF12" s="1785"/>
      <c r="LOG12" s="1785"/>
      <c r="LOH12" s="1785"/>
      <c r="LOI12" s="1785"/>
      <c r="LOJ12" s="1785"/>
      <c r="LOK12" s="1785"/>
      <c r="LOL12" s="1785"/>
      <c r="LOM12" s="1785"/>
      <c r="LON12" s="1785"/>
      <c r="LOO12" s="1785"/>
      <c r="LOP12" s="1785"/>
      <c r="LOQ12" s="1785"/>
      <c r="LOR12" s="1785"/>
      <c r="LOS12" s="1785"/>
      <c r="LOT12" s="1785"/>
      <c r="LOU12" s="1785"/>
      <c r="LOV12" s="1785"/>
      <c r="LOW12" s="1785"/>
      <c r="LOX12" s="1785"/>
      <c r="LOY12" s="1785"/>
      <c r="LOZ12" s="1785"/>
      <c r="LPA12" s="1785"/>
      <c r="LPB12" s="1785"/>
      <c r="LPC12" s="1785"/>
      <c r="LPD12" s="1785"/>
      <c r="LPE12" s="1785"/>
      <c r="LPF12" s="1785"/>
      <c r="LPG12" s="1785"/>
      <c r="LPH12" s="1785"/>
      <c r="LPI12" s="1785"/>
      <c r="LPJ12" s="1785"/>
      <c r="LPK12" s="1785"/>
      <c r="LPL12" s="1785"/>
      <c r="LPM12" s="1785"/>
      <c r="LPN12" s="1785"/>
      <c r="LPO12" s="1785"/>
      <c r="LPP12" s="1785"/>
      <c r="LPQ12" s="1785"/>
      <c r="LPR12" s="1785"/>
      <c r="LPS12" s="1785"/>
      <c r="LPT12" s="1785"/>
      <c r="LPU12" s="1785"/>
      <c r="LPV12" s="1785"/>
      <c r="LPW12" s="1785"/>
      <c r="LPX12" s="1785"/>
      <c r="LPY12" s="1785"/>
      <c r="LPZ12" s="1785"/>
      <c r="LQA12" s="1785"/>
      <c r="LQB12" s="1785"/>
      <c r="LQC12" s="1785"/>
      <c r="LQD12" s="1785"/>
      <c r="LQE12" s="1785"/>
      <c r="LQF12" s="1785"/>
      <c r="LQG12" s="1785"/>
      <c r="LQH12" s="1785"/>
      <c r="LQI12" s="1785"/>
      <c r="LQJ12" s="1785"/>
      <c r="LQK12" s="1785"/>
      <c r="LQL12" s="1785"/>
      <c r="LQM12" s="1785"/>
      <c r="LQN12" s="1785"/>
      <c r="LQO12" s="1785"/>
      <c r="LQP12" s="1785"/>
      <c r="LQQ12" s="1785"/>
      <c r="LQR12" s="1785"/>
      <c r="LQS12" s="1785"/>
      <c r="LQT12" s="1785"/>
      <c r="LQU12" s="1785"/>
      <c r="LQV12" s="1785"/>
      <c r="LQW12" s="1785"/>
      <c r="LQX12" s="1785"/>
      <c r="LQY12" s="1785"/>
      <c r="LQZ12" s="1785"/>
      <c r="LRA12" s="1785"/>
      <c r="LRB12" s="1785"/>
      <c r="LRC12" s="1785"/>
      <c r="LRD12" s="1785"/>
      <c r="LRE12" s="1785"/>
      <c r="LRF12" s="1785"/>
      <c r="LRG12" s="1785"/>
      <c r="LRH12" s="1785"/>
      <c r="LRI12" s="1785"/>
      <c r="LRJ12" s="1785"/>
      <c r="LRK12" s="1785"/>
      <c r="LRL12" s="1785"/>
      <c r="LRM12" s="1785"/>
      <c r="LRN12" s="1785"/>
      <c r="LRO12" s="1785"/>
      <c r="LRP12" s="1785"/>
      <c r="LRQ12" s="1785"/>
      <c r="LRR12" s="1785"/>
      <c r="LRS12" s="1785"/>
      <c r="LRT12" s="1785"/>
      <c r="LRU12" s="1785"/>
      <c r="LRV12" s="1785"/>
      <c r="LRW12" s="1785"/>
      <c r="LRX12" s="1785"/>
      <c r="LRY12" s="1785"/>
      <c r="LRZ12" s="1785"/>
      <c r="LSA12" s="1785"/>
      <c r="LSB12" s="1785"/>
      <c r="LSC12" s="1785"/>
      <c r="LSD12" s="1785"/>
      <c r="LSE12" s="1785"/>
      <c r="LSF12" s="1785"/>
      <c r="LSG12" s="1785"/>
      <c r="LSH12" s="1785"/>
      <c r="LSI12" s="1785"/>
      <c r="LSJ12" s="1785"/>
      <c r="LSK12" s="1785"/>
      <c r="LSL12" s="1785"/>
      <c r="LSM12" s="1785"/>
      <c r="LSN12" s="1785"/>
      <c r="LSO12" s="1785"/>
      <c r="LSP12" s="1785"/>
      <c r="LSQ12" s="1785"/>
      <c r="LSR12" s="1785"/>
      <c r="LSS12" s="1785"/>
      <c r="LST12" s="1785"/>
      <c r="LSU12" s="1785"/>
      <c r="LSV12" s="1785"/>
      <c r="LSW12" s="1785"/>
      <c r="LSX12" s="1785"/>
      <c r="LSY12" s="1785"/>
      <c r="LSZ12" s="1785"/>
      <c r="LTA12" s="1785"/>
      <c r="LTB12" s="1785"/>
      <c r="LTC12" s="1785"/>
      <c r="LTD12" s="1785"/>
      <c r="LTE12" s="1785"/>
      <c r="LTF12" s="1785"/>
      <c r="LTG12" s="1785"/>
      <c r="LTH12" s="1785"/>
      <c r="LTI12" s="1785"/>
      <c r="LTJ12" s="1785"/>
      <c r="LTK12" s="1785"/>
      <c r="LTL12" s="1785"/>
      <c r="LTM12" s="1785"/>
      <c r="LTN12" s="1785"/>
      <c r="LTO12" s="1785"/>
      <c r="LTP12" s="1785"/>
      <c r="LTQ12" s="1785"/>
      <c r="LTR12" s="1785"/>
      <c r="LTS12" s="1785"/>
      <c r="LTT12" s="1785"/>
      <c r="LTU12" s="1785"/>
      <c r="LTV12" s="1785"/>
      <c r="LTW12" s="1785"/>
      <c r="LTX12" s="1785"/>
      <c r="LTY12" s="1785"/>
      <c r="LTZ12" s="1785"/>
      <c r="LUA12" s="1785"/>
      <c r="LUB12" s="1785"/>
      <c r="LUC12" s="1785"/>
      <c r="LUD12" s="1785"/>
      <c r="LUE12" s="1785"/>
      <c r="LUF12" s="1785"/>
      <c r="LUG12" s="1785"/>
      <c r="LUH12" s="1785"/>
      <c r="LUI12" s="1785"/>
      <c r="LUJ12" s="1785"/>
      <c r="LUK12" s="1785"/>
      <c r="LUL12" s="1785"/>
      <c r="LUM12" s="1785"/>
      <c r="LUN12" s="1785"/>
      <c r="LUO12" s="1785"/>
      <c r="LUP12" s="1785"/>
      <c r="LUQ12" s="1785"/>
      <c r="LUR12" s="1785"/>
      <c r="LUS12" s="1785"/>
      <c r="LUT12" s="1785"/>
      <c r="LUU12" s="1785"/>
      <c r="LUV12" s="1785"/>
      <c r="LUW12" s="1785"/>
      <c r="LUX12" s="1785"/>
      <c r="LUY12" s="1785"/>
      <c r="LUZ12" s="1785"/>
      <c r="LVA12" s="1785"/>
      <c r="LVB12" s="1785"/>
      <c r="LVC12" s="1785"/>
      <c r="LVD12" s="1785"/>
      <c r="LVE12" s="1785"/>
      <c r="LVF12" s="1785"/>
      <c r="LVG12" s="1785"/>
      <c r="LVH12" s="1785"/>
      <c r="LVI12" s="1785"/>
      <c r="LVJ12" s="1785"/>
      <c r="LVK12" s="1785"/>
      <c r="LVL12" s="1785"/>
      <c r="LVM12" s="1785"/>
      <c r="LVN12" s="1785"/>
      <c r="LVO12" s="1785"/>
      <c r="LVP12" s="1785"/>
      <c r="LVQ12" s="1785"/>
      <c r="LVR12" s="1785"/>
      <c r="LVS12" s="1785"/>
      <c r="LVT12" s="1785"/>
      <c r="LVU12" s="1785"/>
      <c r="LVV12" s="1785"/>
      <c r="LVW12" s="1785"/>
      <c r="LVX12" s="1785"/>
      <c r="LVY12" s="1785"/>
      <c r="LVZ12" s="1785"/>
      <c r="LWA12" s="1785"/>
      <c r="LWB12" s="1785"/>
      <c r="LWC12" s="1785"/>
      <c r="LWD12" s="1785"/>
      <c r="LWE12" s="1785"/>
      <c r="LWF12" s="1785"/>
      <c r="LWG12" s="1785"/>
      <c r="LWH12" s="1785"/>
      <c r="LWI12" s="1785"/>
      <c r="LWJ12" s="1785"/>
      <c r="LWK12" s="1785"/>
      <c r="LWL12" s="1785"/>
      <c r="LWM12" s="1785"/>
      <c r="LWN12" s="1785"/>
      <c r="LWO12" s="1785"/>
      <c r="LWP12" s="1785"/>
      <c r="LWQ12" s="1785"/>
      <c r="LWR12" s="1785"/>
      <c r="LWS12" s="1785"/>
      <c r="LWT12" s="1785"/>
      <c r="LWU12" s="1785"/>
      <c r="LWV12" s="1785"/>
      <c r="LWW12" s="1785"/>
      <c r="LWX12" s="1785"/>
      <c r="LWY12" s="1785"/>
      <c r="LWZ12" s="1785"/>
      <c r="LXA12" s="1785"/>
      <c r="LXB12" s="1785"/>
      <c r="LXC12" s="1785"/>
      <c r="LXD12" s="1785"/>
      <c r="LXE12" s="1785"/>
      <c r="LXF12" s="1785"/>
      <c r="LXG12" s="1785"/>
      <c r="LXH12" s="1785"/>
      <c r="LXI12" s="1785"/>
      <c r="LXJ12" s="1785"/>
      <c r="LXK12" s="1785"/>
      <c r="LXL12" s="1785"/>
      <c r="LXM12" s="1785"/>
      <c r="LXN12" s="1785"/>
      <c r="LXO12" s="1785"/>
      <c r="LXP12" s="1785"/>
      <c r="LXQ12" s="1785"/>
      <c r="LXR12" s="1785"/>
      <c r="LXS12" s="1785"/>
      <c r="LXT12" s="1785"/>
      <c r="LXU12" s="1785"/>
      <c r="LXV12" s="1785"/>
      <c r="LXW12" s="1785"/>
      <c r="LXX12" s="1785"/>
      <c r="LXY12" s="1785"/>
      <c r="LXZ12" s="1785"/>
      <c r="LYA12" s="1785"/>
      <c r="LYB12" s="1785"/>
      <c r="LYC12" s="1785"/>
      <c r="LYD12" s="1785"/>
      <c r="LYE12" s="1785"/>
      <c r="LYF12" s="1785"/>
      <c r="LYG12" s="1785"/>
      <c r="LYH12" s="1785"/>
      <c r="LYI12" s="1785"/>
      <c r="LYJ12" s="1785"/>
      <c r="LYK12" s="1785"/>
      <c r="LYL12" s="1785"/>
      <c r="LYM12" s="1785"/>
      <c r="LYN12" s="1785"/>
      <c r="LYO12" s="1785"/>
      <c r="LYP12" s="1785"/>
      <c r="LYQ12" s="1785"/>
      <c r="LYR12" s="1785"/>
      <c r="LYS12" s="1785"/>
      <c r="LYT12" s="1785"/>
      <c r="LYU12" s="1785"/>
      <c r="LYV12" s="1785"/>
      <c r="LYW12" s="1785"/>
      <c r="LYX12" s="1785"/>
      <c r="LYY12" s="1785"/>
      <c r="LYZ12" s="1785"/>
      <c r="LZA12" s="1785"/>
      <c r="LZB12" s="1785"/>
      <c r="LZC12" s="1785"/>
      <c r="LZD12" s="1785"/>
      <c r="LZE12" s="1785"/>
      <c r="LZF12" s="1785"/>
      <c r="LZG12" s="1785"/>
      <c r="LZH12" s="1785"/>
      <c r="LZI12" s="1785"/>
      <c r="LZJ12" s="1785"/>
      <c r="LZK12" s="1785"/>
      <c r="LZL12" s="1785"/>
      <c r="LZM12" s="1785"/>
      <c r="LZN12" s="1785"/>
      <c r="LZO12" s="1785"/>
      <c r="LZP12" s="1785"/>
      <c r="LZQ12" s="1785"/>
      <c r="LZR12" s="1785"/>
      <c r="LZS12" s="1785"/>
      <c r="LZT12" s="1785"/>
      <c r="LZU12" s="1785"/>
      <c r="LZV12" s="1785"/>
      <c r="LZW12" s="1785"/>
      <c r="LZX12" s="1785"/>
      <c r="LZY12" s="1785"/>
      <c r="LZZ12" s="1785"/>
      <c r="MAA12" s="1785"/>
      <c r="MAB12" s="1785"/>
      <c r="MAC12" s="1785"/>
      <c r="MAD12" s="1785"/>
      <c r="MAE12" s="1785"/>
      <c r="MAF12" s="1785"/>
      <c r="MAG12" s="1785"/>
      <c r="MAH12" s="1785"/>
      <c r="MAI12" s="1785"/>
      <c r="MAJ12" s="1785"/>
      <c r="MAK12" s="1785"/>
      <c r="MAL12" s="1785"/>
      <c r="MAM12" s="1785"/>
      <c r="MAN12" s="1785"/>
      <c r="MAO12" s="1785"/>
      <c r="MAP12" s="1785"/>
      <c r="MAQ12" s="1785"/>
      <c r="MAR12" s="1785"/>
      <c r="MAS12" s="1785"/>
      <c r="MAT12" s="1785"/>
      <c r="MAU12" s="1785"/>
      <c r="MAV12" s="1785"/>
      <c r="MAW12" s="1785"/>
      <c r="MAX12" s="1785"/>
      <c r="MAY12" s="1785"/>
      <c r="MAZ12" s="1785"/>
      <c r="MBA12" s="1785"/>
      <c r="MBB12" s="1785"/>
      <c r="MBC12" s="1785"/>
      <c r="MBD12" s="1785"/>
      <c r="MBE12" s="1785"/>
      <c r="MBF12" s="1785"/>
      <c r="MBG12" s="1785"/>
      <c r="MBH12" s="1785"/>
      <c r="MBI12" s="1785"/>
      <c r="MBJ12" s="1785"/>
      <c r="MBK12" s="1785"/>
      <c r="MBL12" s="1785"/>
      <c r="MBM12" s="1785"/>
      <c r="MBN12" s="1785"/>
      <c r="MBO12" s="1785"/>
      <c r="MBP12" s="1785"/>
      <c r="MBQ12" s="1785"/>
      <c r="MBR12" s="1785"/>
      <c r="MBS12" s="1785"/>
      <c r="MBT12" s="1785"/>
      <c r="MBU12" s="1785"/>
      <c r="MBV12" s="1785"/>
      <c r="MBW12" s="1785"/>
      <c r="MBX12" s="1785"/>
      <c r="MBY12" s="1785"/>
      <c r="MBZ12" s="1785"/>
      <c r="MCA12" s="1785"/>
      <c r="MCB12" s="1785"/>
      <c r="MCC12" s="1785"/>
      <c r="MCD12" s="1785"/>
      <c r="MCE12" s="1785"/>
      <c r="MCF12" s="1785"/>
      <c r="MCG12" s="1785"/>
      <c r="MCH12" s="1785"/>
      <c r="MCI12" s="1785"/>
      <c r="MCJ12" s="1785"/>
      <c r="MCK12" s="1785"/>
      <c r="MCL12" s="1785"/>
      <c r="MCM12" s="1785"/>
      <c r="MCN12" s="1785"/>
      <c r="MCO12" s="1785"/>
      <c r="MCP12" s="1785"/>
      <c r="MCQ12" s="1785"/>
      <c r="MCR12" s="1785"/>
      <c r="MCS12" s="1785"/>
      <c r="MCT12" s="1785"/>
      <c r="MCU12" s="1785"/>
      <c r="MCV12" s="1785"/>
      <c r="MCW12" s="1785"/>
      <c r="MCX12" s="1785"/>
      <c r="MCY12" s="1785"/>
      <c r="MCZ12" s="1785"/>
      <c r="MDA12" s="1785"/>
      <c r="MDB12" s="1785"/>
      <c r="MDC12" s="1785"/>
      <c r="MDD12" s="1785"/>
      <c r="MDE12" s="1785"/>
      <c r="MDF12" s="1785"/>
      <c r="MDG12" s="1785"/>
      <c r="MDH12" s="1785"/>
      <c r="MDI12" s="1785"/>
      <c r="MDJ12" s="1785"/>
      <c r="MDK12" s="1785"/>
      <c r="MDL12" s="1785"/>
      <c r="MDM12" s="1785"/>
      <c r="MDN12" s="1785"/>
      <c r="MDO12" s="1785"/>
      <c r="MDP12" s="1785"/>
      <c r="MDQ12" s="1785"/>
      <c r="MDR12" s="1785"/>
      <c r="MDS12" s="1785"/>
      <c r="MDT12" s="1785"/>
      <c r="MDU12" s="1785"/>
      <c r="MDV12" s="1785"/>
      <c r="MDW12" s="1785"/>
      <c r="MDX12" s="1785"/>
      <c r="MDY12" s="1785"/>
      <c r="MDZ12" s="1785"/>
      <c r="MEA12" s="1785"/>
      <c r="MEB12" s="1785"/>
      <c r="MEC12" s="1785"/>
      <c r="MED12" s="1785"/>
      <c r="MEE12" s="1785"/>
      <c r="MEF12" s="1785"/>
      <c r="MEG12" s="1785"/>
      <c r="MEH12" s="1785"/>
      <c r="MEI12" s="1785"/>
      <c r="MEJ12" s="1785"/>
      <c r="MEK12" s="1785"/>
      <c r="MEL12" s="1785"/>
      <c r="MEM12" s="1785"/>
      <c r="MEN12" s="1785"/>
      <c r="MEO12" s="1785"/>
      <c r="MEP12" s="1785"/>
      <c r="MEQ12" s="1785"/>
      <c r="MER12" s="1785"/>
      <c r="MES12" s="1785"/>
      <c r="MET12" s="1785"/>
      <c r="MEU12" s="1785"/>
      <c r="MEV12" s="1785"/>
      <c r="MEW12" s="1785"/>
      <c r="MEX12" s="1785"/>
      <c r="MEY12" s="1785"/>
      <c r="MEZ12" s="1785"/>
      <c r="MFA12" s="1785"/>
      <c r="MFB12" s="1785"/>
      <c r="MFC12" s="1785"/>
      <c r="MFD12" s="1785"/>
      <c r="MFE12" s="1785"/>
      <c r="MFF12" s="1785"/>
      <c r="MFG12" s="1785"/>
      <c r="MFH12" s="1785"/>
      <c r="MFI12" s="1785"/>
      <c r="MFJ12" s="1785"/>
      <c r="MFK12" s="1785"/>
      <c r="MFL12" s="1785"/>
      <c r="MFM12" s="1785"/>
      <c r="MFN12" s="1785"/>
      <c r="MFO12" s="1785"/>
      <c r="MFP12" s="1785"/>
      <c r="MFQ12" s="1785"/>
      <c r="MFR12" s="1785"/>
      <c r="MFS12" s="1785"/>
      <c r="MFT12" s="1785"/>
      <c r="MFU12" s="1785"/>
      <c r="MFV12" s="1785"/>
      <c r="MFW12" s="1785"/>
      <c r="MFX12" s="1785"/>
      <c r="MFY12" s="1785"/>
      <c r="MFZ12" s="1785"/>
      <c r="MGA12" s="1785"/>
      <c r="MGB12" s="1785"/>
      <c r="MGC12" s="1785"/>
      <c r="MGD12" s="1785"/>
      <c r="MGE12" s="1785"/>
      <c r="MGF12" s="1785"/>
      <c r="MGG12" s="1785"/>
      <c r="MGH12" s="1785"/>
      <c r="MGI12" s="1785"/>
      <c r="MGJ12" s="1785"/>
      <c r="MGK12" s="1785"/>
      <c r="MGL12" s="1785"/>
      <c r="MGM12" s="1785"/>
      <c r="MGN12" s="1785"/>
      <c r="MGO12" s="1785"/>
      <c r="MGP12" s="1785"/>
      <c r="MGQ12" s="1785"/>
      <c r="MGR12" s="1785"/>
      <c r="MGS12" s="1785"/>
      <c r="MGT12" s="1785"/>
      <c r="MGU12" s="1785"/>
      <c r="MGV12" s="1785"/>
      <c r="MGW12" s="1785"/>
      <c r="MGX12" s="1785"/>
      <c r="MGY12" s="1785"/>
      <c r="MGZ12" s="1785"/>
      <c r="MHA12" s="1785"/>
      <c r="MHB12" s="1785"/>
      <c r="MHC12" s="1785"/>
      <c r="MHD12" s="1785"/>
      <c r="MHE12" s="1785"/>
      <c r="MHF12" s="1785"/>
      <c r="MHG12" s="1785"/>
      <c r="MHH12" s="1785"/>
      <c r="MHI12" s="1785"/>
      <c r="MHJ12" s="1785"/>
      <c r="MHK12" s="1785"/>
      <c r="MHL12" s="1785"/>
      <c r="MHM12" s="1785"/>
      <c r="MHN12" s="1785"/>
      <c r="MHO12" s="1785"/>
      <c r="MHP12" s="1785"/>
      <c r="MHQ12" s="1785"/>
      <c r="MHR12" s="1785"/>
      <c r="MHS12" s="1785"/>
      <c r="MHT12" s="1785"/>
      <c r="MHU12" s="1785"/>
      <c r="MHV12" s="1785"/>
      <c r="MHW12" s="1785"/>
      <c r="MHX12" s="1785"/>
      <c r="MHY12" s="1785"/>
      <c r="MHZ12" s="1785"/>
      <c r="MIA12" s="1785"/>
      <c r="MIB12" s="1785"/>
      <c r="MIC12" s="1785"/>
      <c r="MID12" s="1785"/>
      <c r="MIE12" s="1785"/>
      <c r="MIF12" s="1785"/>
      <c r="MIG12" s="1785"/>
      <c r="MIH12" s="1785"/>
      <c r="MII12" s="1785"/>
      <c r="MIJ12" s="1785"/>
      <c r="MIK12" s="1785"/>
      <c r="MIL12" s="1785"/>
      <c r="MIM12" s="1785"/>
      <c r="MIN12" s="1785"/>
      <c r="MIO12" s="1785"/>
      <c r="MIP12" s="1785"/>
      <c r="MIQ12" s="1785"/>
      <c r="MIR12" s="1785"/>
      <c r="MIS12" s="1785"/>
      <c r="MIT12" s="1785"/>
      <c r="MIU12" s="1785"/>
      <c r="MIV12" s="1785"/>
      <c r="MIW12" s="1785"/>
      <c r="MIX12" s="1785"/>
      <c r="MIY12" s="1785"/>
      <c r="MIZ12" s="1785"/>
      <c r="MJA12" s="1785"/>
      <c r="MJB12" s="1785"/>
      <c r="MJC12" s="1785"/>
      <c r="MJD12" s="1785"/>
      <c r="MJE12" s="1785"/>
      <c r="MJF12" s="1785"/>
      <c r="MJG12" s="1785"/>
      <c r="MJH12" s="1785"/>
      <c r="MJI12" s="1785"/>
      <c r="MJJ12" s="1785"/>
      <c r="MJK12" s="1785"/>
      <c r="MJL12" s="1785"/>
      <c r="MJM12" s="1785"/>
      <c r="MJN12" s="1785"/>
      <c r="MJO12" s="1785"/>
      <c r="MJP12" s="1785"/>
      <c r="MJQ12" s="1785"/>
      <c r="MJR12" s="1785"/>
      <c r="MJS12" s="1785"/>
      <c r="MJT12" s="1785"/>
      <c r="MJU12" s="1785"/>
      <c r="MJV12" s="1785"/>
      <c r="MJW12" s="1785"/>
      <c r="MJX12" s="1785"/>
      <c r="MJY12" s="1785"/>
      <c r="MJZ12" s="1785"/>
      <c r="MKA12" s="1785"/>
      <c r="MKB12" s="1785"/>
      <c r="MKC12" s="1785"/>
      <c r="MKD12" s="1785"/>
      <c r="MKE12" s="1785"/>
      <c r="MKF12" s="1785"/>
      <c r="MKG12" s="1785"/>
      <c r="MKH12" s="1785"/>
      <c r="MKI12" s="1785"/>
      <c r="MKJ12" s="1785"/>
      <c r="MKK12" s="1785"/>
      <c r="MKL12" s="1785"/>
      <c r="MKM12" s="1785"/>
      <c r="MKN12" s="1785"/>
      <c r="MKO12" s="1785"/>
      <c r="MKP12" s="1785"/>
      <c r="MKQ12" s="1785"/>
      <c r="MKR12" s="1785"/>
      <c r="MKS12" s="1785"/>
      <c r="MKT12" s="1785"/>
      <c r="MKU12" s="1785"/>
      <c r="MKV12" s="1785"/>
      <c r="MKW12" s="1785"/>
      <c r="MKX12" s="1785"/>
      <c r="MKY12" s="1785"/>
      <c r="MKZ12" s="1785"/>
      <c r="MLA12" s="1785"/>
      <c r="MLB12" s="1785"/>
      <c r="MLC12" s="1785"/>
      <c r="MLD12" s="1785"/>
      <c r="MLE12" s="1785"/>
      <c r="MLF12" s="1785"/>
      <c r="MLG12" s="1785"/>
      <c r="MLH12" s="1785"/>
      <c r="MLI12" s="1785"/>
      <c r="MLJ12" s="1785"/>
      <c r="MLK12" s="1785"/>
      <c r="MLL12" s="1785"/>
      <c r="MLM12" s="1785"/>
      <c r="MLN12" s="1785"/>
      <c r="MLO12" s="1785"/>
      <c r="MLP12" s="1785"/>
      <c r="MLQ12" s="1785"/>
      <c r="MLR12" s="1785"/>
      <c r="MLS12" s="1785"/>
      <c r="MLT12" s="1785"/>
      <c r="MLU12" s="1785"/>
      <c r="MLV12" s="1785"/>
      <c r="MLW12" s="1785"/>
      <c r="MLX12" s="1785"/>
      <c r="MLY12" s="1785"/>
      <c r="MLZ12" s="1785"/>
      <c r="MMA12" s="1785"/>
      <c r="MMB12" s="1785"/>
      <c r="MMC12" s="1785"/>
      <c r="MMD12" s="1785"/>
      <c r="MME12" s="1785"/>
      <c r="MMF12" s="1785"/>
      <c r="MMG12" s="1785"/>
      <c r="MMH12" s="1785"/>
      <c r="MMI12" s="1785"/>
      <c r="MMJ12" s="1785"/>
      <c r="MMK12" s="1785"/>
      <c r="MML12" s="1785"/>
      <c r="MMM12" s="1785"/>
      <c r="MMN12" s="1785"/>
      <c r="MMO12" s="1785"/>
      <c r="MMP12" s="1785"/>
      <c r="MMQ12" s="1785"/>
      <c r="MMR12" s="1785"/>
      <c r="MMS12" s="1785"/>
      <c r="MMT12" s="1785"/>
      <c r="MMU12" s="1785"/>
      <c r="MMV12" s="1785"/>
      <c r="MMW12" s="1785"/>
      <c r="MMX12" s="1785"/>
      <c r="MMY12" s="1785"/>
      <c r="MMZ12" s="1785"/>
      <c r="MNA12" s="1785"/>
      <c r="MNB12" s="1785"/>
      <c r="MNC12" s="1785"/>
      <c r="MND12" s="1785"/>
      <c r="MNE12" s="1785"/>
      <c r="MNF12" s="1785"/>
      <c r="MNG12" s="1785"/>
      <c r="MNH12" s="1785"/>
      <c r="MNI12" s="1785"/>
      <c r="MNJ12" s="1785"/>
      <c r="MNK12" s="1785"/>
      <c r="MNL12" s="1785"/>
      <c r="MNM12" s="1785"/>
      <c r="MNN12" s="1785"/>
      <c r="MNO12" s="1785"/>
      <c r="MNP12" s="1785"/>
      <c r="MNQ12" s="1785"/>
      <c r="MNR12" s="1785"/>
      <c r="MNS12" s="1785"/>
      <c r="MNT12" s="1785"/>
      <c r="MNU12" s="1785"/>
      <c r="MNV12" s="1785"/>
      <c r="MNW12" s="1785"/>
      <c r="MNX12" s="1785"/>
      <c r="MNY12" s="1785"/>
      <c r="MNZ12" s="1785"/>
      <c r="MOA12" s="1785"/>
      <c r="MOB12" s="1785"/>
      <c r="MOC12" s="1785"/>
      <c r="MOD12" s="1785"/>
      <c r="MOE12" s="1785"/>
      <c r="MOF12" s="1785"/>
      <c r="MOG12" s="1785"/>
      <c r="MOH12" s="1785"/>
      <c r="MOI12" s="1785"/>
      <c r="MOJ12" s="1785"/>
      <c r="MOK12" s="1785"/>
      <c r="MOL12" s="1785"/>
      <c r="MOM12" s="1785"/>
      <c r="MON12" s="1785"/>
      <c r="MOO12" s="1785"/>
      <c r="MOP12" s="1785"/>
      <c r="MOQ12" s="1785"/>
      <c r="MOR12" s="1785"/>
      <c r="MOS12" s="1785"/>
      <c r="MOT12" s="1785"/>
      <c r="MOU12" s="1785"/>
      <c r="MOV12" s="1785"/>
      <c r="MOW12" s="1785"/>
      <c r="MOX12" s="1785"/>
      <c r="MOY12" s="1785"/>
      <c r="MOZ12" s="1785"/>
      <c r="MPA12" s="1785"/>
      <c r="MPB12" s="1785"/>
      <c r="MPC12" s="1785"/>
      <c r="MPD12" s="1785"/>
      <c r="MPE12" s="1785"/>
      <c r="MPF12" s="1785"/>
      <c r="MPG12" s="1785"/>
      <c r="MPH12" s="1785"/>
      <c r="MPI12" s="1785"/>
      <c r="MPJ12" s="1785"/>
      <c r="MPK12" s="1785"/>
      <c r="MPL12" s="1785"/>
      <c r="MPM12" s="1785"/>
      <c r="MPN12" s="1785"/>
      <c r="MPO12" s="1785"/>
      <c r="MPP12" s="1785"/>
      <c r="MPQ12" s="1785"/>
      <c r="MPR12" s="1785"/>
      <c r="MPS12" s="1785"/>
      <c r="MPT12" s="1785"/>
      <c r="MPU12" s="1785"/>
      <c r="MPV12" s="1785"/>
      <c r="MPW12" s="1785"/>
      <c r="MPX12" s="1785"/>
      <c r="MPY12" s="1785"/>
      <c r="MPZ12" s="1785"/>
      <c r="MQA12" s="1785"/>
      <c r="MQB12" s="1785"/>
      <c r="MQC12" s="1785"/>
      <c r="MQD12" s="1785"/>
      <c r="MQE12" s="1785"/>
      <c r="MQF12" s="1785"/>
      <c r="MQG12" s="1785"/>
      <c r="MQH12" s="1785"/>
      <c r="MQI12" s="1785"/>
      <c r="MQJ12" s="1785"/>
      <c r="MQK12" s="1785"/>
      <c r="MQL12" s="1785"/>
      <c r="MQM12" s="1785"/>
      <c r="MQN12" s="1785"/>
      <c r="MQO12" s="1785"/>
      <c r="MQP12" s="1785"/>
      <c r="MQQ12" s="1785"/>
      <c r="MQR12" s="1785"/>
      <c r="MQS12" s="1785"/>
      <c r="MQT12" s="1785"/>
      <c r="MQU12" s="1785"/>
      <c r="MQV12" s="1785"/>
      <c r="MQW12" s="1785"/>
      <c r="MQX12" s="1785"/>
      <c r="MQY12" s="1785"/>
      <c r="MQZ12" s="1785"/>
      <c r="MRA12" s="1785"/>
      <c r="MRB12" s="1785"/>
      <c r="MRC12" s="1785"/>
      <c r="MRD12" s="1785"/>
      <c r="MRE12" s="1785"/>
      <c r="MRF12" s="1785"/>
      <c r="MRG12" s="1785"/>
      <c r="MRH12" s="1785"/>
      <c r="MRI12" s="1785"/>
      <c r="MRJ12" s="1785"/>
      <c r="MRK12" s="1785"/>
      <c r="MRL12" s="1785"/>
      <c r="MRM12" s="1785"/>
      <c r="MRN12" s="1785"/>
      <c r="MRO12" s="1785"/>
      <c r="MRP12" s="1785"/>
      <c r="MRQ12" s="1785"/>
      <c r="MRR12" s="1785"/>
      <c r="MRS12" s="1785"/>
      <c r="MRT12" s="1785"/>
      <c r="MRU12" s="1785"/>
      <c r="MRV12" s="1785"/>
      <c r="MRW12" s="1785"/>
      <c r="MRX12" s="1785"/>
      <c r="MRY12" s="1785"/>
      <c r="MRZ12" s="1785"/>
      <c r="MSA12" s="1785"/>
      <c r="MSB12" s="1785"/>
      <c r="MSC12" s="1785"/>
      <c r="MSD12" s="1785"/>
      <c r="MSE12" s="1785"/>
      <c r="MSF12" s="1785"/>
      <c r="MSG12" s="1785"/>
      <c r="MSH12" s="1785"/>
      <c r="MSI12" s="1785"/>
      <c r="MSJ12" s="1785"/>
      <c r="MSK12" s="1785"/>
      <c r="MSL12" s="1785"/>
      <c r="MSM12" s="1785"/>
      <c r="MSN12" s="1785"/>
      <c r="MSO12" s="1785"/>
      <c r="MSP12" s="1785"/>
      <c r="MSQ12" s="1785"/>
      <c r="MSR12" s="1785"/>
      <c r="MSS12" s="1785"/>
      <c r="MST12" s="1785"/>
      <c r="MSU12" s="1785"/>
      <c r="MSV12" s="1785"/>
      <c r="MSW12" s="1785"/>
      <c r="MSX12" s="1785"/>
      <c r="MSY12" s="1785"/>
      <c r="MSZ12" s="1785"/>
      <c r="MTA12" s="1785"/>
      <c r="MTB12" s="1785"/>
      <c r="MTC12" s="1785"/>
      <c r="MTD12" s="1785"/>
      <c r="MTE12" s="1785"/>
      <c r="MTF12" s="1785"/>
      <c r="MTG12" s="1785"/>
      <c r="MTH12" s="1785"/>
      <c r="MTI12" s="1785"/>
      <c r="MTJ12" s="1785"/>
      <c r="MTK12" s="1785"/>
      <c r="MTL12" s="1785"/>
      <c r="MTM12" s="1785"/>
      <c r="MTN12" s="1785"/>
      <c r="MTO12" s="1785"/>
      <c r="MTP12" s="1785"/>
      <c r="MTQ12" s="1785"/>
      <c r="MTR12" s="1785"/>
      <c r="MTS12" s="1785"/>
      <c r="MTT12" s="1785"/>
      <c r="MTU12" s="1785"/>
      <c r="MTV12" s="1785"/>
      <c r="MTW12" s="1785"/>
      <c r="MTX12" s="1785"/>
      <c r="MTY12" s="1785"/>
      <c r="MTZ12" s="1785"/>
      <c r="MUA12" s="1785"/>
      <c r="MUB12" s="1785"/>
      <c r="MUC12" s="1785"/>
      <c r="MUD12" s="1785"/>
      <c r="MUE12" s="1785"/>
      <c r="MUF12" s="1785"/>
      <c r="MUG12" s="1785"/>
      <c r="MUH12" s="1785"/>
      <c r="MUI12" s="1785"/>
      <c r="MUJ12" s="1785"/>
      <c r="MUK12" s="1785"/>
      <c r="MUL12" s="1785"/>
      <c r="MUM12" s="1785"/>
      <c r="MUN12" s="1785"/>
      <c r="MUO12" s="1785"/>
      <c r="MUP12" s="1785"/>
      <c r="MUQ12" s="1785"/>
      <c r="MUR12" s="1785"/>
      <c r="MUS12" s="1785"/>
      <c r="MUT12" s="1785"/>
      <c r="MUU12" s="1785"/>
      <c r="MUV12" s="1785"/>
      <c r="MUW12" s="1785"/>
      <c r="MUX12" s="1785"/>
      <c r="MUY12" s="1785"/>
      <c r="MUZ12" s="1785"/>
      <c r="MVA12" s="1785"/>
      <c r="MVB12" s="1785"/>
      <c r="MVC12" s="1785"/>
      <c r="MVD12" s="1785"/>
      <c r="MVE12" s="1785"/>
      <c r="MVF12" s="1785"/>
      <c r="MVG12" s="1785"/>
      <c r="MVH12" s="1785"/>
      <c r="MVI12" s="1785"/>
      <c r="MVJ12" s="1785"/>
      <c r="MVK12" s="1785"/>
      <c r="MVL12" s="1785"/>
      <c r="MVM12" s="1785"/>
      <c r="MVN12" s="1785"/>
      <c r="MVO12" s="1785"/>
      <c r="MVP12" s="1785"/>
      <c r="MVQ12" s="1785"/>
      <c r="MVR12" s="1785"/>
      <c r="MVS12" s="1785"/>
      <c r="MVT12" s="1785"/>
      <c r="MVU12" s="1785"/>
      <c r="MVV12" s="1785"/>
      <c r="MVW12" s="1785"/>
      <c r="MVX12" s="1785"/>
      <c r="MVY12" s="1785"/>
      <c r="MVZ12" s="1785"/>
      <c r="MWA12" s="1785"/>
      <c r="MWB12" s="1785"/>
      <c r="MWC12" s="1785"/>
      <c r="MWD12" s="1785"/>
      <c r="MWE12" s="1785"/>
      <c r="MWF12" s="1785"/>
      <c r="MWG12" s="1785"/>
      <c r="MWH12" s="1785"/>
      <c r="MWI12" s="1785"/>
      <c r="MWJ12" s="1785"/>
      <c r="MWK12" s="1785"/>
      <c r="MWL12" s="1785"/>
      <c r="MWM12" s="1785"/>
      <c r="MWN12" s="1785"/>
      <c r="MWO12" s="1785"/>
      <c r="MWP12" s="1785"/>
      <c r="MWQ12" s="1785"/>
      <c r="MWR12" s="1785"/>
      <c r="MWS12" s="1785"/>
      <c r="MWT12" s="1785"/>
      <c r="MWU12" s="1785"/>
      <c r="MWV12" s="1785"/>
      <c r="MWW12" s="1785"/>
      <c r="MWX12" s="1785"/>
      <c r="MWY12" s="1785"/>
      <c r="MWZ12" s="1785"/>
      <c r="MXA12" s="1785"/>
      <c r="MXB12" s="1785"/>
      <c r="MXC12" s="1785"/>
      <c r="MXD12" s="1785"/>
      <c r="MXE12" s="1785"/>
      <c r="MXF12" s="1785"/>
      <c r="MXG12" s="1785"/>
      <c r="MXH12" s="1785"/>
      <c r="MXI12" s="1785"/>
      <c r="MXJ12" s="1785"/>
      <c r="MXK12" s="1785"/>
      <c r="MXL12" s="1785"/>
      <c r="MXM12" s="1785"/>
      <c r="MXN12" s="1785"/>
      <c r="MXO12" s="1785"/>
      <c r="MXP12" s="1785"/>
      <c r="MXQ12" s="1785"/>
      <c r="MXR12" s="1785"/>
      <c r="MXS12" s="1785"/>
      <c r="MXT12" s="1785"/>
      <c r="MXU12" s="1785"/>
      <c r="MXV12" s="1785"/>
      <c r="MXW12" s="1785"/>
      <c r="MXX12" s="1785"/>
      <c r="MXY12" s="1785"/>
      <c r="MXZ12" s="1785"/>
      <c r="MYA12" s="1785"/>
      <c r="MYB12" s="1785"/>
      <c r="MYC12" s="1785"/>
      <c r="MYD12" s="1785"/>
      <c r="MYE12" s="1785"/>
      <c r="MYF12" s="1785"/>
      <c r="MYG12" s="1785"/>
      <c r="MYH12" s="1785"/>
      <c r="MYI12" s="1785"/>
      <c r="MYJ12" s="1785"/>
      <c r="MYK12" s="1785"/>
      <c r="MYL12" s="1785"/>
      <c r="MYM12" s="1785"/>
      <c r="MYN12" s="1785"/>
      <c r="MYO12" s="1785"/>
      <c r="MYP12" s="1785"/>
      <c r="MYQ12" s="1785"/>
      <c r="MYR12" s="1785"/>
      <c r="MYS12" s="1785"/>
      <c r="MYT12" s="1785"/>
      <c r="MYU12" s="1785"/>
      <c r="MYV12" s="1785"/>
      <c r="MYW12" s="1785"/>
      <c r="MYX12" s="1785"/>
      <c r="MYY12" s="1785"/>
      <c r="MYZ12" s="1785"/>
      <c r="MZA12" s="1785"/>
      <c r="MZB12" s="1785"/>
      <c r="MZC12" s="1785"/>
      <c r="MZD12" s="1785"/>
      <c r="MZE12" s="1785"/>
      <c r="MZF12" s="1785"/>
      <c r="MZG12" s="1785"/>
      <c r="MZH12" s="1785"/>
      <c r="MZI12" s="1785"/>
      <c r="MZJ12" s="1785"/>
      <c r="MZK12" s="1785"/>
      <c r="MZL12" s="1785"/>
      <c r="MZM12" s="1785"/>
      <c r="MZN12" s="1785"/>
      <c r="MZO12" s="1785"/>
      <c r="MZP12" s="1785"/>
      <c r="MZQ12" s="1785"/>
      <c r="MZR12" s="1785"/>
      <c r="MZS12" s="1785"/>
      <c r="MZT12" s="1785"/>
      <c r="MZU12" s="1785"/>
      <c r="MZV12" s="1785"/>
      <c r="MZW12" s="1785"/>
      <c r="MZX12" s="1785"/>
      <c r="MZY12" s="1785"/>
      <c r="MZZ12" s="1785"/>
      <c r="NAA12" s="1785"/>
      <c r="NAB12" s="1785"/>
      <c r="NAC12" s="1785"/>
      <c r="NAD12" s="1785"/>
      <c r="NAE12" s="1785"/>
      <c r="NAF12" s="1785"/>
      <c r="NAG12" s="1785"/>
      <c r="NAH12" s="1785"/>
      <c r="NAI12" s="1785"/>
      <c r="NAJ12" s="1785"/>
      <c r="NAK12" s="1785"/>
      <c r="NAL12" s="1785"/>
      <c r="NAM12" s="1785"/>
      <c r="NAN12" s="1785"/>
      <c r="NAO12" s="1785"/>
      <c r="NAP12" s="1785"/>
      <c r="NAQ12" s="1785"/>
      <c r="NAR12" s="1785"/>
      <c r="NAS12" s="1785"/>
      <c r="NAT12" s="1785"/>
      <c r="NAU12" s="1785"/>
      <c r="NAV12" s="1785"/>
      <c r="NAW12" s="1785"/>
      <c r="NAX12" s="1785"/>
      <c r="NAY12" s="1785"/>
      <c r="NAZ12" s="1785"/>
      <c r="NBA12" s="1785"/>
      <c r="NBB12" s="1785"/>
      <c r="NBC12" s="1785"/>
      <c r="NBD12" s="1785"/>
      <c r="NBE12" s="1785"/>
      <c r="NBF12" s="1785"/>
      <c r="NBG12" s="1785"/>
      <c r="NBH12" s="1785"/>
      <c r="NBI12" s="1785"/>
      <c r="NBJ12" s="1785"/>
      <c r="NBK12" s="1785"/>
      <c r="NBL12" s="1785"/>
      <c r="NBM12" s="1785"/>
      <c r="NBN12" s="1785"/>
      <c r="NBO12" s="1785"/>
      <c r="NBP12" s="1785"/>
      <c r="NBQ12" s="1785"/>
      <c r="NBR12" s="1785"/>
      <c r="NBS12" s="1785"/>
      <c r="NBT12" s="1785"/>
      <c r="NBU12" s="1785"/>
      <c r="NBV12" s="1785"/>
      <c r="NBW12" s="1785"/>
      <c r="NBX12" s="1785"/>
      <c r="NBY12" s="1785"/>
      <c r="NBZ12" s="1785"/>
      <c r="NCA12" s="1785"/>
      <c r="NCB12" s="1785"/>
      <c r="NCC12" s="1785"/>
      <c r="NCD12" s="1785"/>
      <c r="NCE12" s="1785"/>
      <c r="NCF12" s="1785"/>
      <c r="NCG12" s="1785"/>
      <c r="NCH12" s="1785"/>
      <c r="NCI12" s="1785"/>
      <c r="NCJ12" s="1785"/>
      <c r="NCK12" s="1785"/>
      <c r="NCL12" s="1785"/>
      <c r="NCM12" s="1785"/>
      <c r="NCN12" s="1785"/>
      <c r="NCO12" s="1785"/>
      <c r="NCP12" s="1785"/>
      <c r="NCQ12" s="1785"/>
      <c r="NCR12" s="1785"/>
      <c r="NCS12" s="1785"/>
      <c r="NCT12" s="1785"/>
      <c r="NCU12" s="1785"/>
      <c r="NCV12" s="1785"/>
      <c r="NCW12" s="1785"/>
      <c r="NCX12" s="1785"/>
      <c r="NCY12" s="1785"/>
      <c r="NCZ12" s="1785"/>
      <c r="NDA12" s="1785"/>
      <c r="NDB12" s="1785"/>
      <c r="NDC12" s="1785"/>
      <c r="NDD12" s="1785"/>
      <c r="NDE12" s="1785"/>
      <c r="NDF12" s="1785"/>
      <c r="NDG12" s="1785"/>
      <c r="NDH12" s="1785"/>
      <c r="NDI12" s="1785"/>
      <c r="NDJ12" s="1785"/>
      <c r="NDK12" s="1785"/>
      <c r="NDL12" s="1785"/>
      <c r="NDM12" s="1785"/>
      <c r="NDN12" s="1785"/>
      <c r="NDO12" s="1785"/>
      <c r="NDP12" s="1785"/>
      <c r="NDQ12" s="1785"/>
      <c r="NDR12" s="1785"/>
      <c r="NDS12" s="1785"/>
      <c r="NDT12" s="1785"/>
      <c r="NDU12" s="1785"/>
      <c r="NDV12" s="1785"/>
      <c r="NDW12" s="1785"/>
      <c r="NDX12" s="1785"/>
      <c r="NDY12" s="1785"/>
      <c r="NDZ12" s="1785"/>
      <c r="NEA12" s="1785"/>
      <c r="NEB12" s="1785"/>
      <c r="NEC12" s="1785"/>
      <c r="NED12" s="1785"/>
      <c r="NEE12" s="1785"/>
      <c r="NEF12" s="1785"/>
      <c r="NEG12" s="1785"/>
      <c r="NEH12" s="1785"/>
      <c r="NEI12" s="1785"/>
      <c r="NEJ12" s="1785"/>
      <c r="NEK12" s="1785"/>
      <c r="NEL12" s="1785"/>
      <c r="NEM12" s="1785"/>
      <c r="NEN12" s="1785"/>
      <c r="NEO12" s="1785"/>
      <c r="NEP12" s="1785"/>
      <c r="NEQ12" s="1785"/>
      <c r="NER12" s="1785"/>
      <c r="NES12" s="1785"/>
      <c r="NET12" s="1785"/>
      <c r="NEU12" s="1785"/>
      <c r="NEV12" s="1785"/>
      <c r="NEW12" s="1785"/>
      <c r="NEX12" s="1785"/>
      <c r="NEY12" s="1785"/>
      <c r="NEZ12" s="1785"/>
      <c r="NFA12" s="1785"/>
      <c r="NFB12" s="1785"/>
      <c r="NFC12" s="1785"/>
      <c r="NFD12" s="1785"/>
      <c r="NFE12" s="1785"/>
      <c r="NFF12" s="1785"/>
      <c r="NFG12" s="1785"/>
      <c r="NFH12" s="1785"/>
      <c r="NFI12" s="1785"/>
      <c r="NFJ12" s="1785"/>
      <c r="NFK12" s="1785"/>
      <c r="NFL12" s="1785"/>
      <c r="NFM12" s="1785"/>
      <c r="NFN12" s="1785"/>
      <c r="NFO12" s="1785"/>
      <c r="NFP12" s="1785"/>
      <c r="NFQ12" s="1785"/>
      <c r="NFR12" s="1785"/>
      <c r="NFS12" s="1785"/>
      <c r="NFT12" s="1785"/>
      <c r="NFU12" s="1785"/>
      <c r="NFV12" s="1785"/>
      <c r="NFW12" s="1785"/>
      <c r="NFX12" s="1785"/>
      <c r="NFY12" s="1785"/>
      <c r="NFZ12" s="1785"/>
      <c r="NGA12" s="1785"/>
      <c r="NGB12" s="1785"/>
      <c r="NGC12" s="1785"/>
      <c r="NGD12" s="1785"/>
      <c r="NGE12" s="1785"/>
      <c r="NGF12" s="1785"/>
      <c r="NGG12" s="1785"/>
      <c r="NGH12" s="1785"/>
      <c r="NGI12" s="1785"/>
      <c r="NGJ12" s="1785"/>
      <c r="NGK12" s="1785"/>
      <c r="NGL12" s="1785"/>
      <c r="NGM12" s="1785"/>
      <c r="NGN12" s="1785"/>
      <c r="NGO12" s="1785"/>
      <c r="NGP12" s="1785"/>
      <c r="NGQ12" s="1785"/>
      <c r="NGR12" s="1785"/>
      <c r="NGS12" s="1785"/>
      <c r="NGT12" s="1785"/>
      <c r="NGU12" s="1785"/>
      <c r="NGV12" s="1785"/>
      <c r="NGW12" s="1785"/>
      <c r="NGX12" s="1785"/>
      <c r="NGY12" s="1785"/>
      <c r="NGZ12" s="1785"/>
      <c r="NHA12" s="1785"/>
      <c r="NHB12" s="1785"/>
      <c r="NHC12" s="1785"/>
      <c r="NHD12" s="1785"/>
      <c r="NHE12" s="1785"/>
      <c r="NHF12" s="1785"/>
      <c r="NHG12" s="1785"/>
      <c r="NHH12" s="1785"/>
      <c r="NHI12" s="1785"/>
      <c r="NHJ12" s="1785"/>
      <c r="NHK12" s="1785"/>
      <c r="NHL12" s="1785"/>
      <c r="NHM12" s="1785"/>
      <c r="NHN12" s="1785"/>
      <c r="NHO12" s="1785"/>
      <c r="NHP12" s="1785"/>
      <c r="NHQ12" s="1785"/>
      <c r="NHR12" s="1785"/>
      <c r="NHS12" s="1785"/>
      <c r="NHT12" s="1785"/>
      <c r="NHU12" s="1785"/>
      <c r="NHV12" s="1785"/>
      <c r="NHW12" s="1785"/>
      <c r="NHX12" s="1785"/>
      <c r="NHY12" s="1785"/>
      <c r="NHZ12" s="1785"/>
      <c r="NIA12" s="1785"/>
      <c r="NIB12" s="1785"/>
      <c r="NIC12" s="1785"/>
      <c r="NID12" s="1785"/>
      <c r="NIE12" s="1785"/>
      <c r="NIF12" s="1785"/>
      <c r="NIG12" s="1785"/>
      <c r="NIH12" s="1785"/>
      <c r="NII12" s="1785"/>
      <c r="NIJ12" s="1785"/>
      <c r="NIK12" s="1785"/>
      <c r="NIL12" s="1785"/>
      <c r="NIM12" s="1785"/>
      <c r="NIN12" s="1785"/>
      <c r="NIO12" s="1785"/>
      <c r="NIP12" s="1785"/>
      <c r="NIQ12" s="1785"/>
      <c r="NIR12" s="1785"/>
      <c r="NIS12" s="1785"/>
      <c r="NIT12" s="1785"/>
      <c r="NIU12" s="1785"/>
      <c r="NIV12" s="1785"/>
      <c r="NIW12" s="1785"/>
      <c r="NIX12" s="1785"/>
      <c r="NIY12" s="1785"/>
      <c r="NIZ12" s="1785"/>
      <c r="NJA12" s="1785"/>
      <c r="NJB12" s="1785"/>
      <c r="NJC12" s="1785"/>
      <c r="NJD12" s="1785"/>
      <c r="NJE12" s="1785"/>
      <c r="NJF12" s="1785"/>
      <c r="NJG12" s="1785"/>
      <c r="NJH12" s="1785"/>
      <c r="NJI12" s="1785"/>
      <c r="NJJ12" s="1785"/>
      <c r="NJK12" s="1785"/>
      <c r="NJL12" s="1785"/>
      <c r="NJM12" s="1785"/>
      <c r="NJN12" s="1785"/>
      <c r="NJO12" s="1785"/>
      <c r="NJP12" s="1785"/>
      <c r="NJQ12" s="1785"/>
      <c r="NJR12" s="1785"/>
      <c r="NJS12" s="1785"/>
      <c r="NJT12" s="1785"/>
      <c r="NJU12" s="1785"/>
      <c r="NJV12" s="1785"/>
      <c r="NJW12" s="1785"/>
      <c r="NJX12" s="1785"/>
      <c r="NJY12" s="1785"/>
      <c r="NJZ12" s="1785"/>
      <c r="NKA12" s="1785"/>
      <c r="NKB12" s="1785"/>
      <c r="NKC12" s="1785"/>
      <c r="NKD12" s="1785"/>
      <c r="NKE12" s="1785"/>
      <c r="NKF12" s="1785"/>
      <c r="NKG12" s="1785"/>
      <c r="NKH12" s="1785"/>
      <c r="NKI12" s="1785"/>
      <c r="NKJ12" s="1785"/>
      <c r="NKK12" s="1785"/>
      <c r="NKL12" s="1785"/>
      <c r="NKM12" s="1785"/>
      <c r="NKN12" s="1785"/>
      <c r="NKO12" s="1785"/>
      <c r="NKP12" s="1785"/>
      <c r="NKQ12" s="1785"/>
      <c r="NKR12" s="1785"/>
      <c r="NKS12" s="1785"/>
      <c r="NKT12" s="1785"/>
      <c r="NKU12" s="1785"/>
      <c r="NKV12" s="1785"/>
      <c r="NKW12" s="1785"/>
      <c r="NKX12" s="1785"/>
      <c r="NKY12" s="1785"/>
      <c r="NKZ12" s="1785"/>
      <c r="NLA12" s="1785"/>
      <c r="NLB12" s="1785"/>
      <c r="NLC12" s="1785"/>
      <c r="NLD12" s="1785"/>
      <c r="NLE12" s="1785"/>
      <c r="NLF12" s="1785"/>
      <c r="NLG12" s="1785"/>
      <c r="NLH12" s="1785"/>
      <c r="NLI12" s="1785"/>
      <c r="NLJ12" s="1785"/>
      <c r="NLK12" s="1785"/>
      <c r="NLL12" s="1785"/>
      <c r="NLM12" s="1785"/>
      <c r="NLN12" s="1785"/>
      <c r="NLO12" s="1785"/>
      <c r="NLP12" s="1785"/>
      <c r="NLQ12" s="1785"/>
      <c r="NLR12" s="1785"/>
      <c r="NLS12" s="1785"/>
      <c r="NLT12" s="1785"/>
      <c r="NLU12" s="1785"/>
      <c r="NLV12" s="1785"/>
      <c r="NLW12" s="1785"/>
      <c r="NLX12" s="1785"/>
      <c r="NLY12" s="1785"/>
      <c r="NLZ12" s="1785"/>
      <c r="NMA12" s="1785"/>
      <c r="NMB12" s="1785"/>
      <c r="NMC12" s="1785"/>
      <c r="NMD12" s="1785"/>
      <c r="NME12" s="1785"/>
      <c r="NMF12" s="1785"/>
      <c r="NMG12" s="1785"/>
      <c r="NMH12" s="1785"/>
      <c r="NMI12" s="1785"/>
      <c r="NMJ12" s="1785"/>
      <c r="NMK12" s="1785"/>
      <c r="NML12" s="1785"/>
      <c r="NMM12" s="1785"/>
      <c r="NMN12" s="1785"/>
      <c r="NMO12" s="1785"/>
      <c r="NMP12" s="1785"/>
      <c r="NMQ12" s="1785"/>
      <c r="NMR12" s="1785"/>
      <c r="NMS12" s="1785"/>
      <c r="NMT12" s="1785"/>
      <c r="NMU12" s="1785"/>
      <c r="NMV12" s="1785"/>
      <c r="NMW12" s="1785"/>
      <c r="NMX12" s="1785"/>
      <c r="NMY12" s="1785"/>
      <c r="NMZ12" s="1785"/>
      <c r="NNA12" s="1785"/>
      <c r="NNB12" s="1785"/>
      <c r="NNC12" s="1785"/>
      <c r="NND12" s="1785"/>
      <c r="NNE12" s="1785"/>
      <c r="NNF12" s="1785"/>
      <c r="NNG12" s="1785"/>
      <c r="NNH12" s="1785"/>
      <c r="NNI12" s="1785"/>
      <c r="NNJ12" s="1785"/>
      <c r="NNK12" s="1785"/>
      <c r="NNL12" s="1785"/>
      <c r="NNM12" s="1785"/>
      <c r="NNN12" s="1785"/>
      <c r="NNO12" s="1785"/>
      <c r="NNP12" s="1785"/>
      <c r="NNQ12" s="1785"/>
      <c r="NNR12" s="1785"/>
      <c r="NNS12" s="1785"/>
      <c r="NNT12" s="1785"/>
      <c r="NNU12" s="1785"/>
      <c r="NNV12" s="1785"/>
      <c r="NNW12" s="1785"/>
      <c r="NNX12" s="1785"/>
      <c r="NNY12" s="1785"/>
      <c r="NNZ12" s="1785"/>
      <c r="NOA12" s="1785"/>
      <c r="NOB12" s="1785"/>
      <c r="NOC12" s="1785"/>
      <c r="NOD12" s="1785"/>
      <c r="NOE12" s="1785"/>
      <c r="NOF12" s="1785"/>
      <c r="NOG12" s="1785"/>
      <c r="NOH12" s="1785"/>
      <c r="NOI12" s="1785"/>
      <c r="NOJ12" s="1785"/>
      <c r="NOK12" s="1785"/>
      <c r="NOL12" s="1785"/>
      <c r="NOM12" s="1785"/>
      <c r="NON12" s="1785"/>
      <c r="NOO12" s="1785"/>
      <c r="NOP12" s="1785"/>
      <c r="NOQ12" s="1785"/>
      <c r="NOR12" s="1785"/>
      <c r="NOS12" s="1785"/>
      <c r="NOT12" s="1785"/>
      <c r="NOU12" s="1785"/>
      <c r="NOV12" s="1785"/>
      <c r="NOW12" s="1785"/>
      <c r="NOX12" s="1785"/>
      <c r="NOY12" s="1785"/>
      <c r="NOZ12" s="1785"/>
      <c r="NPA12" s="1785"/>
      <c r="NPB12" s="1785"/>
      <c r="NPC12" s="1785"/>
      <c r="NPD12" s="1785"/>
      <c r="NPE12" s="1785"/>
      <c r="NPF12" s="1785"/>
      <c r="NPG12" s="1785"/>
      <c r="NPH12" s="1785"/>
      <c r="NPI12" s="1785"/>
      <c r="NPJ12" s="1785"/>
      <c r="NPK12" s="1785"/>
      <c r="NPL12" s="1785"/>
      <c r="NPM12" s="1785"/>
      <c r="NPN12" s="1785"/>
      <c r="NPO12" s="1785"/>
      <c r="NPP12" s="1785"/>
      <c r="NPQ12" s="1785"/>
      <c r="NPR12" s="1785"/>
      <c r="NPS12" s="1785"/>
      <c r="NPT12" s="1785"/>
      <c r="NPU12" s="1785"/>
      <c r="NPV12" s="1785"/>
      <c r="NPW12" s="1785"/>
      <c r="NPX12" s="1785"/>
      <c r="NPY12" s="1785"/>
      <c r="NPZ12" s="1785"/>
      <c r="NQA12" s="1785"/>
      <c r="NQB12" s="1785"/>
      <c r="NQC12" s="1785"/>
      <c r="NQD12" s="1785"/>
      <c r="NQE12" s="1785"/>
      <c r="NQF12" s="1785"/>
      <c r="NQG12" s="1785"/>
      <c r="NQH12" s="1785"/>
      <c r="NQI12" s="1785"/>
      <c r="NQJ12" s="1785"/>
      <c r="NQK12" s="1785"/>
      <c r="NQL12" s="1785"/>
      <c r="NQM12" s="1785"/>
      <c r="NQN12" s="1785"/>
      <c r="NQO12" s="1785"/>
      <c r="NQP12" s="1785"/>
      <c r="NQQ12" s="1785"/>
      <c r="NQR12" s="1785"/>
      <c r="NQS12" s="1785"/>
      <c r="NQT12" s="1785"/>
      <c r="NQU12" s="1785"/>
      <c r="NQV12" s="1785"/>
      <c r="NQW12" s="1785"/>
      <c r="NQX12" s="1785"/>
      <c r="NQY12" s="1785"/>
      <c r="NQZ12" s="1785"/>
      <c r="NRA12" s="1785"/>
      <c r="NRB12" s="1785"/>
      <c r="NRC12" s="1785"/>
      <c r="NRD12" s="1785"/>
      <c r="NRE12" s="1785"/>
      <c r="NRF12" s="1785"/>
      <c r="NRG12" s="1785"/>
      <c r="NRH12" s="1785"/>
      <c r="NRI12" s="1785"/>
      <c r="NRJ12" s="1785"/>
      <c r="NRK12" s="1785"/>
      <c r="NRL12" s="1785"/>
      <c r="NRM12" s="1785"/>
      <c r="NRN12" s="1785"/>
      <c r="NRO12" s="1785"/>
      <c r="NRP12" s="1785"/>
      <c r="NRQ12" s="1785"/>
      <c r="NRR12" s="1785"/>
      <c r="NRS12" s="1785"/>
      <c r="NRT12" s="1785"/>
      <c r="NRU12" s="1785"/>
      <c r="NRV12" s="1785"/>
      <c r="NRW12" s="1785"/>
      <c r="NRX12" s="1785"/>
      <c r="NRY12" s="1785"/>
      <c r="NRZ12" s="1785"/>
      <c r="NSA12" s="1785"/>
      <c r="NSB12" s="1785"/>
      <c r="NSC12" s="1785"/>
      <c r="NSD12" s="1785"/>
      <c r="NSE12" s="1785"/>
      <c r="NSF12" s="1785"/>
      <c r="NSG12" s="1785"/>
      <c r="NSH12" s="1785"/>
      <c r="NSI12" s="1785"/>
      <c r="NSJ12" s="1785"/>
      <c r="NSK12" s="1785"/>
      <c r="NSL12" s="1785"/>
      <c r="NSM12" s="1785"/>
      <c r="NSN12" s="1785"/>
      <c r="NSO12" s="1785"/>
      <c r="NSP12" s="1785"/>
      <c r="NSQ12" s="1785"/>
      <c r="NSR12" s="1785"/>
      <c r="NSS12" s="1785"/>
      <c r="NST12" s="1785"/>
      <c r="NSU12" s="1785"/>
      <c r="NSV12" s="1785"/>
      <c r="NSW12" s="1785"/>
      <c r="NSX12" s="1785"/>
      <c r="NSY12" s="1785"/>
      <c r="NSZ12" s="1785"/>
      <c r="NTA12" s="1785"/>
      <c r="NTB12" s="1785"/>
      <c r="NTC12" s="1785"/>
      <c r="NTD12" s="1785"/>
      <c r="NTE12" s="1785"/>
      <c r="NTF12" s="1785"/>
      <c r="NTG12" s="1785"/>
      <c r="NTH12" s="1785"/>
      <c r="NTI12" s="1785"/>
      <c r="NTJ12" s="1785"/>
      <c r="NTK12" s="1785"/>
      <c r="NTL12" s="1785"/>
      <c r="NTM12" s="1785"/>
      <c r="NTN12" s="1785"/>
      <c r="NTO12" s="1785"/>
      <c r="NTP12" s="1785"/>
      <c r="NTQ12" s="1785"/>
      <c r="NTR12" s="1785"/>
      <c r="NTS12" s="1785"/>
      <c r="NTT12" s="1785"/>
      <c r="NTU12" s="1785"/>
      <c r="NTV12" s="1785"/>
      <c r="NTW12" s="1785"/>
      <c r="NTX12" s="1785"/>
      <c r="NTY12" s="1785"/>
      <c r="NTZ12" s="1785"/>
      <c r="NUA12" s="1785"/>
      <c r="NUB12" s="1785"/>
      <c r="NUC12" s="1785"/>
      <c r="NUD12" s="1785"/>
      <c r="NUE12" s="1785"/>
      <c r="NUF12" s="1785"/>
      <c r="NUG12" s="1785"/>
      <c r="NUH12" s="1785"/>
      <c r="NUI12" s="1785"/>
      <c r="NUJ12" s="1785"/>
      <c r="NUK12" s="1785"/>
      <c r="NUL12" s="1785"/>
      <c r="NUM12" s="1785"/>
      <c r="NUN12" s="1785"/>
      <c r="NUO12" s="1785"/>
      <c r="NUP12" s="1785"/>
      <c r="NUQ12" s="1785"/>
      <c r="NUR12" s="1785"/>
      <c r="NUS12" s="1785"/>
      <c r="NUT12" s="1785"/>
      <c r="NUU12" s="1785"/>
      <c r="NUV12" s="1785"/>
      <c r="NUW12" s="1785"/>
      <c r="NUX12" s="1785"/>
      <c r="NUY12" s="1785"/>
      <c r="NUZ12" s="1785"/>
      <c r="NVA12" s="1785"/>
      <c r="NVB12" s="1785"/>
      <c r="NVC12" s="1785"/>
      <c r="NVD12" s="1785"/>
      <c r="NVE12" s="1785"/>
      <c r="NVF12" s="1785"/>
      <c r="NVG12" s="1785"/>
      <c r="NVH12" s="1785"/>
      <c r="NVI12" s="1785"/>
      <c r="NVJ12" s="1785"/>
      <c r="NVK12" s="1785"/>
      <c r="NVL12" s="1785"/>
      <c r="NVM12" s="1785"/>
      <c r="NVN12" s="1785"/>
      <c r="NVO12" s="1785"/>
      <c r="NVP12" s="1785"/>
      <c r="NVQ12" s="1785"/>
      <c r="NVR12" s="1785"/>
      <c r="NVS12" s="1785"/>
      <c r="NVT12" s="1785"/>
      <c r="NVU12" s="1785"/>
      <c r="NVV12" s="1785"/>
      <c r="NVW12" s="1785"/>
      <c r="NVX12" s="1785"/>
      <c r="NVY12" s="1785"/>
      <c r="NVZ12" s="1785"/>
      <c r="NWA12" s="1785"/>
      <c r="NWB12" s="1785"/>
      <c r="NWC12" s="1785"/>
      <c r="NWD12" s="1785"/>
      <c r="NWE12" s="1785"/>
      <c r="NWF12" s="1785"/>
      <c r="NWG12" s="1785"/>
      <c r="NWH12" s="1785"/>
      <c r="NWI12" s="1785"/>
      <c r="NWJ12" s="1785"/>
      <c r="NWK12" s="1785"/>
      <c r="NWL12" s="1785"/>
      <c r="NWM12" s="1785"/>
      <c r="NWN12" s="1785"/>
      <c r="NWO12" s="1785"/>
      <c r="NWP12" s="1785"/>
      <c r="NWQ12" s="1785"/>
      <c r="NWR12" s="1785"/>
      <c r="NWS12" s="1785"/>
      <c r="NWT12" s="1785"/>
      <c r="NWU12" s="1785"/>
      <c r="NWV12" s="1785"/>
      <c r="NWW12" s="1785"/>
      <c r="NWX12" s="1785"/>
      <c r="NWY12" s="1785"/>
      <c r="NWZ12" s="1785"/>
      <c r="NXA12" s="1785"/>
      <c r="NXB12" s="1785"/>
      <c r="NXC12" s="1785"/>
      <c r="NXD12" s="1785"/>
      <c r="NXE12" s="1785"/>
      <c r="NXF12" s="1785"/>
      <c r="NXG12" s="1785"/>
      <c r="NXH12" s="1785"/>
      <c r="NXI12" s="1785"/>
      <c r="NXJ12" s="1785"/>
      <c r="NXK12" s="1785"/>
      <c r="NXL12" s="1785"/>
      <c r="NXM12" s="1785"/>
      <c r="NXN12" s="1785"/>
      <c r="NXO12" s="1785"/>
      <c r="NXP12" s="1785"/>
      <c r="NXQ12" s="1785"/>
      <c r="NXR12" s="1785"/>
      <c r="NXS12" s="1785"/>
      <c r="NXT12" s="1785"/>
      <c r="NXU12" s="1785"/>
      <c r="NXV12" s="1785"/>
      <c r="NXW12" s="1785"/>
      <c r="NXX12" s="1785"/>
      <c r="NXY12" s="1785"/>
      <c r="NXZ12" s="1785"/>
      <c r="NYA12" s="1785"/>
      <c r="NYB12" s="1785"/>
      <c r="NYC12" s="1785"/>
      <c r="NYD12" s="1785"/>
      <c r="NYE12" s="1785"/>
      <c r="NYF12" s="1785"/>
      <c r="NYG12" s="1785"/>
      <c r="NYH12" s="1785"/>
      <c r="NYI12" s="1785"/>
      <c r="NYJ12" s="1785"/>
      <c r="NYK12" s="1785"/>
      <c r="NYL12" s="1785"/>
      <c r="NYM12" s="1785"/>
      <c r="NYN12" s="1785"/>
      <c r="NYO12" s="1785"/>
      <c r="NYP12" s="1785"/>
      <c r="NYQ12" s="1785"/>
      <c r="NYR12" s="1785"/>
      <c r="NYS12" s="1785"/>
      <c r="NYT12" s="1785"/>
      <c r="NYU12" s="1785"/>
      <c r="NYV12" s="1785"/>
      <c r="NYW12" s="1785"/>
      <c r="NYX12" s="1785"/>
      <c r="NYY12" s="1785"/>
      <c r="NYZ12" s="1785"/>
      <c r="NZA12" s="1785"/>
      <c r="NZB12" s="1785"/>
      <c r="NZC12" s="1785"/>
      <c r="NZD12" s="1785"/>
      <c r="NZE12" s="1785"/>
      <c r="NZF12" s="1785"/>
      <c r="NZG12" s="1785"/>
      <c r="NZH12" s="1785"/>
      <c r="NZI12" s="1785"/>
      <c r="NZJ12" s="1785"/>
      <c r="NZK12" s="1785"/>
      <c r="NZL12" s="1785"/>
      <c r="NZM12" s="1785"/>
      <c r="NZN12" s="1785"/>
      <c r="NZO12" s="1785"/>
      <c r="NZP12" s="1785"/>
      <c r="NZQ12" s="1785"/>
      <c r="NZR12" s="1785"/>
      <c r="NZS12" s="1785"/>
      <c r="NZT12" s="1785"/>
      <c r="NZU12" s="1785"/>
      <c r="NZV12" s="1785"/>
      <c r="NZW12" s="1785"/>
      <c r="NZX12" s="1785"/>
      <c r="NZY12" s="1785"/>
      <c r="NZZ12" s="1785"/>
      <c r="OAA12" s="1785"/>
      <c r="OAB12" s="1785"/>
      <c r="OAC12" s="1785"/>
      <c r="OAD12" s="1785"/>
      <c r="OAE12" s="1785"/>
      <c r="OAF12" s="1785"/>
      <c r="OAG12" s="1785"/>
      <c r="OAH12" s="1785"/>
      <c r="OAI12" s="1785"/>
      <c r="OAJ12" s="1785"/>
      <c r="OAK12" s="1785"/>
      <c r="OAL12" s="1785"/>
      <c r="OAM12" s="1785"/>
      <c r="OAN12" s="1785"/>
      <c r="OAO12" s="1785"/>
      <c r="OAP12" s="1785"/>
      <c r="OAQ12" s="1785"/>
      <c r="OAR12" s="1785"/>
      <c r="OAS12" s="1785"/>
      <c r="OAT12" s="1785"/>
      <c r="OAU12" s="1785"/>
      <c r="OAV12" s="1785"/>
      <c r="OAW12" s="1785"/>
      <c r="OAX12" s="1785"/>
      <c r="OAY12" s="1785"/>
      <c r="OAZ12" s="1785"/>
      <c r="OBA12" s="1785"/>
      <c r="OBB12" s="1785"/>
      <c r="OBC12" s="1785"/>
      <c r="OBD12" s="1785"/>
      <c r="OBE12" s="1785"/>
      <c r="OBF12" s="1785"/>
      <c r="OBG12" s="1785"/>
      <c r="OBH12" s="1785"/>
      <c r="OBI12" s="1785"/>
      <c r="OBJ12" s="1785"/>
      <c r="OBK12" s="1785"/>
      <c r="OBL12" s="1785"/>
      <c r="OBM12" s="1785"/>
      <c r="OBN12" s="1785"/>
      <c r="OBO12" s="1785"/>
      <c r="OBP12" s="1785"/>
      <c r="OBQ12" s="1785"/>
      <c r="OBR12" s="1785"/>
      <c r="OBS12" s="1785"/>
      <c r="OBT12" s="1785"/>
      <c r="OBU12" s="1785"/>
      <c r="OBV12" s="1785"/>
      <c r="OBW12" s="1785"/>
      <c r="OBX12" s="1785"/>
      <c r="OBY12" s="1785"/>
      <c r="OBZ12" s="1785"/>
      <c r="OCA12" s="1785"/>
      <c r="OCB12" s="1785"/>
      <c r="OCC12" s="1785"/>
      <c r="OCD12" s="1785"/>
      <c r="OCE12" s="1785"/>
      <c r="OCF12" s="1785"/>
      <c r="OCG12" s="1785"/>
      <c r="OCH12" s="1785"/>
      <c r="OCI12" s="1785"/>
      <c r="OCJ12" s="1785"/>
      <c r="OCK12" s="1785"/>
      <c r="OCL12" s="1785"/>
      <c r="OCM12" s="1785"/>
      <c r="OCN12" s="1785"/>
      <c r="OCO12" s="1785"/>
      <c r="OCP12" s="1785"/>
      <c r="OCQ12" s="1785"/>
      <c r="OCR12" s="1785"/>
      <c r="OCS12" s="1785"/>
      <c r="OCT12" s="1785"/>
      <c r="OCU12" s="1785"/>
      <c r="OCV12" s="1785"/>
      <c r="OCW12" s="1785"/>
      <c r="OCX12" s="1785"/>
      <c r="OCY12" s="1785"/>
      <c r="OCZ12" s="1785"/>
      <c r="ODA12" s="1785"/>
      <c r="ODB12" s="1785"/>
      <c r="ODC12" s="1785"/>
      <c r="ODD12" s="1785"/>
      <c r="ODE12" s="1785"/>
      <c r="ODF12" s="1785"/>
      <c r="ODG12" s="1785"/>
      <c r="ODH12" s="1785"/>
      <c r="ODI12" s="1785"/>
      <c r="ODJ12" s="1785"/>
      <c r="ODK12" s="1785"/>
      <c r="ODL12" s="1785"/>
      <c r="ODM12" s="1785"/>
      <c r="ODN12" s="1785"/>
      <c r="ODO12" s="1785"/>
      <c r="ODP12" s="1785"/>
      <c r="ODQ12" s="1785"/>
      <c r="ODR12" s="1785"/>
      <c r="ODS12" s="1785"/>
      <c r="ODT12" s="1785"/>
      <c r="ODU12" s="1785"/>
      <c r="ODV12" s="1785"/>
      <c r="ODW12" s="1785"/>
      <c r="ODX12" s="1785"/>
      <c r="ODY12" s="1785"/>
      <c r="ODZ12" s="1785"/>
      <c r="OEA12" s="1785"/>
      <c r="OEB12" s="1785"/>
      <c r="OEC12" s="1785"/>
      <c r="OED12" s="1785"/>
      <c r="OEE12" s="1785"/>
      <c r="OEF12" s="1785"/>
      <c r="OEG12" s="1785"/>
      <c r="OEH12" s="1785"/>
      <c r="OEI12" s="1785"/>
      <c r="OEJ12" s="1785"/>
      <c r="OEK12" s="1785"/>
      <c r="OEL12" s="1785"/>
      <c r="OEM12" s="1785"/>
      <c r="OEN12" s="1785"/>
      <c r="OEO12" s="1785"/>
      <c r="OEP12" s="1785"/>
      <c r="OEQ12" s="1785"/>
      <c r="OER12" s="1785"/>
      <c r="OES12" s="1785"/>
      <c r="OET12" s="1785"/>
      <c r="OEU12" s="1785"/>
      <c r="OEV12" s="1785"/>
      <c r="OEW12" s="1785"/>
      <c r="OEX12" s="1785"/>
      <c r="OEY12" s="1785"/>
      <c r="OEZ12" s="1785"/>
      <c r="OFA12" s="1785"/>
      <c r="OFB12" s="1785"/>
      <c r="OFC12" s="1785"/>
      <c r="OFD12" s="1785"/>
      <c r="OFE12" s="1785"/>
      <c r="OFF12" s="1785"/>
      <c r="OFG12" s="1785"/>
      <c r="OFH12" s="1785"/>
      <c r="OFI12" s="1785"/>
      <c r="OFJ12" s="1785"/>
      <c r="OFK12" s="1785"/>
      <c r="OFL12" s="1785"/>
      <c r="OFM12" s="1785"/>
      <c r="OFN12" s="1785"/>
      <c r="OFO12" s="1785"/>
      <c r="OFP12" s="1785"/>
      <c r="OFQ12" s="1785"/>
      <c r="OFR12" s="1785"/>
      <c r="OFS12" s="1785"/>
      <c r="OFT12" s="1785"/>
      <c r="OFU12" s="1785"/>
      <c r="OFV12" s="1785"/>
      <c r="OFW12" s="1785"/>
      <c r="OFX12" s="1785"/>
      <c r="OFY12" s="1785"/>
      <c r="OFZ12" s="1785"/>
      <c r="OGA12" s="1785"/>
      <c r="OGB12" s="1785"/>
      <c r="OGC12" s="1785"/>
      <c r="OGD12" s="1785"/>
      <c r="OGE12" s="1785"/>
      <c r="OGF12" s="1785"/>
      <c r="OGG12" s="1785"/>
      <c r="OGH12" s="1785"/>
      <c r="OGI12" s="1785"/>
      <c r="OGJ12" s="1785"/>
      <c r="OGK12" s="1785"/>
      <c r="OGL12" s="1785"/>
      <c r="OGM12" s="1785"/>
      <c r="OGN12" s="1785"/>
      <c r="OGO12" s="1785"/>
      <c r="OGP12" s="1785"/>
      <c r="OGQ12" s="1785"/>
      <c r="OGR12" s="1785"/>
      <c r="OGS12" s="1785"/>
      <c r="OGT12" s="1785"/>
      <c r="OGU12" s="1785"/>
      <c r="OGV12" s="1785"/>
      <c r="OGW12" s="1785"/>
      <c r="OGX12" s="1785"/>
      <c r="OGY12" s="1785"/>
      <c r="OGZ12" s="1785"/>
      <c r="OHA12" s="1785"/>
      <c r="OHB12" s="1785"/>
      <c r="OHC12" s="1785"/>
      <c r="OHD12" s="1785"/>
      <c r="OHE12" s="1785"/>
      <c r="OHF12" s="1785"/>
      <c r="OHG12" s="1785"/>
      <c r="OHH12" s="1785"/>
      <c r="OHI12" s="1785"/>
      <c r="OHJ12" s="1785"/>
      <c r="OHK12" s="1785"/>
      <c r="OHL12" s="1785"/>
      <c r="OHM12" s="1785"/>
      <c r="OHN12" s="1785"/>
      <c r="OHO12" s="1785"/>
      <c r="OHP12" s="1785"/>
      <c r="OHQ12" s="1785"/>
      <c r="OHR12" s="1785"/>
      <c r="OHS12" s="1785"/>
      <c r="OHT12" s="1785"/>
      <c r="OHU12" s="1785"/>
      <c r="OHV12" s="1785"/>
      <c r="OHW12" s="1785"/>
      <c r="OHX12" s="1785"/>
      <c r="OHY12" s="1785"/>
      <c r="OHZ12" s="1785"/>
      <c r="OIA12" s="1785"/>
      <c r="OIB12" s="1785"/>
      <c r="OIC12" s="1785"/>
      <c r="OID12" s="1785"/>
      <c r="OIE12" s="1785"/>
      <c r="OIF12" s="1785"/>
      <c r="OIG12" s="1785"/>
      <c r="OIH12" s="1785"/>
      <c r="OII12" s="1785"/>
      <c r="OIJ12" s="1785"/>
      <c r="OIK12" s="1785"/>
      <c r="OIL12" s="1785"/>
      <c r="OIM12" s="1785"/>
      <c r="OIN12" s="1785"/>
      <c r="OIO12" s="1785"/>
      <c r="OIP12" s="1785"/>
      <c r="OIQ12" s="1785"/>
      <c r="OIR12" s="1785"/>
      <c r="OIS12" s="1785"/>
      <c r="OIT12" s="1785"/>
      <c r="OIU12" s="1785"/>
      <c r="OIV12" s="1785"/>
      <c r="OIW12" s="1785"/>
      <c r="OIX12" s="1785"/>
      <c r="OIY12" s="1785"/>
      <c r="OIZ12" s="1785"/>
      <c r="OJA12" s="1785"/>
      <c r="OJB12" s="1785"/>
      <c r="OJC12" s="1785"/>
      <c r="OJD12" s="1785"/>
      <c r="OJE12" s="1785"/>
      <c r="OJF12" s="1785"/>
      <c r="OJG12" s="1785"/>
      <c r="OJH12" s="1785"/>
      <c r="OJI12" s="1785"/>
      <c r="OJJ12" s="1785"/>
      <c r="OJK12" s="1785"/>
      <c r="OJL12" s="1785"/>
      <c r="OJM12" s="1785"/>
      <c r="OJN12" s="1785"/>
      <c r="OJO12" s="1785"/>
      <c r="OJP12" s="1785"/>
      <c r="OJQ12" s="1785"/>
      <c r="OJR12" s="1785"/>
      <c r="OJS12" s="1785"/>
      <c r="OJT12" s="1785"/>
      <c r="OJU12" s="1785"/>
      <c r="OJV12" s="1785"/>
      <c r="OJW12" s="1785"/>
      <c r="OJX12" s="1785"/>
      <c r="OJY12" s="1785"/>
      <c r="OJZ12" s="1785"/>
      <c r="OKA12" s="1785"/>
      <c r="OKB12" s="1785"/>
      <c r="OKC12" s="1785"/>
      <c r="OKD12" s="1785"/>
      <c r="OKE12" s="1785"/>
      <c r="OKF12" s="1785"/>
      <c r="OKG12" s="1785"/>
      <c r="OKH12" s="1785"/>
      <c r="OKI12" s="1785"/>
      <c r="OKJ12" s="1785"/>
      <c r="OKK12" s="1785"/>
      <c r="OKL12" s="1785"/>
      <c r="OKM12" s="1785"/>
      <c r="OKN12" s="1785"/>
      <c r="OKO12" s="1785"/>
      <c r="OKP12" s="1785"/>
      <c r="OKQ12" s="1785"/>
      <c r="OKR12" s="1785"/>
      <c r="OKS12" s="1785"/>
      <c r="OKT12" s="1785"/>
      <c r="OKU12" s="1785"/>
      <c r="OKV12" s="1785"/>
      <c r="OKW12" s="1785"/>
      <c r="OKX12" s="1785"/>
      <c r="OKY12" s="1785"/>
      <c r="OKZ12" s="1785"/>
      <c r="OLA12" s="1785"/>
      <c r="OLB12" s="1785"/>
      <c r="OLC12" s="1785"/>
      <c r="OLD12" s="1785"/>
      <c r="OLE12" s="1785"/>
      <c r="OLF12" s="1785"/>
      <c r="OLG12" s="1785"/>
      <c r="OLH12" s="1785"/>
      <c r="OLI12" s="1785"/>
      <c r="OLJ12" s="1785"/>
      <c r="OLK12" s="1785"/>
      <c r="OLL12" s="1785"/>
      <c r="OLM12" s="1785"/>
      <c r="OLN12" s="1785"/>
      <c r="OLO12" s="1785"/>
      <c r="OLP12" s="1785"/>
      <c r="OLQ12" s="1785"/>
      <c r="OLR12" s="1785"/>
      <c r="OLS12" s="1785"/>
      <c r="OLT12" s="1785"/>
      <c r="OLU12" s="1785"/>
      <c r="OLV12" s="1785"/>
      <c r="OLW12" s="1785"/>
      <c r="OLX12" s="1785"/>
      <c r="OLY12" s="1785"/>
      <c r="OLZ12" s="1785"/>
      <c r="OMA12" s="1785"/>
      <c r="OMB12" s="1785"/>
      <c r="OMC12" s="1785"/>
      <c r="OMD12" s="1785"/>
      <c r="OME12" s="1785"/>
      <c r="OMF12" s="1785"/>
      <c r="OMG12" s="1785"/>
      <c r="OMH12" s="1785"/>
      <c r="OMI12" s="1785"/>
      <c r="OMJ12" s="1785"/>
      <c r="OMK12" s="1785"/>
      <c r="OML12" s="1785"/>
      <c r="OMM12" s="1785"/>
      <c r="OMN12" s="1785"/>
      <c r="OMO12" s="1785"/>
      <c r="OMP12" s="1785"/>
      <c r="OMQ12" s="1785"/>
      <c r="OMR12" s="1785"/>
      <c r="OMS12" s="1785"/>
      <c r="OMT12" s="1785"/>
      <c r="OMU12" s="1785"/>
      <c r="OMV12" s="1785"/>
      <c r="OMW12" s="1785"/>
      <c r="OMX12" s="1785"/>
      <c r="OMY12" s="1785"/>
      <c r="OMZ12" s="1785"/>
      <c r="ONA12" s="1785"/>
      <c r="ONB12" s="1785"/>
      <c r="ONC12" s="1785"/>
      <c r="OND12" s="1785"/>
      <c r="ONE12" s="1785"/>
      <c r="ONF12" s="1785"/>
      <c r="ONG12" s="1785"/>
      <c r="ONH12" s="1785"/>
      <c r="ONI12" s="1785"/>
      <c r="ONJ12" s="1785"/>
      <c r="ONK12" s="1785"/>
      <c r="ONL12" s="1785"/>
      <c r="ONM12" s="1785"/>
      <c r="ONN12" s="1785"/>
      <c r="ONO12" s="1785"/>
      <c r="ONP12" s="1785"/>
      <c r="ONQ12" s="1785"/>
      <c r="ONR12" s="1785"/>
      <c r="ONS12" s="1785"/>
      <c r="ONT12" s="1785"/>
      <c r="ONU12" s="1785"/>
      <c r="ONV12" s="1785"/>
      <c r="ONW12" s="1785"/>
      <c r="ONX12" s="1785"/>
      <c r="ONY12" s="1785"/>
      <c r="ONZ12" s="1785"/>
      <c r="OOA12" s="1785"/>
      <c r="OOB12" s="1785"/>
      <c r="OOC12" s="1785"/>
      <c r="OOD12" s="1785"/>
      <c r="OOE12" s="1785"/>
      <c r="OOF12" s="1785"/>
      <c r="OOG12" s="1785"/>
      <c r="OOH12" s="1785"/>
      <c r="OOI12" s="1785"/>
      <c r="OOJ12" s="1785"/>
      <c r="OOK12" s="1785"/>
      <c r="OOL12" s="1785"/>
      <c r="OOM12" s="1785"/>
      <c r="OON12" s="1785"/>
      <c r="OOO12" s="1785"/>
      <c r="OOP12" s="1785"/>
      <c r="OOQ12" s="1785"/>
      <c r="OOR12" s="1785"/>
      <c r="OOS12" s="1785"/>
      <c r="OOT12" s="1785"/>
      <c r="OOU12" s="1785"/>
      <c r="OOV12" s="1785"/>
      <c r="OOW12" s="1785"/>
      <c r="OOX12" s="1785"/>
      <c r="OOY12" s="1785"/>
      <c r="OOZ12" s="1785"/>
      <c r="OPA12" s="1785"/>
      <c r="OPB12" s="1785"/>
      <c r="OPC12" s="1785"/>
      <c r="OPD12" s="1785"/>
      <c r="OPE12" s="1785"/>
      <c r="OPF12" s="1785"/>
      <c r="OPG12" s="1785"/>
      <c r="OPH12" s="1785"/>
      <c r="OPI12" s="1785"/>
      <c r="OPJ12" s="1785"/>
      <c r="OPK12" s="1785"/>
      <c r="OPL12" s="1785"/>
      <c r="OPM12" s="1785"/>
      <c r="OPN12" s="1785"/>
      <c r="OPO12" s="1785"/>
      <c r="OPP12" s="1785"/>
      <c r="OPQ12" s="1785"/>
      <c r="OPR12" s="1785"/>
      <c r="OPS12" s="1785"/>
      <c r="OPT12" s="1785"/>
      <c r="OPU12" s="1785"/>
      <c r="OPV12" s="1785"/>
      <c r="OPW12" s="1785"/>
      <c r="OPX12" s="1785"/>
      <c r="OPY12" s="1785"/>
      <c r="OPZ12" s="1785"/>
      <c r="OQA12" s="1785"/>
      <c r="OQB12" s="1785"/>
      <c r="OQC12" s="1785"/>
      <c r="OQD12" s="1785"/>
      <c r="OQE12" s="1785"/>
      <c r="OQF12" s="1785"/>
      <c r="OQG12" s="1785"/>
      <c r="OQH12" s="1785"/>
      <c r="OQI12" s="1785"/>
      <c r="OQJ12" s="1785"/>
      <c r="OQK12" s="1785"/>
      <c r="OQL12" s="1785"/>
      <c r="OQM12" s="1785"/>
      <c r="OQN12" s="1785"/>
      <c r="OQO12" s="1785"/>
      <c r="OQP12" s="1785"/>
      <c r="OQQ12" s="1785"/>
      <c r="OQR12" s="1785"/>
      <c r="OQS12" s="1785"/>
      <c r="OQT12" s="1785"/>
      <c r="OQU12" s="1785"/>
      <c r="OQV12" s="1785"/>
      <c r="OQW12" s="1785"/>
      <c r="OQX12" s="1785"/>
      <c r="OQY12" s="1785"/>
      <c r="OQZ12" s="1785"/>
      <c r="ORA12" s="1785"/>
      <c r="ORB12" s="1785"/>
      <c r="ORC12" s="1785"/>
      <c r="ORD12" s="1785"/>
      <c r="ORE12" s="1785"/>
      <c r="ORF12" s="1785"/>
      <c r="ORG12" s="1785"/>
      <c r="ORH12" s="1785"/>
      <c r="ORI12" s="1785"/>
      <c r="ORJ12" s="1785"/>
      <c r="ORK12" s="1785"/>
      <c r="ORL12" s="1785"/>
      <c r="ORM12" s="1785"/>
      <c r="ORN12" s="1785"/>
      <c r="ORO12" s="1785"/>
      <c r="ORP12" s="1785"/>
      <c r="ORQ12" s="1785"/>
      <c r="ORR12" s="1785"/>
      <c r="ORS12" s="1785"/>
      <c r="ORT12" s="1785"/>
      <c r="ORU12" s="1785"/>
      <c r="ORV12" s="1785"/>
      <c r="ORW12" s="1785"/>
      <c r="ORX12" s="1785"/>
      <c r="ORY12" s="1785"/>
      <c r="ORZ12" s="1785"/>
      <c r="OSA12" s="1785"/>
      <c r="OSB12" s="1785"/>
      <c r="OSC12" s="1785"/>
      <c r="OSD12" s="1785"/>
      <c r="OSE12" s="1785"/>
      <c r="OSF12" s="1785"/>
      <c r="OSG12" s="1785"/>
      <c r="OSH12" s="1785"/>
      <c r="OSI12" s="1785"/>
      <c r="OSJ12" s="1785"/>
      <c r="OSK12" s="1785"/>
      <c r="OSL12" s="1785"/>
      <c r="OSM12" s="1785"/>
      <c r="OSN12" s="1785"/>
      <c r="OSO12" s="1785"/>
      <c r="OSP12" s="1785"/>
      <c r="OSQ12" s="1785"/>
      <c r="OSR12" s="1785"/>
      <c r="OSS12" s="1785"/>
      <c r="OST12" s="1785"/>
      <c r="OSU12" s="1785"/>
      <c r="OSV12" s="1785"/>
      <c r="OSW12" s="1785"/>
      <c r="OSX12" s="1785"/>
      <c r="OSY12" s="1785"/>
      <c r="OSZ12" s="1785"/>
      <c r="OTA12" s="1785"/>
      <c r="OTB12" s="1785"/>
      <c r="OTC12" s="1785"/>
      <c r="OTD12" s="1785"/>
      <c r="OTE12" s="1785"/>
      <c r="OTF12" s="1785"/>
      <c r="OTG12" s="1785"/>
      <c r="OTH12" s="1785"/>
      <c r="OTI12" s="1785"/>
      <c r="OTJ12" s="1785"/>
      <c r="OTK12" s="1785"/>
      <c r="OTL12" s="1785"/>
      <c r="OTM12" s="1785"/>
      <c r="OTN12" s="1785"/>
      <c r="OTO12" s="1785"/>
      <c r="OTP12" s="1785"/>
      <c r="OTQ12" s="1785"/>
      <c r="OTR12" s="1785"/>
      <c r="OTS12" s="1785"/>
      <c r="OTT12" s="1785"/>
      <c r="OTU12" s="1785"/>
      <c r="OTV12" s="1785"/>
      <c r="OTW12" s="1785"/>
      <c r="OTX12" s="1785"/>
      <c r="OTY12" s="1785"/>
      <c r="OTZ12" s="1785"/>
      <c r="OUA12" s="1785"/>
      <c r="OUB12" s="1785"/>
      <c r="OUC12" s="1785"/>
      <c r="OUD12" s="1785"/>
      <c r="OUE12" s="1785"/>
      <c r="OUF12" s="1785"/>
      <c r="OUG12" s="1785"/>
      <c r="OUH12" s="1785"/>
      <c r="OUI12" s="1785"/>
      <c r="OUJ12" s="1785"/>
      <c r="OUK12" s="1785"/>
      <c r="OUL12" s="1785"/>
      <c r="OUM12" s="1785"/>
      <c r="OUN12" s="1785"/>
      <c r="OUO12" s="1785"/>
      <c r="OUP12" s="1785"/>
      <c r="OUQ12" s="1785"/>
      <c r="OUR12" s="1785"/>
      <c r="OUS12" s="1785"/>
      <c r="OUT12" s="1785"/>
      <c r="OUU12" s="1785"/>
      <c r="OUV12" s="1785"/>
      <c r="OUW12" s="1785"/>
      <c r="OUX12" s="1785"/>
      <c r="OUY12" s="1785"/>
      <c r="OUZ12" s="1785"/>
      <c r="OVA12" s="1785"/>
      <c r="OVB12" s="1785"/>
      <c r="OVC12" s="1785"/>
      <c r="OVD12" s="1785"/>
      <c r="OVE12" s="1785"/>
      <c r="OVF12" s="1785"/>
      <c r="OVG12" s="1785"/>
      <c r="OVH12" s="1785"/>
      <c r="OVI12" s="1785"/>
      <c r="OVJ12" s="1785"/>
      <c r="OVK12" s="1785"/>
      <c r="OVL12" s="1785"/>
      <c r="OVM12" s="1785"/>
      <c r="OVN12" s="1785"/>
      <c r="OVO12" s="1785"/>
      <c r="OVP12" s="1785"/>
      <c r="OVQ12" s="1785"/>
      <c r="OVR12" s="1785"/>
      <c r="OVS12" s="1785"/>
      <c r="OVT12" s="1785"/>
      <c r="OVU12" s="1785"/>
      <c r="OVV12" s="1785"/>
      <c r="OVW12" s="1785"/>
      <c r="OVX12" s="1785"/>
      <c r="OVY12" s="1785"/>
      <c r="OVZ12" s="1785"/>
      <c r="OWA12" s="1785"/>
      <c r="OWB12" s="1785"/>
      <c r="OWC12" s="1785"/>
      <c r="OWD12" s="1785"/>
      <c r="OWE12" s="1785"/>
      <c r="OWF12" s="1785"/>
      <c r="OWG12" s="1785"/>
      <c r="OWH12" s="1785"/>
      <c r="OWI12" s="1785"/>
      <c r="OWJ12" s="1785"/>
      <c r="OWK12" s="1785"/>
      <c r="OWL12" s="1785"/>
      <c r="OWM12" s="1785"/>
      <c r="OWN12" s="1785"/>
      <c r="OWO12" s="1785"/>
      <c r="OWP12" s="1785"/>
      <c r="OWQ12" s="1785"/>
      <c r="OWR12" s="1785"/>
      <c r="OWS12" s="1785"/>
      <c r="OWT12" s="1785"/>
      <c r="OWU12" s="1785"/>
      <c r="OWV12" s="1785"/>
      <c r="OWW12" s="1785"/>
      <c r="OWX12" s="1785"/>
      <c r="OWY12" s="1785"/>
      <c r="OWZ12" s="1785"/>
      <c r="OXA12" s="1785"/>
      <c r="OXB12" s="1785"/>
      <c r="OXC12" s="1785"/>
      <c r="OXD12" s="1785"/>
      <c r="OXE12" s="1785"/>
      <c r="OXF12" s="1785"/>
      <c r="OXG12" s="1785"/>
      <c r="OXH12" s="1785"/>
      <c r="OXI12" s="1785"/>
      <c r="OXJ12" s="1785"/>
      <c r="OXK12" s="1785"/>
      <c r="OXL12" s="1785"/>
      <c r="OXM12" s="1785"/>
      <c r="OXN12" s="1785"/>
      <c r="OXO12" s="1785"/>
      <c r="OXP12" s="1785"/>
      <c r="OXQ12" s="1785"/>
      <c r="OXR12" s="1785"/>
      <c r="OXS12" s="1785"/>
      <c r="OXT12" s="1785"/>
      <c r="OXU12" s="1785"/>
      <c r="OXV12" s="1785"/>
      <c r="OXW12" s="1785"/>
      <c r="OXX12" s="1785"/>
      <c r="OXY12" s="1785"/>
      <c r="OXZ12" s="1785"/>
      <c r="OYA12" s="1785"/>
      <c r="OYB12" s="1785"/>
      <c r="OYC12" s="1785"/>
      <c r="OYD12" s="1785"/>
      <c r="OYE12" s="1785"/>
      <c r="OYF12" s="1785"/>
      <c r="OYG12" s="1785"/>
      <c r="OYH12" s="1785"/>
      <c r="OYI12" s="1785"/>
      <c r="OYJ12" s="1785"/>
      <c r="OYK12" s="1785"/>
      <c r="OYL12" s="1785"/>
      <c r="OYM12" s="1785"/>
      <c r="OYN12" s="1785"/>
      <c r="OYO12" s="1785"/>
      <c r="OYP12" s="1785"/>
      <c r="OYQ12" s="1785"/>
      <c r="OYR12" s="1785"/>
      <c r="OYS12" s="1785"/>
      <c r="OYT12" s="1785"/>
      <c r="OYU12" s="1785"/>
      <c r="OYV12" s="1785"/>
      <c r="OYW12" s="1785"/>
      <c r="OYX12" s="1785"/>
      <c r="OYY12" s="1785"/>
      <c r="OYZ12" s="1785"/>
      <c r="OZA12" s="1785"/>
      <c r="OZB12" s="1785"/>
      <c r="OZC12" s="1785"/>
      <c r="OZD12" s="1785"/>
      <c r="OZE12" s="1785"/>
      <c r="OZF12" s="1785"/>
      <c r="OZG12" s="1785"/>
      <c r="OZH12" s="1785"/>
      <c r="OZI12" s="1785"/>
      <c r="OZJ12" s="1785"/>
      <c r="OZK12" s="1785"/>
      <c r="OZL12" s="1785"/>
      <c r="OZM12" s="1785"/>
      <c r="OZN12" s="1785"/>
      <c r="OZO12" s="1785"/>
      <c r="OZP12" s="1785"/>
      <c r="OZQ12" s="1785"/>
      <c r="OZR12" s="1785"/>
      <c r="OZS12" s="1785"/>
      <c r="OZT12" s="1785"/>
      <c r="OZU12" s="1785"/>
      <c r="OZV12" s="1785"/>
      <c r="OZW12" s="1785"/>
      <c r="OZX12" s="1785"/>
      <c r="OZY12" s="1785"/>
      <c r="OZZ12" s="1785"/>
      <c r="PAA12" s="1785"/>
      <c r="PAB12" s="1785"/>
      <c r="PAC12" s="1785"/>
      <c r="PAD12" s="1785"/>
      <c r="PAE12" s="1785"/>
      <c r="PAF12" s="1785"/>
      <c r="PAG12" s="1785"/>
      <c r="PAH12" s="1785"/>
      <c r="PAI12" s="1785"/>
      <c r="PAJ12" s="1785"/>
      <c r="PAK12" s="1785"/>
      <c r="PAL12" s="1785"/>
      <c r="PAM12" s="1785"/>
      <c r="PAN12" s="1785"/>
      <c r="PAO12" s="1785"/>
      <c r="PAP12" s="1785"/>
      <c r="PAQ12" s="1785"/>
      <c r="PAR12" s="1785"/>
      <c r="PAS12" s="1785"/>
      <c r="PAT12" s="1785"/>
      <c r="PAU12" s="1785"/>
      <c r="PAV12" s="1785"/>
      <c r="PAW12" s="1785"/>
      <c r="PAX12" s="1785"/>
      <c r="PAY12" s="1785"/>
      <c r="PAZ12" s="1785"/>
      <c r="PBA12" s="1785"/>
      <c r="PBB12" s="1785"/>
      <c r="PBC12" s="1785"/>
      <c r="PBD12" s="1785"/>
      <c r="PBE12" s="1785"/>
      <c r="PBF12" s="1785"/>
      <c r="PBG12" s="1785"/>
      <c r="PBH12" s="1785"/>
      <c r="PBI12" s="1785"/>
      <c r="PBJ12" s="1785"/>
      <c r="PBK12" s="1785"/>
      <c r="PBL12" s="1785"/>
      <c r="PBM12" s="1785"/>
      <c r="PBN12" s="1785"/>
      <c r="PBO12" s="1785"/>
      <c r="PBP12" s="1785"/>
      <c r="PBQ12" s="1785"/>
      <c r="PBR12" s="1785"/>
      <c r="PBS12" s="1785"/>
      <c r="PBT12" s="1785"/>
      <c r="PBU12" s="1785"/>
      <c r="PBV12" s="1785"/>
      <c r="PBW12" s="1785"/>
      <c r="PBX12" s="1785"/>
      <c r="PBY12" s="1785"/>
      <c r="PBZ12" s="1785"/>
      <c r="PCA12" s="1785"/>
      <c r="PCB12" s="1785"/>
      <c r="PCC12" s="1785"/>
      <c r="PCD12" s="1785"/>
      <c r="PCE12" s="1785"/>
      <c r="PCF12" s="1785"/>
      <c r="PCG12" s="1785"/>
      <c r="PCH12" s="1785"/>
      <c r="PCI12" s="1785"/>
      <c r="PCJ12" s="1785"/>
      <c r="PCK12" s="1785"/>
      <c r="PCL12" s="1785"/>
      <c r="PCM12" s="1785"/>
      <c r="PCN12" s="1785"/>
      <c r="PCO12" s="1785"/>
      <c r="PCP12" s="1785"/>
      <c r="PCQ12" s="1785"/>
      <c r="PCR12" s="1785"/>
      <c r="PCS12" s="1785"/>
      <c r="PCT12" s="1785"/>
      <c r="PCU12" s="1785"/>
      <c r="PCV12" s="1785"/>
      <c r="PCW12" s="1785"/>
      <c r="PCX12" s="1785"/>
      <c r="PCY12" s="1785"/>
      <c r="PCZ12" s="1785"/>
      <c r="PDA12" s="1785"/>
      <c r="PDB12" s="1785"/>
      <c r="PDC12" s="1785"/>
      <c r="PDD12" s="1785"/>
      <c r="PDE12" s="1785"/>
      <c r="PDF12" s="1785"/>
      <c r="PDG12" s="1785"/>
      <c r="PDH12" s="1785"/>
      <c r="PDI12" s="1785"/>
      <c r="PDJ12" s="1785"/>
      <c r="PDK12" s="1785"/>
      <c r="PDL12" s="1785"/>
      <c r="PDM12" s="1785"/>
      <c r="PDN12" s="1785"/>
      <c r="PDO12" s="1785"/>
      <c r="PDP12" s="1785"/>
      <c r="PDQ12" s="1785"/>
      <c r="PDR12" s="1785"/>
      <c r="PDS12" s="1785"/>
      <c r="PDT12" s="1785"/>
      <c r="PDU12" s="1785"/>
      <c r="PDV12" s="1785"/>
      <c r="PDW12" s="1785"/>
      <c r="PDX12" s="1785"/>
      <c r="PDY12" s="1785"/>
      <c r="PDZ12" s="1785"/>
      <c r="PEA12" s="1785"/>
      <c r="PEB12" s="1785"/>
      <c r="PEC12" s="1785"/>
      <c r="PED12" s="1785"/>
      <c r="PEE12" s="1785"/>
      <c r="PEF12" s="1785"/>
      <c r="PEG12" s="1785"/>
      <c r="PEH12" s="1785"/>
      <c r="PEI12" s="1785"/>
      <c r="PEJ12" s="1785"/>
      <c r="PEK12" s="1785"/>
      <c r="PEL12" s="1785"/>
      <c r="PEM12" s="1785"/>
      <c r="PEN12" s="1785"/>
      <c r="PEO12" s="1785"/>
      <c r="PEP12" s="1785"/>
      <c r="PEQ12" s="1785"/>
      <c r="PER12" s="1785"/>
      <c r="PES12" s="1785"/>
      <c r="PET12" s="1785"/>
      <c r="PEU12" s="1785"/>
      <c r="PEV12" s="1785"/>
      <c r="PEW12" s="1785"/>
      <c r="PEX12" s="1785"/>
      <c r="PEY12" s="1785"/>
      <c r="PEZ12" s="1785"/>
      <c r="PFA12" s="1785"/>
      <c r="PFB12" s="1785"/>
      <c r="PFC12" s="1785"/>
      <c r="PFD12" s="1785"/>
      <c r="PFE12" s="1785"/>
      <c r="PFF12" s="1785"/>
      <c r="PFG12" s="1785"/>
      <c r="PFH12" s="1785"/>
      <c r="PFI12" s="1785"/>
      <c r="PFJ12" s="1785"/>
      <c r="PFK12" s="1785"/>
      <c r="PFL12" s="1785"/>
      <c r="PFM12" s="1785"/>
      <c r="PFN12" s="1785"/>
      <c r="PFO12" s="1785"/>
      <c r="PFP12" s="1785"/>
      <c r="PFQ12" s="1785"/>
      <c r="PFR12" s="1785"/>
      <c r="PFS12" s="1785"/>
      <c r="PFT12" s="1785"/>
      <c r="PFU12" s="1785"/>
      <c r="PFV12" s="1785"/>
      <c r="PFW12" s="1785"/>
      <c r="PFX12" s="1785"/>
      <c r="PFY12" s="1785"/>
      <c r="PFZ12" s="1785"/>
      <c r="PGA12" s="1785"/>
      <c r="PGB12" s="1785"/>
      <c r="PGC12" s="1785"/>
      <c r="PGD12" s="1785"/>
      <c r="PGE12" s="1785"/>
      <c r="PGF12" s="1785"/>
      <c r="PGG12" s="1785"/>
      <c r="PGH12" s="1785"/>
      <c r="PGI12" s="1785"/>
      <c r="PGJ12" s="1785"/>
      <c r="PGK12" s="1785"/>
      <c r="PGL12" s="1785"/>
      <c r="PGM12" s="1785"/>
      <c r="PGN12" s="1785"/>
      <c r="PGO12" s="1785"/>
      <c r="PGP12" s="1785"/>
      <c r="PGQ12" s="1785"/>
      <c r="PGR12" s="1785"/>
      <c r="PGS12" s="1785"/>
      <c r="PGT12" s="1785"/>
      <c r="PGU12" s="1785"/>
      <c r="PGV12" s="1785"/>
      <c r="PGW12" s="1785"/>
      <c r="PGX12" s="1785"/>
      <c r="PGY12" s="1785"/>
      <c r="PGZ12" s="1785"/>
      <c r="PHA12" s="1785"/>
      <c r="PHB12" s="1785"/>
      <c r="PHC12" s="1785"/>
      <c r="PHD12" s="1785"/>
      <c r="PHE12" s="1785"/>
      <c r="PHF12" s="1785"/>
      <c r="PHG12" s="1785"/>
      <c r="PHH12" s="1785"/>
      <c r="PHI12" s="1785"/>
      <c r="PHJ12" s="1785"/>
      <c r="PHK12" s="1785"/>
      <c r="PHL12" s="1785"/>
      <c r="PHM12" s="1785"/>
      <c r="PHN12" s="1785"/>
      <c r="PHO12" s="1785"/>
      <c r="PHP12" s="1785"/>
      <c r="PHQ12" s="1785"/>
      <c r="PHR12" s="1785"/>
      <c r="PHS12" s="1785"/>
      <c r="PHT12" s="1785"/>
      <c r="PHU12" s="1785"/>
      <c r="PHV12" s="1785"/>
      <c r="PHW12" s="1785"/>
      <c r="PHX12" s="1785"/>
      <c r="PHY12" s="1785"/>
      <c r="PHZ12" s="1785"/>
      <c r="PIA12" s="1785"/>
      <c r="PIB12" s="1785"/>
      <c r="PIC12" s="1785"/>
      <c r="PID12" s="1785"/>
      <c r="PIE12" s="1785"/>
      <c r="PIF12" s="1785"/>
      <c r="PIG12" s="1785"/>
      <c r="PIH12" s="1785"/>
      <c r="PII12" s="1785"/>
      <c r="PIJ12" s="1785"/>
      <c r="PIK12" s="1785"/>
      <c r="PIL12" s="1785"/>
      <c r="PIM12" s="1785"/>
      <c r="PIN12" s="1785"/>
      <c r="PIO12" s="1785"/>
      <c r="PIP12" s="1785"/>
      <c r="PIQ12" s="1785"/>
      <c r="PIR12" s="1785"/>
      <c r="PIS12" s="1785"/>
      <c r="PIT12" s="1785"/>
      <c r="PIU12" s="1785"/>
      <c r="PIV12" s="1785"/>
      <c r="PIW12" s="1785"/>
      <c r="PIX12" s="1785"/>
      <c r="PIY12" s="1785"/>
      <c r="PIZ12" s="1785"/>
      <c r="PJA12" s="1785"/>
      <c r="PJB12" s="1785"/>
      <c r="PJC12" s="1785"/>
      <c r="PJD12" s="1785"/>
      <c r="PJE12" s="1785"/>
      <c r="PJF12" s="1785"/>
      <c r="PJG12" s="1785"/>
      <c r="PJH12" s="1785"/>
      <c r="PJI12" s="1785"/>
      <c r="PJJ12" s="1785"/>
      <c r="PJK12" s="1785"/>
      <c r="PJL12" s="1785"/>
      <c r="PJM12" s="1785"/>
      <c r="PJN12" s="1785"/>
      <c r="PJO12" s="1785"/>
      <c r="PJP12" s="1785"/>
      <c r="PJQ12" s="1785"/>
      <c r="PJR12" s="1785"/>
      <c r="PJS12" s="1785"/>
      <c r="PJT12" s="1785"/>
      <c r="PJU12" s="1785"/>
      <c r="PJV12" s="1785"/>
      <c r="PJW12" s="1785"/>
      <c r="PJX12" s="1785"/>
      <c r="PJY12" s="1785"/>
      <c r="PJZ12" s="1785"/>
      <c r="PKA12" s="1785"/>
      <c r="PKB12" s="1785"/>
      <c r="PKC12" s="1785"/>
      <c r="PKD12" s="1785"/>
      <c r="PKE12" s="1785"/>
      <c r="PKF12" s="1785"/>
      <c r="PKG12" s="1785"/>
      <c r="PKH12" s="1785"/>
      <c r="PKI12" s="1785"/>
      <c r="PKJ12" s="1785"/>
      <c r="PKK12" s="1785"/>
      <c r="PKL12" s="1785"/>
      <c r="PKM12" s="1785"/>
      <c r="PKN12" s="1785"/>
      <c r="PKO12" s="1785"/>
      <c r="PKP12" s="1785"/>
      <c r="PKQ12" s="1785"/>
      <c r="PKR12" s="1785"/>
      <c r="PKS12" s="1785"/>
      <c r="PKT12" s="1785"/>
      <c r="PKU12" s="1785"/>
      <c r="PKV12" s="1785"/>
      <c r="PKW12" s="1785"/>
      <c r="PKX12" s="1785"/>
      <c r="PKY12" s="1785"/>
      <c r="PKZ12" s="1785"/>
      <c r="PLA12" s="1785"/>
      <c r="PLB12" s="1785"/>
      <c r="PLC12" s="1785"/>
      <c r="PLD12" s="1785"/>
      <c r="PLE12" s="1785"/>
      <c r="PLF12" s="1785"/>
      <c r="PLG12" s="1785"/>
      <c r="PLH12" s="1785"/>
      <c r="PLI12" s="1785"/>
      <c r="PLJ12" s="1785"/>
      <c r="PLK12" s="1785"/>
      <c r="PLL12" s="1785"/>
      <c r="PLM12" s="1785"/>
      <c r="PLN12" s="1785"/>
      <c r="PLO12" s="1785"/>
      <c r="PLP12" s="1785"/>
      <c r="PLQ12" s="1785"/>
      <c r="PLR12" s="1785"/>
      <c r="PLS12" s="1785"/>
      <c r="PLT12" s="1785"/>
      <c r="PLU12" s="1785"/>
      <c r="PLV12" s="1785"/>
      <c r="PLW12" s="1785"/>
      <c r="PLX12" s="1785"/>
      <c r="PLY12" s="1785"/>
      <c r="PLZ12" s="1785"/>
      <c r="PMA12" s="1785"/>
      <c r="PMB12" s="1785"/>
      <c r="PMC12" s="1785"/>
      <c r="PMD12" s="1785"/>
      <c r="PME12" s="1785"/>
      <c r="PMF12" s="1785"/>
      <c r="PMG12" s="1785"/>
      <c r="PMH12" s="1785"/>
      <c r="PMI12" s="1785"/>
      <c r="PMJ12" s="1785"/>
      <c r="PMK12" s="1785"/>
      <c r="PML12" s="1785"/>
      <c r="PMM12" s="1785"/>
      <c r="PMN12" s="1785"/>
      <c r="PMO12" s="1785"/>
      <c r="PMP12" s="1785"/>
      <c r="PMQ12" s="1785"/>
      <c r="PMR12" s="1785"/>
      <c r="PMS12" s="1785"/>
      <c r="PMT12" s="1785"/>
      <c r="PMU12" s="1785"/>
      <c r="PMV12" s="1785"/>
      <c r="PMW12" s="1785"/>
      <c r="PMX12" s="1785"/>
      <c r="PMY12" s="1785"/>
      <c r="PMZ12" s="1785"/>
      <c r="PNA12" s="1785"/>
      <c r="PNB12" s="1785"/>
      <c r="PNC12" s="1785"/>
      <c r="PND12" s="1785"/>
      <c r="PNE12" s="1785"/>
      <c r="PNF12" s="1785"/>
      <c r="PNG12" s="1785"/>
      <c r="PNH12" s="1785"/>
      <c r="PNI12" s="1785"/>
      <c r="PNJ12" s="1785"/>
      <c r="PNK12" s="1785"/>
      <c r="PNL12" s="1785"/>
      <c r="PNM12" s="1785"/>
      <c r="PNN12" s="1785"/>
      <c r="PNO12" s="1785"/>
      <c r="PNP12" s="1785"/>
      <c r="PNQ12" s="1785"/>
      <c r="PNR12" s="1785"/>
      <c r="PNS12" s="1785"/>
      <c r="PNT12" s="1785"/>
      <c r="PNU12" s="1785"/>
      <c r="PNV12" s="1785"/>
      <c r="PNW12" s="1785"/>
      <c r="PNX12" s="1785"/>
      <c r="PNY12" s="1785"/>
      <c r="PNZ12" s="1785"/>
      <c r="POA12" s="1785"/>
      <c r="POB12" s="1785"/>
      <c r="POC12" s="1785"/>
      <c r="POD12" s="1785"/>
      <c r="POE12" s="1785"/>
      <c r="POF12" s="1785"/>
      <c r="POG12" s="1785"/>
      <c r="POH12" s="1785"/>
      <c r="POI12" s="1785"/>
      <c r="POJ12" s="1785"/>
      <c r="POK12" s="1785"/>
      <c r="POL12" s="1785"/>
      <c r="POM12" s="1785"/>
      <c r="PON12" s="1785"/>
      <c r="POO12" s="1785"/>
      <c r="POP12" s="1785"/>
      <c r="POQ12" s="1785"/>
      <c r="POR12" s="1785"/>
      <c r="POS12" s="1785"/>
      <c r="POT12" s="1785"/>
      <c r="POU12" s="1785"/>
      <c r="POV12" s="1785"/>
      <c r="POW12" s="1785"/>
      <c r="POX12" s="1785"/>
      <c r="POY12" s="1785"/>
      <c r="POZ12" s="1785"/>
      <c r="PPA12" s="1785"/>
      <c r="PPB12" s="1785"/>
      <c r="PPC12" s="1785"/>
      <c r="PPD12" s="1785"/>
      <c r="PPE12" s="1785"/>
      <c r="PPF12" s="1785"/>
      <c r="PPG12" s="1785"/>
      <c r="PPH12" s="1785"/>
      <c r="PPI12" s="1785"/>
      <c r="PPJ12" s="1785"/>
      <c r="PPK12" s="1785"/>
      <c r="PPL12" s="1785"/>
      <c r="PPM12" s="1785"/>
      <c r="PPN12" s="1785"/>
      <c r="PPO12" s="1785"/>
      <c r="PPP12" s="1785"/>
      <c r="PPQ12" s="1785"/>
      <c r="PPR12" s="1785"/>
      <c r="PPS12" s="1785"/>
      <c r="PPT12" s="1785"/>
      <c r="PPU12" s="1785"/>
      <c r="PPV12" s="1785"/>
      <c r="PPW12" s="1785"/>
      <c r="PPX12" s="1785"/>
      <c r="PPY12" s="1785"/>
      <c r="PPZ12" s="1785"/>
      <c r="PQA12" s="1785"/>
      <c r="PQB12" s="1785"/>
      <c r="PQC12" s="1785"/>
      <c r="PQD12" s="1785"/>
      <c r="PQE12" s="1785"/>
      <c r="PQF12" s="1785"/>
      <c r="PQG12" s="1785"/>
      <c r="PQH12" s="1785"/>
      <c r="PQI12" s="1785"/>
      <c r="PQJ12" s="1785"/>
      <c r="PQK12" s="1785"/>
      <c r="PQL12" s="1785"/>
      <c r="PQM12" s="1785"/>
      <c r="PQN12" s="1785"/>
      <c r="PQO12" s="1785"/>
      <c r="PQP12" s="1785"/>
      <c r="PQQ12" s="1785"/>
      <c r="PQR12" s="1785"/>
      <c r="PQS12" s="1785"/>
      <c r="PQT12" s="1785"/>
      <c r="PQU12" s="1785"/>
      <c r="PQV12" s="1785"/>
      <c r="PQW12" s="1785"/>
      <c r="PQX12" s="1785"/>
      <c r="PQY12" s="1785"/>
      <c r="PQZ12" s="1785"/>
      <c r="PRA12" s="1785"/>
      <c r="PRB12" s="1785"/>
      <c r="PRC12" s="1785"/>
      <c r="PRD12" s="1785"/>
      <c r="PRE12" s="1785"/>
      <c r="PRF12" s="1785"/>
      <c r="PRG12" s="1785"/>
      <c r="PRH12" s="1785"/>
      <c r="PRI12" s="1785"/>
      <c r="PRJ12" s="1785"/>
      <c r="PRK12" s="1785"/>
      <c r="PRL12" s="1785"/>
      <c r="PRM12" s="1785"/>
      <c r="PRN12" s="1785"/>
      <c r="PRO12" s="1785"/>
      <c r="PRP12" s="1785"/>
      <c r="PRQ12" s="1785"/>
      <c r="PRR12" s="1785"/>
      <c r="PRS12" s="1785"/>
      <c r="PRT12" s="1785"/>
      <c r="PRU12" s="1785"/>
      <c r="PRV12" s="1785"/>
      <c r="PRW12" s="1785"/>
      <c r="PRX12" s="1785"/>
      <c r="PRY12" s="1785"/>
      <c r="PRZ12" s="1785"/>
      <c r="PSA12" s="1785"/>
      <c r="PSB12" s="1785"/>
      <c r="PSC12" s="1785"/>
      <c r="PSD12" s="1785"/>
      <c r="PSE12" s="1785"/>
      <c r="PSF12" s="1785"/>
      <c r="PSG12" s="1785"/>
      <c r="PSH12" s="1785"/>
      <c r="PSI12" s="1785"/>
      <c r="PSJ12" s="1785"/>
      <c r="PSK12" s="1785"/>
      <c r="PSL12" s="1785"/>
      <c r="PSM12" s="1785"/>
      <c r="PSN12" s="1785"/>
      <c r="PSO12" s="1785"/>
      <c r="PSP12" s="1785"/>
      <c r="PSQ12" s="1785"/>
      <c r="PSR12" s="1785"/>
      <c r="PSS12" s="1785"/>
      <c r="PST12" s="1785"/>
      <c r="PSU12" s="1785"/>
      <c r="PSV12" s="1785"/>
      <c r="PSW12" s="1785"/>
      <c r="PSX12" s="1785"/>
      <c r="PSY12" s="1785"/>
      <c r="PSZ12" s="1785"/>
      <c r="PTA12" s="1785"/>
      <c r="PTB12" s="1785"/>
      <c r="PTC12" s="1785"/>
      <c r="PTD12" s="1785"/>
      <c r="PTE12" s="1785"/>
      <c r="PTF12" s="1785"/>
      <c r="PTG12" s="1785"/>
      <c r="PTH12" s="1785"/>
      <c r="PTI12" s="1785"/>
      <c r="PTJ12" s="1785"/>
      <c r="PTK12" s="1785"/>
      <c r="PTL12" s="1785"/>
      <c r="PTM12" s="1785"/>
      <c r="PTN12" s="1785"/>
      <c r="PTO12" s="1785"/>
      <c r="PTP12" s="1785"/>
      <c r="PTQ12" s="1785"/>
      <c r="PTR12" s="1785"/>
      <c r="PTS12" s="1785"/>
      <c r="PTT12" s="1785"/>
      <c r="PTU12" s="1785"/>
      <c r="PTV12" s="1785"/>
      <c r="PTW12" s="1785"/>
      <c r="PTX12" s="1785"/>
      <c r="PTY12" s="1785"/>
      <c r="PTZ12" s="1785"/>
      <c r="PUA12" s="1785"/>
      <c r="PUB12" s="1785"/>
      <c r="PUC12" s="1785"/>
      <c r="PUD12" s="1785"/>
      <c r="PUE12" s="1785"/>
      <c r="PUF12" s="1785"/>
      <c r="PUG12" s="1785"/>
      <c r="PUH12" s="1785"/>
      <c r="PUI12" s="1785"/>
      <c r="PUJ12" s="1785"/>
      <c r="PUK12" s="1785"/>
      <c r="PUL12" s="1785"/>
      <c r="PUM12" s="1785"/>
      <c r="PUN12" s="1785"/>
      <c r="PUO12" s="1785"/>
      <c r="PUP12" s="1785"/>
      <c r="PUQ12" s="1785"/>
      <c r="PUR12" s="1785"/>
      <c r="PUS12" s="1785"/>
      <c r="PUT12" s="1785"/>
      <c r="PUU12" s="1785"/>
      <c r="PUV12" s="1785"/>
      <c r="PUW12" s="1785"/>
      <c r="PUX12" s="1785"/>
      <c r="PUY12" s="1785"/>
      <c r="PUZ12" s="1785"/>
      <c r="PVA12" s="1785"/>
      <c r="PVB12" s="1785"/>
      <c r="PVC12" s="1785"/>
      <c r="PVD12" s="1785"/>
      <c r="PVE12" s="1785"/>
      <c r="PVF12" s="1785"/>
      <c r="PVG12" s="1785"/>
      <c r="PVH12" s="1785"/>
      <c r="PVI12" s="1785"/>
      <c r="PVJ12" s="1785"/>
      <c r="PVK12" s="1785"/>
      <c r="PVL12" s="1785"/>
      <c r="PVM12" s="1785"/>
      <c r="PVN12" s="1785"/>
      <c r="PVO12" s="1785"/>
      <c r="PVP12" s="1785"/>
      <c r="PVQ12" s="1785"/>
      <c r="PVR12" s="1785"/>
      <c r="PVS12" s="1785"/>
      <c r="PVT12" s="1785"/>
      <c r="PVU12" s="1785"/>
      <c r="PVV12" s="1785"/>
      <c r="PVW12" s="1785"/>
      <c r="PVX12" s="1785"/>
      <c r="PVY12" s="1785"/>
      <c r="PVZ12" s="1785"/>
      <c r="PWA12" s="1785"/>
      <c r="PWB12" s="1785"/>
      <c r="PWC12" s="1785"/>
      <c r="PWD12" s="1785"/>
      <c r="PWE12" s="1785"/>
      <c r="PWF12" s="1785"/>
      <c r="PWG12" s="1785"/>
      <c r="PWH12" s="1785"/>
      <c r="PWI12" s="1785"/>
      <c r="PWJ12" s="1785"/>
      <c r="PWK12" s="1785"/>
      <c r="PWL12" s="1785"/>
      <c r="PWM12" s="1785"/>
      <c r="PWN12" s="1785"/>
      <c r="PWO12" s="1785"/>
      <c r="PWP12" s="1785"/>
      <c r="PWQ12" s="1785"/>
      <c r="PWR12" s="1785"/>
      <c r="PWS12" s="1785"/>
      <c r="PWT12" s="1785"/>
      <c r="PWU12" s="1785"/>
      <c r="PWV12" s="1785"/>
      <c r="PWW12" s="1785"/>
      <c r="PWX12" s="1785"/>
      <c r="PWY12" s="1785"/>
      <c r="PWZ12" s="1785"/>
      <c r="PXA12" s="1785"/>
      <c r="PXB12" s="1785"/>
      <c r="PXC12" s="1785"/>
      <c r="PXD12" s="1785"/>
      <c r="PXE12" s="1785"/>
      <c r="PXF12" s="1785"/>
      <c r="PXG12" s="1785"/>
      <c r="PXH12" s="1785"/>
      <c r="PXI12" s="1785"/>
      <c r="PXJ12" s="1785"/>
      <c r="PXK12" s="1785"/>
      <c r="PXL12" s="1785"/>
      <c r="PXM12" s="1785"/>
      <c r="PXN12" s="1785"/>
      <c r="PXO12" s="1785"/>
      <c r="PXP12" s="1785"/>
      <c r="PXQ12" s="1785"/>
      <c r="PXR12" s="1785"/>
      <c r="PXS12" s="1785"/>
      <c r="PXT12" s="1785"/>
      <c r="PXU12" s="1785"/>
      <c r="PXV12" s="1785"/>
      <c r="PXW12" s="1785"/>
      <c r="PXX12" s="1785"/>
      <c r="PXY12" s="1785"/>
      <c r="PXZ12" s="1785"/>
      <c r="PYA12" s="1785"/>
      <c r="PYB12" s="1785"/>
      <c r="PYC12" s="1785"/>
      <c r="PYD12" s="1785"/>
      <c r="PYE12" s="1785"/>
      <c r="PYF12" s="1785"/>
      <c r="PYG12" s="1785"/>
      <c r="PYH12" s="1785"/>
      <c r="PYI12" s="1785"/>
      <c r="PYJ12" s="1785"/>
      <c r="PYK12" s="1785"/>
      <c r="PYL12" s="1785"/>
      <c r="PYM12" s="1785"/>
      <c r="PYN12" s="1785"/>
      <c r="PYO12" s="1785"/>
      <c r="PYP12" s="1785"/>
      <c r="PYQ12" s="1785"/>
      <c r="PYR12" s="1785"/>
      <c r="PYS12" s="1785"/>
      <c r="PYT12" s="1785"/>
      <c r="PYU12" s="1785"/>
      <c r="PYV12" s="1785"/>
      <c r="PYW12" s="1785"/>
      <c r="PYX12" s="1785"/>
      <c r="PYY12" s="1785"/>
      <c r="PYZ12" s="1785"/>
      <c r="PZA12" s="1785"/>
      <c r="PZB12" s="1785"/>
      <c r="PZC12" s="1785"/>
      <c r="PZD12" s="1785"/>
      <c r="PZE12" s="1785"/>
      <c r="PZF12" s="1785"/>
      <c r="PZG12" s="1785"/>
      <c r="PZH12" s="1785"/>
      <c r="PZI12" s="1785"/>
      <c r="PZJ12" s="1785"/>
      <c r="PZK12" s="1785"/>
      <c r="PZL12" s="1785"/>
      <c r="PZM12" s="1785"/>
      <c r="PZN12" s="1785"/>
      <c r="PZO12" s="1785"/>
      <c r="PZP12" s="1785"/>
      <c r="PZQ12" s="1785"/>
      <c r="PZR12" s="1785"/>
      <c r="PZS12" s="1785"/>
      <c r="PZT12" s="1785"/>
      <c r="PZU12" s="1785"/>
      <c r="PZV12" s="1785"/>
      <c r="PZW12" s="1785"/>
      <c r="PZX12" s="1785"/>
      <c r="PZY12" s="1785"/>
      <c r="PZZ12" s="1785"/>
      <c r="QAA12" s="1785"/>
      <c r="QAB12" s="1785"/>
      <c r="QAC12" s="1785"/>
      <c r="QAD12" s="1785"/>
      <c r="QAE12" s="1785"/>
      <c r="QAF12" s="1785"/>
      <c r="QAG12" s="1785"/>
      <c r="QAH12" s="1785"/>
      <c r="QAI12" s="1785"/>
      <c r="QAJ12" s="1785"/>
      <c r="QAK12" s="1785"/>
      <c r="QAL12" s="1785"/>
      <c r="QAM12" s="1785"/>
      <c r="QAN12" s="1785"/>
      <c r="QAO12" s="1785"/>
      <c r="QAP12" s="1785"/>
      <c r="QAQ12" s="1785"/>
      <c r="QAR12" s="1785"/>
      <c r="QAS12" s="1785"/>
      <c r="QAT12" s="1785"/>
      <c r="QAU12" s="1785"/>
      <c r="QAV12" s="1785"/>
      <c r="QAW12" s="1785"/>
      <c r="QAX12" s="1785"/>
      <c r="QAY12" s="1785"/>
      <c r="QAZ12" s="1785"/>
      <c r="QBA12" s="1785"/>
      <c r="QBB12" s="1785"/>
      <c r="QBC12" s="1785"/>
      <c r="QBD12" s="1785"/>
      <c r="QBE12" s="1785"/>
      <c r="QBF12" s="1785"/>
      <c r="QBG12" s="1785"/>
      <c r="QBH12" s="1785"/>
      <c r="QBI12" s="1785"/>
      <c r="QBJ12" s="1785"/>
      <c r="QBK12" s="1785"/>
      <c r="QBL12" s="1785"/>
      <c r="QBM12" s="1785"/>
      <c r="QBN12" s="1785"/>
      <c r="QBO12" s="1785"/>
      <c r="QBP12" s="1785"/>
      <c r="QBQ12" s="1785"/>
      <c r="QBR12" s="1785"/>
      <c r="QBS12" s="1785"/>
      <c r="QBT12" s="1785"/>
      <c r="QBU12" s="1785"/>
      <c r="QBV12" s="1785"/>
      <c r="QBW12" s="1785"/>
      <c r="QBX12" s="1785"/>
      <c r="QBY12" s="1785"/>
      <c r="QBZ12" s="1785"/>
      <c r="QCA12" s="1785"/>
      <c r="QCB12" s="1785"/>
      <c r="QCC12" s="1785"/>
      <c r="QCD12" s="1785"/>
      <c r="QCE12" s="1785"/>
      <c r="QCF12" s="1785"/>
      <c r="QCG12" s="1785"/>
      <c r="QCH12" s="1785"/>
      <c r="QCI12" s="1785"/>
      <c r="QCJ12" s="1785"/>
      <c r="QCK12" s="1785"/>
      <c r="QCL12" s="1785"/>
      <c r="QCM12" s="1785"/>
      <c r="QCN12" s="1785"/>
      <c r="QCO12" s="1785"/>
      <c r="QCP12" s="1785"/>
      <c r="QCQ12" s="1785"/>
      <c r="QCR12" s="1785"/>
      <c r="QCS12" s="1785"/>
      <c r="QCT12" s="1785"/>
      <c r="QCU12" s="1785"/>
      <c r="QCV12" s="1785"/>
      <c r="QCW12" s="1785"/>
      <c r="QCX12" s="1785"/>
      <c r="QCY12" s="1785"/>
      <c r="QCZ12" s="1785"/>
      <c r="QDA12" s="1785"/>
      <c r="QDB12" s="1785"/>
      <c r="QDC12" s="1785"/>
      <c r="QDD12" s="1785"/>
      <c r="QDE12" s="1785"/>
      <c r="QDF12" s="1785"/>
      <c r="QDG12" s="1785"/>
      <c r="QDH12" s="1785"/>
      <c r="QDI12" s="1785"/>
      <c r="QDJ12" s="1785"/>
      <c r="QDK12" s="1785"/>
      <c r="QDL12" s="1785"/>
      <c r="QDM12" s="1785"/>
      <c r="QDN12" s="1785"/>
      <c r="QDO12" s="1785"/>
      <c r="QDP12" s="1785"/>
      <c r="QDQ12" s="1785"/>
      <c r="QDR12" s="1785"/>
      <c r="QDS12" s="1785"/>
      <c r="QDT12" s="1785"/>
      <c r="QDU12" s="1785"/>
      <c r="QDV12" s="1785"/>
      <c r="QDW12" s="1785"/>
      <c r="QDX12" s="1785"/>
      <c r="QDY12" s="1785"/>
      <c r="QDZ12" s="1785"/>
      <c r="QEA12" s="1785"/>
      <c r="QEB12" s="1785"/>
      <c r="QEC12" s="1785"/>
      <c r="QED12" s="1785"/>
      <c r="QEE12" s="1785"/>
      <c r="QEF12" s="1785"/>
      <c r="QEG12" s="1785"/>
      <c r="QEH12" s="1785"/>
      <c r="QEI12" s="1785"/>
      <c r="QEJ12" s="1785"/>
      <c r="QEK12" s="1785"/>
      <c r="QEL12" s="1785"/>
      <c r="QEM12" s="1785"/>
      <c r="QEN12" s="1785"/>
      <c r="QEO12" s="1785"/>
      <c r="QEP12" s="1785"/>
      <c r="QEQ12" s="1785"/>
      <c r="QER12" s="1785"/>
      <c r="QES12" s="1785"/>
      <c r="QET12" s="1785"/>
      <c r="QEU12" s="1785"/>
      <c r="QEV12" s="1785"/>
      <c r="QEW12" s="1785"/>
      <c r="QEX12" s="1785"/>
      <c r="QEY12" s="1785"/>
      <c r="QEZ12" s="1785"/>
      <c r="QFA12" s="1785"/>
      <c r="QFB12" s="1785"/>
      <c r="QFC12" s="1785"/>
      <c r="QFD12" s="1785"/>
      <c r="QFE12" s="1785"/>
      <c r="QFF12" s="1785"/>
      <c r="QFG12" s="1785"/>
      <c r="QFH12" s="1785"/>
      <c r="QFI12" s="1785"/>
      <c r="QFJ12" s="1785"/>
      <c r="QFK12" s="1785"/>
      <c r="QFL12" s="1785"/>
      <c r="QFM12" s="1785"/>
      <c r="QFN12" s="1785"/>
      <c r="QFO12" s="1785"/>
      <c r="QFP12" s="1785"/>
      <c r="QFQ12" s="1785"/>
      <c r="QFR12" s="1785"/>
      <c r="QFS12" s="1785"/>
      <c r="QFT12" s="1785"/>
      <c r="QFU12" s="1785"/>
      <c r="QFV12" s="1785"/>
      <c r="QFW12" s="1785"/>
      <c r="QFX12" s="1785"/>
      <c r="QFY12" s="1785"/>
      <c r="QFZ12" s="1785"/>
      <c r="QGA12" s="1785"/>
      <c r="QGB12" s="1785"/>
      <c r="QGC12" s="1785"/>
      <c r="QGD12" s="1785"/>
      <c r="QGE12" s="1785"/>
      <c r="QGF12" s="1785"/>
      <c r="QGG12" s="1785"/>
      <c r="QGH12" s="1785"/>
      <c r="QGI12" s="1785"/>
      <c r="QGJ12" s="1785"/>
      <c r="QGK12" s="1785"/>
      <c r="QGL12" s="1785"/>
      <c r="QGM12" s="1785"/>
      <c r="QGN12" s="1785"/>
      <c r="QGO12" s="1785"/>
      <c r="QGP12" s="1785"/>
      <c r="QGQ12" s="1785"/>
      <c r="QGR12" s="1785"/>
      <c r="QGS12" s="1785"/>
      <c r="QGT12" s="1785"/>
      <c r="QGU12" s="1785"/>
      <c r="QGV12" s="1785"/>
      <c r="QGW12" s="1785"/>
      <c r="QGX12" s="1785"/>
      <c r="QGY12" s="1785"/>
      <c r="QGZ12" s="1785"/>
      <c r="QHA12" s="1785"/>
      <c r="QHB12" s="1785"/>
      <c r="QHC12" s="1785"/>
      <c r="QHD12" s="1785"/>
      <c r="QHE12" s="1785"/>
      <c r="QHF12" s="1785"/>
      <c r="QHG12" s="1785"/>
      <c r="QHH12" s="1785"/>
      <c r="QHI12" s="1785"/>
      <c r="QHJ12" s="1785"/>
      <c r="QHK12" s="1785"/>
      <c r="QHL12" s="1785"/>
      <c r="QHM12" s="1785"/>
      <c r="QHN12" s="1785"/>
      <c r="QHO12" s="1785"/>
      <c r="QHP12" s="1785"/>
      <c r="QHQ12" s="1785"/>
      <c r="QHR12" s="1785"/>
      <c r="QHS12" s="1785"/>
      <c r="QHT12" s="1785"/>
      <c r="QHU12" s="1785"/>
      <c r="QHV12" s="1785"/>
      <c r="QHW12" s="1785"/>
      <c r="QHX12" s="1785"/>
      <c r="QHY12" s="1785"/>
      <c r="QHZ12" s="1785"/>
      <c r="QIA12" s="1785"/>
      <c r="QIB12" s="1785"/>
      <c r="QIC12" s="1785"/>
      <c r="QID12" s="1785"/>
      <c r="QIE12" s="1785"/>
      <c r="QIF12" s="1785"/>
      <c r="QIG12" s="1785"/>
      <c r="QIH12" s="1785"/>
      <c r="QII12" s="1785"/>
      <c r="QIJ12" s="1785"/>
      <c r="QIK12" s="1785"/>
      <c r="QIL12" s="1785"/>
      <c r="QIM12" s="1785"/>
      <c r="QIN12" s="1785"/>
      <c r="QIO12" s="1785"/>
      <c r="QIP12" s="1785"/>
      <c r="QIQ12" s="1785"/>
      <c r="QIR12" s="1785"/>
      <c r="QIS12" s="1785"/>
      <c r="QIT12" s="1785"/>
      <c r="QIU12" s="1785"/>
      <c r="QIV12" s="1785"/>
      <c r="QIW12" s="1785"/>
      <c r="QIX12" s="1785"/>
      <c r="QIY12" s="1785"/>
      <c r="QIZ12" s="1785"/>
      <c r="QJA12" s="1785"/>
      <c r="QJB12" s="1785"/>
      <c r="QJC12" s="1785"/>
      <c r="QJD12" s="1785"/>
      <c r="QJE12" s="1785"/>
      <c r="QJF12" s="1785"/>
      <c r="QJG12" s="1785"/>
      <c r="QJH12" s="1785"/>
      <c r="QJI12" s="1785"/>
      <c r="QJJ12" s="1785"/>
      <c r="QJK12" s="1785"/>
      <c r="QJL12" s="1785"/>
      <c r="QJM12" s="1785"/>
      <c r="QJN12" s="1785"/>
      <c r="QJO12" s="1785"/>
      <c r="QJP12" s="1785"/>
      <c r="QJQ12" s="1785"/>
      <c r="QJR12" s="1785"/>
      <c r="QJS12" s="1785"/>
      <c r="QJT12" s="1785"/>
      <c r="QJU12" s="1785"/>
      <c r="QJV12" s="1785"/>
      <c r="QJW12" s="1785"/>
      <c r="QJX12" s="1785"/>
      <c r="QJY12" s="1785"/>
      <c r="QJZ12" s="1785"/>
      <c r="QKA12" s="1785"/>
      <c r="QKB12" s="1785"/>
      <c r="QKC12" s="1785"/>
      <c r="QKD12" s="1785"/>
      <c r="QKE12" s="1785"/>
      <c r="QKF12" s="1785"/>
      <c r="QKG12" s="1785"/>
      <c r="QKH12" s="1785"/>
      <c r="QKI12" s="1785"/>
      <c r="QKJ12" s="1785"/>
      <c r="QKK12" s="1785"/>
      <c r="QKL12" s="1785"/>
      <c r="QKM12" s="1785"/>
      <c r="QKN12" s="1785"/>
      <c r="QKO12" s="1785"/>
      <c r="QKP12" s="1785"/>
      <c r="QKQ12" s="1785"/>
      <c r="QKR12" s="1785"/>
      <c r="QKS12" s="1785"/>
      <c r="QKT12" s="1785"/>
      <c r="QKU12" s="1785"/>
      <c r="QKV12" s="1785"/>
      <c r="QKW12" s="1785"/>
      <c r="QKX12" s="1785"/>
      <c r="QKY12" s="1785"/>
      <c r="QKZ12" s="1785"/>
      <c r="QLA12" s="1785"/>
      <c r="QLB12" s="1785"/>
      <c r="QLC12" s="1785"/>
      <c r="QLD12" s="1785"/>
      <c r="QLE12" s="1785"/>
      <c r="QLF12" s="1785"/>
      <c r="QLG12" s="1785"/>
      <c r="QLH12" s="1785"/>
      <c r="QLI12" s="1785"/>
      <c r="QLJ12" s="1785"/>
      <c r="QLK12" s="1785"/>
      <c r="QLL12" s="1785"/>
      <c r="QLM12" s="1785"/>
      <c r="QLN12" s="1785"/>
      <c r="QLO12" s="1785"/>
      <c r="QLP12" s="1785"/>
      <c r="QLQ12" s="1785"/>
      <c r="QLR12" s="1785"/>
      <c r="QLS12" s="1785"/>
      <c r="QLT12" s="1785"/>
      <c r="QLU12" s="1785"/>
      <c r="QLV12" s="1785"/>
      <c r="QLW12" s="1785"/>
      <c r="QLX12" s="1785"/>
      <c r="QLY12" s="1785"/>
      <c r="QLZ12" s="1785"/>
      <c r="QMA12" s="1785"/>
      <c r="QMB12" s="1785"/>
      <c r="QMC12" s="1785"/>
      <c r="QMD12" s="1785"/>
      <c r="QME12" s="1785"/>
      <c r="QMF12" s="1785"/>
      <c r="QMG12" s="1785"/>
      <c r="QMH12" s="1785"/>
      <c r="QMI12" s="1785"/>
      <c r="QMJ12" s="1785"/>
      <c r="QMK12" s="1785"/>
      <c r="QML12" s="1785"/>
      <c r="QMM12" s="1785"/>
      <c r="QMN12" s="1785"/>
      <c r="QMO12" s="1785"/>
      <c r="QMP12" s="1785"/>
      <c r="QMQ12" s="1785"/>
      <c r="QMR12" s="1785"/>
      <c r="QMS12" s="1785"/>
      <c r="QMT12" s="1785"/>
      <c r="QMU12" s="1785"/>
      <c r="QMV12" s="1785"/>
      <c r="QMW12" s="1785"/>
      <c r="QMX12" s="1785"/>
      <c r="QMY12" s="1785"/>
      <c r="QMZ12" s="1785"/>
      <c r="QNA12" s="1785"/>
      <c r="QNB12" s="1785"/>
      <c r="QNC12" s="1785"/>
      <c r="QND12" s="1785"/>
      <c r="QNE12" s="1785"/>
      <c r="QNF12" s="1785"/>
      <c r="QNG12" s="1785"/>
      <c r="QNH12" s="1785"/>
      <c r="QNI12" s="1785"/>
      <c r="QNJ12" s="1785"/>
      <c r="QNK12" s="1785"/>
      <c r="QNL12" s="1785"/>
      <c r="QNM12" s="1785"/>
      <c r="QNN12" s="1785"/>
      <c r="QNO12" s="1785"/>
      <c r="QNP12" s="1785"/>
      <c r="QNQ12" s="1785"/>
      <c r="QNR12" s="1785"/>
      <c r="QNS12" s="1785"/>
      <c r="QNT12" s="1785"/>
      <c r="QNU12" s="1785"/>
      <c r="QNV12" s="1785"/>
      <c r="QNW12" s="1785"/>
      <c r="QNX12" s="1785"/>
      <c r="QNY12" s="1785"/>
      <c r="QNZ12" s="1785"/>
      <c r="QOA12" s="1785"/>
      <c r="QOB12" s="1785"/>
      <c r="QOC12" s="1785"/>
      <c r="QOD12" s="1785"/>
      <c r="QOE12" s="1785"/>
      <c r="QOF12" s="1785"/>
      <c r="QOG12" s="1785"/>
      <c r="QOH12" s="1785"/>
      <c r="QOI12" s="1785"/>
      <c r="QOJ12" s="1785"/>
      <c r="QOK12" s="1785"/>
      <c r="QOL12" s="1785"/>
      <c r="QOM12" s="1785"/>
      <c r="QON12" s="1785"/>
      <c r="QOO12" s="1785"/>
      <c r="QOP12" s="1785"/>
      <c r="QOQ12" s="1785"/>
      <c r="QOR12" s="1785"/>
      <c r="QOS12" s="1785"/>
      <c r="QOT12" s="1785"/>
      <c r="QOU12" s="1785"/>
      <c r="QOV12" s="1785"/>
      <c r="QOW12" s="1785"/>
      <c r="QOX12" s="1785"/>
      <c r="QOY12" s="1785"/>
      <c r="QOZ12" s="1785"/>
      <c r="QPA12" s="1785"/>
      <c r="QPB12" s="1785"/>
      <c r="QPC12" s="1785"/>
      <c r="QPD12" s="1785"/>
      <c r="QPE12" s="1785"/>
      <c r="QPF12" s="1785"/>
      <c r="QPG12" s="1785"/>
      <c r="QPH12" s="1785"/>
      <c r="QPI12" s="1785"/>
      <c r="QPJ12" s="1785"/>
      <c r="QPK12" s="1785"/>
      <c r="QPL12" s="1785"/>
      <c r="QPM12" s="1785"/>
      <c r="QPN12" s="1785"/>
      <c r="QPO12" s="1785"/>
      <c r="QPP12" s="1785"/>
      <c r="QPQ12" s="1785"/>
      <c r="QPR12" s="1785"/>
      <c r="QPS12" s="1785"/>
      <c r="QPT12" s="1785"/>
      <c r="QPU12" s="1785"/>
      <c r="QPV12" s="1785"/>
      <c r="QPW12" s="1785"/>
      <c r="QPX12" s="1785"/>
      <c r="QPY12" s="1785"/>
      <c r="QPZ12" s="1785"/>
      <c r="QQA12" s="1785"/>
      <c r="QQB12" s="1785"/>
      <c r="QQC12" s="1785"/>
      <c r="QQD12" s="1785"/>
      <c r="QQE12" s="1785"/>
      <c r="QQF12" s="1785"/>
      <c r="QQG12" s="1785"/>
      <c r="QQH12" s="1785"/>
      <c r="QQI12" s="1785"/>
      <c r="QQJ12" s="1785"/>
      <c r="QQK12" s="1785"/>
      <c r="QQL12" s="1785"/>
      <c r="QQM12" s="1785"/>
      <c r="QQN12" s="1785"/>
      <c r="QQO12" s="1785"/>
      <c r="QQP12" s="1785"/>
      <c r="QQQ12" s="1785"/>
      <c r="QQR12" s="1785"/>
      <c r="QQS12" s="1785"/>
      <c r="QQT12" s="1785"/>
      <c r="QQU12" s="1785"/>
      <c r="QQV12" s="1785"/>
      <c r="QQW12" s="1785"/>
      <c r="QQX12" s="1785"/>
      <c r="QQY12" s="1785"/>
      <c r="QQZ12" s="1785"/>
      <c r="QRA12" s="1785"/>
      <c r="QRB12" s="1785"/>
      <c r="QRC12" s="1785"/>
      <c r="QRD12" s="1785"/>
      <c r="QRE12" s="1785"/>
      <c r="QRF12" s="1785"/>
      <c r="QRG12" s="1785"/>
      <c r="QRH12" s="1785"/>
      <c r="QRI12" s="1785"/>
      <c r="QRJ12" s="1785"/>
      <c r="QRK12" s="1785"/>
      <c r="QRL12" s="1785"/>
      <c r="QRM12" s="1785"/>
      <c r="QRN12" s="1785"/>
      <c r="QRO12" s="1785"/>
      <c r="QRP12" s="1785"/>
      <c r="QRQ12" s="1785"/>
      <c r="QRR12" s="1785"/>
      <c r="QRS12" s="1785"/>
      <c r="QRT12" s="1785"/>
      <c r="QRU12" s="1785"/>
      <c r="QRV12" s="1785"/>
      <c r="QRW12" s="1785"/>
      <c r="QRX12" s="1785"/>
      <c r="QRY12" s="1785"/>
      <c r="QRZ12" s="1785"/>
      <c r="QSA12" s="1785"/>
      <c r="QSB12" s="1785"/>
      <c r="QSC12" s="1785"/>
      <c r="QSD12" s="1785"/>
      <c r="QSE12" s="1785"/>
      <c r="QSF12" s="1785"/>
      <c r="QSG12" s="1785"/>
      <c r="QSH12" s="1785"/>
      <c r="QSI12" s="1785"/>
      <c r="QSJ12" s="1785"/>
      <c r="QSK12" s="1785"/>
      <c r="QSL12" s="1785"/>
      <c r="QSM12" s="1785"/>
      <c r="QSN12" s="1785"/>
      <c r="QSO12" s="1785"/>
      <c r="QSP12" s="1785"/>
      <c r="QSQ12" s="1785"/>
      <c r="QSR12" s="1785"/>
      <c r="QSS12" s="1785"/>
      <c r="QST12" s="1785"/>
      <c r="QSU12" s="1785"/>
      <c r="QSV12" s="1785"/>
      <c r="QSW12" s="1785"/>
      <c r="QSX12" s="1785"/>
      <c r="QSY12" s="1785"/>
      <c r="QSZ12" s="1785"/>
      <c r="QTA12" s="1785"/>
      <c r="QTB12" s="1785"/>
      <c r="QTC12" s="1785"/>
      <c r="QTD12" s="1785"/>
      <c r="QTE12" s="1785"/>
      <c r="QTF12" s="1785"/>
      <c r="QTG12" s="1785"/>
      <c r="QTH12" s="1785"/>
      <c r="QTI12" s="1785"/>
      <c r="QTJ12" s="1785"/>
      <c r="QTK12" s="1785"/>
      <c r="QTL12" s="1785"/>
      <c r="QTM12" s="1785"/>
      <c r="QTN12" s="1785"/>
      <c r="QTO12" s="1785"/>
      <c r="QTP12" s="1785"/>
      <c r="QTQ12" s="1785"/>
      <c r="QTR12" s="1785"/>
      <c r="QTS12" s="1785"/>
      <c r="QTT12" s="1785"/>
      <c r="QTU12" s="1785"/>
      <c r="QTV12" s="1785"/>
      <c r="QTW12" s="1785"/>
      <c r="QTX12" s="1785"/>
      <c r="QTY12" s="1785"/>
      <c r="QTZ12" s="1785"/>
      <c r="QUA12" s="1785"/>
      <c r="QUB12" s="1785"/>
      <c r="QUC12" s="1785"/>
      <c r="QUD12" s="1785"/>
      <c r="QUE12" s="1785"/>
      <c r="QUF12" s="1785"/>
      <c r="QUG12" s="1785"/>
      <c r="QUH12" s="1785"/>
      <c r="QUI12" s="1785"/>
      <c r="QUJ12" s="1785"/>
      <c r="QUK12" s="1785"/>
      <c r="QUL12" s="1785"/>
      <c r="QUM12" s="1785"/>
      <c r="QUN12" s="1785"/>
      <c r="QUO12" s="1785"/>
      <c r="QUP12" s="1785"/>
      <c r="QUQ12" s="1785"/>
      <c r="QUR12" s="1785"/>
      <c r="QUS12" s="1785"/>
      <c r="QUT12" s="1785"/>
      <c r="QUU12" s="1785"/>
      <c r="QUV12" s="1785"/>
      <c r="QUW12" s="1785"/>
      <c r="QUX12" s="1785"/>
      <c r="QUY12" s="1785"/>
      <c r="QUZ12" s="1785"/>
      <c r="QVA12" s="1785"/>
      <c r="QVB12" s="1785"/>
      <c r="QVC12" s="1785"/>
      <c r="QVD12" s="1785"/>
      <c r="QVE12" s="1785"/>
      <c r="QVF12" s="1785"/>
      <c r="QVG12" s="1785"/>
      <c r="QVH12" s="1785"/>
      <c r="QVI12" s="1785"/>
      <c r="QVJ12" s="1785"/>
      <c r="QVK12" s="1785"/>
      <c r="QVL12" s="1785"/>
      <c r="QVM12" s="1785"/>
      <c r="QVN12" s="1785"/>
      <c r="QVO12" s="1785"/>
      <c r="QVP12" s="1785"/>
      <c r="QVQ12" s="1785"/>
      <c r="QVR12" s="1785"/>
      <c r="QVS12" s="1785"/>
      <c r="QVT12" s="1785"/>
      <c r="QVU12" s="1785"/>
      <c r="QVV12" s="1785"/>
      <c r="QVW12" s="1785"/>
      <c r="QVX12" s="1785"/>
      <c r="QVY12" s="1785"/>
      <c r="QVZ12" s="1785"/>
      <c r="QWA12" s="1785"/>
      <c r="QWB12" s="1785"/>
      <c r="QWC12" s="1785"/>
      <c r="QWD12" s="1785"/>
      <c r="QWE12" s="1785"/>
      <c r="QWF12" s="1785"/>
      <c r="QWG12" s="1785"/>
      <c r="QWH12" s="1785"/>
      <c r="QWI12" s="1785"/>
      <c r="QWJ12" s="1785"/>
      <c r="QWK12" s="1785"/>
      <c r="QWL12" s="1785"/>
      <c r="QWM12" s="1785"/>
      <c r="QWN12" s="1785"/>
      <c r="QWO12" s="1785"/>
      <c r="QWP12" s="1785"/>
      <c r="QWQ12" s="1785"/>
      <c r="QWR12" s="1785"/>
      <c r="QWS12" s="1785"/>
      <c r="QWT12" s="1785"/>
      <c r="QWU12" s="1785"/>
      <c r="QWV12" s="1785"/>
      <c r="QWW12" s="1785"/>
      <c r="QWX12" s="1785"/>
      <c r="QWY12" s="1785"/>
      <c r="QWZ12" s="1785"/>
      <c r="QXA12" s="1785"/>
      <c r="QXB12" s="1785"/>
      <c r="QXC12" s="1785"/>
      <c r="QXD12" s="1785"/>
      <c r="QXE12" s="1785"/>
      <c r="QXF12" s="1785"/>
      <c r="QXG12" s="1785"/>
      <c r="QXH12" s="1785"/>
      <c r="QXI12" s="1785"/>
      <c r="QXJ12" s="1785"/>
      <c r="QXK12" s="1785"/>
      <c r="QXL12" s="1785"/>
      <c r="QXM12" s="1785"/>
      <c r="QXN12" s="1785"/>
      <c r="QXO12" s="1785"/>
      <c r="QXP12" s="1785"/>
      <c r="QXQ12" s="1785"/>
      <c r="QXR12" s="1785"/>
      <c r="QXS12" s="1785"/>
      <c r="QXT12" s="1785"/>
      <c r="QXU12" s="1785"/>
      <c r="QXV12" s="1785"/>
      <c r="QXW12" s="1785"/>
      <c r="QXX12" s="1785"/>
      <c r="QXY12" s="1785"/>
      <c r="QXZ12" s="1785"/>
      <c r="QYA12" s="1785"/>
      <c r="QYB12" s="1785"/>
      <c r="QYC12" s="1785"/>
      <c r="QYD12" s="1785"/>
      <c r="QYE12" s="1785"/>
      <c r="QYF12" s="1785"/>
      <c r="QYG12" s="1785"/>
      <c r="QYH12" s="1785"/>
      <c r="QYI12" s="1785"/>
      <c r="QYJ12" s="1785"/>
      <c r="QYK12" s="1785"/>
      <c r="QYL12" s="1785"/>
      <c r="QYM12" s="1785"/>
      <c r="QYN12" s="1785"/>
      <c r="QYO12" s="1785"/>
      <c r="QYP12" s="1785"/>
      <c r="QYQ12" s="1785"/>
      <c r="QYR12" s="1785"/>
      <c r="QYS12" s="1785"/>
      <c r="QYT12" s="1785"/>
      <c r="QYU12" s="1785"/>
      <c r="QYV12" s="1785"/>
      <c r="QYW12" s="1785"/>
      <c r="QYX12" s="1785"/>
      <c r="QYY12" s="1785"/>
      <c r="QYZ12" s="1785"/>
      <c r="QZA12" s="1785"/>
      <c r="QZB12" s="1785"/>
      <c r="QZC12" s="1785"/>
      <c r="QZD12" s="1785"/>
      <c r="QZE12" s="1785"/>
      <c r="QZF12" s="1785"/>
      <c r="QZG12" s="1785"/>
      <c r="QZH12" s="1785"/>
      <c r="QZI12" s="1785"/>
      <c r="QZJ12" s="1785"/>
      <c r="QZK12" s="1785"/>
      <c r="QZL12" s="1785"/>
      <c r="QZM12" s="1785"/>
      <c r="QZN12" s="1785"/>
      <c r="QZO12" s="1785"/>
      <c r="QZP12" s="1785"/>
      <c r="QZQ12" s="1785"/>
      <c r="QZR12" s="1785"/>
      <c r="QZS12" s="1785"/>
      <c r="QZT12" s="1785"/>
      <c r="QZU12" s="1785"/>
      <c r="QZV12" s="1785"/>
      <c r="QZW12" s="1785"/>
      <c r="QZX12" s="1785"/>
      <c r="QZY12" s="1785"/>
      <c r="QZZ12" s="1785"/>
      <c r="RAA12" s="1785"/>
      <c r="RAB12" s="1785"/>
      <c r="RAC12" s="1785"/>
      <c r="RAD12" s="1785"/>
      <c r="RAE12" s="1785"/>
      <c r="RAF12" s="1785"/>
      <c r="RAG12" s="1785"/>
      <c r="RAH12" s="1785"/>
      <c r="RAI12" s="1785"/>
      <c r="RAJ12" s="1785"/>
      <c r="RAK12" s="1785"/>
      <c r="RAL12" s="1785"/>
      <c r="RAM12" s="1785"/>
      <c r="RAN12" s="1785"/>
      <c r="RAO12" s="1785"/>
      <c r="RAP12" s="1785"/>
      <c r="RAQ12" s="1785"/>
      <c r="RAR12" s="1785"/>
      <c r="RAS12" s="1785"/>
      <c r="RAT12" s="1785"/>
      <c r="RAU12" s="1785"/>
      <c r="RAV12" s="1785"/>
      <c r="RAW12" s="1785"/>
      <c r="RAX12" s="1785"/>
      <c r="RAY12" s="1785"/>
      <c r="RAZ12" s="1785"/>
      <c r="RBA12" s="1785"/>
      <c r="RBB12" s="1785"/>
      <c r="RBC12" s="1785"/>
      <c r="RBD12" s="1785"/>
      <c r="RBE12" s="1785"/>
      <c r="RBF12" s="1785"/>
      <c r="RBG12" s="1785"/>
      <c r="RBH12" s="1785"/>
      <c r="RBI12" s="1785"/>
      <c r="RBJ12" s="1785"/>
      <c r="RBK12" s="1785"/>
      <c r="RBL12" s="1785"/>
      <c r="RBM12" s="1785"/>
      <c r="RBN12" s="1785"/>
      <c r="RBO12" s="1785"/>
      <c r="RBP12" s="1785"/>
      <c r="RBQ12" s="1785"/>
      <c r="RBR12" s="1785"/>
      <c r="RBS12" s="1785"/>
      <c r="RBT12" s="1785"/>
      <c r="RBU12" s="1785"/>
      <c r="RBV12" s="1785"/>
      <c r="RBW12" s="1785"/>
      <c r="RBX12" s="1785"/>
      <c r="RBY12" s="1785"/>
      <c r="RBZ12" s="1785"/>
      <c r="RCA12" s="1785"/>
      <c r="RCB12" s="1785"/>
      <c r="RCC12" s="1785"/>
      <c r="RCD12" s="1785"/>
      <c r="RCE12" s="1785"/>
      <c r="RCF12" s="1785"/>
      <c r="RCG12" s="1785"/>
      <c r="RCH12" s="1785"/>
      <c r="RCI12" s="1785"/>
      <c r="RCJ12" s="1785"/>
      <c r="RCK12" s="1785"/>
      <c r="RCL12" s="1785"/>
      <c r="RCM12" s="1785"/>
      <c r="RCN12" s="1785"/>
      <c r="RCO12" s="1785"/>
      <c r="RCP12" s="1785"/>
      <c r="RCQ12" s="1785"/>
      <c r="RCR12" s="1785"/>
      <c r="RCS12" s="1785"/>
      <c r="RCT12" s="1785"/>
      <c r="RCU12" s="1785"/>
      <c r="RCV12" s="1785"/>
      <c r="RCW12" s="1785"/>
      <c r="RCX12" s="1785"/>
      <c r="RCY12" s="1785"/>
      <c r="RCZ12" s="1785"/>
      <c r="RDA12" s="1785"/>
      <c r="RDB12" s="1785"/>
      <c r="RDC12" s="1785"/>
      <c r="RDD12" s="1785"/>
      <c r="RDE12" s="1785"/>
      <c r="RDF12" s="1785"/>
      <c r="RDG12" s="1785"/>
      <c r="RDH12" s="1785"/>
      <c r="RDI12" s="1785"/>
      <c r="RDJ12" s="1785"/>
      <c r="RDK12" s="1785"/>
      <c r="RDL12" s="1785"/>
      <c r="RDM12" s="1785"/>
      <c r="RDN12" s="1785"/>
      <c r="RDO12" s="1785"/>
      <c r="RDP12" s="1785"/>
      <c r="RDQ12" s="1785"/>
      <c r="RDR12" s="1785"/>
      <c r="RDS12" s="1785"/>
      <c r="RDT12" s="1785"/>
      <c r="RDU12" s="1785"/>
      <c r="RDV12" s="1785"/>
      <c r="RDW12" s="1785"/>
      <c r="RDX12" s="1785"/>
      <c r="RDY12" s="1785"/>
      <c r="RDZ12" s="1785"/>
      <c r="REA12" s="1785"/>
      <c r="REB12" s="1785"/>
      <c r="REC12" s="1785"/>
      <c r="RED12" s="1785"/>
      <c r="REE12" s="1785"/>
      <c r="REF12" s="1785"/>
      <c r="REG12" s="1785"/>
      <c r="REH12" s="1785"/>
      <c r="REI12" s="1785"/>
      <c r="REJ12" s="1785"/>
      <c r="REK12" s="1785"/>
      <c r="REL12" s="1785"/>
      <c r="REM12" s="1785"/>
      <c r="REN12" s="1785"/>
      <c r="REO12" s="1785"/>
      <c r="REP12" s="1785"/>
      <c r="REQ12" s="1785"/>
      <c r="RER12" s="1785"/>
      <c r="RES12" s="1785"/>
      <c r="RET12" s="1785"/>
      <c r="REU12" s="1785"/>
      <c r="REV12" s="1785"/>
      <c r="REW12" s="1785"/>
      <c r="REX12" s="1785"/>
      <c r="REY12" s="1785"/>
      <c r="REZ12" s="1785"/>
      <c r="RFA12" s="1785"/>
      <c r="RFB12" s="1785"/>
      <c r="RFC12" s="1785"/>
      <c r="RFD12" s="1785"/>
      <c r="RFE12" s="1785"/>
      <c r="RFF12" s="1785"/>
      <c r="RFG12" s="1785"/>
      <c r="RFH12" s="1785"/>
      <c r="RFI12" s="1785"/>
      <c r="RFJ12" s="1785"/>
      <c r="RFK12" s="1785"/>
      <c r="RFL12" s="1785"/>
      <c r="RFM12" s="1785"/>
      <c r="RFN12" s="1785"/>
      <c r="RFO12" s="1785"/>
      <c r="RFP12" s="1785"/>
      <c r="RFQ12" s="1785"/>
      <c r="RFR12" s="1785"/>
      <c r="RFS12" s="1785"/>
      <c r="RFT12" s="1785"/>
      <c r="RFU12" s="1785"/>
      <c r="RFV12" s="1785"/>
      <c r="RFW12" s="1785"/>
      <c r="RFX12" s="1785"/>
      <c r="RFY12" s="1785"/>
      <c r="RFZ12" s="1785"/>
      <c r="RGA12" s="1785"/>
      <c r="RGB12" s="1785"/>
      <c r="RGC12" s="1785"/>
      <c r="RGD12" s="1785"/>
      <c r="RGE12" s="1785"/>
      <c r="RGF12" s="1785"/>
      <c r="RGG12" s="1785"/>
      <c r="RGH12" s="1785"/>
      <c r="RGI12" s="1785"/>
      <c r="RGJ12" s="1785"/>
      <c r="RGK12" s="1785"/>
      <c r="RGL12" s="1785"/>
      <c r="RGM12" s="1785"/>
      <c r="RGN12" s="1785"/>
      <c r="RGO12" s="1785"/>
      <c r="RGP12" s="1785"/>
      <c r="RGQ12" s="1785"/>
      <c r="RGR12" s="1785"/>
      <c r="RGS12" s="1785"/>
      <c r="RGT12" s="1785"/>
      <c r="RGU12" s="1785"/>
      <c r="RGV12" s="1785"/>
      <c r="RGW12" s="1785"/>
      <c r="RGX12" s="1785"/>
      <c r="RGY12" s="1785"/>
      <c r="RGZ12" s="1785"/>
      <c r="RHA12" s="1785"/>
      <c r="RHB12" s="1785"/>
      <c r="RHC12" s="1785"/>
      <c r="RHD12" s="1785"/>
      <c r="RHE12" s="1785"/>
      <c r="RHF12" s="1785"/>
      <c r="RHG12" s="1785"/>
      <c r="RHH12" s="1785"/>
      <c r="RHI12" s="1785"/>
      <c r="RHJ12" s="1785"/>
      <c r="RHK12" s="1785"/>
      <c r="RHL12" s="1785"/>
      <c r="RHM12" s="1785"/>
      <c r="RHN12" s="1785"/>
      <c r="RHO12" s="1785"/>
      <c r="RHP12" s="1785"/>
      <c r="RHQ12" s="1785"/>
      <c r="RHR12" s="1785"/>
      <c r="RHS12" s="1785"/>
      <c r="RHT12" s="1785"/>
      <c r="RHU12" s="1785"/>
      <c r="RHV12" s="1785"/>
      <c r="RHW12" s="1785"/>
      <c r="RHX12" s="1785"/>
      <c r="RHY12" s="1785"/>
      <c r="RHZ12" s="1785"/>
      <c r="RIA12" s="1785"/>
      <c r="RIB12" s="1785"/>
      <c r="RIC12" s="1785"/>
      <c r="RID12" s="1785"/>
      <c r="RIE12" s="1785"/>
      <c r="RIF12" s="1785"/>
      <c r="RIG12" s="1785"/>
      <c r="RIH12" s="1785"/>
      <c r="RII12" s="1785"/>
      <c r="RIJ12" s="1785"/>
      <c r="RIK12" s="1785"/>
      <c r="RIL12" s="1785"/>
      <c r="RIM12" s="1785"/>
      <c r="RIN12" s="1785"/>
      <c r="RIO12" s="1785"/>
      <c r="RIP12" s="1785"/>
      <c r="RIQ12" s="1785"/>
      <c r="RIR12" s="1785"/>
      <c r="RIS12" s="1785"/>
      <c r="RIT12" s="1785"/>
      <c r="RIU12" s="1785"/>
      <c r="RIV12" s="1785"/>
      <c r="RIW12" s="1785"/>
      <c r="RIX12" s="1785"/>
      <c r="RIY12" s="1785"/>
      <c r="RIZ12" s="1785"/>
      <c r="RJA12" s="1785"/>
      <c r="RJB12" s="1785"/>
      <c r="RJC12" s="1785"/>
      <c r="RJD12" s="1785"/>
      <c r="RJE12" s="1785"/>
      <c r="RJF12" s="1785"/>
      <c r="RJG12" s="1785"/>
      <c r="RJH12" s="1785"/>
      <c r="RJI12" s="1785"/>
      <c r="RJJ12" s="1785"/>
      <c r="RJK12" s="1785"/>
      <c r="RJL12" s="1785"/>
      <c r="RJM12" s="1785"/>
      <c r="RJN12" s="1785"/>
      <c r="RJO12" s="1785"/>
      <c r="RJP12" s="1785"/>
      <c r="RJQ12" s="1785"/>
      <c r="RJR12" s="1785"/>
      <c r="RJS12" s="1785"/>
      <c r="RJT12" s="1785"/>
      <c r="RJU12" s="1785"/>
      <c r="RJV12" s="1785"/>
      <c r="RJW12" s="1785"/>
      <c r="RJX12" s="1785"/>
      <c r="RJY12" s="1785"/>
      <c r="RJZ12" s="1785"/>
      <c r="RKA12" s="1785"/>
      <c r="RKB12" s="1785"/>
      <c r="RKC12" s="1785"/>
      <c r="RKD12" s="1785"/>
      <c r="RKE12" s="1785"/>
      <c r="RKF12" s="1785"/>
      <c r="RKG12" s="1785"/>
      <c r="RKH12" s="1785"/>
      <c r="RKI12" s="1785"/>
      <c r="RKJ12" s="1785"/>
      <c r="RKK12" s="1785"/>
      <c r="RKL12" s="1785"/>
      <c r="RKM12" s="1785"/>
      <c r="RKN12" s="1785"/>
      <c r="RKO12" s="1785"/>
      <c r="RKP12" s="1785"/>
      <c r="RKQ12" s="1785"/>
      <c r="RKR12" s="1785"/>
      <c r="RKS12" s="1785"/>
      <c r="RKT12" s="1785"/>
      <c r="RKU12" s="1785"/>
      <c r="RKV12" s="1785"/>
      <c r="RKW12" s="1785"/>
      <c r="RKX12" s="1785"/>
      <c r="RKY12" s="1785"/>
      <c r="RKZ12" s="1785"/>
      <c r="RLA12" s="1785"/>
      <c r="RLB12" s="1785"/>
      <c r="RLC12" s="1785"/>
      <c r="RLD12" s="1785"/>
      <c r="RLE12" s="1785"/>
      <c r="RLF12" s="1785"/>
      <c r="RLG12" s="1785"/>
      <c r="RLH12" s="1785"/>
      <c r="RLI12" s="1785"/>
      <c r="RLJ12" s="1785"/>
      <c r="RLK12" s="1785"/>
      <c r="RLL12" s="1785"/>
      <c r="RLM12" s="1785"/>
      <c r="RLN12" s="1785"/>
      <c r="RLO12" s="1785"/>
      <c r="RLP12" s="1785"/>
      <c r="RLQ12" s="1785"/>
      <c r="RLR12" s="1785"/>
      <c r="RLS12" s="1785"/>
      <c r="RLT12" s="1785"/>
      <c r="RLU12" s="1785"/>
      <c r="RLV12" s="1785"/>
      <c r="RLW12" s="1785"/>
      <c r="RLX12" s="1785"/>
      <c r="RLY12" s="1785"/>
      <c r="RLZ12" s="1785"/>
      <c r="RMA12" s="1785"/>
      <c r="RMB12" s="1785"/>
      <c r="RMC12" s="1785"/>
      <c r="RMD12" s="1785"/>
      <c r="RME12" s="1785"/>
      <c r="RMF12" s="1785"/>
      <c r="RMG12" s="1785"/>
      <c r="RMH12" s="1785"/>
      <c r="RMI12" s="1785"/>
      <c r="RMJ12" s="1785"/>
      <c r="RMK12" s="1785"/>
      <c r="RML12" s="1785"/>
      <c r="RMM12" s="1785"/>
      <c r="RMN12" s="1785"/>
      <c r="RMO12" s="1785"/>
      <c r="RMP12" s="1785"/>
      <c r="RMQ12" s="1785"/>
      <c r="RMR12" s="1785"/>
      <c r="RMS12" s="1785"/>
      <c r="RMT12" s="1785"/>
      <c r="RMU12" s="1785"/>
      <c r="RMV12" s="1785"/>
      <c r="RMW12" s="1785"/>
      <c r="RMX12" s="1785"/>
      <c r="RMY12" s="1785"/>
      <c r="RMZ12" s="1785"/>
      <c r="RNA12" s="1785"/>
      <c r="RNB12" s="1785"/>
      <c r="RNC12" s="1785"/>
      <c r="RND12" s="1785"/>
      <c r="RNE12" s="1785"/>
      <c r="RNF12" s="1785"/>
      <c r="RNG12" s="1785"/>
      <c r="RNH12" s="1785"/>
      <c r="RNI12" s="1785"/>
      <c r="RNJ12" s="1785"/>
      <c r="RNK12" s="1785"/>
      <c r="RNL12" s="1785"/>
      <c r="RNM12" s="1785"/>
      <c r="RNN12" s="1785"/>
      <c r="RNO12" s="1785"/>
      <c r="RNP12" s="1785"/>
      <c r="RNQ12" s="1785"/>
      <c r="RNR12" s="1785"/>
      <c r="RNS12" s="1785"/>
      <c r="RNT12" s="1785"/>
      <c r="RNU12" s="1785"/>
      <c r="RNV12" s="1785"/>
      <c r="RNW12" s="1785"/>
      <c r="RNX12" s="1785"/>
      <c r="RNY12" s="1785"/>
      <c r="RNZ12" s="1785"/>
      <c r="ROA12" s="1785"/>
      <c r="ROB12" s="1785"/>
      <c r="ROC12" s="1785"/>
      <c r="ROD12" s="1785"/>
      <c r="ROE12" s="1785"/>
      <c r="ROF12" s="1785"/>
      <c r="ROG12" s="1785"/>
      <c r="ROH12" s="1785"/>
      <c r="ROI12" s="1785"/>
      <c r="ROJ12" s="1785"/>
      <c r="ROK12" s="1785"/>
      <c r="ROL12" s="1785"/>
      <c r="ROM12" s="1785"/>
      <c r="RON12" s="1785"/>
      <c r="ROO12" s="1785"/>
      <c r="ROP12" s="1785"/>
      <c r="ROQ12" s="1785"/>
      <c r="ROR12" s="1785"/>
      <c r="ROS12" s="1785"/>
      <c r="ROT12" s="1785"/>
      <c r="ROU12" s="1785"/>
      <c r="ROV12" s="1785"/>
      <c r="ROW12" s="1785"/>
      <c r="ROX12" s="1785"/>
      <c r="ROY12" s="1785"/>
      <c r="ROZ12" s="1785"/>
      <c r="RPA12" s="1785"/>
      <c r="RPB12" s="1785"/>
      <c r="RPC12" s="1785"/>
      <c r="RPD12" s="1785"/>
      <c r="RPE12" s="1785"/>
      <c r="RPF12" s="1785"/>
      <c r="RPG12" s="1785"/>
      <c r="RPH12" s="1785"/>
      <c r="RPI12" s="1785"/>
      <c r="RPJ12" s="1785"/>
      <c r="RPK12" s="1785"/>
      <c r="RPL12" s="1785"/>
      <c r="RPM12" s="1785"/>
      <c r="RPN12" s="1785"/>
      <c r="RPO12" s="1785"/>
      <c r="RPP12" s="1785"/>
      <c r="RPQ12" s="1785"/>
      <c r="RPR12" s="1785"/>
      <c r="RPS12" s="1785"/>
      <c r="RPT12" s="1785"/>
      <c r="RPU12" s="1785"/>
      <c r="RPV12" s="1785"/>
      <c r="RPW12" s="1785"/>
      <c r="RPX12" s="1785"/>
      <c r="RPY12" s="1785"/>
      <c r="RPZ12" s="1785"/>
      <c r="RQA12" s="1785"/>
      <c r="RQB12" s="1785"/>
      <c r="RQC12" s="1785"/>
      <c r="RQD12" s="1785"/>
      <c r="RQE12" s="1785"/>
      <c r="RQF12" s="1785"/>
      <c r="RQG12" s="1785"/>
      <c r="RQH12" s="1785"/>
      <c r="RQI12" s="1785"/>
      <c r="RQJ12" s="1785"/>
      <c r="RQK12" s="1785"/>
      <c r="RQL12" s="1785"/>
      <c r="RQM12" s="1785"/>
      <c r="RQN12" s="1785"/>
      <c r="RQO12" s="1785"/>
      <c r="RQP12" s="1785"/>
      <c r="RQQ12" s="1785"/>
      <c r="RQR12" s="1785"/>
      <c r="RQS12" s="1785"/>
      <c r="RQT12" s="1785"/>
      <c r="RQU12" s="1785"/>
      <c r="RQV12" s="1785"/>
      <c r="RQW12" s="1785"/>
      <c r="RQX12" s="1785"/>
      <c r="RQY12" s="1785"/>
      <c r="RQZ12" s="1785"/>
      <c r="RRA12" s="1785"/>
      <c r="RRB12" s="1785"/>
      <c r="RRC12" s="1785"/>
      <c r="RRD12" s="1785"/>
      <c r="RRE12" s="1785"/>
      <c r="RRF12" s="1785"/>
      <c r="RRG12" s="1785"/>
      <c r="RRH12" s="1785"/>
      <c r="RRI12" s="1785"/>
      <c r="RRJ12" s="1785"/>
      <c r="RRK12" s="1785"/>
      <c r="RRL12" s="1785"/>
      <c r="RRM12" s="1785"/>
      <c r="RRN12" s="1785"/>
      <c r="RRO12" s="1785"/>
      <c r="RRP12" s="1785"/>
      <c r="RRQ12" s="1785"/>
      <c r="RRR12" s="1785"/>
      <c r="RRS12" s="1785"/>
      <c r="RRT12" s="1785"/>
      <c r="RRU12" s="1785"/>
      <c r="RRV12" s="1785"/>
      <c r="RRW12" s="1785"/>
      <c r="RRX12" s="1785"/>
      <c r="RRY12" s="1785"/>
      <c r="RRZ12" s="1785"/>
      <c r="RSA12" s="1785"/>
      <c r="RSB12" s="1785"/>
      <c r="RSC12" s="1785"/>
      <c r="RSD12" s="1785"/>
      <c r="RSE12" s="1785"/>
      <c r="RSF12" s="1785"/>
      <c r="RSG12" s="1785"/>
      <c r="RSH12" s="1785"/>
      <c r="RSI12" s="1785"/>
      <c r="RSJ12" s="1785"/>
      <c r="RSK12" s="1785"/>
      <c r="RSL12" s="1785"/>
      <c r="RSM12" s="1785"/>
      <c r="RSN12" s="1785"/>
      <c r="RSO12" s="1785"/>
      <c r="RSP12" s="1785"/>
      <c r="RSQ12" s="1785"/>
      <c r="RSR12" s="1785"/>
      <c r="RSS12" s="1785"/>
      <c r="RST12" s="1785"/>
      <c r="RSU12" s="1785"/>
      <c r="RSV12" s="1785"/>
      <c r="RSW12" s="1785"/>
      <c r="RSX12" s="1785"/>
      <c r="RSY12" s="1785"/>
      <c r="RSZ12" s="1785"/>
      <c r="RTA12" s="1785"/>
      <c r="RTB12" s="1785"/>
      <c r="RTC12" s="1785"/>
      <c r="RTD12" s="1785"/>
      <c r="RTE12" s="1785"/>
      <c r="RTF12" s="1785"/>
      <c r="RTG12" s="1785"/>
      <c r="RTH12" s="1785"/>
      <c r="RTI12" s="1785"/>
      <c r="RTJ12" s="1785"/>
      <c r="RTK12" s="1785"/>
      <c r="RTL12" s="1785"/>
      <c r="RTM12" s="1785"/>
      <c r="RTN12" s="1785"/>
      <c r="RTO12" s="1785"/>
      <c r="RTP12" s="1785"/>
      <c r="RTQ12" s="1785"/>
      <c r="RTR12" s="1785"/>
      <c r="RTS12" s="1785"/>
      <c r="RTT12" s="1785"/>
      <c r="RTU12" s="1785"/>
      <c r="RTV12" s="1785"/>
      <c r="RTW12" s="1785"/>
      <c r="RTX12" s="1785"/>
      <c r="RTY12" s="1785"/>
      <c r="RTZ12" s="1785"/>
      <c r="RUA12" s="1785"/>
      <c r="RUB12" s="1785"/>
      <c r="RUC12" s="1785"/>
      <c r="RUD12" s="1785"/>
      <c r="RUE12" s="1785"/>
      <c r="RUF12" s="1785"/>
      <c r="RUG12" s="1785"/>
      <c r="RUH12" s="1785"/>
      <c r="RUI12" s="1785"/>
      <c r="RUJ12" s="1785"/>
      <c r="RUK12" s="1785"/>
      <c r="RUL12" s="1785"/>
      <c r="RUM12" s="1785"/>
      <c r="RUN12" s="1785"/>
      <c r="RUO12" s="1785"/>
      <c r="RUP12" s="1785"/>
      <c r="RUQ12" s="1785"/>
      <c r="RUR12" s="1785"/>
      <c r="RUS12" s="1785"/>
      <c r="RUT12" s="1785"/>
      <c r="RUU12" s="1785"/>
      <c r="RUV12" s="1785"/>
      <c r="RUW12" s="1785"/>
      <c r="RUX12" s="1785"/>
      <c r="RUY12" s="1785"/>
      <c r="RUZ12" s="1785"/>
      <c r="RVA12" s="1785"/>
      <c r="RVB12" s="1785"/>
      <c r="RVC12" s="1785"/>
      <c r="RVD12" s="1785"/>
      <c r="RVE12" s="1785"/>
      <c r="RVF12" s="1785"/>
      <c r="RVG12" s="1785"/>
      <c r="RVH12" s="1785"/>
      <c r="RVI12" s="1785"/>
      <c r="RVJ12" s="1785"/>
      <c r="RVK12" s="1785"/>
      <c r="RVL12" s="1785"/>
      <c r="RVM12" s="1785"/>
      <c r="RVN12" s="1785"/>
      <c r="RVO12" s="1785"/>
      <c r="RVP12" s="1785"/>
      <c r="RVQ12" s="1785"/>
      <c r="RVR12" s="1785"/>
      <c r="RVS12" s="1785"/>
      <c r="RVT12" s="1785"/>
      <c r="RVU12" s="1785"/>
      <c r="RVV12" s="1785"/>
      <c r="RVW12" s="1785"/>
      <c r="RVX12" s="1785"/>
      <c r="RVY12" s="1785"/>
      <c r="RVZ12" s="1785"/>
      <c r="RWA12" s="1785"/>
      <c r="RWB12" s="1785"/>
      <c r="RWC12" s="1785"/>
      <c r="RWD12" s="1785"/>
      <c r="RWE12" s="1785"/>
      <c r="RWF12" s="1785"/>
      <c r="RWG12" s="1785"/>
      <c r="RWH12" s="1785"/>
      <c r="RWI12" s="1785"/>
      <c r="RWJ12" s="1785"/>
      <c r="RWK12" s="1785"/>
      <c r="RWL12" s="1785"/>
      <c r="RWM12" s="1785"/>
      <c r="RWN12" s="1785"/>
      <c r="RWO12" s="1785"/>
      <c r="RWP12" s="1785"/>
      <c r="RWQ12" s="1785"/>
      <c r="RWR12" s="1785"/>
      <c r="RWS12" s="1785"/>
      <c r="RWT12" s="1785"/>
      <c r="RWU12" s="1785"/>
      <c r="RWV12" s="1785"/>
      <c r="RWW12" s="1785"/>
      <c r="RWX12" s="1785"/>
      <c r="RWY12" s="1785"/>
      <c r="RWZ12" s="1785"/>
      <c r="RXA12" s="1785"/>
      <c r="RXB12" s="1785"/>
      <c r="RXC12" s="1785"/>
      <c r="RXD12" s="1785"/>
      <c r="RXE12" s="1785"/>
      <c r="RXF12" s="1785"/>
      <c r="RXG12" s="1785"/>
      <c r="RXH12" s="1785"/>
      <c r="RXI12" s="1785"/>
      <c r="RXJ12" s="1785"/>
      <c r="RXK12" s="1785"/>
      <c r="RXL12" s="1785"/>
      <c r="RXM12" s="1785"/>
      <c r="RXN12" s="1785"/>
      <c r="RXO12" s="1785"/>
      <c r="RXP12" s="1785"/>
      <c r="RXQ12" s="1785"/>
      <c r="RXR12" s="1785"/>
      <c r="RXS12" s="1785"/>
      <c r="RXT12" s="1785"/>
      <c r="RXU12" s="1785"/>
      <c r="RXV12" s="1785"/>
      <c r="RXW12" s="1785"/>
      <c r="RXX12" s="1785"/>
      <c r="RXY12" s="1785"/>
      <c r="RXZ12" s="1785"/>
      <c r="RYA12" s="1785"/>
      <c r="RYB12" s="1785"/>
      <c r="RYC12" s="1785"/>
      <c r="RYD12" s="1785"/>
      <c r="RYE12" s="1785"/>
      <c r="RYF12" s="1785"/>
      <c r="RYG12" s="1785"/>
      <c r="RYH12" s="1785"/>
      <c r="RYI12" s="1785"/>
      <c r="RYJ12" s="1785"/>
      <c r="RYK12" s="1785"/>
      <c r="RYL12" s="1785"/>
      <c r="RYM12" s="1785"/>
      <c r="RYN12" s="1785"/>
      <c r="RYO12" s="1785"/>
      <c r="RYP12" s="1785"/>
      <c r="RYQ12" s="1785"/>
      <c r="RYR12" s="1785"/>
      <c r="RYS12" s="1785"/>
      <c r="RYT12" s="1785"/>
      <c r="RYU12" s="1785"/>
      <c r="RYV12" s="1785"/>
      <c r="RYW12" s="1785"/>
      <c r="RYX12" s="1785"/>
      <c r="RYY12" s="1785"/>
      <c r="RYZ12" s="1785"/>
      <c r="RZA12" s="1785"/>
      <c r="RZB12" s="1785"/>
      <c r="RZC12" s="1785"/>
      <c r="RZD12" s="1785"/>
      <c r="RZE12" s="1785"/>
      <c r="RZF12" s="1785"/>
      <c r="RZG12" s="1785"/>
      <c r="RZH12" s="1785"/>
      <c r="RZI12" s="1785"/>
      <c r="RZJ12" s="1785"/>
      <c r="RZK12" s="1785"/>
      <c r="RZL12" s="1785"/>
      <c r="RZM12" s="1785"/>
      <c r="RZN12" s="1785"/>
      <c r="RZO12" s="1785"/>
      <c r="RZP12" s="1785"/>
      <c r="RZQ12" s="1785"/>
      <c r="RZR12" s="1785"/>
      <c r="RZS12" s="1785"/>
      <c r="RZT12" s="1785"/>
      <c r="RZU12" s="1785"/>
      <c r="RZV12" s="1785"/>
      <c r="RZW12" s="1785"/>
      <c r="RZX12" s="1785"/>
      <c r="RZY12" s="1785"/>
      <c r="RZZ12" s="1785"/>
      <c r="SAA12" s="1785"/>
      <c r="SAB12" s="1785"/>
      <c r="SAC12" s="1785"/>
      <c r="SAD12" s="1785"/>
      <c r="SAE12" s="1785"/>
      <c r="SAF12" s="1785"/>
      <c r="SAG12" s="1785"/>
      <c r="SAH12" s="1785"/>
      <c r="SAI12" s="1785"/>
      <c r="SAJ12" s="1785"/>
      <c r="SAK12" s="1785"/>
      <c r="SAL12" s="1785"/>
      <c r="SAM12" s="1785"/>
      <c r="SAN12" s="1785"/>
      <c r="SAO12" s="1785"/>
      <c r="SAP12" s="1785"/>
      <c r="SAQ12" s="1785"/>
      <c r="SAR12" s="1785"/>
      <c r="SAS12" s="1785"/>
      <c r="SAT12" s="1785"/>
      <c r="SAU12" s="1785"/>
      <c r="SAV12" s="1785"/>
      <c r="SAW12" s="1785"/>
      <c r="SAX12" s="1785"/>
      <c r="SAY12" s="1785"/>
      <c r="SAZ12" s="1785"/>
      <c r="SBA12" s="1785"/>
      <c r="SBB12" s="1785"/>
      <c r="SBC12" s="1785"/>
      <c r="SBD12" s="1785"/>
      <c r="SBE12" s="1785"/>
      <c r="SBF12" s="1785"/>
      <c r="SBG12" s="1785"/>
      <c r="SBH12" s="1785"/>
      <c r="SBI12" s="1785"/>
      <c r="SBJ12" s="1785"/>
      <c r="SBK12" s="1785"/>
      <c r="SBL12" s="1785"/>
      <c r="SBM12" s="1785"/>
      <c r="SBN12" s="1785"/>
      <c r="SBO12" s="1785"/>
      <c r="SBP12" s="1785"/>
      <c r="SBQ12" s="1785"/>
      <c r="SBR12" s="1785"/>
      <c r="SBS12" s="1785"/>
      <c r="SBT12" s="1785"/>
      <c r="SBU12" s="1785"/>
      <c r="SBV12" s="1785"/>
      <c r="SBW12" s="1785"/>
      <c r="SBX12" s="1785"/>
      <c r="SBY12" s="1785"/>
      <c r="SBZ12" s="1785"/>
      <c r="SCA12" s="1785"/>
      <c r="SCB12" s="1785"/>
      <c r="SCC12" s="1785"/>
      <c r="SCD12" s="1785"/>
      <c r="SCE12" s="1785"/>
      <c r="SCF12" s="1785"/>
      <c r="SCG12" s="1785"/>
      <c r="SCH12" s="1785"/>
      <c r="SCI12" s="1785"/>
      <c r="SCJ12" s="1785"/>
      <c r="SCK12" s="1785"/>
      <c r="SCL12" s="1785"/>
      <c r="SCM12" s="1785"/>
      <c r="SCN12" s="1785"/>
      <c r="SCO12" s="1785"/>
      <c r="SCP12" s="1785"/>
      <c r="SCQ12" s="1785"/>
      <c r="SCR12" s="1785"/>
      <c r="SCS12" s="1785"/>
      <c r="SCT12" s="1785"/>
      <c r="SCU12" s="1785"/>
      <c r="SCV12" s="1785"/>
      <c r="SCW12" s="1785"/>
      <c r="SCX12" s="1785"/>
      <c r="SCY12" s="1785"/>
      <c r="SCZ12" s="1785"/>
      <c r="SDA12" s="1785"/>
      <c r="SDB12" s="1785"/>
      <c r="SDC12" s="1785"/>
      <c r="SDD12" s="1785"/>
      <c r="SDE12" s="1785"/>
      <c r="SDF12" s="1785"/>
      <c r="SDG12" s="1785"/>
      <c r="SDH12" s="1785"/>
      <c r="SDI12" s="1785"/>
      <c r="SDJ12" s="1785"/>
      <c r="SDK12" s="1785"/>
      <c r="SDL12" s="1785"/>
      <c r="SDM12" s="1785"/>
      <c r="SDN12" s="1785"/>
      <c r="SDO12" s="1785"/>
      <c r="SDP12" s="1785"/>
      <c r="SDQ12" s="1785"/>
      <c r="SDR12" s="1785"/>
      <c r="SDS12" s="1785"/>
      <c r="SDT12" s="1785"/>
      <c r="SDU12" s="1785"/>
      <c r="SDV12" s="1785"/>
      <c r="SDW12" s="1785"/>
      <c r="SDX12" s="1785"/>
      <c r="SDY12" s="1785"/>
      <c r="SDZ12" s="1785"/>
      <c r="SEA12" s="1785"/>
      <c r="SEB12" s="1785"/>
      <c r="SEC12" s="1785"/>
      <c r="SED12" s="1785"/>
      <c r="SEE12" s="1785"/>
      <c r="SEF12" s="1785"/>
      <c r="SEG12" s="1785"/>
      <c r="SEH12" s="1785"/>
      <c r="SEI12" s="1785"/>
      <c r="SEJ12" s="1785"/>
      <c r="SEK12" s="1785"/>
      <c r="SEL12" s="1785"/>
      <c r="SEM12" s="1785"/>
      <c r="SEN12" s="1785"/>
      <c r="SEO12" s="1785"/>
      <c r="SEP12" s="1785"/>
      <c r="SEQ12" s="1785"/>
      <c r="SER12" s="1785"/>
      <c r="SES12" s="1785"/>
      <c r="SET12" s="1785"/>
      <c r="SEU12" s="1785"/>
      <c r="SEV12" s="1785"/>
      <c r="SEW12" s="1785"/>
      <c r="SEX12" s="1785"/>
      <c r="SEY12" s="1785"/>
      <c r="SEZ12" s="1785"/>
      <c r="SFA12" s="1785"/>
      <c r="SFB12" s="1785"/>
      <c r="SFC12" s="1785"/>
      <c r="SFD12" s="1785"/>
      <c r="SFE12" s="1785"/>
      <c r="SFF12" s="1785"/>
      <c r="SFG12" s="1785"/>
      <c r="SFH12" s="1785"/>
      <c r="SFI12" s="1785"/>
      <c r="SFJ12" s="1785"/>
      <c r="SFK12" s="1785"/>
      <c r="SFL12" s="1785"/>
      <c r="SFM12" s="1785"/>
      <c r="SFN12" s="1785"/>
      <c r="SFO12" s="1785"/>
      <c r="SFP12" s="1785"/>
      <c r="SFQ12" s="1785"/>
      <c r="SFR12" s="1785"/>
      <c r="SFS12" s="1785"/>
      <c r="SFT12" s="1785"/>
      <c r="SFU12" s="1785"/>
      <c r="SFV12" s="1785"/>
      <c r="SFW12" s="1785"/>
      <c r="SFX12" s="1785"/>
      <c r="SFY12" s="1785"/>
      <c r="SFZ12" s="1785"/>
      <c r="SGA12" s="1785"/>
      <c r="SGB12" s="1785"/>
      <c r="SGC12" s="1785"/>
      <c r="SGD12" s="1785"/>
      <c r="SGE12" s="1785"/>
      <c r="SGF12" s="1785"/>
      <c r="SGG12" s="1785"/>
      <c r="SGH12" s="1785"/>
      <c r="SGI12" s="1785"/>
      <c r="SGJ12" s="1785"/>
      <c r="SGK12" s="1785"/>
      <c r="SGL12" s="1785"/>
      <c r="SGM12" s="1785"/>
      <c r="SGN12" s="1785"/>
      <c r="SGO12" s="1785"/>
      <c r="SGP12" s="1785"/>
      <c r="SGQ12" s="1785"/>
      <c r="SGR12" s="1785"/>
      <c r="SGS12" s="1785"/>
      <c r="SGT12" s="1785"/>
      <c r="SGU12" s="1785"/>
      <c r="SGV12" s="1785"/>
      <c r="SGW12" s="1785"/>
      <c r="SGX12" s="1785"/>
      <c r="SGY12" s="1785"/>
      <c r="SGZ12" s="1785"/>
      <c r="SHA12" s="1785"/>
      <c r="SHB12" s="1785"/>
      <c r="SHC12" s="1785"/>
      <c r="SHD12" s="1785"/>
      <c r="SHE12" s="1785"/>
      <c r="SHF12" s="1785"/>
      <c r="SHG12" s="1785"/>
      <c r="SHH12" s="1785"/>
      <c r="SHI12" s="1785"/>
      <c r="SHJ12" s="1785"/>
      <c r="SHK12" s="1785"/>
      <c r="SHL12" s="1785"/>
      <c r="SHM12" s="1785"/>
      <c r="SHN12" s="1785"/>
      <c r="SHO12" s="1785"/>
      <c r="SHP12" s="1785"/>
      <c r="SHQ12" s="1785"/>
      <c r="SHR12" s="1785"/>
      <c r="SHS12" s="1785"/>
      <c r="SHT12" s="1785"/>
      <c r="SHU12" s="1785"/>
      <c r="SHV12" s="1785"/>
      <c r="SHW12" s="1785"/>
      <c r="SHX12" s="1785"/>
      <c r="SHY12" s="1785"/>
      <c r="SHZ12" s="1785"/>
      <c r="SIA12" s="1785"/>
      <c r="SIB12" s="1785"/>
      <c r="SIC12" s="1785"/>
      <c r="SID12" s="1785"/>
      <c r="SIE12" s="1785"/>
      <c r="SIF12" s="1785"/>
      <c r="SIG12" s="1785"/>
      <c r="SIH12" s="1785"/>
      <c r="SII12" s="1785"/>
      <c r="SIJ12" s="1785"/>
      <c r="SIK12" s="1785"/>
      <c r="SIL12" s="1785"/>
      <c r="SIM12" s="1785"/>
      <c r="SIN12" s="1785"/>
      <c r="SIO12" s="1785"/>
      <c r="SIP12" s="1785"/>
      <c r="SIQ12" s="1785"/>
      <c r="SIR12" s="1785"/>
      <c r="SIS12" s="1785"/>
      <c r="SIT12" s="1785"/>
      <c r="SIU12" s="1785"/>
      <c r="SIV12" s="1785"/>
      <c r="SIW12" s="1785"/>
      <c r="SIX12" s="1785"/>
      <c r="SIY12" s="1785"/>
      <c r="SIZ12" s="1785"/>
      <c r="SJA12" s="1785"/>
      <c r="SJB12" s="1785"/>
      <c r="SJC12" s="1785"/>
      <c r="SJD12" s="1785"/>
      <c r="SJE12" s="1785"/>
      <c r="SJF12" s="1785"/>
      <c r="SJG12" s="1785"/>
      <c r="SJH12" s="1785"/>
      <c r="SJI12" s="1785"/>
      <c r="SJJ12" s="1785"/>
      <c r="SJK12" s="1785"/>
      <c r="SJL12" s="1785"/>
      <c r="SJM12" s="1785"/>
      <c r="SJN12" s="1785"/>
      <c r="SJO12" s="1785"/>
      <c r="SJP12" s="1785"/>
      <c r="SJQ12" s="1785"/>
      <c r="SJR12" s="1785"/>
      <c r="SJS12" s="1785"/>
      <c r="SJT12" s="1785"/>
      <c r="SJU12" s="1785"/>
      <c r="SJV12" s="1785"/>
      <c r="SJW12" s="1785"/>
      <c r="SJX12" s="1785"/>
      <c r="SJY12" s="1785"/>
      <c r="SJZ12" s="1785"/>
      <c r="SKA12" s="1785"/>
      <c r="SKB12" s="1785"/>
      <c r="SKC12" s="1785"/>
      <c r="SKD12" s="1785"/>
      <c r="SKE12" s="1785"/>
      <c r="SKF12" s="1785"/>
      <c r="SKG12" s="1785"/>
      <c r="SKH12" s="1785"/>
      <c r="SKI12" s="1785"/>
      <c r="SKJ12" s="1785"/>
      <c r="SKK12" s="1785"/>
      <c r="SKL12" s="1785"/>
      <c r="SKM12" s="1785"/>
      <c r="SKN12" s="1785"/>
      <c r="SKO12" s="1785"/>
      <c r="SKP12" s="1785"/>
      <c r="SKQ12" s="1785"/>
      <c r="SKR12" s="1785"/>
      <c r="SKS12" s="1785"/>
      <c r="SKT12" s="1785"/>
      <c r="SKU12" s="1785"/>
      <c r="SKV12" s="1785"/>
      <c r="SKW12" s="1785"/>
      <c r="SKX12" s="1785"/>
      <c r="SKY12" s="1785"/>
      <c r="SKZ12" s="1785"/>
      <c r="SLA12" s="1785"/>
      <c r="SLB12" s="1785"/>
      <c r="SLC12" s="1785"/>
      <c r="SLD12" s="1785"/>
      <c r="SLE12" s="1785"/>
      <c r="SLF12" s="1785"/>
      <c r="SLG12" s="1785"/>
      <c r="SLH12" s="1785"/>
      <c r="SLI12" s="1785"/>
      <c r="SLJ12" s="1785"/>
      <c r="SLK12" s="1785"/>
      <c r="SLL12" s="1785"/>
      <c r="SLM12" s="1785"/>
      <c r="SLN12" s="1785"/>
      <c r="SLO12" s="1785"/>
      <c r="SLP12" s="1785"/>
      <c r="SLQ12" s="1785"/>
      <c r="SLR12" s="1785"/>
      <c r="SLS12" s="1785"/>
      <c r="SLT12" s="1785"/>
      <c r="SLU12" s="1785"/>
      <c r="SLV12" s="1785"/>
      <c r="SLW12" s="1785"/>
      <c r="SLX12" s="1785"/>
      <c r="SLY12" s="1785"/>
      <c r="SLZ12" s="1785"/>
      <c r="SMA12" s="1785"/>
      <c r="SMB12" s="1785"/>
      <c r="SMC12" s="1785"/>
      <c r="SMD12" s="1785"/>
      <c r="SME12" s="1785"/>
      <c r="SMF12" s="1785"/>
      <c r="SMG12" s="1785"/>
      <c r="SMH12" s="1785"/>
      <c r="SMI12" s="1785"/>
      <c r="SMJ12" s="1785"/>
      <c r="SMK12" s="1785"/>
      <c r="SML12" s="1785"/>
      <c r="SMM12" s="1785"/>
      <c r="SMN12" s="1785"/>
      <c r="SMO12" s="1785"/>
      <c r="SMP12" s="1785"/>
      <c r="SMQ12" s="1785"/>
      <c r="SMR12" s="1785"/>
      <c r="SMS12" s="1785"/>
      <c r="SMT12" s="1785"/>
      <c r="SMU12" s="1785"/>
      <c r="SMV12" s="1785"/>
      <c r="SMW12" s="1785"/>
      <c r="SMX12" s="1785"/>
      <c r="SMY12" s="1785"/>
      <c r="SMZ12" s="1785"/>
      <c r="SNA12" s="1785"/>
      <c r="SNB12" s="1785"/>
      <c r="SNC12" s="1785"/>
      <c r="SND12" s="1785"/>
      <c r="SNE12" s="1785"/>
      <c r="SNF12" s="1785"/>
      <c r="SNG12" s="1785"/>
      <c r="SNH12" s="1785"/>
      <c r="SNI12" s="1785"/>
      <c r="SNJ12" s="1785"/>
      <c r="SNK12" s="1785"/>
      <c r="SNL12" s="1785"/>
      <c r="SNM12" s="1785"/>
      <c r="SNN12" s="1785"/>
      <c r="SNO12" s="1785"/>
      <c r="SNP12" s="1785"/>
      <c r="SNQ12" s="1785"/>
      <c r="SNR12" s="1785"/>
      <c r="SNS12" s="1785"/>
      <c r="SNT12" s="1785"/>
      <c r="SNU12" s="1785"/>
      <c r="SNV12" s="1785"/>
      <c r="SNW12" s="1785"/>
      <c r="SNX12" s="1785"/>
      <c r="SNY12" s="1785"/>
      <c r="SNZ12" s="1785"/>
      <c r="SOA12" s="1785"/>
      <c r="SOB12" s="1785"/>
      <c r="SOC12" s="1785"/>
      <c r="SOD12" s="1785"/>
      <c r="SOE12" s="1785"/>
      <c r="SOF12" s="1785"/>
      <c r="SOG12" s="1785"/>
      <c r="SOH12" s="1785"/>
      <c r="SOI12" s="1785"/>
      <c r="SOJ12" s="1785"/>
      <c r="SOK12" s="1785"/>
      <c r="SOL12" s="1785"/>
      <c r="SOM12" s="1785"/>
      <c r="SON12" s="1785"/>
      <c r="SOO12" s="1785"/>
      <c r="SOP12" s="1785"/>
      <c r="SOQ12" s="1785"/>
      <c r="SOR12" s="1785"/>
      <c r="SOS12" s="1785"/>
      <c r="SOT12" s="1785"/>
      <c r="SOU12" s="1785"/>
      <c r="SOV12" s="1785"/>
      <c r="SOW12" s="1785"/>
      <c r="SOX12" s="1785"/>
      <c r="SOY12" s="1785"/>
      <c r="SOZ12" s="1785"/>
      <c r="SPA12" s="1785"/>
      <c r="SPB12" s="1785"/>
      <c r="SPC12" s="1785"/>
      <c r="SPD12" s="1785"/>
      <c r="SPE12" s="1785"/>
      <c r="SPF12" s="1785"/>
      <c r="SPG12" s="1785"/>
      <c r="SPH12" s="1785"/>
      <c r="SPI12" s="1785"/>
      <c r="SPJ12" s="1785"/>
      <c r="SPK12" s="1785"/>
      <c r="SPL12" s="1785"/>
      <c r="SPM12" s="1785"/>
      <c r="SPN12" s="1785"/>
      <c r="SPO12" s="1785"/>
      <c r="SPP12" s="1785"/>
      <c r="SPQ12" s="1785"/>
      <c r="SPR12" s="1785"/>
      <c r="SPS12" s="1785"/>
      <c r="SPT12" s="1785"/>
      <c r="SPU12" s="1785"/>
      <c r="SPV12" s="1785"/>
      <c r="SPW12" s="1785"/>
      <c r="SPX12" s="1785"/>
      <c r="SPY12" s="1785"/>
      <c r="SPZ12" s="1785"/>
      <c r="SQA12" s="1785"/>
      <c r="SQB12" s="1785"/>
      <c r="SQC12" s="1785"/>
      <c r="SQD12" s="1785"/>
      <c r="SQE12" s="1785"/>
      <c r="SQF12" s="1785"/>
      <c r="SQG12" s="1785"/>
      <c r="SQH12" s="1785"/>
      <c r="SQI12" s="1785"/>
      <c r="SQJ12" s="1785"/>
      <c r="SQK12" s="1785"/>
      <c r="SQL12" s="1785"/>
      <c r="SQM12" s="1785"/>
      <c r="SQN12" s="1785"/>
      <c r="SQO12" s="1785"/>
      <c r="SQP12" s="1785"/>
      <c r="SQQ12" s="1785"/>
      <c r="SQR12" s="1785"/>
      <c r="SQS12" s="1785"/>
      <c r="SQT12" s="1785"/>
      <c r="SQU12" s="1785"/>
      <c r="SQV12" s="1785"/>
      <c r="SQW12" s="1785"/>
      <c r="SQX12" s="1785"/>
      <c r="SQY12" s="1785"/>
      <c r="SQZ12" s="1785"/>
      <c r="SRA12" s="1785"/>
      <c r="SRB12" s="1785"/>
      <c r="SRC12" s="1785"/>
      <c r="SRD12" s="1785"/>
      <c r="SRE12" s="1785"/>
      <c r="SRF12" s="1785"/>
      <c r="SRG12" s="1785"/>
      <c r="SRH12" s="1785"/>
      <c r="SRI12" s="1785"/>
      <c r="SRJ12" s="1785"/>
      <c r="SRK12" s="1785"/>
      <c r="SRL12" s="1785"/>
      <c r="SRM12" s="1785"/>
      <c r="SRN12" s="1785"/>
      <c r="SRO12" s="1785"/>
      <c r="SRP12" s="1785"/>
      <c r="SRQ12" s="1785"/>
      <c r="SRR12" s="1785"/>
      <c r="SRS12" s="1785"/>
      <c r="SRT12" s="1785"/>
      <c r="SRU12" s="1785"/>
      <c r="SRV12" s="1785"/>
      <c r="SRW12" s="1785"/>
      <c r="SRX12" s="1785"/>
      <c r="SRY12" s="1785"/>
      <c r="SRZ12" s="1785"/>
      <c r="SSA12" s="1785"/>
      <c r="SSB12" s="1785"/>
      <c r="SSC12" s="1785"/>
      <c r="SSD12" s="1785"/>
      <c r="SSE12" s="1785"/>
      <c r="SSF12" s="1785"/>
      <c r="SSG12" s="1785"/>
      <c r="SSH12" s="1785"/>
      <c r="SSI12" s="1785"/>
      <c r="SSJ12" s="1785"/>
      <c r="SSK12" s="1785"/>
      <c r="SSL12" s="1785"/>
      <c r="SSM12" s="1785"/>
      <c r="SSN12" s="1785"/>
      <c r="SSO12" s="1785"/>
      <c r="SSP12" s="1785"/>
      <c r="SSQ12" s="1785"/>
      <c r="SSR12" s="1785"/>
      <c r="SSS12" s="1785"/>
      <c r="SST12" s="1785"/>
      <c r="SSU12" s="1785"/>
      <c r="SSV12" s="1785"/>
      <c r="SSW12" s="1785"/>
      <c r="SSX12" s="1785"/>
      <c r="SSY12" s="1785"/>
      <c r="SSZ12" s="1785"/>
      <c r="STA12" s="1785"/>
      <c r="STB12" s="1785"/>
      <c r="STC12" s="1785"/>
      <c r="STD12" s="1785"/>
      <c r="STE12" s="1785"/>
      <c r="STF12" s="1785"/>
      <c r="STG12" s="1785"/>
      <c r="STH12" s="1785"/>
      <c r="STI12" s="1785"/>
      <c r="STJ12" s="1785"/>
      <c r="STK12" s="1785"/>
      <c r="STL12" s="1785"/>
      <c r="STM12" s="1785"/>
      <c r="STN12" s="1785"/>
      <c r="STO12" s="1785"/>
      <c r="STP12" s="1785"/>
      <c r="STQ12" s="1785"/>
      <c r="STR12" s="1785"/>
      <c r="STS12" s="1785"/>
      <c r="STT12" s="1785"/>
      <c r="STU12" s="1785"/>
      <c r="STV12" s="1785"/>
      <c r="STW12" s="1785"/>
      <c r="STX12" s="1785"/>
      <c r="STY12" s="1785"/>
      <c r="STZ12" s="1785"/>
      <c r="SUA12" s="1785"/>
      <c r="SUB12" s="1785"/>
      <c r="SUC12" s="1785"/>
      <c r="SUD12" s="1785"/>
      <c r="SUE12" s="1785"/>
      <c r="SUF12" s="1785"/>
      <c r="SUG12" s="1785"/>
      <c r="SUH12" s="1785"/>
      <c r="SUI12" s="1785"/>
      <c r="SUJ12" s="1785"/>
      <c r="SUK12" s="1785"/>
      <c r="SUL12" s="1785"/>
      <c r="SUM12" s="1785"/>
      <c r="SUN12" s="1785"/>
      <c r="SUO12" s="1785"/>
      <c r="SUP12" s="1785"/>
      <c r="SUQ12" s="1785"/>
      <c r="SUR12" s="1785"/>
      <c r="SUS12" s="1785"/>
      <c r="SUT12" s="1785"/>
      <c r="SUU12" s="1785"/>
      <c r="SUV12" s="1785"/>
      <c r="SUW12" s="1785"/>
      <c r="SUX12" s="1785"/>
      <c r="SUY12" s="1785"/>
      <c r="SUZ12" s="1785"/>
      <c r="SVA12" s="1785"/>
      <c r="SVB12" s="1785"/>
      <c r="SVC12" s="1785"/>
      <c r="SVD12" s="1785"/>
      <c r="SVE12" s="1785"/>
      <c r="SVF12" s="1785"/>
      <c r="SVG12" s="1785"/>
      <c r="SVH12" s="1785"/>
      <c r="SVI12" s="1785"/>
      <c r="SVJ12" s="1785"/>
      <c r="SVK12" s="1785"/>
      <c r="SVL12" s="1785"/>
      <c r="SVM12" s="1785"/>
      <c r="SVN12" s="1785"/>
      <c r="SVO12" s="1785"/>
      <c r="SVP12" s="1785"/>
      <c r="SVQ12" s="1785"/>
      <c r="SVR12" s="1785"/>
      <c r="SVS12" s="1785"/>
      <c r="SVT12" s="1785"/>
      <c r="SVU12" s="1785"/>
      <c r="SVV12" s="1785"/>
      <c r="SVW12" s="1785"/>
      <c r="SVX12" s="1785"/>
      <c r="SVY12" s="1785"/>
      <c r="SVZ12" s="1785"/>
      <c r="SWA12" s="1785"/>
      <c r="SWB12" s="1785"/>
      <c r="SWC12" s="1785"/>
      <c r="SWD12" s="1785"/>
      <c r="SWE12" s="1785"/>
      <c r="SWF12" s="1785"/>
      <c r="SWG12" s="1785"/>
      <c r="SWH12" s="1785"/>
      <c r="SWI12" s="1785"/>
      <c r="SWJ12" s="1785"/>
      <c r="SWK12" s="1785"/>
      <c r="SWL12" s="1785"/>
      <c r="SWM12" s="1785"/>
      <c r="SWN12" s="1785"/>
      <c r="SWO12" s="1785"/>
      <c r="SWP12" s="1785"/>
      <c r="SWQ12" s="1785"/>
      <c r="SWR12" s="1785"/>
      <c r="SWS12" s="1785"/>
      <c r="SWT12" s="1785"/>
      <c r="SWU12" s="1785"/>
      <c r="SWV12" s="1785"/>
      <c r="SWW12" s="1785"/>
      <c r="SWX12" s="1785"/>
      <c r="SWY12" s="1785"/>
      <c r="SWZ12" s="1785"/>
      <c r="SXA12" s="1785"/>
      <c r="SXB12" s="1785"/>
      <c r="SXC12" s="1785"/>
      <c r="SXD12" s="1785"/>
      <c r="SXE12" s="1785"/>
      <c r="SXF12" s="1785"/>
      <c r="SXG12" s="1785"/>
      <c r="SXH12" s="1785"/>
      <c r="SXI12" s="1785"/>
      <c r="SXJ12" s="1785"/>
      <c r="SXK12" s="1785"/>
      <c r="SXL12" s="1785"/>
      <c r="SXM12" s="1785"/>
      <c r="SXN12" s="1785"/>
      <c r="SXO12" s="1785"/>
      <c r="SXP12" s="1785"/>
      <c r="SXQ12" s="1785"/>
      <c r="SXR12" s="1785"/>
      <c r="SXS12" s="1785"/>
      <c r="SXT12" s="1785"/>
      <c r="SXU12" s="1785"/>
      <c r="SXV12" s="1785"/>
      <c r="SXW12" s="1785"/>
      <c r="SXX12" s="1785"/>
      <c r="SXY12" s="1785"/>
      <c r="SXZ12" s="1785"/>
      <c r="SYA12" s="1785"/>
      <c r="SYB12" s="1785"/>
      <c r="SYC12" s="1785"/>
      <c r="SYD12" s="1785"/>
      <c r="SYE12" s="1785"/>
      <c r="SYF12" s="1785"/>
      <c r="SYG12" s="1785"/>
      <c r="SYH12" s="1785"/>
      <c r="SYI12" s="1785"/>
      <c r="SYJ12" s="1785"/>
      <c r="SYK12" s="1785"/>
      <c r="SYL12" s="1785"/>
      <c r="SYM12" s="1785"/>
      <c r="SYN12" s="1785"/>
      <c r="SYO12" s="1785"/>
      <c r="SYP12" s="1785"/>
      <c r="SYQ12" s="1785"/>
      <c r="SYR12" s="1785"/>
      <c r="SYS12" s="1785"/>
      <c r="SYT12" s="1785"/>
      <c r="SYU12" s="1785"/>
      <c r="SYV12" s="1785"/>
      <c r="SYW12" s="1785"/>
      <c r="SYX12" s="1785"/>
      <c r="SYY12" s="1785"/>
      <c r="SYZ12" s="1785"/>
      <c r="SZA12" s="1785"/>
      <c r="SZB12" s="1785"/>
      <c r="SZC12" s="1785"/>
      <c r="SZD12" s="1785"/>
      <c r="SZE12" s="1785"/>
      <c r="SZF12" s="1785"/>
      <c r="SZG12" s="1785"/>
      <c r="SZH12" s="1785"/>
      <c r="SZI12" s="1785"/>
      <c r="SZJ12" s="1785"/>
      <c r="SZK12" s="1785"/>
      <c r="SZL12" s="1785"/>
      <c r="SZM12" s="1785"/>
      <c r="SZN12" s="1785"/>
      <c r="SZO12" s="1785"/>
      <c r="SZP12" s="1785"/>
      <c r="SZQ12" s="1785"/>
      <c r="SZR12" s="1785"/>
      <c r="SZS12" s="1785"/>
      <c r="SZT12" s="1785"/>
      <c r="SZU12" s="1785"/>
      <c r="SZV12" s="1785"/>
      <c r="SZW12" s="1785"/>
      <c r="SZX12" s="1785"/>
      <c r="SZY12" s="1785"/>
      <c r="SZZ12" s="1785"/>
      <c r="TAA12" s="1785"/>
      <c r="TAB12" s="1785"/>
      <c r="TAC12" s="1785"/>
      <c r="TAD12" s="1785"/>
      <c r="TAE12" s="1785"/>
      <c r="TAF12" s="1785"/>
      <c r="TAG12" s="1785"/>
      <c r="TAH12" s="1785"/>
      <c r="TAI12" s="1785"/>
      <c r="TAJ12" s="1785"/>
      <c r="TAK12" s="1785"/>
      <c r="TAL12" s="1785"/>
      <c r="TAM12" s="1785"/>
      <c r="TAN12" s="1785"/>
      <c r="TAO12" s="1785"/>
      <c r="TAP12" s="1785"/>
      <c r="TAQ12" s="1785"/>
      <c r="TAR12" s="1785"/>
      <c r="TAS12" s="1785"/>
      <c r="TAT12" s="1785"/>
      <c r="TAU12" s="1785"/>
      <c r="TAV12" s="1785"/>
      <c r="TAW12" s="1785"/>
      <c r="TAX12" s="1785"/>
      <c r="TAY12" s="1785"/>
      <c r="TAZ12" s="1785"/>
      <c r="TBA12" s="1785"/>
      <c r="TBB12" s="1785"/>
      <c r="TBC12" s="1785"/>
      <c r="TBD12" s="1785"/>
      <c r="TBE12" s="1785"/>
      <c r="TBF12" s="1785"/>
      <c r="TBG12" s="1785"/>
      <c r="TBH12" s="1785"/>
      <c r="TBI12" s="1785"/>
      <c r="TBJ12" s="1785"/>
      <c r="TBK12" s="1785"/>
      <c r="TBL12" s="1785"/>
      <c r="TBM12" s="1785"/>
      <c r="TBN12" s="1785"/>
      <c r="TBO12" s="1785"/>
      <c r="TBP12" s="1785"/>
      <c r="TBQ12" s="1785"/>
      <c r="TBR12" s="1785"/>
      <c r="TBS12" s="1785"/>
      <c r="TBT12" s="1785"/>
      <c r="TBU12" s="1785"/>
      <c r="TBV12" s="1785"/>
      <c r="TBW12" s="1785"/>
      <c r="TBX12" s="1785"/>
      <c r="TBY12" s="1785"/>
      <c r="TBZ12" s="1785"/>
      <c r="TCA12" s="1785"/>
      <c r="TCB12" s="1785"/>
      <c r="TCC12" s="1785"/>
      <c r="TCD12" s="1785"/>
      <c r="TCE12" s="1785"/>
      <c r="TCF12" s="1785"/>
      <c r="TCG12" s="1785"/>
      <c r="TCH12" s="1785"/>
      <c r="TCI12" s="1785"/>
      <c r="TCJ12" s="1785"/>
      <c r="TCK12" s="1785"/>
      <c r="TCL12" s="1785"/>
      <c r="TCM12" s="1785"/>
      <c r="TCN12" s="1785"/>
      <c r="TCO12" s="1785"/>
      <c r="TCP12" s="1785"/>
      <c r="TCQ12" s="1785"/>
      <c r="TCR12" s="1785"/>
      <c r="TCS12" s="1785"/>
      <c r="TCT12" s="1785"/>
      <c r="TCU12" s="1785"/>
      <c r="TCV12" s="1785"/>
      <c r="TCW12" s="1785"/>
      <c r="TCX12" s="1785"/>
      <c r="TCY12" s="1785"/>
      <c r="TCZ12" s="1785"/>
      <c r="TDA12" s="1785"/>
      <c r="TDB12" s="1785"/>
      <c r="TDC12" s="1785"/>
      <c r="TDD12" s="1785"/>
      <c r="TDE12" s="1785"/>
      <c r="TDF12" s="1785"/>
      <c r="TDG12" s="1785"/>
      <c r="TDH12" s="1785"/>
      <c r="TDI12" s="1785"/>
      <c r="TDJ12" s="1785"/>
      <c r="TDK12" s="1785"/>
      <c r="TDL12" s="1785"/>
      <c r="TDM12" s="1785"/>
      <c r="TDN12" s="1785"/>
      <c r="TDO12" s="1785"/>
      <c r="TDP12" s="1785"/>
      <c r="TDQ12" s="1785"/>
      <c r="TDR12" s="1785"/>
      <c r="TDS12" s="1785"/>
      <c r="TDT12" s="1785"/>
      <c r="TDU12" s="1785"/>
      <c r="TDV12" s="1785"/>
      <c r="TDW12" s="1785"/>
      <c r="TDX12" s="1785"/>
      <c r="TDY12" s="1785"/>
      <c r="TDZ12" s="1785"/>
      <c r="TEA12" s="1785"/>
      <c r="TEB12" s="1785"/>
      <c r="TEC12" s="1785"/>
      <c r="TED12" s="1785"/>
      <c r="TEE12" s="1785"/>
      <c r="TEF12" s="1785"/>
      <c r="TEG12" s="1785"/>
      <c r="TEH12" s="1785"/>
      <c r="TEI12" s="1785"/>
      <c r="TEJ12" s="1785"/>
      <c r="TEK12" s="1785"/>
      <c r="TEL12" s="1785"/>
      <c r="TEM12" s="1785"/>
      <c r="TEN12" s="1785"/>
      <c r="TEO12" s="1785"/>
      <c r="TEP12" s="1785"/>
      <c r="TEQ12" s="1785"/>
      <c r="TER12" s="1785"/>
      <c r="TES12" s="1785"/>
      <c r="TET12" s="1785"/>
      <c r="TEU12" s="1785"/>
      <c r="TEV12" s="1785"/>
      <c r="TEW12" s="1785"/>
      <c r="TEX12" s="1785"/>
      <c r="TEY12" s="1785"/>
      <c r="TEZ12" s="1785"/>
      <c r="TFA12" s="1785"/>
      <c r="TFB12" s="1785"/>
      <c r="TFC12" s="1785"/>
      <c r="TFD12" s="1785"/>
      <c r="TFE12" s="1785"/>
      <c r="TFF12" s="1785"/>
      <c r="TFG12" s="1785"/>
      <c r="TFH12" s="1785"/>
      <c r="TFI12" s="1785"/>
      <c r="TFJ12" s="1785"/>
      <c r="TFK12" s="1785"/>
      <c r="TFL12" s="1785"/>
      <c r="TFM12" s="1785"/>
      <c r="TFN12" s="1785"/>
      <c r="TFO12" s="1785"/>
      <c r="TFP12" s="1785"/>
      <c r="TFQ12" s="1785"/>
      <c r="TFR12" s="1785"/>
      <c r="TFS12" s="1785"/>
      <c r="TFT12" s="1785"/>
      <c r="TFU12" s="1785"/>
      <c r="TFV12" s="1785"/>
      <c r="TFW12" s="1785"/>
      <c r="TFX12" s="1785"/>
      <c r="TFY12" s="1785"/>
      <c r="TFZ12" s="1785"/>
      <c r="TGA12" s="1785"/>
      <c r="TGB12" s="1785"/>
      <c r="TGC12" s="1785"/>
      <c r="TGD12" s="1785"/>
      <c r="TGE12" s="1785"/>
      <c r="TGF12" s="1785"/>
      <c r="TGG12" s="1785"/>
      <c r="TGH12" s="1785"/>
      <c r="TGI12" s="1785"/>
      <c r="TGJ12" s="1785"/>
      <c r="TGK12" s="1785"/>
      <c r="TGL12" s="1785"/>
      <c r="TGM12" s="1785"/>
      <c r="TGN12" s="1785"/>
      <c r="TGO12" s="1785"/>
      <c r="TGP12" s="1785"/>
      <c r="TGQ12" s="1785"/>
      <c r="TGR12" s="1785"/>
      <c r="TGS12" s="1785"/>
      <c r="TGT12" s="1785"/>
      <c r="TGU12" s="1785"/>
      <c r="TGV12" s="1785"/>
      <c r="TGW12" s="1785"/>
      <c r="TGX12" s="1785"/>
      <c r="TGY12" s="1785"/>
      <c r="TGZ12" s="1785"/>
      <c r="THA12" s="1785"/>
      <c r="THB12" s="1785"/>
      <c r="THC12" s="1785"/>
      <c r="THD12" s="1785"/>
      <c r="THE12" s="1785"/>
      <c r="THF12" s="1785"/>
      <c r="THG12" s="1785"/>
      <c r="THH12" s="1785"/>
      <c r="THI12" s="1785"/>
      <c r="THJ12" s="1785"/>
      <c r="THK12" s="1785"/>
      <c r="THL12" s="1785"/>
      <c r="THM12" s="1785"/>
      <c r="THN12" s="1785"/>
      <c r="THO12" s="1785"/>
      <c r="THP12" s="1785"/>
      <c r="THQ12" s="1785"/>
      <c r="THR12" s="1785"/>
      <c r="THS12" s="1785"/>
      <c r="THT12" s="1785"/>
      <c r="THU12" s="1785"/>
      <c r="THV12" s="1785"/>
      <c r="THW12" s="1785"/>
      <c r="THX12" s="1785"/>
      <c r="THY12" s="1785"/>
      <c r="THZ12" s="1785"/>
      <c r="TIA12" s="1785"/>
      <c r="TIB12" s="1785"/>
      <c r="TIC12" s="1785"/>
      <c r="TID12" s="1785"/>
      <c r="TIE12" s="1785"/>
      <c r="TIF12" s="1785"/>
      <c r="TIG12" s="1785"/>
      <c r="TIH12" s="1785"/>
      <c r="TII12" s="1785"/>
      <c r="TIJ12" s="1785"/>
      <c r="TIK12" s="1785"/>
      <c r="TIL12" s="1785"/>
      <c r="TIM12" s="1785"/>
      <c r="TIN12" s="1785"/>
      <c r="TIO12" s="1785"/>
      <c r="TIP12" s="1785"/>
      <c r="TIQ12" s="1785"/>
      <c r="TIR12" s="1785"/>
      <c r="TIS12" s="1785"/>
      <c r="TIT12" s="1785"/>
      <c r="TIU12" s="1785"/>
      <c r="TIV12" s="1785"/>
      <c r="TIW12" s="1785"/>
      <c r="TIX12" s="1785"/>
      <c r="TIY12" s="1785"/>
      <c r="TIZ12" s="1785"/>
      <c r="TJA12" s="1785"/>
      <c r="TJB12" s="1785"/>
      <c r="TJC12" s="1785"/>
      <c r="TJD12" s="1785"/>
      <c r="TJE12" s="1785"/>
      <c r="TJF12" s="1785"/>
      <c r="TJG12" s="1785"/>
      <c r="TJH12" s="1785"/>
      <c r="TJI12" s="1785"/>
      <c r="TJJ12" s="1785"/>
      <c r="TJK12" s="1785"/>
      <c r="TJL12" s="1785"/>
      <c r="TJM12" s="1785"/>
      <c r="TJN12" s="1785"/>
      <c r="TJO12" s="1785"/>
      <c r="TJP12" s="1785"/>
      <c r="TJQ12" s="1785"/>
      <c r="TJR12" s="1785"/>
      <c r="TJS12" s="1785"/>
      <c r="TJT12" s="1785"/>
      <c r="TJU12" s="1785"/>
      <c r="TJV12" s="1785"/>
      <c r="TJW12" s="1785"/>
      <c r="TJX12" s="1785"/>
      <c r="TJY12" s="1785"/>
      <c r="TJZ12" s="1785"/>
      <c r="TKA12" s="1785"/>
      <c r="TKB12" s="1785"/>
      <c r="TKC12" s="1785"/>
      <c r="TKD12" s="1785"/>
      <c r="TKE12" s="1785"/>
      <c r="TKF12" s="1785"/>
      <c r="TKG12" s="1785"/>
      <c r="TKH12" s="1785"/>
      <c r="TKI12" s="1785"/>
      <c r="TKJ12" s="1785"/>
      <c r="TKK12" s="1785"/>
      <c r="TKL12" s="1785"/>
      <c r="TKM12" s="1785"/>
      <c r="TKN12" s="1785"/>
      <c r="TKO12" s="1785"/>
      <c r="TKP12" s="1785"/>
      <c r="TKQ12" s="1785"/>
      <c r="TKR12" s="1785"/>
      <c r="TKS12" s="1785"/>
      <c r="TKT12" s="1785"/>
      <c r="TKU12" s="1785"/>
      <c r="TKV12" s="1785"/>
      <c r="TKW12" s="1785"/>
      <c r="TKX12" s="1785"/>
      <c r="TKY12" s="1785"/>
      <c r="TKZ12" s="1785"/>
      <c r="TLA12" s="1785"/>
      <c r="TLB12" s="1785"/>
      <c r="TLC12" s="1785"/>
      <c r="TLD12" s="1785"/>
      <c r="TLE12" s="1785"/>
      <c r="TLF12" s="1785"/>
      <c r="TLG12" s="1785"/>
      <c r="TLH12" s="1785"/>
      <c r="TLI12" s="1785"/>
      <c r="TLJ12" s="1785"/>
      <c r="TLK12" s="1785"/>
      <c r="TLL12" s="1785"/>
      <c r="TLM12" s="1785"/>
      <c r="TLN12" s="1785"/>
      <c r="TLO12" s="1785"/>
      <c r="TLP12" s="1785"/>
      <c r="TLQ12" s="1785"/>
      <c r="TLR12" s="1785"/>
      <c r="TLS12" s="1785"/>
      <c r="TLT12" s="1785"/>
      <c r="TLU12" s="1785"/>
      <c r="TLV12" s="1785"/>
      <c r="TLW12" s="1785"/>
      <c r="TLX12" s="1785"/>
      <c r="TLY12" s="1785"/>
      <c r="TLZ12" s="1785"/>
      <c r="TMA12" s="1785"/>
      <c r="TMB12" s="1785"/>
      <c r="TMC12" s="1785"/>
      <c r="TMD12" s="1785"/>
      <c r="TME12" s="1785"/>
      <c r="TMF12" s="1785"/>
      <c r="TMG12" s="1785"/>
      <c r="TMH12" s="1785"/>
      <c r="TMI12" s="1785"/>
      <c r="TMJ12" s="1785"/>
      <c r="TMK12" s="1785"/>
      <c r="TML12" s="1785"/>
      <c r="TMM12" s="1785"/>
      <c r="TMN12" s="1785"/>
      <c r="TMO12" s="1785"/>
      <c r="TMP12" s="1785"/>
      <c r="TMQ12" s="1785"/>
      <c r="TMR12" s="1785"/>
      <c r="TMS12" s="1785"/>
      <c r="TMT12" s="1785"/>
      <c r="TMU12" s="1785"/>
      <c r="TMV12" s="1785"/>
      <c r="TMW12" s="1785"/>
      <c r="TMX12" s="1785"/>
      <c r="TMY12" s="1785"/>
      <c r="TMZ12" s="1785"/>
      <c r="TNA12" s="1785"/>
      <c r="TNB12" s="1785"/>
      <c r="TNC12" s="1785"/>
      <c r="TND12" s="1785"/>
      <c r="TNE12" s="1785"/>
      <c r="TNF12" s="1785"/>
      <c r="TNG12" s="1785"/>
      <c r="TNH12" s="1785"/>
      <c r="TNI12" s="1785"/>
      <c r="TNJ12" s="1785"/>
      <c r="TNK12" s="1785"/>
      <c r="TNL12" s="1785"/>
      <c r="TNM12" s="1785"/>
      <c r="TNN12" s="1785"/>
      <c r="TNO12" s="1785"/>
      <c r="TNP12" s="1785"/>
      <c r="TNQ12" s="1785"/>
      <c r="TNR12" s="1785"/>
      <c r="TNS12" s="1785"/>
      <c r="TNT12" s="1785"/>
      <c r="TNU12" s="1785"/>
      <c r="TNV12" s="1785"/>
      <c r="TNW12" s="1785"/>
      <c r="TNX12" s="1785"/>
      <c r="TNY12" s="1785"/>
      <c r="TNZ12" s="1785"/>
      <c r="TOA12" s="1785"/>
      <c r="TOB12" s="1785"/>
      <c r="TOC12" s="1785"/>
      <c r="TOD12" s="1785"/>
      <c r="TOE12" s="1785"/>
      <c r="TOF12" s="1785"/>
      <c r="TOG12" s="1785"/>
      <c r="TOH12" s="1785"/>
      <c r="TOI12" s="1785"/>
      <c r="TOJ12" s="1785"/>
      <c r="TOK12" s="1785"/>
      <c r="TOL12" s="1785"/>
      <c r="TOM12" s="1785"/>
      <c r="TON12" s="1785"/>
      <c r="TOO12" s="1785"/>
      <c r="TOP12" s="1785"/>
      <c r="TOQ12" s="1785"/>
      <c r="TOR12" s="1785"/>
      <c r="TOS12" s="1785"/>
      <c r="TOT12" s="1785"/>
      <c r="TOU12" s="1785"/>
      <c r="TOV12" s="1785"/>
      <c r="TOW12" s="1785"/>
      <c r="TOX12" s="1785"/>
      <c r="TOY12" s="1785"/>
      <c r="TOZ12" s="1785"/>
      <c r="TPA12" s="1785"/>
      <c r="TPB12" s="1785"/>
      <c r="TPC12" s="1785"/>
      <c r="TPD12" s="1785"/>
      <c r="TPE12" s="1785"/>
      <c r="TPF12" s="1785"/>
      <c r="TPG12" s="1785"/>
      <c r="TPH12" s="1785"/>
      <c r="TPI12" s="1785"/>
      <c r="TPJ12" s="1785"/>
      <c r="TPK12" s="1785"/>
      <c r="TPL12" s="1785"/>
      <c r="TPM12" s="1785"/>
      <c r="TPN12" s="1785"/>
      <c r="TPO12" s="1785"/>
      <c r="TPP12" s="1785"/>
      <c r="TPQ12" s="1785"/>
      <c r="TPR12" s="1785"/>
      <c r="TPS12" s="1785"/>
      <c r="TPT12" s="1785"/>
      <c r="TPU12" s="1785"/>
      <c r="TPV12" s="1785"/>
      <c r="TPW12" s="1785"/>
      <c r="TPX12" s="1785"/>
      <c r="TPY12" s="1785"/>
      <c r="TPZ12" s="1785"/>
      <c r="TQA12" s="1785"/>
      <c r="TQB12" s="1785"/>
      <c r="TQC12" s="1785"/>
      <c r="TQD12" s="1785"/>
      <c r="TQE12" s="1785"/>
      <c r="TQF12" s="1785"/>
      <c r="TQG12" s="1785"/>
      <c r="TQH12" s="1785"/>
      <c r="TQI12" s="1785"/>
      <c r="TQJ12" s="1785"/>
      <c r="TQK12" s="1785"/>
      <c r="TQL12" s="1785"/>
      <c r="TQM12" s="1785"/>
      <c r="TQN12" s="1785"/>
      <c r="TQO12" s="1785"/>
      <c r="TQP12" s="1785"/>
      <c r="TQQ12" s="1785"/>
      <c r="TQR12" s="1785"/>
      <c r="TQS12" s="1785"/>
      <c r="TQT12" s="1785"/>
      <c r="TQU12" s="1785"/>
      <c r="TQV12" s="1785"/>
      <c r="TQW12" s="1785"/>
      <c r="TQX12" s="1785"/>
      <c r="TQY12" s="1785"/>
      <c r="TQZ12" s="1785"/>
      <c r="TRA12" s="1785"/>
      <c r="TRB12" s="1785"/>
      <c r="TRC12" s="1785"/>
      <c r="TRD12" s="1785"/>
      <c r="TRE12" s="1785"/>
      <c r="TRF12" s="1785"/>
      <c r="TRG12" s="1785"/>
      <c r="TRH12" s="1785"/>
      <c r="TRI12" s="1785"/>
      <c r="TRJ12" s="1785"/>
      <c r="TRK12" s="1785"/>
      <c r="TRL12" s="1785"/>
      <c r="TRM12" s="1785"/>
      <c r="TRN12" s="1785"/>
      <c r="TRO12" s="1785"/>
      <c r="TRP12" s="1785"/>
      <c r="TRQ12" s="1785"/>
      <c r="TRR12" s="1785"/>
      <c r="TRS12" s="1785"/>
      <c r="TRT12" s="1785"/>
      <c r="TRU12" s="1785"/>
      <c r="TRV12" s="1785"/>
      <c r="TRW12" s="1785"/>
      <c r="TRX12" s="1785"/>
      <c r="TRY12" s="1785"/>
      <c r="TRZ12" s="1785"/>
      <c r="TSA12" s="1785"/>
      <c r="TSB12" s="1785"/>
      <c r="TSC12" s="1785"/>
      <c r="TSD12" s="1785"/>
      <c r="TSE12" s="1785"/>
      <c r="TSF12" s="1785"/>
      <c r="TSG12" s="1785"/>
      <c r="TSH12" s="1785"/>
      <c r="TSI12" s="1785"/>
      <c r="TSJ12" s="1785"/>
      <c r="TSK12" s="1785"/>
      <c r="TSL12" s="1785"/>
      <c r="TSM12" s="1785"/>
      <c r="TSN12" s="1785"/>
      <c r="TSO12" s="1785"/>
      <c r="TSP12" s="1785"/>
      <c r="TSQ12" s="1785"/>
      <c r="TSR12" s="1785"/>
      <c r="TSS12" s="1785"/>
      <c r="TST12" s="1785"/>
      <c r="TSU12" s="1785"/>
      <c r="TSV12" s="1785"/>
      <c r="TSW12" s="1785"/>
      <c r="TSX12" s="1785"/>
      <c r="TSY12" s="1785"/>
      <c r="TSZ12" s="1785"/>
      <c r="TTA12" s="1785"/>
      <c r="TTB12" s="1785"/>
      <c r="TTC12" s="1785"/>
      <c r="TTD12" s="1785"/>
      <c r="TTE12" s="1785"/>
      <c r="TTF12" s="1785"/>
      <c r="TTG12" s="1785"/>
      <c r="TTH12" s="1785"/>
      <c r="TTI12" s="1785"/>
      <c r="TTJ12" s="1785"/>
      <c r="TTK12" s="1785"/>
      <c r="TTL12" s="1785"/>
      <c r="TTM12" s="1785"/>
      <c r="TTN12" s="1785"/>
      <c r="TTO12" s="1785"/>
      <c r="TTP12" s="1785"/>
      <c r="TTQ12" s="1785"/>
      <c r="TTR12" s="1785"/>
      <c r="TTS12" s="1785"/>
      <c r="TTT12" s="1785"/>
      <c r="TTU12" s="1785"/>
      <c r="TTV12" s="1785"/>
      <c r="TTW12" s="1785"/>
      <c r="TTX12" s="1785"/>
      <c r="TTY12" s="1785"/>
      <c r="TTZ12" s="1785"/>
      <c r="TUA12" s="1785"/>
      <c r="TUB12" s="1785"/>
      <c r="TUC12" s="1785"/>
      <c r="TUD12" s="1785"/>
      <c r="TUE12" s="1785"/>
      <c r="TUF12" s="1785"/>
      <c r="TUG12" s="1785"/>
      <c r="TUH12" s="1785"/>
      <c r="TUI12" s="1785"/>
      <c r="TUJ12" s="1785"/>
      <c r="TUK12" s="1785"/>
      <c r="TUL12" s="1785"/>
      <c r="TUM12" s="1785"/>
      <c r="TUN12" s="1785"/>
      <c r="TUO12" s="1785"/>
      <c r="TUP12" s="1785"/>
      <c r="TUQ12" s="1785"/>
      <c r="TUR12" s="1785"/>
      <c r="TUS12" s="1785"/>
      <c r="TUT12" s="1785"/>
      <c r="TUU12" s="1785"/>
      <c r="TUV12" s="1785"/>
      <c r="TUW12" s="1785"/>
      <c r="TUX12" s="1785"/>
      <c r="TUY12" s="1785"/>
      <c r="TUZ12" s="1785"/>
      <c r="TVA12" s="1785"/>
      <c r="TVB12" s="1785"/>
      <c r="TVC12" s="1785"/>
      <c r="TVD12" s="1785"/>
      <c r="TVE12" s="1785"/>
      <c r="TVF12" s="1785"/>
      <c r="TVG12" s="1785"/>
      <c r="TVH12" s="1785"/>
      <c r="TVI12" s="1785"/>
      <c r="TVJ12" s="1785"/>
      <c r="TVK12" s="1785"/>
      <c r="TVL12" s="1785"/>
      <c r="TVM12" s="1785"/>
      <c r="TVN12" s="1785"/>
      <c r="TVO12" s="1785"/>
      <c r="TVP12" s="1785"/>
      <c r="TVQ12" s="1785"/>
      <c r="TVR12" s="1785"/>
      <c r="TVS12" s="1785"/>
      <c r="TVT12" s="1785"/>
      <c r="TVU12" s="1785"/>
      <c r="TVV12" s="1785"/>
      <c r="TVW12" s="1785"/>
      <c r="TVX12" s="1785"/>
      <c r="TVY12" s="1785"/>
      <c r="TVZ12" s="1785"/>
      <c r="TWA12" s="1785"/>
      <c r="TWB12" s="1785"/>
      <c r="TWC12" s="1785"/>
      <c r="TWD12" s="1785"/>
      <c r="TWE12" s="1785"/>
      <c r="TWF12" s="1785"/>
      <c r="TWG12" s="1785"/>
      <c r="TWH12" s="1785"/>
      <c r="TWI12" s="1785"/>
      <c r="TWJ12" s="1785"/>
      <c r="TWK12" s="1785"/>
      <c r="TWL12" s="1785"/>
      <c r="TWM12" s="1785"/>
      <c r="TWN12" s="1785"/>
      <c r="TWO12" s="1785"/>
      <c r="TWP12" s="1785"/>
      <c r="TWQ12" s="1785"/>
      <c r="TWR12" s="1785"/>
      <c r="TWS12" s="1785"/>
      <c r="TWT12" s="1785"/>
      <c r="TWU12" s="1785"/>
      <c r="TWV12" s="1785"/>
      <c r="TWW12" s="1785"/>
      <c r="TWX12" s="1785"/>
      <c r="TWY12" s="1785"/>
      <c r="TWZ12" s="1785"/>
      <c r="TXA12" s="1785"/>
      <c r="TXB12" s="1785"/>
      <c r="TXC12" s="1785"/>
      <c r="TXD12" s="1785"/>
      <c r="TXE12" s="1785"/>
      <c r="TXF12" s="1785"/>
      <c r="TXG12" s="1785"/>
      <c r="TXH12" s="1785"/>
      <c r="TXI12" s="1785"/>
      <c r="TXJ12" s="1785"/>
      <c r="TXK12" s="1785"/>
      <c r="TXL12" s="1785"/>
      <c r="TXM12" s="1785"/>
      <c r="TXN12" s="1785"/>
      <c r="TXO12" s="1785"/>
      <c r="TXP12" s="1785"/>
      <c r="TXQ12" s="1785"/>
      <c r="TXR12" s="1785"/>
      <c r="TXS12" s="1785"/>
      <c r="TXT12" s="1785"/>
      <c r="TXU12" s="1785"/>
      <c r="TXV12" s="1785"/>
      <c r="TXW12" s="1785"/>
      <c r="TXX12" s="1785"/>
      <c r="TXY12" s="1785"/>
      <c r="TXZ12" s="1785"/>
      <c r="TYA12" s="1785"/>
      <c r="TYB12" s="1785"/>
      <c r="TYC12" s="1785"/>
      <c r="TYD12" s="1785"/>
      <c r="TYE12" s="1785"/>
      <c r="TYF12" s="1785"/>
      <c r="TYG12" s="1785"/>
      <c r="TYH12" s="1785"/>
      <c r="TYI12" s="1785"/>
      <c r="TYJ12" s="1785"/>
      <c r="TYK12" s="1785"/>
      <c r="TYL12" s="1785"/>
      <c r="TYM12" s="1785"/>
      <c r="TYN12" s="1785"/>
      <c r="TYO12" s="1785"/>
      <c r="TYP12" s="1785"/>
      <c r="TYQ12" s="1785"/>
      <c r="TYR12" s="1785"/>
      <c r="TYS12" s="1785"/>
      <c r="TYT12" s="1785"/>
      <c r="TYU12" s="1785"/>
      <c r="TYV12" s="1785"/>
      <c r="TYW12" s="1785"/>
      <c r="TYX12" s="1785"/>
      <c r="TYY12" s="1785"/>
      <c r="TYZ12" s="1785"/>
      <c r="TZA12" s="1785"/>
      <c r="TZB12" s="1785"/>
      <c r="TZC12" s="1785"/>
      <c r="TZD12" s="1785"/>
      <c r="TZE12" s="1785"/>
      <c r="TZF12" s="1785"/>
      <c r="TZG12" s="1785"/>
      <c r="TZH12" s="1785"/>
      <c r="TZI12" s="1785"/>
      <c r="TZJ12" s="1785"/>
      <c r="TZK12" s="1785"/>
      <c r="TZL12" s="1785"/>
      <c r="TZM12" s="1785"/>
      <c r="TZN12" s="1785"/>
      <c r="TZO12" s="1785"/>
      <c r="TZP12" s="1785"/>
      <c r="TZQ12" s="1785"/>
      <c r="TZR12" s="1785"/>
      <c r="TZS12" s="1785"/>
      <c r="TZT12" s="1785"/>
      <c r="TZU12" s="1785"/>
      <c r="TZV12" s="1785"/>
      <c r="TZW12" s="1785"/>
      <c r="TZX12" s="1785"/>
      <c r="TZY12" s="1785"/>
      <c r="TZZ12" s="1785"/>
      <c r="UAA12" s="1785"/>
      <c r="UAB12" s="1785"/>
      <c r="UAC12" s="1785"/>
      <c r="UAD12" s="1785"/>
      <c r="UAE12" s="1785"/>
      <c r="UAF12" s="1785"/>
      <c r="UAG12" s="1785"/>
      <c r="UAH12" s="1785"/>
      <c r="UAI12" s="1785"/>
      <c r="UAJ12" s="1785"/>
      <c r="UAK12" s="1785"/>
      <c r="UAL12" s="1785"/>
      <c r="UAM12" s="1785"/>
      <c r="UAN12" s="1785"/>
      <c r="UAO12" s="1785"/>
      <c r="UAP12" s="1785"/>
      <c r="UAQ12" s="1785"/>
      <c r="UAR12" s="1785"/>
      <c r="UAS12" s="1785"/>
      <c r="UAT12" s="1785"/>
      <c r="UAU12" s="1785"/>
      <c r="UAV12" s="1785"/>
      <c r="UAW12" s="1785"/>
      <c r="UAX12" s="1785"/>
      <c r="UAY12" s="1785"/>
      <c r="UAZ12" s="1785"/>
      <c r="UBA12" s="1785"/>
      <c r="UBB12" s="1785"/>
      <c r="UBC12" s="1785"/>
      <c r="UBD12" s="1785"/>
      <c r="UBE12" s="1785"/>
      <c r="UBF12" s="1785"/>
      <c r="UBG12" s="1785"/>
      <c r="UBH12" s="1785"/>
      <c r="UBI12" s="1785"/>
      <c r="UBJ12" s="1785"/>
      <c r="UBK12" s="1785"/>
      <c r="UBL12" s="1785"/>
      <c r="UBM12" s="1785"/>
      <c r="UBN12" s="1785"/>
      <c r="UBO12" s="1785"/>
      <c r="UBP12" s="1785"/>
      <c r="UBQ12" s="1785"/>
      <c r="UBR12" s="1785"/>
      <c r="UBS12" s="1785"/>
      <c r="UBT12" s="1785"/>
      <c r="UBU12" s="1785"/>
      <c r="UBV12" s="1785"/>
      <c r="UBW12" s="1785"/>
      <c r="UBX12" s="1785"/>
      <c r="UBY12" s="1785"/>
      <c r="UBZ12" s="1785"/>
      <c r="UCA12" s="1785"/>
      <c r="UCB12" s="1785"/>
      <c r="UCC12" s="1785"/>
      <c r="UCD12" s="1785"/>
      <c r="UCE12" s="1785"/>
      <c r="UCF12" s="1785"/>
      <c r="UCG12" s="1785"/>
      <c r="UCH12" s="1785"/>
      <c r="UCI12" s="1785"/>
      <c r="UCJ12" s="1785"/>
      <c r="UCK12" s="1785"/>
      <c r="UCL12" s="1785"/>
      <c r="UCM12" s="1785"/>
      <c r="UCN12" s="1785"/>
      <c r="UCO12" s="1785"/>
      <c r="UCP12" s="1785"/>
      <c r="UCQ12" s="1785"/>
      <c r="UCR12" s="1785"/>
      <c r="UCS12" s="1785"/>
      <c r="UCT12" s="1785"/>
      <c r="UCU12" s="1785"/>
      <c r="UCV12" s="1785"/>
      <c r="UCW12" s="1785"/>
      <c r="UCX12" s="1785"/>
      <c r="UCY12" s="1785"/>
      <c r="UCZ12" s="1785"/>
      <c r="UDA12" s="1785"/>
      <c r="UDB12" s="1785"/>
      <c r="UDC12" s="1785"/>
      <c r="UDD12" s="1785"/>
      <c r="UDE12" s="1785"/>
      <c r="UDF12" s="1785"/>
      <c r="UDG12" s="1785"/>
      <c r="UDH12" s="1785"/>
      <c r="UDI12" s="1785"/>
      <c r="UDJ12" s="1785"/>
      <c r="UDK12" s="1785"/>
      <c r="UDL12" s="1785"/>
      <c r="UDM12" s="1785"/>
      <c r="UDN12" s="1785"/>
      <c r="UDO12" s="1785"/>
      <c r="UDP12" s="1785"/>
      <c r="UDQ12" s="1785"/>
      <c r="UDR12" s="1785"/>
      <c r="UDS12" s="1785"/>
      <c r="UDT12" s="1785"/>
      <c r="UDU12" s="1785"/>
      <c r="UDV12" s="1785"/>
      <c r="UDW12" s="1785"/>
      <c r="UDX12" s="1785"/>
      <c r="UDY12" s="1785"/>
      <c r="UDZ12" s="1785"/>
      <c r="UEA12" s="1785"/>
      <c r="UEB12" s="1785"/>
      <c r="UEC12" s="1785"/>
      <c r="UED12" s="1785"/>
      <c r="UEE12" s="1785"/>
      <c r="UEF12" s="1785"/>
      <c r="UEG12" s="1785"/>
      <c r="UEH12" s="1785"/>
      <c r="UEI12" s="1785"/>
      <c r="UEJ12" s="1785"/>
      <c r="UEK12" s="1785"/>
      <c r="UEL12" s="1785"/>
      <c r="UEM12" s="1785"/>
      <c r="UEN12" s="1785"/>
      <c r="UEO12" s="1785"/>
      <c r="UEP12" s="1785"/>
      <c r="UEQ12" s="1785"/>
      <c r="UER12" s="1785"/>
      <c r="UES12" s="1785"/>
      <c r="UET12" s="1785"/>
      <c r="UEU12" s="1785"/>
      <c r="UEV12" s="1785"/>
      <c r="UEW12" s="1785"/>
      <c r="UEX12" s="1785"/>
      <c r="UEY12" s="1785"/>
      <c r="UEZ12" s="1785"/>
      <c r="UFA12" s="1785"/>
      <c r="UFB12" s="1785"/>
      <c r="UFC12" s="1785"/>
      <c r="UFD12" s="1785"/>
      <c r="UFE12" s="1785"/>
      <c r="UFF12" s="1785"/>
      <c r="UFG12" s="1785"/>
      <c r="UFH12" s="1785"/>
      <c r="UFI12" s="1785"/>
      <c r="UFJ12" s="1785"/>
      <c r="UFK12" s="1785"/>
      <c r="UFL12" s="1785"/>
      <c r="UFM12" s="1785"/>
      <c r="UFN12" s="1785"/>
      <c r="UFO12" s="1785"/>
      <c r="UFP12" s="1785"/>
      <c r="UFQ12" s="1785"/>
      <c r="UFR12" s="1785"/>
      <c r="UFS12" s="1785"/>
      <c r="UFT12" s="1785"/>
      <c r="UFU12" s="1785"/>
      <c r="UFV12" s="1785"/>
      <c r="UFW12" s="1785"/>
      <c r="UFX12" s="1785"/>
      <c r="UFY12" s="1785"/>
      <c r="UFZ12" s="1785"/>
      <c r="UGA12" s="1785"/>
      <c r="UGB12" s="1785"/>
      <c r="UGC12" s="1785"/>
      <c r="UGD12" s="1785"/>
      <c r="UGE12" s="1785"/>
      <c r="UGF12" s="1785"/>
      <c r="UGG12" s="1785"/>
      <c r="UGH12" s="1785"/>
      <c r="UGI12" s="1785"/>
      <c r="UGJ12" s="1785"/>
      <c r="UGK12" s="1785"/>
      <c r="UGL12" s="1785"/>
      <c r="UGM12" s="1785"/>
      <c r="UGN12" s="1785"/>
      <c r="UGO12" s="1785"/>
      <c r="UGP12" s="1785"/>
      <c r="UGQ12" s="1785"/>
      <c r="UGR12" s="1785"/>
      <c r="UGS12" s="1785"/>
      <c r="UGT12" s="1785"/>
      <c r="UGU12" s="1785"/>
      <c r="UGV12" s="1785"/>
      <c r="UGW12" s="1785"/>
      <c r="UGX12" s="1785"/>
      <c r="UGY12" s="1785"/>
      <c r="UGZ12" s="1785"/>
      <c r="UHA12" s="1785"/>
      <c r="UHB12" s="1785"/>
      <c r="UHC12" s="1785"/>
      <c r="UHD12" s="1785"/>
      <c r="UHE12" s="1785"/>
      <c r="UHF12" s="1785"/>
      <c r="UHG12" s="1785"/>
      <c r="UHH12" s="1785"/>
      <c r="UHI12" s="1785"/>
      <c r="UHJ12" s="1785"/>
      <c r="UHK12" s="1785"/>
      <c r="UHL12" s="1785"/>
      <c r="UHM12" s="1785"/>
      <c r="UHN12" s="1785"/>
      <c r="UHO12" s="1785"/>
      <c r="UHP12" s="1785"/>
      <c r="UHQ12" s="1785"/>
      <c r="UHR12" s="1785"/>
      <c r="UHS12" s="1785"/>
      <c r="UHT12" s="1785"/>
      <c r="UHU12" s="1785"/>
      <c r="UHV12" s="1785"/>
      <c r="UHW12" s="1785"/>
      <c r="UHX12" s="1785"/>
      <c r="UHY12" s="1785"/>
      <c r="UHZ12" s="1785"/>
      <c r="UIA12" s="1785"/>
      <c r="UIB12" s="1785"/>
      <c r="UIC12" s="1785"/>
      <c r="UID12" s="1785"/>
      <c r="UIE12" s="1785"/>
      <c r="UIF12" s="1785"/>
      <c r="UIG12" s="1785"/>
      <c r="UIH12" s="1785"/>
      <c r="UII12" s="1785"/>
      <c r="UIJ12" s="1785"/>
      <c r="UIK12" s="1785"/>
      <c r="UIL12" s="1785"/>
      <c r="UIM12" s="1785"/>
      <c r="UIN12" s="1785"/>
      <c r="UIO12" s="1785"/>
      <c r="UIP12" s="1785"/>
      <c r="UIQ12" s="1785"/>
      <c r="UIR12" s="1785"/>
      <c r="UIS12" s="1785"/>
      <c r="UIT12" s="1785"/>
      <c r="UIU12" s="1785"/>
      <c r="UIV12" s="1785"/>
      <c r="UIW12" s="1785"/>
      <c r="UIX12" s="1785"/>
      <c r="UIY12" s="1785"/>
      <c r="UIZ12" s="1785"/>
      <c r="UJA12" s="1785"/>
      <c r="UJB12" s="1785"/>
      <c r="UJC12" s="1785"/>
      <c r="UJD12" s="1785"/>
      <c r="UJE12" s="1785"/>
      <c r="UJF12" s="1785"/>
      <c r="UJG12" s="1785"/>
      <c r="UJH12" s="1785"/>
      <c r="UJI12" s="1785"/>
      <c r="UJJ12" s="1785"/>
      <c r="UJK12" s="1785"/>
      <c r="UJL12" s="1785"/>
      <c r="UJM12" s="1785"/>
      <c r="UJN12" s="1785"/>
      <c r="UJO12" s="1785"/>
      <c r="UJP12" s="1785"/>
      <c r="UJQ12" s="1785"/>
      <c r="UJR12" s="1785"/>
      <c r="UJS12" s="1785"/>
      <c r="UJT12" s="1785"/>
      <c r="UJU12" s="1785"/>
      <c r="UJV12" s="1785"/>
      <c r="UJW12" s="1785"/>
      <c r="UJX12" s="1785"/>
      <c r="UJY12" s="1785"/>
      <c r="UJZ12" s="1785"/>
      <c r="UKA12" s="1785"/>
      <c r="UKB12" s="1785"/>
      <c r="UKC12" s="1785"/>
      <c r="UKD12" s="1785"/>
      <c r="UKE12" s="1785"/>
      <c r="UKF12" s="1785"/>
      <c r="UKG12" s="1785"/>
      <c r="UKH12" s="1785"/>
      <c r="UKI12" s="1785"/>
      <c r="UKJ12" s="1785"/>
      <c r="UKK12" s="1785"/>
      <c r="UKL12" s="1785"/>
      <c r="UKM12" s="1785"/>
      <c r="UKN12" s="1785"/>
      <c r="UKO12" s="1785"/>
      <c r="UKP12" s="1785"/>
      <c r="UKQ12" s="1785"/>
      <c r="UKR12" s="1785"/>
      <c r="UKS12" s="1785"/>
      <c r="UKT12" s="1785"/>
      <c r="UKU12" s="1785"/>
      <c r="UKV12" s="1785"/>
      <c r="UKW12" s="1785"/>
      <c r="UKX12" s="1785"/>
      <c r="UKY12" s="1785"/>
      <c r="UKZ12" s="1785"/>
      <c r="ULA12" s="1785"/>
      <c r="ULB12" s="1785"/>
      <c r="ULC12" s="1785"/>
      <c r="ULD12" s="1785"/>
      <c r="ULE12" s="1785"/>
      <c r="ULF12" s="1785"/>
      <c r="ULG12" s="1785"/>
      <c r="ULH12" s="1785"/>
      <c r="ULI12" s="1785"/>
      <c r="ULJ12" s="1785"/>
      <c r="ULK12" s="1785"/>
      <c r="ULL12" s="1785"/>
      <c r="ULM12" s="1785"/>
      <c r="ULN12" s="1785"/>
      <c r="ULO12" s="1785"/>
      <c r="ULP12" s="1785"/>
      <c r="ULQ12" s="1785"/>
      <c r="ULR12" s="1785"/>
      <c r="ULS12" s="1785"/>
      <c r="ULT12" s="1785"/>
      <c r="ULU12" s="1785"/>
      <c r="ULV12" s="1785"/>
      <c r="ULW12" s="1785"/>
      <c r="ULX12" s="1785"/>
      <c r="ULY12" s="1785"/>
      <c r="ULZ12" s="1785"/>
      <c r="UMA12" s="1785"/>
      <c r="UMB12" s="1785"/>
      <c r="UMC12" s="1785"/>
      <c r="UMD12" s="1785"/>
      <c r="UME12" s="1785"/>
      <c r="UMF12" s="1785"/>
      <c r="UMG12" s="1785"/>
      <c r="UMH12" s="1785"/>
      <c r="UMI12" s="1785"/>
      <c r="UMJ12" s="1785"/>
      <c r="UMK12" s="1785"/>
      <c r="UML12" s="1785"/>
      <c r="UMM12" s="1785"/>
      <c r="UMN12" s="1785"/>
      <c r="UMO12" s="1785"/>
      <c r="UMP12" s="1785"/>
      <c r="UMQ12" s="1785"/>
      <c r="UMR12" s="1785"/>
      <c r="UMS12" s="1785"/>
      <c r="UMT12" s="1785"/>
      <c r="UMU12" s="1785"/>
      <c r="UMV12" s="1785"/>
      <c r="UMW12" s="1785"/>
      <c r="UMX12" s="1785"/>
      <c r="UMY12" s="1785"/>
      <c r="UMZ12" s="1785"/>
      <c r="UNA12" s="1785"/>
      <c r="UNB12" s="1785"/>
      <c r="UNC12" s="1785"/>
      <c r="UND12" s="1785"/>
      <c r="UNE12" s="1785"/>
      <c r="UNF12" s="1785"/>
      <c r="UNG12" s="1785"/>
      <c r="UNH12" s="1785"/>
      <c r="UNI12" s="1785"/>
      <c r="UNJ12" s="1785"/>
      <c r="UNK12" s="1785"/>
      <c r="UNL12" s="1785"/>
      <c r="UNM12" s="1785"/>
      <c r="UNN12" s="1785"/>
      <c r="UNO12" s="1785"/>
      <c r="UNP12" s="1785"/>
      <c r="UNQ12" s="1785"/>
      <c r="UNR12" s="1785"/>
      <c r="UNS12" s="1785"/>
      <c r="UNT12" s="1785"/>
      <c r="UNU12" s="1785"/>
      <c r="UNV12" s="1785"/>
      <c r="UNW12" s="1785"/>
      <c r="UNX12" s="1785"/>
      <c r="UNY12" s="1785"/>
      <c r="UNZ12" s="1785"/>
      <c r="UOA12" s="1785"/>
      <c r="UOB12" s="1785"/>
      <c r="UOC12" s="1785"/>
      <c r="UOD12" s="1785"/>
      <c r="UOE12" s="1785"/>
      <c r="UOF12" s="1785"/>
      <c r="UOG12" s="1785"/>
      <c r="UOH12" s="1785"/>
      <c r="UOI12" s="1785"/>
      <c r="UOJ12" s="1785"/>
      <c r="UOK12" s="1785"/>
      <c r="UOL12" s="1785"/>
      <c r="UOM12" s="1785"/>
      <c r="UON12" s="1785"/>
      <c r="UOO12" s="1785"/>
      <c r="UOP12" s="1785"/>
      <c r="UOQ12" s="1785"/>
      <c r="UOR12" s="1785"/>
      <c r="UOS12" s="1785"/>
      <c r="UOT12" s="1785"/>
      <c r="UOU12" s="1785"/>
      <c r="UOV12" s="1785"/>
      <c r="UOW12" s="1785"/>
      <c r="UOX12" s="1785"/>
      <c r="UOY12" s="1785"/>
      <c r="UOZ12" s="1785"/>
      <c r="UPA12" s="1785"/>
      <c r="UPB12" s="1785"/>
      <c r="UPC12" s="1785"/>
      <c r="UPD12" s="1785"/>
      <c r="UPE12" s="1785"/>
      <c r="UPF12" s="1785"/>
      <c r="UPG12" s="1785"/>
      <c r="UPH12" s="1785"/>
      <c r="UPI12" s="1785"/>
      <c r="UPJ12" s="1785"/>
      <c r="UPK12" s="1785"/>
      <c r="UPL12" s="1785"/>
      <c r="UPM12" s="1785"/>
      <c r="UPN12" s="1785"/>
      <c r="UPO12" s="1785"/>
      <c r="UPP12" s="1785"/>
      <c r="UPQ12" s="1785"/>
      <c r="UPR12" s="1785"/>
      <c r="UPS12" s="1785"/>
      <c r="UPT12" s="1785"/>
      <c r="UPU12" s="1785"/>
      <c r="UPV12" s="1785"/>
      <c r="UPW12" s="1785"/>
      <c r="UPX12" s="1785"/>
      <c r="UPY12" s="1785"/>
      <c r="UPZ12" s="1785"/>
      <c r="UQA12" s="1785"/>
      <c r="UQB12" s="1785"/>
      <c r="UQC12" s="1785"/>
      <c r="UQD12" s="1785"/>
      <c r="UQE12" s="1785"/>
      <c r="UQF12" s="1785"/>
      <c r="UQG12" s="1785"/>
      <c r="UQH12" s="1785"/>
      <c r="UQI12" s="1785"/>
      <c r="UQJ12" s="1785"/>
      <c r="UQK12" s="1785"/>
      <c r="UQL12" s="1785"/>
      <c r="UQM12" s="1785"/>
      <c r="UQN12" s="1785"/>
      <c r="UQO12" s="1785"/>
      <c r="UQP12" s="1785"/>
      <c r="UQQ12" s="1785"/>
      <c r="UQR12" s="1785"/>
      <c r="UQS12" s="1785"/>
      <c r="UQT12" s="1785"/>
      <c r="UQU12" s="1785"/>
      <c r="UQV12" s="1785"/>
      <c r="UQW12" s="1785"/>
      <c r="UQX12" s="1785"/>
      <c r="UQY12" s="1785"/>
      <c r="UQZ12" s="1785"/>
      <c r="URA12" s="1785"/>
      <c r="URB12" s="1785"/>
      <c r="URC12" s="1785"/>
      <c r="URD12" s="1785"/>
      <c r="URE12" s="1785"/>
      <c r="URF12" s="1785"/>
      <c r="URG12" s="1785"/>
      <c r="URH12" s="1785"/>
      <c r="URI12" s="1785"/>
      <c r="URJ12" s="1785"/>
      <c r="URK12" s="1785"/>
      <c r="URL12" s="1785"/>
      <c r="URM12" s="1785"/>
      <c r="URN12" s="1785"/>
      <c r="URO12" s="1785"/>
      <c r="URP12" s="1785"/>
      <c r="URQ12" s="1785"/>
      <c r="URR12" s="1785"/>
      <c r="URS12" s="1785"/>
      <c r="URT12" s="1785"/>
      <c r="URU12" s="1785"/>
      <c r="URV12" s="1785"/>
      <c r="URW12" s="1785"/>
      <c r="URX12" s="1785"/>
      <c r="URY12" s="1785"/>
      <c r="URZ12" s="1785"/>
      <c r="USA12" s="1785"/>
      <c r="USB12" s="1785"/>
      <c r="USC12" s="1785"/>
      <c r="USD12" s="1785"/>
      <c r="USE12" s="1785"/>
      <c r="USF12" s="1785"/>
      <c r="USG12" s="1785"/>
      <c r="USH12" s="1785"/>
      <c r="USI12" s="1785"/>
      <c r="USJ12" s="1785"/>
      <c r="USK12" s="1785"/>
      <c r="USL12" s="1785"/>
      <c r="USM12" s="1785"/>
      <c r="USN12" s="1785"/>
      <c r="USO12" s="1785"/>
      <c r="USP12" s="1785"/>
      <c r="USQ12" s="1785"/>
      <c r="USR12" s="1785"/>
      <c r="USS12" s="1785"/>
      <c r="UST12" s="1785"/>
      <c r="USU12" s="1785"/>
      <c r="USV12" s="1785"/>
      <c r="USW12" s="1785"/>
      <c r="USX12" s="1785"/>
      <c r="USY12" s="1785"/>
      <c r="USZ12" s="1785"/>
      <c r="UTA12" s="1785"/>
      <c r="UTB12" s="1785"/>
      <c r="UTC12" s="1785"/>
      <c r="UTD12" s="1785"/>
      <c r="UTE12" s="1785"/>
      <c r="UTF12" s="1785"/>
      <c r="UTG12" s="1785"/>
      <c r="UTH12" s="1785"/>
      <c r="UTI12" s="1785"/>
      <c r="UTJ12" s="1785"/>
      <c r="UTK12" s="1785"/>
      <c r="UTL12" s="1785"/>
      <c r="UTM12" s="1785"/>
      <c r="UTN12" s="1785"/>
      <c r="UTO12" s="1785"/>
      <c r="UTP12" s="1785"/>
      <c r="UTQ12" s="1785"/>
      <c r="UTR12" s="1785"/>
      <c r="UTS12" s="1785"/>
      <c r="UTT12" s="1785"/>
      <c r="UTU12" s="1785"/>
      <c r="UTV12" s="1785"/>
      <c r="UTW12" s="1785"/>
      <c r="UTX12" s="1785"/>
      <c r="UTY12" s="1785"/>
      <c r="UTZ12" s="1785"/>
      <c r="UUA12" s="1785"/>
      <c r="UUB12" s="1785"/>
      <c r="UUC12" s="1785"/>
      <c r="UUD12" s="1785"/>
      <c r="UUE12" s="1785"/>
      <c r="UUF12" s="1785"/>
      <c r="UUG12" s="1785"/>
      <c r="UUH12" s="1785"/>
      <c r="UUI12" s="1785"/>
      <c r="UUJ12" s="1785"/>
      <c r="UUK12" s="1785"/>
      <c r="UUL12" s="1785"/>
      <c r="UUM12" s="1785"/>
      <c r="UUN12" s="1785"/>
      <c r="UUO12" s="1785"/>
      <c r="UUP12" s="1785"/>
      <c r="UUQ12" s="1785"/>
      <c r="UUR12" s="1785"/>
      <c r="UUS12" s="1785"/>
      <c r="UUT12" s="1785"/>
      <c r="UUU12" s="1785"/>
      <c r="UUV12" s="1785"/>
      <c r="UUW12" s="1785"/>
      <c r="UUX12" s="1785"/>
      <c r="UUY12" s="1785"/>
      <c r="UUZ12" s="1785"/>
      <c r="UVA12" s="1785"/>
      <c r="UVB12" s="1785"/>
      <c r="UVC12" s="1785"/>
      <c r="UVD12" s="1785"/>
      <c r="UVE12" s="1785"/>
      <c r="UVF12" s="1785"/>
      <c r="UVG12" s="1785"/>
      <c r="UVH12" s="1785"/>
      <c r="UVI12" s="1785"/>
      <c r="UVJ12" s="1785"/>
      <c r="UVK12" s="1785"/>
      <c r="UVL12" s="1785"/>
      <c r="UVM12" s="1785"/>
      <c r="UVN12" s="1785"/>
      <c r="UVO12" s="1785"/>
      <c r="UVP12" s="1785"/>
      <c r="UVQ12" s="1785"/>
      <c r="UVR12" s="1785"/>
      <c r="UVS12" s="1785"/>
      <c r="UVT12" s="1785"/>
      <c r="UVU12" s="1785"/>
      <c r="UVV12" s="1785"/>
      <c r="UVW12" s="1785"/>
      <c r="UVX12" s="1785"/>
      <c r="UVY12" s="1785"/>
      <c r="UVZ12" s="1785"/>
      <c r="UWA12" s="1785"/>
      <c r="UWB12" s="1785"/>
      <c r="UWC12" s="1785"/>
      <c r="UWD12" s="1785"/>
      <c r="UWE12" s="1785"/>
      <c r="UWF12" s="1785"/>
      <c r="UWG12" s="1785"/>
      <c r="UWH12" s="1785"/>
      <c r="UWI12" s="1785"/>
      <c r="UWJ12" s="1785"/>
      <c r="UWK12" s="1785"/>
      <c r="UWL12" s="1785"/>
      <c r="UWM12" s="1785"/>
      <c r="UWN12" s="1785"/>
      <c r="UWO12" s="1785"/>
      <c r="UWP12" s="1785"/>
      <c r="UWQ12" s="1785"/>
      <c r="UWR12" s="1785"/>
      <c r="UWS12" s="1785"/>
      <c r="UWT12" s="1785"/>
      <c r="UWU12" s="1785"/>
      <c r="UWV12" s="1785"/>
      <c r="UWW12" s="1785"/>
      <c r="UWX12" s="1785"/>
      <c r="UWY12" s="1785"/>
      <c r="UWZ12" s="1785"/>
      <c r="UXA12" s="1785"/>
      <c r="UXB12" s="1785"/>
      <c r="UXC12" s="1785"/>
      <c r="UXD12" s="1785"/>
      <c r="UXE12" s="1785"/>
      <c r="UXF12" s="1785"/>
      <c r="UXG12" s="1785"/>
      <c r="UXH12" s="1785"/>
      <c r="UXI12" s="1785"/>
      <c r="UXJ12" s="1785"/>
      <c r="UXK12" s="1785"/>
      <c r="UXL12" s="1785"/>
      <c r="UXM12" s="1785"/>
      <c r="UXN12" s="1785"/>
      <c r="UXO12" s="1785"/>
      <c r="UXP12" s="1785"/>
      <c r="UXQ12" s="1785"/>
      <c r="UXR12" s="1785"/>
      <c r="UXS12" s="1785"/>
      <c r="UXT12" s="1785"/>
      <c r="UXU12" s="1785"/>
      <c r="UXV12" s="1785"/>
      <c r="UXW12" s="1785"/>
      <c r="UXX12" s="1785"/>
      <c r="UXY12" s="1785"/>
      <c r="UXZ12" s="1785"/>
      <c r="UYA12" s="1785"/>
      <c r="UYB12" s="1785"/>
      <c r="UYC12" s="1785"/>
      <c r="UYD12" s="1785"/>
      <c r="UYE12" s="1785"/>
      <c r="UYF12" s="1785"/>
      <c r="UYG12" s="1785"/>
      <c r="UYH12" s="1785"/>
      <c r="UYI12" s="1785"/>
      <c r="UYJ12" s="1785"/>
      <c r="UYK12" s="1785"/>
      <c r="UYL12" s="1785"/>
      <c r="UYM12" s="1785"/>
      <c r="UYN12" s="1785"/>
      <c r="UYO12" s="1785"/>
      <c r="UYP12" s="1785"/>
      <c r="UYQ12" s="1785"/>
      <c r="UYR12" s="1785"/>
      <c r="UYS12" s="1785"/>
      <c r="UYT12" s="1785"/>
      <c r="UYU12" s="1785"/>
      <c r="UYV12" s="1785"/>
      <c r="UYW12" s="1785"/>
      <c r="UYX12" s="1785"/>
      <c r="UYY12" s="1785"/>
      <c r="UYZ12" s="1785"/>
      <c r="UZA12" s="1785"/>
      <c r="UZB12" s="1785"/>
      <c r="UZC12" s="1785"/>
      <c r="UZD12" s="1785"/>
      <c r="UZE12" s="1785"/>
      <c r="UZF12" s="1785"/>
      <c r="UZG12" s="1785"/>
      <c r="UZH12" s="1785"/>
      <c r="UZI12" s="1785"/>
      <c r="UZJ12" s="1785"/>
      <c r="UZK12" s="1785"/>
      <c r="UZL12" s="1785"/>
      <c r="UZM12" s="1785"/>
      <c r="UZN12" s="1785"/>
      <c r="UZO12" s="1785"/>
      <c r="UZP12" s="1785"/>
      <c r="UZQ12" s="1785"/>
      <c r="UZR12" s="1785"/>
      <c r="UZS12" s="1785"/>
      <c r="UZT12" s="1785"/>
      <c r="UZU12" s="1785"/>
      <c r="UZV12" s="1785"/>
      <c r="UZW12" s="1785"/>
      <c r="UZX12" s="1785"/>
      <c r="UZY12" s="1785"/>
      <c r="UZZ12" s="1785"/>
      <c r="VAA12" s="1785"/>
      <c r="VAB12" s="1785"/>
      <c r="VAC12" s="1785"/>
      <c r="VAD12" s="1785"/>
      <c r="VAE12" s="1785"/>
      <c r="VAF12" s="1785"/>
      <c r="VAG12" s="1785"/>
      <c r="VAH12" s="1785"/>
      <c r="VAI12" s="1785"/>
      <c r="VAJ12" s="1785"/>
      <c r="VAK12" s="1785"/>
      <c r="VAL12" s="1785"/>
      <c r="VAM12" s="1785"/>
      <c r="VAN12" s="1785"/>
      <c r="VAO12" s="1785"/>
      <c r="VAP12" s="1785"/>
      <c r="VAQ12" s="1785"/>
      <c r="VAR12" s="1785"/>
      <c r="VAS12" s="1785"/>
      <c r="VAT12" s="1785"/>
      <c r="VAU12" s="1785"/>
      <c r="VAV12" s="1785"/>
      <c r="VAW12" s="1785"/>
      <c r="VAX12" s="1785"/>
      <c r="VAY12" s="1785"/>
      <c r="VAZ12" s="1785"/>
      <c r="VBA12" s="1785"/>
      <c r="VBB12" s="1785"/>
      <c r="VBC12" s="1785"/>
      <c r="VBD12" s="1785"/>
      <c r="VBE12" s="1785"/>
      <c r="VBF12" s="1785"/>
      <c r="VBG12" s="1785"/>
      <c r="VBH12" s="1785"/>
      <c r="VBI12" s="1785"/>
      <c r="VBJ12" s="1785"/>
      <c r="VBK12" s="1785"/>
      <c r="VBL12" s="1785"/>
      <c r="VBM12" s="1785"/>
      <c r="VBN12" s="1785"/>
      <c r="VBO12" s="1785"/>
      <c r="VBP12" s="1785"/>
      <c r="VBQ12" s="1785"/>
      <c r="VBR12" s="1785"/>
      <c r="VBS12" s="1785"/>
      <c r="VBT12" s="1785"/>
      <c r="VBU12" s="1785"/>
      <c r="VBV12" s="1785"/>
      <c r="VBW12" s="1785"/>
      <c r="VBX12" s="1785"/>
      <c r="VBY12" s="1785"/>
      <c r="VBZ12" s="1785"/>
      <c r="VCA12" s="1785"/>
      <c r="VCB12" s="1785"/>
      <c r="VCC12" s="1785"/>
      <c r="VCD12" s="1785"/>
      <c r="VCE12" s="1785"/>
      <c r="VCF12" s="1785"/>
      <c r="VCG12" s="1785"/>
      <c r="VCH12" s="1785"/>
      <c r="VCI12" s="1785"/>
      <c r="VCJ12" s="1785"/>
      <c r="VCK12" s="1785"/>
      <c r="VCL12" s="1785"/>
      <c r="VCM12" s="1785"/>
      <c r="VCN12" s="1785"/>
      <c r="VCO12" s="1785"/>
      <c r="VCP12" s="1785"/>
      <c r="VCQ12" s="1785"/>
      <c r="VCR12" s="1785"/>
      <c r="VCS12" s="1785"/>
      <c r="VCT12" s="1785"/>
      <c r="VCU12" s="1785"/>
      <c r="VCV12" s="1785"/>
      <c r="VCW12" s="1785"/>
      <c r="VCX12" s="1785"/>
      <c r="VCY12" s="1785"/>
      <c r="VCZ12" s="1785"/>
      <c r="VDA12" s="1785"/>
      <c r="VDB12" s="1785"/>
      <c r="VDC12" s="1785"/>
      <c r="VDD12" s="1785"/>
      <c r="VDE12" s="1785"/>
      <c r="VDF12" s="1785"/>
      <c r="VDG12" s="1785"/>
      <c r="VDH12" s="1785"/>
      <c r="VDI12" s="1785"/>
      <c r="VDJ12" s="1785"/>
      <c r="VDK12" s="1785"/>
      <c r="VDL12" s="1785"/>
      <c r="VDM12" s="1785"/>
      <c r="VDN12" s="1785"/>
      <c r="VDO12" s="1785"/>
      <c r="VDP12" s="1785"/>
      <c r="VDQ12" s="1785"/>
      <c r="VDR12" s="1785"/>
      <c r="VDS12" s="1785"/>
      <c r="VDT12" s="1785"/>
      <c r="VDU12" s="1785"/>
      <c r="VDV12" s="1785"/>
      <c r="VDW12" s="1785"/>
      <c r="VDX12" s="1785"/>
      <c r="VDY12" s="1785"/>
      <c r="VDZ12" s="1785"/>
      <c r="VEA12" s="1785"/>
      <c r="VEB12" s="1785"/>
      <c r="VEC12" s="1785"/>
      <c r="VED12" s="1785"/>
      <c r="VEE12" s="1785"/>
      <c r="VEF12" s="1785"/>
      <c r="VEG12" s="1785"/>
      <c r="VEH12" s="1785"/>
      <c r="VEI12" s="1785"/>
      <c r="VEJ12" s="1785"/>
      <c r="VEK12" s="1785"/>
      <c r="VEL12" s="1785"/>
      <c r="VEM12" s="1785"/>
      <c r="VEN12" s="1785"/>
      <c r="VEO12" s="1785"/>
      <c r="VEP12" s="1785"/>
      <c r="VEQ12" s="1785"/>
      <c r="VER12" s="1785"/>
      <c r="VES12" s="1785"/>
      <c r="VET12" s="1785"/>
      <c r="VEU12" s="1785"/>
      <c r="VEV12" s="1785"/>
      <c r="VEW12" s="1785"/>
      <c r="VEX12" s="1785"/>
      <c r="VEY12" s="1785"/>
      <c r="VEZ12" s="1785"/>
      <c r="VFA12" s="1785"/>
      <c r="VFB12" s="1785"/>
      <c r="VFC12" s="1785"/>
      <c r="VFD12" s="1785"/>
      <c r="VFE12" s="1785"/>
      <c r="VFF12" s="1785"/>
      <c r="VFG12" s="1785"/>
      <c r="VFH12" s="1785"/>
      <c r="VFI12" s="1785"/>
      <c r="VFJ12" s="1785"/>
      <c r="VFK12" s="1785"/>
      <c r="VFL12" s="1785"/>
      <c r="VFM12" s="1785"/>
      <c r="VFN12" s="1785"/>
      <c r="VFO12" s="1785"/>
      <c r="VFP12" s="1785"/>
      <c r="VFQ12" s="1785"/>
      <c r="VFR12" s="1785"/>
      <c r="VFS12" s="1785"/>
      <c r="VFT12" s="1785"/>
      <c r="VFU12" s="1785"/>
      <c r="VFV12" s="1785"/>
      <c r="VFW12" s="1785"/>
      <c r="VFX12" s="1785"/>
      <c r="VFY12" s="1785"/>
      <c r="VFZ12" s="1785"/>
      <c r="VGA12" s="1785"/>
      <c r="VGB12" s="1785"/>
      <c r="VGC12" s="1785"/>
      <c r="VGD12" s="1785"/>
      <c r="VGE12" s="1785"/>
      <c r="VGF12" s="1785"/>
      <c r="VGG12" s="1785"/>
      <c r="VGH12" s="1785"/>
      <c r="VGI12" s="1785"/>
      <c r="VGJ12" s="1785"/>
      <c r="VGK12" s="1785"/>
      <c r="VGL12" s="1785"/>
      <c r="VGM12" s="1785"/>
      <c r="VGN12" s="1785"/>
      <c r="VGO12" s="1785"/>
      <c r="VGP12" s="1785"/>
      <c r="VGQ12" s="1785"/>
      <c r="VGR12" s="1785"/>
      <c r="VGS12" s="1785"/>
      <c r="VGT12" s="1785"/>
      <c r="VGU12" s="1785"/>
      <c r="VGV12" s="1785"/>
      <c r="VGW12" s="1785"/>
      <c r="VGX12" s="1785"/>
      <c r="VGY12" s="1785"/>
      <c r="VGZ12" s="1785"/>
      <c r="VHA12" s="1785"/>
      <c r="VHB12" s="1785"/>
      <c r="VHC12" s="1785"/>
      <c r="VHD12" s="1785"/>
      <c r="VHE12" s="1785"/>
      <c r="VHF12" s="1785"/>
      <c r="VHG12" s="1785"/>
      <c r="VHH12" s="1785"/>
      <c r="VHI12" s="1785"/>
      <c r="VHJ12" s="1785"/>
      <c r="VHK12" s="1785"/>
      <c r="VHL12" s="1785"/>
      <c r="VHM12" s="1785"/>
      <c r="VHN12" s="1785"/>
      <c r="VHO12" s="1785"/>
      <c r="VHP12" s="1785"/>
      <c r="VHQ12" s="1785"/>
      <c r="VHR12" s="1785"/>
      <c r="VHS12" s="1785"/>
      <c r="VHT12" s="1785"/>
      <c r="VHU12" s="1785"/>
      <c r="VHV12" s="1785"/>
      <c r="VHW12" s="1785"/>
      <c r="VHX12" s="1785"/>
      <c r="VHY12" s="1785"/>
      <c r="VHZ12" s="1785"/>
      <c r="VIA12" s="1785"/>
      <c r="VIB12" s="1785"/>
      <c r="VIC12" s="1785"/>
      <c r="VID12" s="1785"/>
      <c r="VIE12" s="1785"/>
      <c r="VIF12" s="1785"/>
      <c r="VIG12" s="1785"/>
      <c r="VIH12" s="1785"/>
      <c r="VII12" s="1785"/>
      <c r="VIJ12" s="1785"/>
      <c r="VIK12" s="1785"/>
      <c r="VIL12" s="1785"/>
      <c r="VIM12" s="1785"/>
      <c r="VIN12" s="1785"/>
      <c r="VIO12" s="1785"/>
      <c r="VIP12" s="1785"/>
      <c r="VIQ12" s="1785"/>
      <c r="VIR12" s="1785"/>
      <c r="VIS12" s="1785"/>
      <c r="VIT12" s="1785"/>
      <c r="VIU12" s="1785"/>
      <c r="VIV12" s="1785"/>
      <c r="VIW12" s="1785"/>
      <c r="VIX12" s="1785"/>
      <c r="VIY12" s="1785"/>
      <c r="VIZ12" s="1785"/>
      <c r="VJA12" s="1785"/>
      <c r="VJB12" s="1785"/>
      <c r="VJC12" s="1785"/>
      <c r="VJD12" s="1785"/>
      <c r="VJE12" s="1785"/>
      <c r="VJF12" s="1785"/>
      <c r="VJG12" s="1785"/>
      <c r="VJH12" s="1785"/>
      <c r="VJI12" s="1785"/>
      <c r="VJJ12" s="1785"/>
      <c r="VJK12" s="1785"/>
      <c r="VJL12" s="1785"/>
      <c r="VJM12" s="1785"/>
      <c r="VJN12" s="1785"/>
      <c r="VJO12" s="1785"/>
      <c r="VJP12" s="1785"/>
      <c r="VJQ12" s="1785"/>
      <c r="VJR12" s="1785"/>
      <c r="VJS12" s="1785"/>
      <c r="VJT12" s="1785"/>
      <c r="VJU12" s="1785"/>
      <c r="VJV12" s="1785"/>
      <c r="VJW12" s="1785"/>
      <c r="VJX12" s="1785"/>
      <c r="VJY12" s="1785"/>
      <c r="VJZ12" s="1785"/>
      <c r="VKA12" s="1785"/>
      <c r="VKB12" s="1785"/>
      <c r="VKC12" s="1785"/>
      <c r="VKD12" s="1785"/>
      <c r="VKE12" s="1785"/>
      <c r="VKF12" s="1785"/>
      <c r="VKG12" s="1785"/>
      <c r="VKH12" s="1785"/>
      <c r="VKI12" s="1785"/>
      <c r="VKJ12" s="1785"/>
      <c r="VKK12" s="1785"/>
      <c r="VKL12" s="1785"/>
      <c r="VKM12" s="1785"/>
      <c r="VKN12" s="1785"/>
      <c r="VKO12" s="1785"/>
      <c r="VKP12" s="1785"/>
      <c r="VKQ12" s="1785"/>
      <c r="VKR12" s="1785"/>
      <c r="VKS12" s="1785"/>
      <c r="VKT12" s="1785"/>
      <c r="VKU12" s="1785"/>
      <c r="VKV12" s="1785"/>
      <c r="VKW12" s="1785"/>
      <c r="VKX12" s="1785"/>
      <c r="VKY12" s="1785"/>
      <c r="VKZ12" s="1785"/>
      <c r="VLA12" s="1785"/>
      <c r="VLB12" s="1785"/>
      <c r="VLC12" s="1785"/>
      <c r="VLD12" s="1785"/>
      <c r="VLE12" s="1785"/>
      <c r="VLF12" s="1785"/>
      <c r="VLG12" s="1785"/>
      <c r="VLH12" s="1785"/>
      <c r="VLI12" s="1785"/>
      <c r="VLJ12" s="1785"/>
      <c r="VLK12" s="1785"/>
      <c r="VLL12" s="1785"/>
      <c r="VLM12" s="1785"/>
      <c r="VLN12" s="1785"/>
      <c r="VLO12" s="1785"/>
      <c r="VLP12" s="1785"/>
      <c r="VLQ12" s="1785"/>
      <c r="VLR12" s="1785"/>
      <c r="VLS12" s="1785"/>
      <c r="VLT12" s="1785"/>
      <c r="VLU12" s="1785"/>
      <c r="VLV12" s="1785"/>
      <c r="VLW12" s="1785"/>
      <c r="VLX12" s="1785"/>
      <c r="VLY12" s="1785"/>
      <c r="VLZ12" s="1785"/>
      <c r="VMA12" s="1785"/>
      <c r="VMB12" s="1785"/>
      <c r="VMC12" s="1785"/>
      <c r="VMD12" s="1785"/>
      <c r="VME12" s="1785"/>
      <c r="VMF12" s="1785"/>
      <c r="VMG12" s="1785"/>
      <c r="VMH12" s="1785"/>
      <c r="VMI12" s="1785"/>
      <c r="VMJ12" s="1785"/>
      <c r="VMK12" s="1785"/>
      <c r="VML12" s="1785"/>
      <c r="VMM12" s="1785"/>
      <c r="VMN12" s="1785"/>
      <c r="VMO12" s="1785"/>
      <c r="VMP12" s="1785"/>
      <c r="VMQ12" s="1785"/>
      <c r="VMR12" s="1785"/>
      <c r="VMS12" s="1785"/>
      <c r="VMT12" s="1785"/>
      <c r="VMU12" s="1785"/>
      <c r="VMV12" s="1785"/>
      <c r="VMW12" s="1785"/>
      <c r="VMX12" s="1785"/>
      <c r="VMY12" s="1785"/>
      <c r="VMZ12" s="1785"/>
      <c r="VNA12" s="1785"/>
      <c r="VNB12" s="1785"/>
      <c r="VNC12" s="1785"/>
      <c r="VND12" s="1785"/>
      <c r="VNE12" s="1785"/>
      <c r="VNF12" s="1785"/>
      <c r="VNG12" s="1785"/>
      <c r="VNH12" s="1785"/>
      <c r="VNI12" s="1785"/>
      <c r="VNJ12" s="1785"/>
      <c r="VNK12" s="1785"/>
      <c r="VNL12" s="1785"/>
      <c r="VNM12" s="1785"/>
      <c r="VNN12" s="1785"/>
      <c r="VNO12" s="1785"/>
      <c r="VNP12" s="1785"/>
      <c r="VNQ12" s="1785"/>
      <c r="VNR12" s="1785"/>
      <c r="VNS12" s="1785"/>
      <c r="VNT12" s="1785"/>
      <c r="VNU12" s="1785"/>
      <c r="VNV12" s="1785"/>
      <c r="VNW12" s="1785"/>
      <c r="VNX12" s="1785"/>
      <c r="VNY12" s="1785"/>
      <c r="VNZ12" s="1785"/>
      <c r="VOA12" s="1785"/>
      <c r="VOB12" s="1785"/>
      <c r="VOC12" s="1785"/>
      <c r="VOD12" s="1785"/>
      <c r="VOE12" s="1785"/>
      <c r="VOF12" s="1785"/>
      <c r="VOG12" s="1785"/>
      <c r="VOH12" s="1785"/>
      <c r="VOI12" s="1785"/>
      <c r="VOJ12" s="1785"/>
      <c r="VOK12" s="1785"/>
      <c r="VOL12" s="1785"/>
      <c r="VOM12" s="1785"/>
      <c r="VON12" s="1785"/>
      <c r="VOO12" s="1785"/>
      <c r="VOP12" s="1785"/>
      <c r="VOQ12" s="1785"/>
      <c r="VOR12" s="1785"/>
      <c r="VOS12" s="1785"/>
      <c r="VOT12" s="1785"/>
      <c r="VOU12" s="1785"/>
      <c r="VOV12" s="1785"/>
      <c r="VOW12" s="1785"/>
      <c r="VOX12" s="1785"/>
      <c r="VOY12" s="1785"/>
      <c r="VOZ12" s="1785"/>
      <c r="VPA12" s="1785"/>
      <c r="VPB12" s="1785"/>
      <c r="VPC12" s="1785"/>
      <c r="VPD12" s="1785"/>
      <c r="VPE12" s="1785"/>
      <c r="VPF12" s="1785"/>
      <c r="VPG12" s="1785"/>
      <c r="VPH12" s="1785"/>
      <c r="VPI12" s="1785"/>
      <c r="VPJ12" s="1785"/>
      <c r="VPK12" s="1785"/>
      <c r="VPL12" s="1785"/>
      <c r="VPM12" s="1785"/>
      <c r="VPN12" s="1785"/>
      <c r="VPO12" s="1785"/>
      <c r="VPP12" s="1785"/>
      <c r="VPQ12" s="1785"/>
      <c r="VPR12" s="1785"/>
      <c r="VPS12" s="1785"/>
      <c r="VPT12" s="1785"/>
      <c r="VPU12" s="1785"/>
      <c r="VPV12" s="1785"/>
      <c r="VPW12" s="1785"/>
      <c r="VPX12" s="1785"/>
      <c r="VPY12" s="1785"/>
      <c r="VPZ12" s="1785"/>
      <c r="VQA12" s="1785"/>
      <c r="VQB12" s="1785"/>
      <c r="VQC12" s="1785"/>
      <c r="VQD12" s="1785"/>
      <c r="VQE12" s="1785"/>
      <c r="VQF12" s="1785"/>
      <c r="VQG12" s="1785"/>
      <c r="VQH12" s="1785"/>
      <c r="VQI12" s="1785"/>
      <c r="VQJ12" s="1785"/>
      <c r="VQK12" s="1785"/>
      <c r="VQL12" s="1785"/>
      <c r="VQM12" s="1785"/>
      <c r="VQN12" s="1785"/>
      <c r="VQO12" s="1785"/>
      <c r="VQP12" s="1785"/>
      <c r="VQQ12" s="1785"/>
      <c r="VQR12" s="1785"/>
      <c r="VQS12" s="1785"/>
      <c r="VQT12" s="1785"/>
      <c r="VQU12" s="1785"/>
      <c r="VQV12" s="1785"/>
      <c r="VQW12" s="1785"/>
      <c r="VQX12" s="1785"/>
      <c r="VQY12" s="1785"/>
      <c r="VQZ12" s="1785"/>
      <c r="VRA12" s="1785"/>
      <c r="VRB12" s="1785"/>
      <c r="VRC12" s="1785"/>
      <c r="VRD12" s="1785"/>
      <c r="VRE12" s="1785"/>
      <c r="VRF12" s="1785"/>
      <c r="VRG12" s="1785"/>
      <c r="VRH12" s="1785"/>
      <c r="VRI12" s="1785"/>
      <c r="VRJ12" s="1785"/>
      <c r="VRK12" s="1785"/>
      <c r="VRL12" s="1785"/>
      <c r="VRM12" s="1785"/>
      <c r="VRN12" s="1785"/>
      <c r="VRO12" s="1785"/>
      <c r="VRP12" s="1785"/>
      <c r="VRQ12" s="1785"/>
      <c r="VRR12" s="1785"/>
      <c r="VRS12" s="1785"/>
      <c r="VRT12" s="1785"/>
      <c r="VRU12" s="1785"/>
      <c r="VRV12" s="1785"/>
      <c r="VRW12" s="1785"/>
      <c r="VRX12" s="1785"/>
      <c r="VRY12" s="1785"/>
      <c r="VRZ12" s="1785"/>
      <c r="VSA12" s="1785"/>
      <c r="VSB12" s="1785"/>
      <c r="VSC12" s="1785"/>
      <c r="VSD12" s="1785"/>
      <c r="VSE12" s="1785"/>
      <c r="VSF12" s="1785"/>
      <c r="VSG12" s="1785"/>
      <c r="VSH12" s="1785"/>
      <c r="VSI12" s="1785"/>
      <c r="VSJ12" s="1785"/>
      <c r="VSK12" s="1785"/>
      <c r="VSL12" s="1785"/>
      <c r="VSM12" s="1785"/>
      <c r="VSN12" s="1785"/>
      <c r="VSO12" s="1785"/>
      <c r="VSP12" s="1785"/>
      <c r="VSQ12" s="1785"/>
      <c r="VSR12" s="1785"/>
      <c r="VSS12" s="1785"/>
      <c r="VST12" s="1785"/>
      <c r="VSU12" s="1785"/>
      <c r="VSV12" s="1785"/>
      <c r="VSW12" s="1785"/>
      <c r="VSX12" s="1785"/>
      <c r="VSY12" s="1785"/>
      <c r="VSZ12" s="1785"/>
      <c r="VTA12" s="1785"/>
      <c r="VTB12" s="1785"/>
      <c r="VTC12" s="1785"/>
      <c r="VTD12" s="1785"/>
      <c r="VTE12" s="1785"/>
      <c r="VTF12" s="1785"/>
      <c r="VTG12" s="1785"/>
      <c r="VTH12" s="1785"/>
      <c r="VTI12" s="1785"/>
      <c r="VTJ12" s="1785"/>
      <c r="VTK12" s="1785"/>
      <c r="VTL12" s="1785"/>
      <c r="VTM12" s="1785"/>
      <c r="VTN12" s="1785"/>
      <c r="VTO12" s="1785"/>
      <c r="VTP12" s="1785"/>
      <c r="VTQ12" s="1785"/>
      <c r="VTR12" s="1785"/>
      <c r="VTS12" s="1785"/>
      <c r="VTT12" s="1785"/>
      <c r="VTU12" s="1785"/>
      <c r="VTV12" s="1785"/>
      <c r="VTW12" s="1785"/>
      <c r="VTX12" s="1785"/>
      <c r="VTY12" s="1785"/>
      <c r="VTZ12" s="1785"/>
      <c r="VUA12" s="1785"/>
      <c r="VUB12" s="1785"/>
      <c r="VUC12" s="1785"/>
      <c r="VUD12" s="1785"/>
      <c r="VUE12" s="1785"/>
      <c r="VUF12" s="1785"/>
      <c r="VUG12" s="1785"/>
      <c r="VUH12" s="1785"/>
      <c r="VUI12" s="1785"/>
      <c r="VUJ12" s="1785"/>
      <c r="VUK12" s="1785"/>
      <c r="VUL12" s="1785"/>
      <c r="VUM12" s="1785"/>
      <c r="VUN12" s="1785"/>
      <c r="VUO12" s="1785"/>
      <c r="VUP12" s="1785"/>
      <c r="VUQ12" s="1785"/>
      <c r="VUR12" s="1785"/>
      <c r="VUS12" s="1785"/>
      <c r="VUT12" s="1785"/>
      <c r="VUU12" s="1785"/>
      <c r="VUV12" s="1785"/>
      <c r="VUW12" s="1785"/>
      <c r="VUX12" s="1785"/>
      <c r="VUY12" s="1785"/>
      <c r="VUZ12" s="1785"/>
      <c r="VVA12" s="1785"/>
      <c r="VVB12" s="1785"/>
      <c r="VVC12" s="1785"/>
      <c r="VVD12" s="1785"/>
      <c r="VVE12" s="1785"/>
      <c r="VVF12" s="1785"/>
      <c r="VVG12" s="1785"/>
      <c r="VVH12" s="1785"/>
      <c r="VVI12" s="1785"/>
      <c r="VVJ12" s="1785"/>
      <c r="VVK12" s="1785"/>
      <c r="VVL12" s="1785"/>
      <c r="VVM12" s="1785"/>
      <c r="VVN12" s="1785"/>
      <c r="VVO12" s="1785"/>
      <c r="VVP12" s="1785"/>
      <c r="VVQ12" s="1785"/>
      <c r="VVR12" s="1785"/>
      <c r="VVS12" s="1785"/>
      <c r="VVT12" s="1785"/>
      <c r="VVU12" s="1785"/>
      <c r="VVV12" s="1785"/>
      <c r="VVW12" s="1785"/>
      <c r="VVX12" s="1785"/>
      <c r="VVY12" s="1785"/>
      <c r="VVZ12" s="1785"/>
      <c r="VWA12" s="1785"/>
      <c r="VWB12" s="1785"/>
      <c r="VWC12" s="1785"/>
      <c r="VWD12" s="1785"/>
      <c r="VWE12" s="1785"/>
      <c r="VWF12" s="1785"/>
      <c r="VWG12" s="1785"/>
      <c r="VWH12" s="1785"/>
      <c r="VWI12" s="1785"/>
      <c r="VWJ12" s="1785"/>
      <c r="VWK12" s="1785"/>
      <c r="VWL12" s="1785"/>
      <c r="VWM12" s="1785"/>
      <c r="VWN12" s="1785"/>
      <c r="VWO12" s="1785"/>
      <c r="VWP12" s="1785"/>
      <c r="VWQ12" s="1785"/>
      <c r="VWR12" s="1785"/>
      <c r="VWS12" s="1785"/>
      <c r="VWT12" s="1785"/>
      <c r="VWU12" s="1785"/>
      <c r="VWV12" s="1785"/>
      <c r="VWW12" s="1785"/>
      <c r="VWX12" s="1785"/>
      <c r="VWY12" s="1785"/>
      <c r="VWZ12" s="1785"/>
      <c r="VXA12" s="1785"/>
      <c r="VXB12" s="1785"/>
      <c r="VXC12" s="1785"/>
      <c r="VXD12" s="1785"/>
      <c r="VXE12" s="1785"/>
      <c r="VXF12" s="1785"/>
      <c r="VXG12" s="1785"/>
      <c r="VXH12" s="1785"/>
      <c r="VXI12" s="1785"/>
      <c r="VXJ12" s="1785"/>
      <c r="VXK12" s="1785"/>
      <c r="VXL12" s="1785"/>
      <c r="VXM12" s="1785"/>
      <c r="VXN12" s="1785"/>
      <c r="VXO12" s="1785"/>
      <c r="VXP12" s="1785"/>
      <c r="VXQ12" s="1785"/>
      <c r="VXR12" s="1785"/>
      <c r="VXS12" s="1785"/>
      <c r="VXT12" s="1785"/>
      <c r="VXU12" s="1785"/>
      <c r="VXV12" s="1785"/>
      <c r="VXW12" s="1785"/>
      <c r="VXX12" s="1785"/>
      <c r="VXY12" s="1785"/>
      <c r="VXZ12" s="1785"/>
      <c r="VYA12" s="1785"/>
      <c r="VYB12" s="1785"/>
      <c r="VYC12" s="1785"/>
      <c r="VYD12" s="1785"/>
      <c r="VYE12" s="1785"/>
      <c r="VYF12" s="1785"/>
      <c r="VYG12" s="1785"/>
      <c r="VYH12" s="1785"/>
      <c r="VYI12" s="1785"/>
      <c r="VYJ12" s="1785"/>
      <c r="VYK12" s="1785"/>
      <c r="VYL12" s="1785"/>
      <c r="VYM12" s="1785"/>
      <c r="VYN12" s="1785"/>
      <c r="VYO12" s="1785"/>
      <c r="VYP12" s="1785"/>
      <c r="VYQ12" s="1785"/>
      <c r="VYR12" s="1785"/>
      <c r="VYS12" s="1785"/>
      <c r="VYT12" s="1785"/>
      <c r="VYU12" s="1785"/>
      <c r="VYV12" s="1785"/>
      <c r="VYW12" s="1785"/>
      <c r="VYX12" s="1785"/>
      <c r="VYY12" s="1785"/>
      <c r="VYZ12" s="1785"/>
      <c r="VZA12" s="1785"/>
      <c r="VZB12" s="1785"/>
      <c r="VZC12" s="1785"/>
      <c r="VZD12" s="1785"/>
      <c r="VZE12" s="1785"/>
      <c r="VZF12" s="1785"/>
      <c r="VZG12" s="1785"/>
      <c r="VZH12" s="1785"/>
      <c r="VZI12" s="1785"/>
      <c r="VZJ12" s="1785"/>
      <c r="VZK12" s="1785"/>
      <c r="VZL12" s="1785"/>
      <c r="VZM12" s="1785"/>
      <c r="VZN12" s="1785"/>
      <c r="VZO12" s="1785"/>
      <c r="VZP12" s="1785"/>
      <c r="VZQ12" s="1785"/>
      <c r="VZR12" s="1785"/>
      <c r="VZS12" s="1785"/>
      <c r="VZT12" s="1785"/>
      <c r="VZU12" s="1785"/>
      <c r="VZV12" s="1785"/>
      <c r="VZW12" s="1785"/>
      <c r="VZX12" s="1785"/>
      <c r="VZY12" s="1785"/>
      <c r="VZZ12" s="1785"/>
      <c r="WAA12" s="1785"/>
      <c r="WAB12" s="1785"/>
      <c r="WAC12" s="1785"/>
      <c r="WAD12" s="1785"/>
      <c r="WAE12" s="1785"/>
      <c r="WAF12" s="1785"/>
      <c r="WAG12" s="1785"/>
      <c r="WAH12" s="1785"/>
      <c r="WAI12" s="1785"/>
      <c r="WAJ12" s="1785"/>
      <c r="WAK12" s="1785"/>
      <c r="WAL12" s="1785"/>
      <c r="WAM12" s="1785"/>
      <c r="WAN12" s="1785"/>
      <c r="WAO12" s="1785"/>
      <c r="WAP12" s="1785"/>
      <c r="WAQ12" s="1785"/>
      <c r="WAR12" s="1785"/>
      <c r="WAS12" s="1785"/>
      <c r="WAT12" s="1785"/>
      <c r="WAU12" s="1785"/>
      <c r="WAV12" s="1785"/>
      <c r="WAW12" s="1785"/>
      <c r="WAX12" s="1785"/>
      <c r="WAY12" s="1785"/>
      <c r="WAZ12" s="1785"/>
      <c r="WBA12" s="1785"/>
      <c r="WBB12" s="1785"/>
      <c r="WBC12" s="1785"/>
      <c r="WBD12" s="1785"/>
      <c r="WBE12" s="1785"/>
      <c r="WBF12" s="1785"/>
      <c r="WBG12" s="1785"/>
      <c r="WBH12" s="1785"/>
      <c r="WBI12" s="1785"/>
      <c r="WBJ12" s="1785"/>
      <c r="WBK12" s="1785"/>
      <c r="WBL12" s="1785"/>
      <c r="WBM12" s="1785"/>
      <c r="WBN12" s="1785"/>
      <c r="WBO12" s="1785"/>
      <c r="WBP12" s="1785"/>
      <c r="WBQ12" s="1785"/>
      <c r="WBR12" s="1785"/>
      <c r="WBS12" s="1785"/>
      <c r="WBT12" s="1785"/>
      <c r="WBU12" s="1785"/>
      <c r="WBV12" s="1785"/>
      <c r="WBW12" s="1785"/>
      <c r="WBX12" s="1785"/>
      <c r="WBY12" s="1785"/>
      <c r="WBZ12" s="1785"/>
      <c r="WCA12" s="1785"/>
      <c r="WCB12" s="1785"/>
      <c r="WCC12" s="1785"/>
      <c r="WCD12" s="1785"/>
      <c r="WCE12" s="1785"/>
      <c r="WCF12" s="1785"/>
      <c r="WCG12" s="1785"/>
      <c r="WCH12" s="1785"/>
      <c r="WCI12" s="1785"/>
      <c r="WCJ12" s="1785"/>
      <c r="WCK12" s="1785"/>
      <c r="WCL12" s="1785"/>
      <c r="WCM12" s="1785"/>
      <c r="WCN12" s="1785"/>
      <c r="WCO12" s="1785"/>
      <c r="WCP12" s="1785"/>
      <c r="WCQ12" s="1785"/>
      <c r="WCR12" s="1785"/>
      <c r="WCS12" s="1785"/>
      <c r="WCT12" s="1785"/>
      <c r="WCU12" s="1785"/>
      <c r="WCV12" s="1785"/>
      <c r="WCW12" s="1785"/>
      <c r="WCX12" s="1785"/>
      <c r="WCY12" s="1785"/>
      <c r="WCZ12" s="1785"/>
      <c r="WDA12" s="1785"/>
      <c r="WDB12" s="1785"/>
      <c r="WDC12" s="1785"/>
      <c r="WDD12" s="1785"/>
      <c r="WDE12" s="1785"/>
      <c r="WDF12" s="1785"/>
      <c r="WDG12" s="1785"/>
      <c r="WDH12" s="1785"/>
      <c r="WDI12" s="1785"/>
      <c r="WDJ12" s="1785"/>
      <c r="WDK12" s="1785"/>
      <c r="WDL12" s="1785"/>
      <c r="WDM12" s="1785"/>
      <c r="WDN12" s="1785"/>
      <c r="WDO12" s="1785"/>
      <c r="WDP12" s="1785"/>
      <c r="WDQ12" s="1785"/>
      <c r="WDR12" s="1785"/>
      <c r="WDS12" s="1785"/>
      <c r="WDT12" s="1785"/>
      <c r="WDU12" s="1785"/>
      <c r="WDV12" s="1785"/>
      <c r="WDW12" s="1785"/>
      <c r="WDX12" s="1785"/>
      <c r="WDY12" s="1785"/>
      <c r="WDZ12" s="1785"/>
      <c r="WEA12" s="1785"/>
      <c r="WEB12" s="1785"/>
      <c r="WEC12" s="1785"/>
      <c r="WED12" s="1785"/>
      <c r="WEE12" s="1785"/>
      <c r="WEF12" s="1785"/>
      <c r="WEG12" s="1785"/>
      <c r="WEH12" s="1785"/>
      <c r="WEI12" s="1785"/>
      <c r="WEJ12" s="1785"/>
      <c r="WEK12" s="1785"/>
      <c r="WEL12" s="1785"/>
      <c r="WEM12" s="1785"/>
      <c r="WEN12" s="1785"/>
      <c r="WEO12" s="1785"/>
      <c r="WEP12" s="1785"/>
      <c r="WEQ12" s="1785"/>
      <c r="WER12" s="1785"/>
      <c r="WES12" s="1785"/>
      <c r="WET12" s="1785"/>
      <c r="WEU12" s="1785"/>
      <c r="WEV12" s="1785"/>
      <c r="WEW12" s="1785"/>
      <c r="WEX12" s="1785"/>
      <c r="WEY12" s="1785"/>
      <c r="WEZ12" s="1785"/>
      <c r="WFA12" s="1785"/>
      <c r="WFB12" s="1785"/>
      <c r="WFC12" s="1785"/>
      <c r="WFD12" s="1785"/>
      <c r="WFE12" s="1785"/>
      <c r="WFF12" s="1785"/>
      <c r="WFG12" s="1785"/>
      <c r="WFH12" s="1785"/>
      <c r="WFI12" s="1785"/>
      <c r="WFJ12" s="1785"/>
      <c r="WFK12" s="1785"/>
      <c r="WFL12" s="1785"/>
      <c r="WFM12" s="1785"/>
      <c r="WFN12" s="1785"/>
      <c r="WFO12" s="1785"/>
      <c r="WFP12" s="1785"/>
      <c r="WFQ12" s="1785"/>
      <c r="WFR12" s="1785"/>
      <c r="WFS12" s="1785"/>
      <c r="WFT12" s="1785"/>
      <c r="WFU12" s="1785"/>
      <c r="WFV12" s="1785"/>
      <c r="WFW12" s="1785"/>
      <c r="WFX12" s="1785"/>
      <c r="WFY12" s="1785"/>
      <c r="WFZ12" s="1785"/>
      <c r="WGA12" s="1785"/>
      <c r="WGB12" s="1785"/>
      <c r="WGC12" s="1785"/>
      <c r="WGD12" s="1785"/>
      <c r="WGE12" s="1785"/>
      <c r="WGF12" s="1785"/>
      <c r="WGG12" s="1785"/>
      <c r="WGH12" s="1785"/>
      <c r="WGI12" s="1785"/>
      <c r="WGJ12" s="1785"/>
      <c r="WGK12" s="1785"/>
      <c r="WGL12" s="1785"/>
      <c r="WGM12" s="1785"/>
      <c r="WGN12" s="1785"/>
      <c r="WGO12" s="1785"/>
      <c r="WGP12" s="1785"/>
      <c r="WGQ12" s="1785"/>
      <c r="WGR12" s="1785"/>
      <c r="WGS12" s="1785"/>
      <c r="WGT12" s="1785"/>
      <c r="WGU12" s="1785"/>
      <c r="WGV12" s="1785"/>
      <c r="WGW12" s="1785"/>
      <c r="WGX12" s="1785"/>
      <c r="WGY12" s="1785"/>
      <c r="WGZ12" s="1785"/>
      <c r="WHA12" s="1785"/>
      <c r="WHB12" s="1785"/>
      <c r="WHC12" s="1785"/>
      <c r="WHD12" s="1785"/>
      <c r="WHE12" s="1785"/>
      <c r="WHF12" s="1785"/>
      <c r="WHG12" s="1785"/>
      <c r="WHH12" s="1785"/>
      <c r="WHI12" s="1785"/>
      <c r="WHJ12" s="1785"/>
      <c r="WHK12" s="1785"/>
      <c r="WHL12" s="1785"/>
      <c r="WHM12" s="1785"/>
      <c r="WHN12" s="1785"/>
      <c r="WHO12" s="1785"/>
      <c r="WHP12" s="1785"/>
      <c r="WHQ12" s="1785"/>
      <c r="WHR12" s="1785"/>
      <c r="WHS12" s="1785"/>
      <c r="WHT12" s="1785"/>
      <c r="WHU12" s="1785"/>
      <c r="WHV12" s="1785"/>
      <c r="WHW12" s="1785"/>
      <c r="WHX12" s="1785"/>
      <c r="WHY12" s="1785"/>
      <c r="WHZ12" s="1785"/>
      <c r="WIA12" s="1785"/>
      <c r="WIB12" s="1785"/>
      <c r="WIC12" s="1785"/>
      <c r="WID12" s="1785"/>
      <c r="WIE12" s="1785"/>
      <c r="WIF12" s="1785"/>
      <c r="WIG12" s="1785"/>
      <c r="WIH12" s="1785"/>
      <c r="WII12" s="1785"/>
      <c r="WIJ12" s="1785"/>
      <c r="WIK12" s="1785"/>
      <c r="WIL12" s="1785"/>
      <c r="WIM12" s="1785"/>
      <c r="WIN12" s="1785"/>
      <c r="WIO12" s="1785"/>
      <c r="WIP12" s="1785"/>
      <c r="WIQ12" s="1785"/>
      <c r="WIR12" s="1785"/>
      <c r="WIS12" s="1785"/>
      <c r="WIT12" s="1785"/>
      <c r="WIU12" s="1785"/>
      <c r="WIV12" s="1785"/>
      <c r="WIW12" s="1785"/>
      <c r="WIX12" s="1785"/>
      <c r="WIY12" s="1785"/>
      <c r="WIZ12" s="1785"/>
      <c r="WJA12" s="1785"/>
      <c r="WJB12" s="1785"/>
      <c r="WJC12" s="1785"/>
      <c r="WJD12" s="1785"/>
      <c r="WJE12" s="1785"/>
      <c r="WJF12" s="1785"/>
      <c r="WJG12" s="1785"/>
      <c r="WJH12" s="1785"/>
      <c r="WJI12" s="1785"/>
      <c r="WJJ12" s="1785"/>
      <c r="WJK12" s="1785"/>
      <c r="WJL12" s="1785"/>
      <c r="WJM12" s="1785"/>
      <c r="WJN12" s="1785"/>
      <c r="WJO12" s="1785"/>
      <c r="WJP12" s="1785"/>
      <c r="WJQ12" s="1785"/>
      <c r="WJR12" s="1785"/>
      <c r="WJS12" s="1785"/>
      <c r="WJT12" s="1785"/>
      <c r="WJU12" s="1785"/>
      <c r="WJV12" s="1785"/>
      <c r="WJW12" s="1785"/>
      <c r="WJX12" s="1785"/>
      <c r="WJY12" s="1785"/>
      <c r="WJZ12" s="1785"/>
      <c r="WKA12" s="1785"/>
      <c r="WKB12" s="1785"/>
      <c r="WKC12" s="1785"/>
      <c r="WKD12" s="1785"/>
      <c r="WKE12" s="1785"/>
      <c r="WKF12" s="1785"/>
      <c r="WKG12" s="1785"/>
      <c r="WKH12" s="1785"/>
      <c r="WKI12" s="1785"/>
      <c r="WKJ12" s="1785"/>
      <c r="WKK12" s="1785"/>
      <c r="WKL12" s="1785"/>
      <c r="WKM12" s="1785"/>
      <c r="WKN12" s="1785"/>
      <c r="WKO12" s="1785"/>
      <c r="WKP12" s="1785"/>
      <c r="WKQ12" s="1785"/>
      <c r="WKR12" s="1785"/>
      <c r="WKS12" s="1785"/>
      <c r="WKT12" s="1785"/>
      <c r="WKU12" s="1785"/>
      <c r="WKV12" s="1785"/>
      <c r="WKW12" s="1785"/>
      <c r="WKX12" s="1785"/>
      <c r="WKY12" s="1785"/>
      <c r="WKZ12" s="1785"/>
      <c r="WLA12" s="1785"/>
      <c r="WLB12" s="1785"/>
      <c r="WLC12" s="1785"/>
      <c r="WLD12" s="1785"/>
      <c r="WLE12" s="1785"/>
      <c r="WLF12" s="1785"/>
      <c r="WLG12" s="1785"/>
      <c r="WLH12" s="1785"/>
      <c r="WLI12" s="1785"/>
      <c r="WLJ12" s="1785"/>
      <c r="WLK12" s="1785"/>
      <c r="WLL12" s="1785"/>
      <c r="WLM12" s="1785"/>
      <c r="WLN12" s="1785"/>
      <c r="WLO12" s="1785"/>
      <c r="WLP12" s="1785"/>
      <c r="WLQ12" s="1785"/>
      <c r="WLR12" s="1785"/>
      <c r="WLS12" s="1785"/>
      <c r="WLT12" s="1785"/>
      <c r="WLU12" s="1785"/>
      <c r="WLV12" s="1785"/>
      <c r="WLW12" s="1785"/>
      <c r="WLX12" s="1785"/>
      <c r="WLY12" s="1785"/>
      <c r="WLZ12" s="1785"/>
      <c r="WMA12" s="1785"/>
      <c r="WMB12" s="1785"/>
      <c r="WMC12" s="1785"/>
      <c r="WMD12" s="1785"/>
      <c r="WME12" s="1785"/>
      <c r="WMF12" s="1785"/>
      <c r="WMG12" s="1785"/>
      <c r="WMH12" s="1785"/>
      <c r="WMI12" s="1785"/>
      <c r="WMJ12" s="1785"/>
      <c r="WMK12" s="1785"/>
      <c r="WML12" s="1785"/>
      <c r="WMM12" s="1785"/>
      <c r="WMN12" s="1785"/>
      <c r="WMO12" s="1785"/>
      <c r="WMP12" s="1785"/>
      <c r="WMQ12" s="1785"/>
      <c r="WMR12" s="1785"/>
      <c r="WMS12" s="1785"/>
      <c r="WMT12" s="1785"/>
      <c r="WMU12" s="1785"/>
      <c r="WMV12" s="1785"/>
      <c r="WMW12" s="1785"/>
      <c r="WMX12" s="1785"/>
      <c r="WMY12" s="1785"/>
      <c r="WMZ12" s="1785"/>
      <c r="WNA12" s="1785"/>
      <c r="WNB12" s="1785"/>
      <c r="WNC12" s="1785"/>
      <c r="WND12" s="1785"/>
      <c r="WNE12" s="1785"/>
      <c r="WNF12" s="1785"/>
      <c r="WNG12" s="1785"/>
      <c r="WNH12" s="1785"/>
      <c r="WNI12" s="1785"/>
      <c r="WNJ12" s="1785"/>
      <c r="WNK12" s="1785"/>
      <c r="WNL12" s="1785"/>
      <c r="WNM12" s="1785"/>
      <c r="WNN12" s="1785"/>
      <c r="WNO12" s="1785"/>
      <c r="WNP12" s="1785"/>
      <c r="WNQ12" s="1785"/>
      <c r="WNR12" s="1785"/>
      <c r="WNS12" s="1785"/>
      <c r="WNT12" s="1785"/>
      <c r="WNU12" s="1785"/>
      <c r="WNV12" s="1785"/>
      <c r="WNW12" s="1785"/>
      <c r="WNX12" s="1785"/>
      <c r="WNY12" s="1785"/>
      <c r="WNZ12" s="1785"/>
      <c r="WOA12" s="1785"/>
      <c r="WOB12" s="1785"/>
      <c r="WOC12" s="1785"/>
      <c r="WOD12" s="1785"/>
      <c r="WOE12" s="1785"/>
      <c r="WOF12" s="1785"/>
      <c r="WOG12" s="1785"/>
      <c r="WOH12" s="1785"/>
      <c r="WOI12" s="1785"/>
      <c r="WOJ12" s="1785"/>
      <c r="WOK12" s="1785"/>
      <c r="WOL12" s="1785"/>
      <c r="WOM12" s="1785"/>
      <c r="WON12" s="1785"/>
      <c r="WOO12" s="1785"/>
      <c r="WOP12" s="1785"/>
      <c r="WOQ12" s="1785"/>
      <c r="WOR12" s="1785"/>
      <c r="WOS12" s="1785"/>
      <c r="WOT12" s="1785"/>
      <c r="WOU12" s="1785"/>
      <c r="WOV12" s="1785"/>
      <c r="WOW12" s="1785"/>
      <c r="WOX12" s="1785"/>
      <c r="WOY12" s="1785"/>
      <c r="WOZ12" s="1785"/>
      <c r="WPA12" s="1785"/>
      <c r="WPB12" s="1785"/>
      <c r="WPC12" s="1785"/>
      <c r="WPD12" s="1785"/>
      <c r="WPE12" s="1785"/>
      <c r="WPF12" s="1785"/>
      <c r="WPG12" s="1785"/>
      <c r="WPH12" s="1785"/>
      <c r="WPI12" s="1785"/>
      <c r="WPJ12" s="1785"/>
      <c r="WPK12" s="1785"/>
      <c r="WPL12" s="1785"/>
      <c r="WPM12" s="1785"/>
      <c r="WPN12" s="1785"/>
      <c r="WPO12" s="1785"/>
      <c r="WPP12" s="1785"/>
      <c r="WPQ12" s="1785"/>
      <c r="WPR12" s="1785"/>
      <c r="WPS12" s="1785"/>
      <c r="WPT12" s="1785"/>
      <c r="WPU12" s="1785"/>
      <c r="WPV12" s="1785"/>
      <c r="WPW12" s="1785"/>
      <c r="WPX12" s="1785"/>
      <c r="WPY12" s="1785"/>
      <c r="WPZ12" s="1785"/>
      <c r="WQA12" s="1785"/>
      <c r="WQB12" s="1785"/>
      <c r="WQC12" s="1785"/>
      <c r="WQD12" s="1785"/>
      <c r="WQE12" s="1785"/>
      <c r="WQF12" s="1785"/>
      <c r="WQG12" s="1785"/>
      <c r="WQH12" s="1785"/>
      <c r="WQI12" s="1785"/>
      <c r="WQJ12" s="1785"/>
      <c r="WQK12" s="1785"/>
      <c r="WQL12" s="1785"/>
      <c r="WQM12" s="1785"/>
      <c r="WQN12" s="1785"/>
      <c r="WQO12" s="1785"/>
      <c r="WQP12" s="1785"/>
      <c r="WQQ12" s="1785"/>
      <c r="WQR12" s="1785"/>
      <c r="WQS12" s="1785"/>
      <c r="WQT12" s="1785"/>
      <c r="WQU12" s="1785"/>
      <c r="WQV12" s="1785"/>
      <c r="WQW12" s="1785"/>
      <c r="WQX12" s="1785"/>
      <c r="WQY12" s="1785"/>
      <c r="WQZ12" s="1785"/>
      <c r="WRA12" s="1785"/>
      <c r="WRB12" s="1785"/>
      <c r="WRC12" s="1785"/>
      <c r="WRD12" s="1785"/>
      <c r="WRE12" s="1785"/>
      <c r="WRF12" s="1785"/>
      <c r="WRG12" s="1785"/>
      <c r="WRH12" s="1785"/>
      <c r="WRI12" s="1785"/>
      <c r="WRJ12" s="1785"/>
      <c r="WRK12" s="1785"/>
      <c r="WRL12" s="1785"/>
      <c r="WRM12" s="1785"/>
      <c r="WRN12" s="1785"/>
      <c r="WRO12" s="1785"/>
      <c r="WRP12" s="1785"/>
      <c r="WRQ12" s="1785"/>
      <c r="WRR12" s="1785"/>
      <c r="WRS12" s="1785"/>
      <c r="WRT12" s="1785"/>
      <c r="WRU12" s="1785"/>
      <c r="WRV12" s="1785"/>
      <c r="WRW12" s="1785"/>
      <c r="WRX12" s="1785"/>
      <c r="WRY12" s="1785"/>
      <c r="WRZ12" s="1785"/>
      <c r="WSA12" s="1785"/>
      <c r="WSB12" s="1785"/>
      <c r="WSC12" s="1785"/>
      <c r="WSD12" s="1785"/>
      <c r="WSE12" s="1785"/>
      <c r="WSF12" s="1785"/>
      <c r="WSG12" s="1785"/>
      <c r="WSH12" s="1785"/>
      <c r="WSI12" s="1785"/>
      <c r="WSJ12" s="1785"/>
      <c r="WSK12" s="1785"/>
      <c r="WSL12" s="1785"/>
      <c r="WSM12" s="1785"/>
      <c r="WSN12" s="1785"/>
      <c r="WSO12" s="1785"/>
      <c r="WSP12" s="1785"/>
      <c r="WSQ12" s="1785"/>
      <c r="WSR12" s="1785"/>
      <c r="WSS12" s="1785"/>
      <c r="WST12" s="1785"/>
      <c r="WSU12" s="1785"/>
      <c r="WSV12" s="1785"/>
      <c r="WSW12" s="1785"/>
      <c r="WSX12" s="1785"/>
      <c r="WSY12" s="1785"/>
      <c r="WSZ12" s="1785"/>
      <c r="WTA12" s="1785"/>
      <c r="WTB12" s="1785"/>
      <c r="WTC12" s="1785"/>
      <c r="WTD12" s="1785"/>
      <c r="WTE12" s="1785"/>
      <c r="WTF12" s="1785"/>
      <c r="WTG12" s="1785"/>
      <c r="WTH12" s="1785"/>
      <c r="WTI12" s="1785"/>
      <c r="WTJ12" s="1785"/>
      <c r="WTK12" s="1785"/>
      <c r="WTL12" s="1785"/>
      <c r="WTM12" s="1785"/>
      <c r="WTN12" s="1785"/>
      <c r="WTO12" s="1785"/>
      <c r="WTP12" s="1785"/>
      <c r="WTQ12" s="1785"/>
      <c r="WTR12" s="1785"/>
      <c r="WTS12" s="1785"/>
      <c r="WTT12" s="1785"/>
      <c r="WTU12" s="1785"/>
      <c r="WTV12" s="1785"/>
      <c r="WTW12" s="1785"/>
      <c r="WTX12" s="1785"/>
      <c r="WTY12" s="1785"/>
      <c r="WTZ12" s="1785"/>
      <c r="WUA12" s="1785"/>
      <c r="WUB12" s="1785"/>
      <c r="WUC12" s="1785"/>
      <c r="WUD12" s="1785"/>
      <c r="WUE12" s="1785"/>
      <c r="WUF12" s="1785"/>
      <c r="WUG12" s="1785"/>
      <c r="WUH12" s="1785"/>
      <c r="WUI12" s="1785"/>
      <c r="WUJ12" s="1785"/>
      <c r="WUK12" s="1785"/>
      <c r="WUL12" s="1785"/>
      <c r="WUM12" s="1785"/>
      <c r="WUN12" s="1785"/>
      <c r="WUO12" s="1785"/>
      <c r="WUP12" s="1785"/>
      <c r="WUQ12" s="1785"/>
      <c r="WUR12" s="1785"/>
      <c r="WUS12" s="1785"/>
      <c r="WUT12" s="1785"/>
      <c r="WUU12" s="1785"/>
      <c r="WUV12" s="1785"/>
      <c r="WUW12" s="1785"/>
      <c r="WUX12" s="1785"/>
      <c r="WUY12" s="1785"/>
      <c r="WUZ12" s="1785"/>
      <c r="WVA12" s="1785"/>
      <c r="WVB12" s="1785"/>
      <c r="WVC12" s="1785"/>
      <c r="WVD12" s="1785"/>
      <c r="WVE12" s="1785"/>
      <c r="WVF12" s="1785"/>
      <c r="WVG12" s="1785"/>
      <c r="WVH12" s="1785"/>
      <c r="WVI12" s="1785"/>
      <c r="WVJ12" s="1785"/>
      <c r="WVK12" s="1785"/>
      <c r="WVL12" s="1785"/>
      <c r="WVM12" s="1785"/>
      <c r="WVN12" s="1785"/>
      <c r="WVO12" s="1785"/>
      <c r="WVP12" s="1785"/>
      <c r="WVQ12" s="1785"/>
      <c r="WVR12" s="1785"/>
      <c r="WVS12" s="1785"/>
      <c r="WVT12" s="1785"/>
      <c r="WVU12" s="1785"/>
      <c r="WVV12" s="1785"/>
      <c r="WVW12" s="1785"/>
      <c r="WVX12" s="1785"/>
      <c r="WVY12" s="1785"/>
      <c r="WVZ12" s="1785"/>
      <c r="WWA12" s="1785"/>
      <c r="WWB12" s="1785"/>
      <c r="WWC12" s="1785"/>
      <c r="WWD12" s="1785"/>
      <c r="WWE12" s="1785"/>
      <c r="WWF12" s="1785"/>
      <c r="WWG12" s="1785"/>
      <c r="WWH12" s="1785"/>
      <c r="WWI12" s="1785"/>
      <c r="WWJ12" s="1785"/>
      <c r="WWK12" s="1785"/>
      <c r="WWL12" s="1785"/>
      <c r="WWM12" s="1785"/>
      <c r="WWN12" s="1785"/>
      <c r="WWO12" s="1785"/>
      <c r="WWP12" s="1785"/>
      <c r="WWQ12" s="1785"/>
      <c r="WWR12" s="1785"/>
      <c r="WWS12" s="1785"/>
      <c r="WWT12" s="1785"/>
      <c r="WWU12" s="1785"/>
      <c r="WWV12" s="1785"/>
      <c r="WWW12" s="1785"/>
      <c r="WWX12" s="1785"/>
      <c r="WWY12" s="1785"/>
      <c r="WWZ12" s="1785"/>
      <c r="WXA12" s="1785"/>
      <c r="WXB12" s="1785"/>
      <c r="WXC12" s="1785"/>
      <c r="WXD12" s="1785"/>
      <c r="WXE12" s="1785"/>
      <c r="WXF12" s="1785"/>
      <c r="WXG12" s="1785"/>
      <c r="WXH12" s="1785"/>
      <c r="WXI12" s="1785"/>
      <c r="WXJ12" s="1785"/>
      <c r="WXK12" s="1785"/>
      <c r="WXL12" s="1785"/>
      <c r="WXM12" s="1785"/>
      <c r="WXN12" s="1785"/>
      <c r="WXO12" s="1785"/>
      <c r="WXP12" s="1785"/>
      <c r="WXQ12" s="1785"/>
      <c r="WXR12" s="1785"/>
      <c r="WXS12" s="1785"/>
      <c r="WXT12" s="1785"/>
      <c r="WXU12" s="1785"/>
      <c r="WXV12" s="1785"/>
      <c r="WXW12" s="1785"/>
      <c r="WXX12" s="1785"/>
      <c r="WXY12" s="1785"/>
      <c r="WXZ12" s="1785"/>
      <c r="WYA12" s="1785"/>
      <c r="WYB12" s="1785"/>
      <c r="WYC12" s="1785"/>
      <c r="WYD12" s="1785"/>
      <c r="WYE12" s="1785"/>
      <c r="WYF12" s="1785"/>
      <c r="WYG12" s="1785"/>
      <c r="WYH12" s="1785"/>
      <c r="WYI12" s="1785"/>
      <c r="WYJ12" s="1785"/>
      <c r="WYK12" s="1785"/>
      <c r="WYL12" s="1785"/>
      <c r="WYM12" s="1785"/>
      <c r="WYN12" s="1785"/>
      <c r="WYO12" s="1785"/>
      <c r="WYP12" s="1785"/>
      <c r="WYQ12" s="1785"/>
      <c r="WYR12" s="1785"/>
      <c r="WYS12" s="1785"/>
      <c r="WYT12" s="1785"/>
      <c r="WYU12" s="1785"/>
      <c r="WYV12" s="1785"/>
      <c r="WYW12" s="1785"/>
      <c r="WYX12" s="1785"/>
      <c r="WYY12" s="1785"/>
      <c r="WYZ12" s="1785"/>
      <c r="WZA12" s="1785"/>
      <c r="WZB12" s="1785"/>
      <c r="WZC12" s="1785"/>
      <c r="WZD12" s="1785"/>
      <c r="WZE12" s="1785"/>
      <c r="WZF12" s="1785"/>
      <c r="WZG12" s="1785"/>
      <c r="WZH12" s="1785"/>
      <c r="WZI12" s="1785"/>
      <c r="WZJ12" s="1785"/>
      <c r="WZK12" s="1785"/>
      <c r="WZL12" s="1785"/>
      <c r="WZM12" s="1785"/>
      <c r="WZN12" s="1785"/>
      <c r="WZO12" s="1785"/>
      <c r="WZP12" s="1785"/>
      <c r="WZQ12" s="1785"/>
      <c r="WZR12" s="1785"/>
      <c r="WZS12" s="1785"/>
      <c r="WZT12" s="1785"/>
      <c r="WZU12" s="1785"/>
      <c r="WZV12" s="1785"/>
      <c r="WZW12" s="1785"/>
      <c r="WZX12" s="1785"/>
      <c r="WZY12" s="1785"/>
      <c r="WZZ12" s="1785"/>
      <c r="XAA12" s="1785"/>
      <c r="XAB12" s="1785"/>
      <c r="XAC12" s="1785"/>
      <c r="XAD12" s="1785"/>
      <c r="XAE12" s="1785"/>
      <c r="XAF12" s="1785"/>
      <c r="XAG12" s="1785"/>
      <c r="XAH12" s="1785"/>
      <c r="XAI12" s="1785"/>
      <c r="XAJ12" s="1785"/>
      <c r="XAK12" s="1785"/>
      <c r="XAL12" s="1785"/>
      <c r="XAM12" s="1785"/>
      <c r="XAN12" s="1785"/>
      <c r="XAO12" s="1785"/>
      <c r="XAP12" s="1785"/>
      <c r="XAQ12" s="1785"/>
      <c r="XAR12" s="1785"/>
      <c r="XAS12" s="1785"/>
      <c r="XAT12" s="1785"/>
      <c r="XAU12" s="1785"/>
      <c r="XAV12" s="1785"/>
      <c r="XAW12" s="1785"/>
      <c r="XAX12" s="1785"/>
      <c r="XAY12" s="1785"/>
      <c r="XAZ12" s="1785"/>
      <c r="XBA12" s="1785"/>
      <c r="XBB12" s="1785"/>
      <c r="XBC12" s="1785"/>
      <c r="XBD12" s="1785"/>
      <c r="XBE12" s="1785"/>
      <c r="XBF12" s="1785"/>
      <c r="XBG12" s="1785"/>
      <c r="XBH12" s="1785"/>
      <c r="XBI12" s="1785"/>
      <c r="XBJ12" s="1785"/>
      <c r="XBK12" s="1785"/>
      <c r="XBL12" s="1785"/>
      <c r="XBM12" s="1785"/>
      <c r="XBN12" s="1785"/>
      <c r="XBO12" s="1785"/>
      <c r="XBP12" s="1785"/>
      <c r="XBQ12" s="1785"/>
      <c r="XBR12" s="1785"/>
      <c r="XBS12" s="1785"/>
      <c r="XBT12" s="1785"/>
      <c r="XBU12" s="1785"/>
      <c r="XBV12" s="1785"/>
      <c r="XBW12" s="1785"/>
      <c r="XBX12" s="1785"/>
      <c r="XBY12" s="1785"/>
      <c r="XBZ12" s="1785"/>
      <c r="XCA12" s="1785"/>
      <c r="XCB12" s="1785"/>
      <c r="XCC12" s="1785"/>
      <c r="XCD12" s="1785"/>
      <c r="XCE12" s="1785"/>
      <c r="XCF12" s="1785"/>
      <c r="XCG12" s="1785"/>
      <c r="XCH12" s="1785"/>
      <c r="XCI12" s="1785"/>
      <c r="XCJ12" s="1785"/>
      <c r="XCK12" s="1785"/>
      <c r="XCL12" s="1785"/>
      <c r="XCM12" s="1785"/>
      <c r="XCN12" s="1785"/>
      <c r="XCO12" s="1785"/>
      <c r="XCP12" s="1785"/>
      <c r="XCQ12" s="1785"/>
      <c r="XCR12" s="1785"/>
      <c r="XCS12" s="1785"/>
      <c r="XCT12" s="1785"/>
      <c r="XCU12" s="1785"/>
      <c r="XCV12" s="1785"/>
      <c r="XCW12" s="1785"/>
      <c r="XCX12" s="1785"/>
      <c r="XCY12" s="1785"/>
      <c r="XCZ12" s="1785"/>
      <c r="XDA12" s="1785"/>
      <c r="XDB12" s="1785"/>
      <c r="XDC12" s="1785"/>
      <c r="XDD12" s="1785"/>
      <c r="XDE12" s="1785"/>
      <c r="XDF12" s="1785"/>
      <c r="XDG12" s="1785"/>
      <c r="XDH12" s="1785"/>
      <c r="XDI12" s="1785"/>
      <c r="XDJ12" s="1785"/>
      <c r="XDK12" s="1785"/>
      <c r="XDL12" s="1785"/>
      <c r="XDM12" s="1785"/>
      <c r="XDN12" s="1785"/>
      <c r="XDO12" s="1785"/>
      <c r="XDP12" s="1785"/>
      <c r="XDQ12" s="1785"/>
      <c r="XDR12" s="1785"/>
      <c r="XDS12" s="1785"/>
      <c r="XDT12" s="1785"/>
      <c r="XDU12" s="1785"/>
      <c r="XDV12" s="1785"/>
      <c r="XDW12" s="1785"/>
      <c r="XDX12" s="1785"/>
      <c r="XDY12" s="1785"/>
      <c r="XDZ12" s="1785"/>
      <c r="XEA12" s="1785"/>
      <c r="XEB12" s="1785"/>
      <c r="XEC12" s="1785"/>
      <c r="XED12" s="1785"/>
      <c r="XEE12" s="1785"/>
      <c r="XEF12" s="1785"/>
      <c r="XEG12" s="1785"/>
      <c r="XEH12" s="1785"/>
      <c r="XEI12" s="1785"/>
      <c r="XEJ12" s="1785"/>
      <c r="XEK12" s="1785"/>
      <c r="XEL12" s="1785"/>
      <c r="XEM12" s="1785"/>
      <c r="XEN12" s="1785"/>
      <c r="XEO12" s="1785"/>
      <c r="XEP12" s="1785"/>
      <c r="XEQ12" s="1785"/>
      <c r="XER12" s="1785"/>
      <c r="XES12" s="1785"/>
      <c r="XET12" s="1785"/>
      <c r="XEU12" s="1785"/>
      <c r="XEV12" s="1785"/>
      <c r="XEW12" s="1785"/>
      <c r="XEX12" s="1785"/>
      <c r="XEY12" s="1785"/>
      <c r="XEZ12" s="1785"/>
      <c r="XFA12" s="1785"/>
      <c r="XFB12" s="1785"/>
      <c r="XFC12" s="1785"/>
      <c r="XFD12" s="1785"/>
    </row>
    <row r="13" spans="1:16384" ht="12" customHeight="1" x14ac:dyDescent="0.25">
      <c r="B13" s="549" t="s">
        <v>580</v>
      </c>
      <c r="C13" s="149"/>
      <c r="D13" s="687">
        <v>19006</v>
      </c>
      <c r="E13" s="586">
        <v>2491</v>
      </c>
      <c r="F13" s="149"/>
      <c r="G13" s="695">
        <v>90.794076058644052</v>
      </c>
      <c r="H13" s="696">
        <v>18.754282829011434</v>
      </c>
      <c r="I13" s="149"/>
      <c r="J13" s="707">
        <v>741</v>
      </c>
      <c r="K13" s="704">
        <v>257</v>
      </c>
      <c r="L13" s="149"/>
      <c r="M13" s="112"/>
      <c r="N13" s="112"/>
      <c r="O13" s="112"/>
      <c r="P13" s="112"/>
    </row>
    <row r="14" spans="1:16384" ht="12" customHeight="1" x14ac:dyDescent="0.25">
      <c r="B14" s="552" t="s">
        <v>27</v>
      </c>
      <c r="C14" s="149"/>
      <c r="D14" s="587" t="s">
        <v>131</v>
      </c>
      <c r="E14" s="688">
        <v>308477</v>
      </c>
      <c r="F14" s="149"/>
      <c r="G14" s="697" t="s">
        <v>131</v>
      </c>
      <c r="H14" s="698" t="s">
        <v>131</v>
      </c>
      <c r="I14" s="149"/>
      <c r="J14" s="714" t="s">
        <v>131</v>
      </c>
      <c r="K14" s="701" t="s">
        <v>131</v>
      </c>
      <c r="L14" s="149"/>
      <c r="M14" s="112"/>
      <c r="N14" s="112"/>
      <c r="O14" s="112"/>
      <c r="P14" s="112"/>
    </row>
    <row r="15" spans="1:16384" ht="12" customHeight="1" x14ac:dyDescent="0.25">
      <c r="B15" s="368" t="s">
        <v>30</v>
      </c>
      <c r="C15" s="149"/>
      <c r="D15" s="379">
        <f>SUM(D9:D14)</f>
        <v>25600397</v>
      </c>
      <c r="E15" s="379">
        <f t="shared" ref="E15:K15" si="0">SUM(E9:E14)</f>
        <v>28596688</v>
      </c>
      <c r="F15" s="379"/>
      <c r="G15" s="379">
        <f t="shared" si="0"/>
        <v>2083453.0644974022</v>
      </c>
      <c r="H15" s="379">
        <f t="shared" si="0"/>
        <v>2520850.8740925407</v>
      </c>
      <c r="I15" s="379"/>
      <c r="J15" s="379">
        <f t="shared" si="0"/>
        <v>1478540</v>
      </c>
      <c r="K15" s="379">
        <f t="shared" si="0"/>
        <v>1642313</v>
      </c>
      <c r="L15" s="379"/>
      <c r="M15" s="112"/>
      <c r="N15" s="112"/>
      <c r="O15" s="112"/>
      <c r="P15" s="112"/>
    </row>
    <row r="16" spans="1:16384" ht="12" customHeight="1" x14ac:dyDescent="0.25">
      <c r="B16" s="368"/>
      <c r="C16" s="149"/>
      <c r="D16" s="526"/>
      <c r="E16" s="526"/>
      <c r="F16" s="149"/>
      <c r="G16" s="534"/>
      <c r="H16" s="534"/>
      <c r="I16" s="149"/>
      <c r="J16" s="526"/>
      <c r="K16" s="526"/>
      <c r="L16" s="149"/>
      <c r="M16" s="112"/>
      <c r="N16" s="112"/>
      <c r="O16" s="112"/>
      <c r="P16" s="112"/>
    </row>
    <row r="17" spans="1:16" ht="12" customHeight="1" x14ac:dyDescent="0.25">
      <c r="B17" s="562" t="s">
        <v>582</v>
      </c>
      <c r="C17" s="149"/>
      <c r="D17" s="149"/>
      <c r="E17" s="149"/>
      <c r="F17" s="149"/>
      <c r="G17" s="538"/>
      <c r="H17" s="538"/>
      <c r="I17" s="149"/>
      <c r="J17" s="149"/>
      <c r="K17" s="149"/>
      <c r="L17" s="149"/>
      <c r="M17" s="112"/>
      <c r="N17" s="112"/>
      <c r="O17" s="112"/>
      <c r="P17" s="112"/>
    </row>
    <row r="18" spans="1:16" ht="12" customHeight="1" x14ac:dyDescent="0.25">
      <c r="B18" s="549" t="s">
        <v>700</v>
      </c>
      <c r="C18" s="149"/>
      <c r="D18" s="685">
        <v>207386529</v>
      </c>
      <c r="E18" s="686">
        <v>170311114</v>
      </c>
      <c r="F18" s="149"/>
      <c r="G18" s="685">
        <v>206816.27035158093</v>
      </c>
      <c r="H18" s="686">
        <v>163583.3353019146</v>
      </c>
      <c r="I18" s="149"/>
      <c r="J18" s="685">
        <v>613868</v>
      </c>
      <c r="K18" s="686">
        <v>755443</v>
      </c>
      <c r="L18" s="149"/>
      <c r="M18" s="112"/>
      <c r="N18" s="112"/>
      <c r="O18" s="112"/>
      <c r="P18" s="112"/>
    </row>
    <row r="19" spans="1:16" ht="12" customHeight="1" x14ac:dyDescent="0.25">
      <c r="B19" s="549" t="s">
        <v>47</v>
      </c>
      <c r="C19" s="149"/>
      <c r="D19" s="687" t="s">
        <v>131</v>
      </c>
      <c r="E19" s="586" t="s">
        <v>131</v>
      </c>
      <c r="F19" s="149"/>
      <c r="G19" s="687" t="s">
        <v>131</v>
      </c>
      <c r="H19" s="586" t="s">
        <v>131</v>
      </c>
      <c r="I19" s="149"/>
      <c r="J19" s="687" t="s">
        <v>131</v>
      </c>
      <c r="K19" s="586" t="s">
        <v>131</v>
      </c>
      <c r="L19" s="149"/>
      <c r="M19" s="112"/>
      <c r="N19" s="112"/>
      <c r="O19" s="112"/>
      <c r="P19" s="112"/>
    </row>
    <row r="20" spans="1:16" ht="12" customHeight="1" x14ac:dyDescent="0.25">
      <c r="B20" s="549" t="s">
        <v>49</v>
      </c>
      <c r="C20" s="149"/>
      <c r="D20" s="687">
        <v>351632420</v>
      </c>
      <c r="E20" s="586">
        <v>216130236</v>
      </c>
      <c r="F20" s="149"/>
      <c r="G20" s="687">
        <v>351609.49150542705</v>
      </c>
      <c r="H20" s="586">
        <v>212264.52270205051</v>
      </c>
      <c r="I20" s="149"/>
      <c r="J20" s="687">
        <v>2420397</v>
      </c>
      <c r="K20" s="586">
        <v>2039888</v>
      </c>
      <c r="L20" s="149"/>
    </row>
    <row r="21" spans="1:16" ht="12" customHeight="1" x14ac:dyDescent="0.25">
      <c r="B21" s="549" t="s">
        <v>56</v>
      </c>
      <c r="C21" s="149"/>
      <c r="D21" s="687">
        <v>208</v>
      </c>
      <c r="E21" s="586" t="s">
        <v>131</v>
      </c>
      <c r="F21" s="149"/>
      <c r="G21" s="687" t="s">
        <v>131</v>
      </c>
      <c r="H21" s="586" t="s">
        <v>131</v>
      </c>
      <c r="I21" s="149"/>
      <c r="J21" s="687" t="s">
        <v>131</v>
      </c>
      <c r="K21" s="586" t="s">
        <v>131</v>
      </c>
      <c r="L21" s="149"/>
    </row>
    <row r="22" spans="1:16" ht="12" customHeight="1" x14ac:dyDescent="0.25">
      <c r="B22" s="549" t="s">
        <v>162</v>
      </c>
      <c r="C22" s="149"/>
      <c r="D22" s="692">
        <v>150310</v>
      </c>
      <c r="E22" s="688" t="s">
        <v>131</v>
      </c>
      <c r="F22" s="149"/>
      <c r="G22" s="587">
        <v>3734.368756408152</v>
      </c>
      <c r="H22" s="688" t="s">
        <v>131</v>
      </c>
      <c r="I22" s="149"/>
      <c r="J22" s="587">
        <v>5189</v>
      </c>
      <c r="K22" s="688" t="s">
        <v>131</v>
      </c>
      <c r="L22" s="149"/>
    </row>
    <row r="23" spans="1:16" ht="12" customHeight="1" x14ac:dyDescent="0.25">
      <c r="B23" s="368" t="s">
        <v>30</v>
      </c>
      <c r="C23" s="149"/>
      <c r="D23" s="379">
        <f>SUM(D18:D22)</f>
        <v>559169467</v>
      </c>
      <c r="E23" s="379">
        <f>SUM(E18:E22)</f>
        <v>386441350</v>
      </c>
      <c r="F23" s="149"/>
      <c r="G23" s="186">
        <f>SUM(G18:G22)</f>
        <v>562160.13061341608</v>
      </c>
      <c r="H23" s="186">
        <v>375847.85800396511</v>
      </c>
      <c r="I23" s="149"/>
      <c r="J23" s="379">
        <f>SUM(J18:J22)</f>
        <v>3039454</v>
      </c>
      <c r="K23" s="379">
        <v>2795331</v>
      </c>
      <c r="L23" s="149"/>
    </row>
    <row r="24" spans="1:16" ht="12" customHeight="1" x14ac:dyDescent="0.25">
      <c r="B24" s="368"/>
      <c r="C24" s="149"/>
      <c r="D24" s="526"/>
      <c r="E24" s="526"/>
      <c r="F24" s="149"/>
      <c r="G24" s="534"/>
      <c r="H24" s="534"/>
      <c r="I24" s="149"/>
      <c r="J24" s="526"/>
      <c r="K24" s="526"/>
      <c r="L24" s="149"/>
    </row>
    <row r="25" spans="1:16" ht="12" customHeight="1" x14ac:dyDescent="0.25">
      <c r="B25" s="562" t="s">
        <v>64</v>
      </c>
      <c r="C25" s="149"/>
      <c r="D25" s="149"/>
      <c r="E25" s="149"/>
      <c r="F25" s="149"/>
      <c r="G25" s="538"/>
      <c r="H25" s="538"/>
      <c r="I25" s="149"/>
      <c r="J25" s="149"/>
      <c r="K25" s="149"/>
      <c r="L25" s="149"/>
    </row>
    <row r="26" spans="1:16" ht="12" customHeight="1" x14ac:dyDescent="0.25">
      <c r="B26" s="549" t="s">
        <v>74</v>
      </c>
      <c r="C26" s="149"/>
      <c r="D26" s="524">
        <v>7053487</v>
      </c>
      <c r="E26" s="524">
        <v>1462346</v>
      </c>
      <c r="F26" s="149"/>
      <c r="G26" s="525">
        <v>6289.3493482097119</v>
      </c>
      <c r="H26" s="525">
        <v>1440.7993685468339</v>
      </c>
      <c r="I26" s="149"/>
      <c r="J26" s="685">
        <v>721389</v>
      </c>
      <c r="K26" s="686">
        <v>170288</v>
      </c>
      <c r="L26" s="149"/>
    </row>
    <row r="27" spans="1:16" ht="12" customHeight="1" x14ac:dyDescent="0.25">
      <c r="B27" s="549" t="s">
        <v>583</v>
      </c>
      <c r="C27" s="149"/>
      <c r="D27" s="1699">
        <v>11242</v>
      </c>
      <c r="E27" s="1699">
        <v>20363</v>
      </c>
      <c r="F27" s="149"/>
      <c r="G27" s="1700">
        <v>1271.78</v>
      </c>
      <c r="H27" s="1700">
        <v>2312.4899999999998</v>
      </c>
      <c r="I27" s="149"/>
      <c r="J27" s="1786">
        <v>2330</v>
      </c>
      <c r="K27" s="586" t="s">
        <v>131</v>
      </c>
      <c r="L27" s="149"/>
    </row>
    <row r="28" spans="1:16" ht="12" customHeight="1" x14ac:dyDescent="0.25">
      <c r="A28" s="149"/>
      <c r="B28" s="549" t="s">
        <v>82</v>
      </c>
      <c r="C28" s="149"/>
      <c r="D28" s="528">
        <v>55430</v>
      </c>
      <c r="E28" s="528">
        <v>127702</v>
      </c>
      <c r="F28" s="149"/>
      <c r="G28" s="529">
        <v>583.98001896640471</v>
      </c>
      <c r="H28" s="529">
        <v>1395.3844136544431</v>
      </c>
      <c r="I28" s="149"/>
      <c r="J28" s="687">
        <v>4253</v>
      </c>
      <c r="K28" s="586">
        <v>9506</v>
      </c>
      <c r="L28" s="149"/>
      <c r="M28" s="149"/>
    </row>
    <row r="29" spans="1:16" ht="12" customHeight="1" x14ac:dyDescent="0.25">
      <c r="B29" s="549" t="s">
        <v>84</v>
      </c>
      <c r="C29" s="149"/>
      <c r="D29" s="528">
        <v>14030889</v>
      </c>
      <c r="E29" s="528">
        <v>11251621</v>
      </c>
      <c r="F29" s="149"/>
      <c r="G29" s="529">
        <v>15476.659841683455</v>
      </c>
      <c r="H29" s="529">
        <v>10246.387050734191</v>
      </c>
      <c r="I29" s="149"/>
      <c r="J29" s="687">
        <v>1240499</v>
      </c>
      <c r="K29" s="586">
        <v>1917456</v>
      </c>
      <c r="L29" s="149"/>
    </row>
    <row r="30" spans="1:16" ht="12" customHeight="1" x14ac:dyDescent="0.25">
      <c r="B30" s="549" t="s">
        <v>90</v>
      </c>
      <c r="C30" s="149"/>
      <c r="D30" s="528">
        <v>30905844</v>
      </c>
      <c r="E30" s="528">
        <v>22429172</v>
      </c>
      <c r="F30" s="149"/>
      <c r="G30" s="529">
        <v>34845.7448103231</v>
      </c>
      <c r="H30" s="529">
        <v>19306.103329089874</v>
      </c>
      <c r="I30" s="149"/>
      <c r="J30" s="687">
        <v>1984956</v>
      </c>
      <c r="K30" s="586">
        <v>2223600</v>
      </c>
      <c r="L30" s="149"/>
    </row>
    <row r="31" spans="1:16" ht="12" customHeight="1" x14ac:dyDescent="0.25">
      <c r="B31" s="549" t="s">
        <v>107</v>
      </c>
      <c r="C31" s="149"/>
      <c r="D31" s="531">
        <v>13136366</v>
      </c>
      <c r="E31" s="531">
        <v>16677017</v>
      </c>
      <c r="F31" s="149"/>
      <c r="G31" s="532">
        <v>131811.89020424092</v>
      </c>
      <c r="H31" s="532">
        <v>167646.9568195813</v>
      </c>
      <c r="I31" s="149"/>
      <c r="J31" s="587">
        <v>444534</v>
      </c>
      <c r="K31" s="688">
        <v>538845</v>
      </c>
      <c r="L31" s="149"/>
    </row>
    <row r="32" spans="1:16" ht="12" customHeight="1" x14ac:dyDescent="0.25">
      <c r="B32" s="368" t="s">
        <v>30</v>
      </c>
      <c r="C32" s="149"/>
      <c r="D32" s="379">
        <f>SUM(D26:D31)</f>
        <v>65193258</v>
      </c>
      <c r="E32" s="379">
        <f>SUM(E26:E31)</f>
        <v>51968221</v>
      </c>
      <c r="F32" s="149"/>
      <c r="G32" s="186">
        <f>SUM(G26:G31)</f>
        <v>190279.4042234236</v>
      </c>
      <c r="H32" s="186">
        <v>190090.3548402421</v>
      </c>
      <c r="I32" s="149"/>
      <c r="J32" s="379">
        <f>SUM(J26:J31)</f>
        <v>4397961</v>
      </c>
      <c r="K32" s="379">
        <v>4859795</v>
      </c>
      <c r="L32" s="149"/>
    </row>
    <row r="33" spans="1:13" ht="12" customHeight="1" x14ac:dyDescent="0.25">
      <c r="B33" s="21"/>
      <c r="C33" s="149"/>
      <c r="D33" s="149"/>
      <c r="E33" s="149"/>
      <c r="F33" s="149"/>
      <c r="G33" s="538"/>
      <c r="H33" s="538"/>
      <c r="I33" s="149"/>
      <c r="J33" s="149"/>
      <c r="K33" s="149"/>
      <c r="L33" s="149"/>
    </row>
    <row r="34" spans="1:13" ht="12" customHeight="1" x14ac:dyDescent="0.25">
      <c r="B34" s="577" t="s">
        <v>132</v>
      </c>
      <c r="C34" s="540"/>
      <c r="D34" s="578">
        <f>D32+D23+D15</f>
        <v>649963122</v>
      </c>
      <c r="E34" s="578">
        <f>E32+E23+E15</f>
        <v>467006259</v>
      </c>
      <c r="F34" s="540"/>
      <c r="G34" s="579">
        <f>G32+G23+G15</f>
        <v>2835892.5993342418</v>
      </c>
      <c r="H34" s="579">
        <f>H32+H23+H15</f>
        <v>3086789.0869367477</v>
      </c>
      <c r="I34" s="540"/>
      <c r="J34" s="578">
        <f>J32+J23+J15</f>
        <v>8915955</v>
      </c>
      <c r="K34" s="578">
        <f>K32+K23+K15</f>
        <v>9297439</v>
      </c>
      <c r="L34" s="540"/>
    </row>
    <row r="35" spans="1:13" ht="12" customHeight="1" x14ac:dyDescent="0.25">
      <c r="B35" s="21"/>
      <c r="C35" s="149"/>
      <c r="D35" s="149"/>
      <c r="E35" s="149"/>
      <c r="F35" s="149"/>
      <c r="G35" s="149"/>
      <c r="H35" s="149"/>
      <c r="I35" s="149"/>
      <c r="J35" s="149"/>
      <c r="K35" s="149"/>
      <c r="L35" s="149"/>
    </row>
    <row r="36" spans="1:13" ht="12" customHeight="1" x14ac:dyDescent="0.25">
      <c r="B36" s="3"/>
    </row>
    <row r="37" spans="1:13" ht="12" customHeight="1" x14ac:dyDescent="0.25">
      <c r="B37" s="3"/>
    </row>
    <row r="38" spans="1:13" ht="12" customHeight="1" x14ac:dyDescent="0.25">
      <c r="B38" s="3"/>
    </row>
    <row r="39" spans="1:13" ht="12" customHeight="1" x14ac:dyDescent="0.25">
      <c r="B39" s="3"/>
    </row>
    <row r="40" spans="1:13" ht="12" customHeight="1" x14ac:dyDescent="0.25">
      <c r="A40" s="149"/>
      <c r="B40" s="3"/>
      <c r="C40" s="149"/>
      <c r="F40" s="149"/>
      <c r="I40" s="149"/>
      <c r="L40" s="149"/>
      <c r="M40" s="149"/>
    </row>
    <row r="41" spans="1:13" ht="12" customHeight="1" x14ac:dyDescent="0.25">
      <c r="A41" s="149"/>
      <c r="C41" s="149"/>
      <c r="F41" s="149"/>
      <c r="I41" s="149"/>
      <c r="L41" s="149"/>
      <c r="M41" s="149"/>
    </row>
    <row r="42" spans="1:13" ht="12" customHeight="1" x14ac:dyDescent="0.25"/>
    <row r="43" spans="1:13" ht="12" customHeight="1" x14ac:dyDescent="0.25"/>
    <row r="44" spans="1:13" ht="12" customHeight="1" x14ac:dyDescent="0.25"/>
    <row r="45" spans="1:13" ht="12" customHeight="1" x14ac:dyDescent="0.25"/>
    <row r="46" spans="1:13" ht="12" customHeight="1" x14ac:dyDescent="0.25"/>
    <row r="47" spans="1:13" ht="12" customHeight="1" x14ac:dyDescent="0.25"/>
    <row r="48" spans="1:13" ht="12" customHeight="1" x14ac:dyDescent="0.25"/>
    <row r="49" spans="1:13" ht="12" customHeight="1" x14ac:dyDescent="0.25"/>
    <row r="50" spans="1:13" ht="12" customHeight="1" x14ac:dyDescent="0.25"/>
    <row r="51" spans="1:13" ht="12" customHeight="1" x14ac:dyDescent="0.25"/>
    <row r="52" spans="1:13" ht="12" customHeight="1" x14ac:dyDescent="0.25"/>
    <row r="53" spans="1:13" ht="12" customHeight="1" x14ac:dyDescent="0.25"/>
    <row r="54" spans="1:13" ht="12" customHeight="1" x14ac:dyDescent="0.25"/>
    <row r="55" spans="1:13" ht="12" customHeight="1" x14ac:dyDescent="0.25"/>
    <row r="56" spans="1:13" ht="12" customHeight="1" x14ac:dyDescent="0.25">
      <c r="A56" s="148"/>
      <c r="C56" s="148"/>
      <c r="F56" s="148"/>
      <c r="I56" s="148"/>
      <c r="L56" s="148"/>
      <c r="M56" s="148"/>
    </row>
  </sheetData>
  <mergeCells count="7">
    <mergeCell ref="D5:E5"/>
    <mergeCell ref="G5:H5"/>
    <mergeCell ref="J5:K5"/>
    <mergeCell ref="B4:B6"/>
    <mergeCell ref="D4:E4"/>
    <mergeCell ref="G4:H4"/>
    <mergeCell ref="J4:K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59"/>
  <sheetViews>
    <sheetView showGridLines="0" zoomScale="85" zoomScaleNormal="85" workbookViewId="0">
      <selection activeCell="G29" sqref="G29"/>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9.140625" style="2"/>
    <col min="14" max="14" width="34.42578125" style="2" bestFit="1" customWidth="1"/>
    <col min="15" max="241" width="9.140625" style="2"/>
    <col min="242" max="242" width="2.85546875" style="2" customWidth="1"/>
    <col min="243" max="243" width="45.85546875" style="2" customWidth="1"/>
    <col min="244" max="244" width="2.85546875" style="2" customWidth="1"/>
    <col min="245" max="246" width="15.7109375" style="2" customWidth="1"/>
    <col min="247" max="247" width="2.85546875" style="2" customWidth="1"/>
    <col min="248" max="249" width="15.7109375" style="2" customWidth="1"/>
    <col min="250" max="250" width="2.85546875" style="2" customWidth="1"/>
    <col min="251" max="252" width="15.7109375" style="2" customWidth="1"/>
    <col min="253" max="253" width="2.85546875" style="2" customWidth="1"/>
    <col min="254" max="255" width="15.7109375" style="2" customWidth="1"/>
    <col min="256" max="256" width="2.85546875" style="2" customWidth="1"/>
    <col min="257" max="258" width="15.7109375" style="2" customWidth="1"/>
    <col min="259" max="497" width="9.140625" style="2"/>
    <col min="498" max="498" width="2.85546875" style="2" customWidth="1"/>
    <col min="499" max="499" width="45.85546875" style="2" customWidth="1"/>
    <col min="500" max="500" width="2.85546875" style="2" customWidth="1"/>
    <col min="501" max="502" width="15.7109375" style="2" customWidth="1"/>
    <col min="503" max="503" width="2.85546875" style="2" customWidth="1"/>
    <col min="504" max="505" width="15.7109375" style="2" customWidth="1"/>
    <col min="506" max="506" width="2.85546875" style="2" customWidth="1"/>
    <col min="507" max="508" width="15.7109375" style="2" customWidth="1"/>
    <col min="509" max="509" width="2.85546875" style="2" customWidth="1"/>
    <col min="510" max="511" width="15.7109375" style="2" customWidth="1"/>
    <col min="512" max="512" width="2.85546875" style="2" customWidth="1"/>
    <col min="513" max="514" width="15.7109375" style="2" customWidth="1"/>
    <col min="515" max="753" width="9.140625" style="2"/>
    <col min="754" max="754" width="2.85546875" style="2" customWidth="1"/>
    <col min="755" max="755" width="45.85546875" style="2" customWidth="1"/>
    <col min="756" max="756" width="2.85546875" style="2" customWidth="1"/>
    <col min="757" max="758" width="15.7109375" style="2" customWidth="1"/>
    <col min="759" max="759" width="2.85546875" style="2" customWidth="1"/>
    <col min="760" max="761" width="15.7109375" style="2" customWidth="1"/>
    <col min="762" max="762" width="2.85546875" style="2" customWidth="1"/>
    <col min="763" max="764" width="15.7109375" style="2" customWidth="1"/>
    <col min="765" max="765" width="2.85546875" style="2" customWidth="1"/>
    <col min="766" max="767" width="15.7109375" style="2" customWidth="1"/>
    <col min="768" max="768" width="2.85546875" style="2" customWidth="1"/>
    <col min="769" max="770" width="15.7109375" style="2" customWidth="1"/>
    <col min="771" max="1009" width="9.140625" style="2"/>
    <col min="1010" max="1010" width="2.85546875" style="2" customWidth="1"/>
    <col min="1011" max="1011" width="45.85546875" style="2" customWidth="1"/>
    <col min="1012" max="1012" width="2.85546875" style="2" customWidth="1"/>
    <col min="1013" max="1014" width="15.7109375" style="2" customWidth="1"/>
    <col min="1015" max="1015" width="2.85546875" style="2" customWidth="1"/>
    <col min="1016" max="1017" width="15.7109375" style="2" customWidth="1"/>
    <col min="1018" max="1018" width="2.85546875" style="2" customWidth="1"/>
    <col min="1019" max="1020" width="15.7109375" style="2" customWidth="1"/>
    <col min="1021" max="1021" width="2.85546875" style="2" customWidth="1"/>
    <col min="1022" max="1023" width="15.7109375" style="2" customWidth="1"/>
    <col min="1024" max="1024" width="2.85546875" style="2" customWidth="1"/>
    <col min="1025" max="1026" width="15.7109375" style="2" customWidth="1"/>
    <col min="1027" max="1265" width="9.140625" style="2"/>
    <col min="1266" max="1266" width="2.85546875" style="2" customWidth="1"/>
    <col min="1267" max="1267" width="45.85546875" style="2" customWidth="1"/>
    <col min="1268" max="1268" width="2.85546875" style="2" customWidth="1"/>
    <col min="1269" max="1270" width="15.7109375" style="2" customWidth="1"/>
    <col min="1271" max="1271" width="2.85546875" style="2" customWidth="1"/>
    <col min="1272" max="1273" width="15.7109375" style="2" customWidth="1"/>
    <col min="1274" max="1274" width="2.85546875" style="2" customWidth="1"/>
    <col min="1275" max="1276" width="15.7109375" style="2" customWidth="1"/>
    <col min="1277" max="1277" width="2.85546875" style="2" customWidth="1"/>
    <col min="1278" max="1279" width="15.7109375" style="2" customWidth="1"/>
    <col min="1280" max="1280" width="2.85546875" style="2" customWidth="1"/>
    <col min="1281" max="1282" width="15.7109375" style="2" customWidth="1"/>
    <col min="1283" max="1521" width="9.140625" style="2"/>
    <col min="1522" max="1522" width="2.85546875" style="2" customWidth="1"/>
    <col min="1523" max="1523" width="45.85546875" style="2" customWidth="1"/>
    <col min="1524" max="1524" width="2.85546875" style="2" customWidth="1"/>
    <col min="1525" max="1526" width="15.7109375" style="2" customWidth="1"/>
    <col min="1527" max="1527" width="2.85546875" style="2" customWidth="1"/>
    <col min="1528" max="1529" width="15.7109375" style="2" customWidth="1"/>
    <col min="1530" max="1530" width="2.85546875" style="2" customWidth="1"/>
    <col min="1531" max="1532" width="15.7109375" style="2" customWidth="1"/>
    <col min="1533" max="1533" width="2.85546875" style="2" customWidth="1"/>
    <col min="1534" max="1535" width="15.7109375" style="2" customWidth="1"/>
    <col min="1536" max="1536" width="2.85546875" style="2" customWidth="1"/>
    <col min="1537" max="1538" width="15.7109375" style="2" customWidth="1"/>
    <col min="1539" max="1777" width="9.140625" style="2"/>
    <col min="1778" max="1778" width="2.85546875" style="2" customWidth="1"/>
    <col min="1779" max="1779" width="45.85546875" style="2" customWidth="1"/>
    <col min="1780" max="1780" width="2.85546875" style="2" customWidth="1"/>
    <col min="1781" max="1782" width="15.7109375" style="2" customWidth="1"/>
    <col min="1783" max="1783" width="2.85546875" style="2" customWidth="1"/>
    <col min="1784" max="1785" width="15.7109375" style="2" customWidth="1"/>
    <col min="1786" max="1786" width="2.85546875" style="2" customWidth="1"/>
    <col min="1787" max="1788" width="15.7109375" style="2" customWidth="1"/>
    <col min="1789" max="1789" width="2.85546875" style="2" customWidth="1"/>
    <col min="1790" max="1791" width="15.7109375" style="2" customWidth="1"/>
    <col min="1792" max="1792" width="2.85546875" style="2" customWidth="1"/>
    <col min="1793" max="1794" width="15.7109375" style="2" customWidth="1"/>
    <col min="1795" max="2033" width="9.140625" style="2"/>
    <col min="2034" max="2034" width="2.85546875" style="2" customWidth="1"/>
    <col min="2035" max="2035" width="45.85546875" style="2" customWidth="1"/>
    <col min="2036" max="2036" width="2.85546875" style="2" customWidth="1"/>
    <col min="2037" max="2038" width="15.7109375" style="2" customWidth="1"/>
    <col min="2039" max="2039" width="2.85546875" style="2" customWidth="1"/>
    <col min="2040" max="2041" width="15.7109375" style="2" customWidth="1"/>
    <col min="2042" max="2042" width="2.85546875" style="2" customWidth="1"/>
    <col min="2043" max="2044" width="15.7109375" style="2" customWidth="1"/>
    <col min="2045" max="2045" width="2.85546875" style="2" customWidth="1"/>
    <col min="2046" max="2047" width="15.7109375" style="2" customWidth="1"/>
    <col min="2048" max="2048" width="2.85546875" style="2" customWidth="1"/>
    <col min="2049" max="2050" width="15.7109375" style="2" customWidth="1"/>
    <col min="2051" max="2289" width="9.140625" style="2"/>
    <col min="2290" max="2290" width="2.85546875" style="2" customWidth="1"/>
    <col min="2291" max="2291" width="45.85546875" style="2" customWidth="1"/>
    <col min="2292" max="2292" width="2.85546875" style="2" customWidth="1"/>
    <col min="2293" max="2294" width="15.7109375" style="2" customWidth="1"/>
    <col min="2295" max="2295" width="2.85546875" style="2" customWidth="1"/>
    <col min="2296" max="2297" width="15.7109375" style="2" customWidth="1"/>
    <col min="2298" max="2298" width="2.85546875" style="2" customWidth="1"/>
    <col min="2299" max="2300" width="15.7109375" style="2" customWidth="1"/>
    <col min="2301" max="2301" width="2.85546875" style="2" customWidth="1"/>
    <col min="2302" max="2303" width="15.7109375" style="2" customWidth="1"/>
    <col min="2304" max="2304" width="2.85546875" style="2" customWidth="1"/>
    <col min="2305" max="2306" width="15.7109375" style="2" customWidth="1"/>
    <col min="2307" max="2545" width="9.140625" style="2"/>
    <col min="2546" max="2546" width="2.85546875" style="2" customWidth="1"/>
    <col min="2547" max="2547" width="45.85546875" style="2" customWidth="1"/>
    <col min="2548" max="2548" width="2.85546875" style="2" customWidth="1"/>
    <col min="2549" max="2550" width="15.7109375" style="2" customWidth="1"/>
    <col min="2551" max="2551" width="2.85546875" style="2" customWidth="1"/>
    <col min="2552" max="2553" width="15.7109375" style="2" customWidth="1"/>
    <col min="2554" max="2554" width="2.85546875" style="2" customWidth="1"/>
    <col min="2555" max="2556" width="15.7109375" style="2" customWidth="1"/>
    <col min="2557" max="2557" width="2.85546875" style="2" customWidth="1"/>
    <col min="2558" max="2559" width="15.7109375" style="2" customWidth="1"/>
    <col min="2560" max="2560" width="2.85546875" style="2" customWidth="1"/>
    <col min="2561" max="2562" width="15.7109375" style="2" customWidth="1"/>
    <col min="2563" max="2801" width="9.140625" style="2"/>
    <col min="2802" max="2802" width="2.85546875" style="2" customWidth="1"/>
    <col min="2803" max="2803" width="45.85546875" style="2" customWidth="1"/>
    <col min="2804" max="2804" width="2.85546875" style="2" customWidth="1"/>
    <col min="2805" max="2806" width="15.7109375" style="2" customWidth="1"/>
    <col min="2807" max="2807" width="2.85546875" style="2" customWidth="1"/>
    <col min="2808" max="2809" width="15.7109375" style="2" customWidth="1"/>
    <col min="2810" max="2810" width="2.85546875" style="2" customWidth="1"/>
    <col min="2811" max="2812" width="15.7109375" style="2" customWidth="1"/>
    <col min="2813" max="2813" width="2.85546875" style="2" customWidth="1"/>
    <col min="2814" max="2815" width="15.7109375" style="2" customWidth="1"/>
    <col min="2816" max="2816" width="2.85546875" style="2" customWidth="1"/>
    <col min="2817" max="2818" width="15.7109375" style="2" customWidth="1"/>
    <col min="2819" max="3057" width="9.140625" style="2"/>
    <col min="3058" max="3058" width="2.85546875" style="2" customWidth="1"/>
    <col min="3059" max="3059" width="45.85546875" style="2" customWidth="1"/>
    <col min="3060" max="3060" width="2.85546875" style="2" customWidth="1"/>
    <col min="3061" max="3062" width="15.7109375" style="2" customWidth="1"/>
    <col min="3063" max="3063" width="2.85546875" style="2" customWidth="1"/>
    <col min="3064" max="3065" width="15.7109375" style="2" customWidth="1"/>
    <col min="3066" max="3066" width="2.85546875" style="2" customWidth="1"/>
    <col min="3067" max="3068" width="15.7109375" style="2" customWidth="1"/>
    <col min="3069" max="3069" width="2.85546875" style="2" customWidth="1"/>
    <col min="3070" max="3071" width="15.7109375" style="2" customWidth="1"/>
    <col min="3072" max="3072" width="2.85546875" style="2" customWidth="1"/>
    <col min="3073" max="3074" width="15.7109375" style="2" customWidth="1"/>
    <col min="3075" max="3313" width="9.140625" style="2"/>
    <col min="3314" max="3314" width="2.85546875" style="2" customWidth="1"/>
    <col min="3315" max="3315" width="45.85546875" style="2" customWidth="1"/>
    <col min="3316" max="3316" width="2.85546875" style="2" customWidth="1"/>
    <col min="3317" max="3318" width="15.7109375" style="2" customWidth="1"/>
    <col min="3319" max="3319" width="2.85546875" style="2" customWidth="1"/>
    <col min="3320" max="3321" width="15.7109375" style="2" customWidth="1"/>
    <col min="3322" max="3322" width="2.85546875" style="2" customWidth="1"/>
    <col min="3323" max="3324" width="15.7109375" style="2" customWidth="1"/>
    <col min="3325" max="3325" width="2.85546875" style="2" customWidth="1"/>
    <col min="3326" max="3327" width="15.7109375" style="2" customWidth="1"/>
    <col min="3328" max="3328" width="2.85546875" style="2" customWidth="1"/>
    <col min="3329" max="3330" width="15.7109375" style="2" customWidth="1"/>
    <col min="3331" max="3569" width="9.140625" style="2"/>
    <col min="3570" max="3570" width="2.85546875" style="2" customWidth="1"/>
    <col min="3571" max="3571" width="45.85546875" style="2" customWidth="1"/>
    <col min="3572" max="3572" width="2.85546875" style="2" customWidth="1"/>
    <col min="3573" max="3574" width="15.7109375" style="2" customWidth="1"/>
    <col min="3575" max="3575" width="2.85546875" style="2" customWidth="1"/>
    <col min="3576" max="3577" width="15.7109375" style="2" customWidth="1"/>
    <col min="3578" max="3578" width="2.85546875" style="2" customWidth="1"/>
    <col min="3579" max="3580" width="15.7109375" style="2" customWidth="1"/>
    <col min="3581" max="3581" width="2.85546875" style="2" customWidth="1"/>
    <col min="3582" max="3583" width="15.7109375" style="2" customWidth="1"/>
    <col min="3584" max="3584" width="2.85546875" style="2" customWidth="1"/>
    <col min="3585" max="3586" width="15.7109375" style="2" customWidth="1"/>
    <col min="3587" max="3825" width="9.140625" style="2"/>
    <col min="3826" max="3826" width="2.85546875" style="2" customWidth="1"/>
    <col min="3827" max="3827" width="45.85546875" style="2" customWidth="1"/>
    <col min="3828" max="3828" width="2.85546875" style="2" customWidth="1"/>
    <col min="3829" max="3830" width="15.7109375" style="2" customWidth="1"/>
    <col min="3831" max="3831" width="2.85546875" style="2" customWidth="1"/>
    <col min="3832" max="3833" width="15.7109375" style="2" customWidth="1"/>
    <col min="3834" max="3834" width="2.85546875" style="2" customWidth="1"/>
    <col min="3835" max="3836" width="15.7109375" style="2" customWidth="1"/>
    <col min="3837" max="3837" width="2.85546875" style="2" customWidth="1"/>
    <col min="3838" max="3839" width="15.7109375" style="2" customWidth="1"/>
    <col min="3840" max="3840" width="2.85546875" style="2" customWidth="1"/>
    <col min="3841" max="3842" width="15.7109375" style="2" customWidth="1"/>
    <col min="3843" max="4081" width="9.140625" style="2"/>
    <col min="4082" max="4082" width="2.85546875" style="2" customWidth="1"/>
    <col min="4083" max="4083" width="45.85546875" style="2" customWidth="1"/>
    <col min="4084" max="4084" width="2.85546875" style="2" customWidth="1"/>
    <col min="4085" max="4086" width="15.7109375" style="2" customWidth="1"/>
    <col min="4087" max="4087" width="2.85546875" style="2" customWidth="1"/>
    <col min="4088" max="4089" width="15.7109375" style="2" customWidth="1"/>
    <col min="4090" max="4090" width="2.85546875" style="2" customWidth="1"/>
    <col min="4091" max="4092" width="15.7109375" style="2" customWidth="1"/>
    <col min="4093" max="4093" width="2.85546875" style="2" customWidth="1"/>
    <col min="4094" max="4095" width="15.7109375" style="2" customWidth="1"/>
    <col min="4096" max="4096" width="2.85546875" style="2" customWidth="1"/>
    <col min="4097" max="4098" width="15.7109375" style="2" customWidth="1"/>
    <col min="4099" max="4337" width="9.140625" style="2"/>
    <col min="4338" max="4338" width="2.85546875" style="2" customWidth="1"/>
    <col min="4339" max="4339" width="45.85546875" style="2" customWidth="1"/>
    <col min="4340" max="4340" width="2.85546875" style="2" customWidth="1"/>
    <col min="4341" max="4342" width="15.7109375" style="2" customWidth="1"/>
    <col min="4343" max="4343" width="2.85546875" style="2" customWidth="1"/>
    <col min="4344" max="4345" width="15.7109375" style="2" customWidth="1"/>
    <col min="4346" max="4346" width="2.85546875" style="2" customWidth="1"/>
    <col min="4347" max="4348" width="15.7109375" style="2" customWidth="1"/>
    <col min="4349" max="4349" width="2.85546875" style="2" customWidth="1"/>
    <col min="4350" max="4351" width="15.7109375" style="2" customWidth="1"/>
    <col min="4352" max="4352" width="2.85546875" style="2" customWidth="1"/>
    <col min="4353" max="4354" width="15.7109375" style="2" customWidth="1"/>
    <col min="4355" max="4593" width="9.140625" style="2"/>
    <col min="4594" max="4594" width="2.85546875" style="2" customWidth="1"/>
    <col min="4595" max="4595" width="45.85546875" style="2" customWidth="1"/>
    <col min="4596" max="4596" width="2.85546875" style="2" customWidth="1"/>
    <col min="4597" max="4598" width="15.7109375" style="2" customWidth="1"/>
    <col min="4599" max="4599" width="2.85546875" style="2" customWidth="1"/>
    <col min="4600" max="4601" width="15.7109375" style="2" customWidth="1"/>
    <col min="4602" max="4602" width="2.85546875" style="2" customWidth="1"/>
    <col min="4603" max="4604" width="15.7109375" style="2" customWidth="1"/>
    <col min="4605" max="4605" width="2.85546875" style="2" customWidth="1"/>
    <col min="4606" max="4607" width="15.7109375" style="2" customWidth="1"/>
    <col min="4608" max="4608" width="2.85546875" style="2" customWidth="1"/>
    <col min="4609" max="4610" width="15.7109375" style="2" customWidth="1"/>
    <col min="4611" max="4849" width="9.140625" style="2"/>
    <col min="4850" max="4850" width="2.85546875" style="2" customWidth="1"/>
    <col min="4851" max="4851" width="45.85546875" style="2" customWidth="1"/>
    <col min="4852" max="4852" width="2.85546875" style="2" customWidth="1"/>
    <col min="4853" max="4854" width="15.7109375" style="2" customWidth="1"/>
    <col min="4855" max="4855" width="2.85546875" style="2" customWidth="1"/>
    <col min="4856" max="4857" width="15.7109375" style="2" customWidth="1"/>
    <col min="4858" max="4858" width="2.85546875" style="2" customWidth="1"/>
    <col min="4859" max="4860" width="15.7109375" style="2" customWidth="1"/>
    <col min="4861" max="4861" width="2.85546875" style="2" customWidth="1"/>
    <col min="4862" max="4863" width="15.7109375" style="2" customWidth="1"/>
    <col min="4864" max="4864" width="2.85546875" style="2" customWidth="1"/>
    <col min="4865" max="4866" width="15.7109375" style="2" customWidth="1"/>
    <col min="4867" max="5105" width="9.140625" style="2"/>
    <col min="5106" max="5106" width="2.85546875" style="2" customWidth="1"/>
    <col min="5107" max="5107" width="45.85546875" style="2" customWidth="1"/>
    <col min="5108" max="5108" width="2.85546875" style="2" customWidth="1"/>
    <col min="5109" max="5110" width="15.7109375" style="2" customWidth="1"/>
    <col min="5111" max="5111" width="2.85546875" style="2" customWidth="1"/>
    <col min="5112" max="5113" width="15.7109375" style="2" customWidth="1"/>
    <col min="5114" max="5114" width="2.85546875" style="2" customWidth="1"/>
    <col min="5115" max="5116" width="15.7109375" style="2" customWidth="1"/>
    <col min="5117" max="5117" width="2.85546875" style="2" customWidth="1"/>
    <col min="5118" max="5119" width="15.7109375" style="2" customWidth="1"/>
    <col min="5120" max="5120" width="2.85546875" style="2" customWidth="1"/>
    <col min="5121" max="5122" width="15.7109375" style="2" customWidth="1"/>
    <col min="5123" max="5361" width="9.140625" style="2"/>
    <col min="5362" max="5362" width="2.85546875" style="2" customWidth="1"/>
    <col min="5363" max="5363" width="45.85546875" style="2" customWidth="1"/>
    <col min="5364" max="5364" width="2.85546875" style="2" customWidth="1"/>
    <col min="5365" max="5366" width="15.7109375" style="2" customWidth="1"/>
    <col min="5367" max="5367" width="2.85546875" style="2" customWidth="1"/>
    <col min="5368" max="5369" width="15.7109375" style="2" customWidth="1"/>
    <col min="5370" max="5370" width="2.85546875" style="2" customWidth="1"/>
    <col min="5371" max="5372" width="15.7109375" style="2" customWidth="1"/>
    <col min="5373" max="5373" width="2.85546875" style="2" customWidth="1"/>
    <col min="5374" max="5375" width="15.7109375" style="2" customWidth="1"/>
    <col min="5376" max="5376" width="2.85546875" style="2" customWidth="1"/>
    <col min="5377" max="5378" width="15.7109375" style="2" customWidth="1"/>
    <col min="5379" max="5617" width="9.140625" style="2"/>
    <col min="5618" max="5618" width="2.85546875" style="2" customWidth="1"/>
    <col min="5619" max="5619" width="45.85546875" style="2" customWidth="1"/>
    <col min="5620" max="5620" width="2.85546875" style="2" customWidth="1"/>
    <col min="5621" max="5622" width="15.7109375" style="2" customWidth="1"/>
    <col min="5623" max="5623" width="2.85546875" style="2" customWidth="1"/>
    <col min="5624" max="5625" width="15.7109375" style="2" customWidth="1"/>
    <col min="5626" max="5626" width="2.85546875" style="2" customWidth="1"/>
    <col min="5627" max="5628" width="15.7109375" style="2" customWidth="1"/>
    <col min="5629" max="5629" width="2.85546875" style="2" customWidth="1"/>
    <col min="5630" max="5631" width="15.7109375" style="2" customWidth="1"/>
    <col min="5632" max="5632" width="2.85546875" style="2" customWidth="1"/>
    <col min="5633" max="5634" width="15.7109375" style="2" customWidth="1"/>
    <col min="5635" max="5873" width="9.140625" style="2"/>
    <col min="5874" max="5874" width="2.85546875" style="2" customWidth="1"/>
    <col min="5875" max="5875" width="45.85546875" style="2" customWidth="1"/>
    <col min="5876" max="5876" width="2.85546875" style="2" customWidth="1"/>
    <col min="5877" max="5878" width="15.7109375" style="2" customWidth="1"/>
    <col min="5879" max="5879" width="2.85546875" style="2" customWidth="1"/>
    <col min="5880" max="5881" width="15.7109375" style="2" customWidth="1"/>
    <col min="5882" max="5882" width="2.85546875" style="2" customWidth="1"/>
    <col min="5883" max="5884" width="15.7109375" style="2" customWidth="1"/>
    <col min="5885" max="5885" width="2.85546875" style="2" customWidth="1"/>
    <col min="5886" max="5887" width="15.7109375" style="2" customWidth="1"/>
    <col min="5888" max="5888" width="2.85546875" style="2" customWidth="1"/>
    <col min="5889" max="5890" width="15.7109375" style="2" customWidth="1"/>
    <col min="5891" max="6129" width="9.140625" style="2"/>
    <col min="6130" max="6130" width="2.85546875" style="2" customWidth="1"/>
    <col min="6131" max="6131" width="45.85546875" style="2" customWidth="1"/>
    <col min="6132" max="6132" width="2.85546875" style="2" customWidth="1"/>
    <col min="6133" max="6134" width="15.7109375" style="2" customWidth="1"/>
    <col min="6135" max="6135" width="2.85546875" style="2" customWidth="1"/>
    <col min="6136" max="6137" width="15.7109375" style="2" customWidth="1"/>
    <col min="6138" max="6138" width="2.85546875" style="2" customWidth="1"/>
    <col min="6139" max="6140" width="15.7109375" style="2" customWidth="1"/>
    <col min="6141" max="6141" width="2.85546875" style="2" customWidth="1"/>
    <col min="6142" max="6143" width="15.7109375" style="2" customWidth="1"/>
    <col min="6144" max="6144" width="2.85546875" style="2" customWidth="1"/>
    <col min="6145" max="6146" width="15.7109375" style="2" customWidth="1"/>
    <col min="6147" max="6385" width="9.140625" style="2"/>
    <col min="6386" max="6386" width="2.85546875" style="2" customWidth="1"/>
    <col min="6387" max="6387" width="45.85546875" style="2" customWidth="1"/>
    <col min="6388" max="6388" width="2.85546875" style="2" customWidth="1"/>
    <col min="6389" max="6390" width="15.7109375" style="2" customWidth="1"/>
    <col min="6391" max="6391" width="2.85546875" style="2" customWidth="1"/>
    <col min="6392" max="6393" width="15.7109375" style="2" customWidth="1"/>
    <col min="6394" max="6394" width="2.85546875" style="2" customWidth="1"/>
    <col min="6395" max="6396" width="15.7109375" style="2" customWidth="1"/>
    <col min="6397" max="6397" width="2.85546875" style="2" customWidth="1"/>
    <col min="6398" max="6399" width="15.7109375" style="2" customWidth="1"/>
    <col min="6400" max="6400" width="2.85546875" style="2" customWidth="1"/>
    <col min="6401" max="6402" width="15.7109375" style="2" customWidth="1"/>
    <col min="6403" max="6641" width="9.140625" style="2"/>
    <col min="6642" max="6642" width="2.85546875" style="2" customWidth="1"/>
    <col min="6643" max="6643" width="45.85546875" style="2" customWidth="1"/>
    <col min="6644" max="6644" width="2.85546875" style="2" customWidth="1"/>
    <col min="6645" max="6646" width="15.7109375" style="2" customWidth="1"/>
    <col min="6647" max="6647" width="2.85546875" style="2" customWidth="1"/>
    <col min="6648" max="6649" width="15.7109375" style="2" customWidth="1"/>
    <col min="6650" max="6650" width="2.85546875" style="2" customWidth="1"/>
    <col min="6651" max="6652" width="15.7109375" style="2" customWidth="1"/>
    <col min="6653" max="6653" width="2.85546875" style="2" customWidth="1"/>
    <col min="6654" max="6655" width="15.7109375" style="2" customWidth="1"/>
    <col min="6656" max="6656" width="2.85546875" style="2" customWidth="1"/>
    <col min="6657" max="6658" width="15.7109375" style="2" customWidth="1"/>
    <col min="6659" max="6897" width="9.140625" style="2"/>
    <col min="6898" max="6898" width="2.85546875" style="2" customWidth="1"/>
    <col min="6899" max="6899" width="45.85546875" style="2" customWidth="1"/>
    <col min="6900" max="6900" width="2.85546875" style="2" customWidth="1"/>
    <col min="6901" max="6902" width="15.7109375" style="2" customWidth="1"/>
    <col min="6903" max="6903" width="2.85546875" style="2" customWidth="1"/>
    <col min="6904" max="6905" width="15.7109375" style="2" customWidth="1"/>
    <col min="6906" max="6906" width="2.85546875" style="2" customWidth="1"/>
    <col min="6907" max="6908" width="15.7109375" style="2" customWidth="1"/>
    <col min="6909" max="6909" width="2.85546875" style="2" customWidth="1"/>
    <col min="6910" max="6911" width="15.7109375" style="2" customWidth="1"/>
    <col min="6912" max="6912" width="2.85546875" style="2" customWidth="1"/>
    <col min="6913" max="6914" width="15.7109375" style="2" customWidth="1"/>
    <col min="6915" max="7153" width="9.140625" style="2"/>
    <col min="7154" max="7154" width="2.85546875" style="2" customWidth="1"/>
    <col min="7155" max="7155" width="45.85546875" style="2" customWidth="1"/>
    <col min="7156" max="7156" width="2.85546875" style="2" customWidth="1"/>
    <col min="7157" max="7158" width="15.7109375" style="2" customWidth="1"/>
    <col min="7159" max="7159" width="2.85546875" style="2" customWidth="1"/>
    <col min="7160" max="7161" width="15.7109375" style="2" customWidth="1"/>
    <col min="7162" max="7162" width="2.85546875" style="2" customWidth="1"/>
    <col min="7163" max="7164" width="15.7109375" style="2" customWidth="1"/>
    <col min="7165" max="7165" width="2.85546875" style="2" customWidth="1"/>
    <col min="7166" max="7167" width="15.7109375" style="2" customWidth="1"/>
    <col min="7168" max="7168" width="2.85546875" style="2" customWidth="1"/>
    <col min="7169" max="7170" width="15.7109375" style="2" customWidth="1"/>
    <col min="7171" max="7409" width="9.140625" style="2"/>
    <col min="7410" max="7410" width="2.85546875" style="2" customWidth="1"/>
    <col min="7411" max="7411" width="45.85546875" style="2" customWidth="1"/>
    <col min="7412" max="7412" width="2.85546875" style="2" customWidth="1"/>
    <col min="7413" max="7414" width="15.7109375" style="2" customWidth="1"/>
    <col min="7415" max="7415" width="2.85546875" style="2" customWidth="1"/>
    <col min="7416" max="7417" width="15.7109375" style="2" customWidth="1"/>
    <col min="7418" max="7418" width="2.85546875" style="2" customWidth="1"/>
    <col min="7419" max="7420" width="15.7109375" style="2" customWidth="1"/>
    <col min="7421" max="7421" width="2.85546875" style="2" customWidth="1"/>
    <col min="7422" max="7423" width="15.7109375" style="2" customWidth="1"/>
    <col min="7424" max="7424" width="2.85546875" style="2" customWidth="1"/>
    <col min="7425" max="7426" width="15.7109375" style="2" customWidth="1"/>
    <col min="7427" max="7665" width="9.140625" style="2"/>
    <col min="7666" max="7666" width="2.85546875" style="2" customWidth="1"/>
    <col min="7667" max="7667" width="45.85546875" style="2" customWidth="1"/>
    <col min="7668" max="7668" width="2.85546875" style="2" customWidth="1"/>
    <col min="7669" max="7670" width="15.7109375" style="2" customWidth="1"/>
    <col min="7671" max="7671" width="2.85546875" style="2" customWidth="1"/>
    <col min="7672" max="7673" width="15.7109375" style="2" customWidth="1"/>
    <col min="7674" max="7674" width="2.85546875" style="2" customWidth="1"/>
    <col min="7675" max="7676" width="15.7109375" style="2" customWidth="1"/>
    <col min="7677" max="7677" width="2.85546875" style="2" customWidth="1"/>
    <col min="7678" max="7679" width="15.7109375" style="2" customWidth="1"/>
    <col min="7680" max="7680" width="2.85546875" style="2" customWidth="1"/>
    <col min="7681" max="7682" width="15.7109375" style="2" customWidth="1"/>
    <col min="7683" max="7921" width="9.140625" style="2"/>
    <col min="7922" max="7922" width="2.85546875" style="2" customWidth="1"/>
    <col min="7923" max="7923" width="45.85546875" style="2" customWidth="1"/>
    <col min="7924" max="7924" width="2.85546875" style="2" customWidth="1"/>
    <col min="7925" max="7926" width="15.7109375" style="2" customWidth="1"/>
    <col min="7927" max="7927" width="2.85546875" style="2" customWidth="1"/>
    <col min="7928" max="7929" width="15.7109375" style="2" customWidth="1"/>
    <col min="7930" max="7930" width="2.85546875" style="2" customWidth="1"/>
    <col min="7931" max="7932" width="15.7109375" style="2" customWidth="1"/>
    <col min="7933" max="7933" width="2.85546875" style="2" customWidth="1"/>
    <col min="7934" max="7935" width="15.7109375" style="2" customWidth="1"/>
    <col min="7936" max="7936" width="2.85546875" style="2" customWidth="1"/>
    <col min="7937" max="7938" width="15.7109375" style="2" customWidth="1"/>
    <col min="7939" max="8177" width="9.140625" style="2"/>
    <col min="8178" max="8178" width="2.85546875" style="2" customWidth="1"/>
    <col min="8179" max="8179" width="45.85546875" style="2" customWidth="1"/>
    <col min="8180" max="8180" width="2.85546875" style="2" customWidth="1"/>
    <col min="8181" max="8182" width="15.7109375" style="2" customWidth="1"/>
    <col min="8183" max="8183" width="2.85546875" style="2" customWidth="1"/>
    <col min="8184" max="8185" width="15.7109375" style="2" customWidth="1"/>
    <col min="8186" max="8186" width="2.85546875" style="2" customWidth="1"/>
    <col min="8187" max="8188" width="15.7109375" style="2" customWidth="1"/>
    <col min="8189" max="8189" width="2.85546875" style="2" customWidth="1"/>
    <col min="8190" max="8191" width="15.7109375" style="2" customWidth="1"/>
    <col min="8192" max="8192" width="2.85546875" style="2" customWidth="1"/>
    <col min="8193" max="8194" width="15.7109375" style="2" customWidth="1"/>
    <col min="8195" max="8433" width="9.140625" style="2"/>
    <col min="8434" max="8434" width="2.85546875" style="2" customWidth="1"/>
    <col min="8435" max="8435" width="45.85546875" style="2" customWidth="1"/>
    <col min="8436" max="8436" width="2.85546875" style="2" customWidth="1"/>
    <col min="8437" max="8438" width="15.7109375" style="2" customWidth="1"/>
    <col min="8439" max="8439" width="2.85546875" style="2" customWidth="1"/>
    <col min="8440" max="8441" width="15.7109375" style="2" customWidth="1"/>
    <col min="8442" max="8442" width="2.85546875" style="2" customWidth="1"/>
    <col min="8443" max="8444" width="15.7109375" style="2" customWidth="1"/>
    <col min="8445" max="8445" width="2.85546875" style="2" customWidth="1"/>
    <col min="8446" max="8447" width="15.7109375" style="2" customWidth="1"/>
    <col min="8448" max="8448" width="2.85546875" style="2" customWidth="1"/>
    <col min="8449" max="8450" width="15.7109375" style="2" customWidth="1"/>
    <col min="8451" max="8689" width="9.140625" style="2"/>
    <col min="8690" max="8690" width="2.85546875" style="2" customWidth="1"/>
    <col min="8691" max="8691" width="45.85546875" style="2" customWidth="1"/>
    <col min="8692" max="8692" width="2.85546875" style="2" customWidth="1"/>
    <col min="8693" max="8694" width="15.7109375" style="2" customWidth="1"/>
    <col min="8695" max="8695" width="2.85546875" style="2" customWidth="1"/>
    <col min="8696" max="8697" width="15.7109375" style="2" customWidth="1"/>
    <col min="8698" max="8698" width="2.85546875" style="2" customWidth="1"/>
    <col min="8699" max="8700" width="15.7109375" style="2" customWidth="1"/>
    <col min="8701" max="8701" width="2.85546875" style="2" customWidth="1"/>
    <col min="8702" max="8703" width="15.7109375" style="2" customWidth="1"/>
    <col min="8704" max="8704" width="2.85546875" style="2" customWidth="1"/>
    <col min="8705" max="8706" width="15.7109375" style="2" customWidth="1"/>
    <col min="8707" max="8945" width="9.140625" style="2"/>
    <col min="8946" max="8946" width="2.85546875" style="2" customWidth="1"/>
    <col min="8947" max="8947" width="45.85546875" style="2" customWidth="1"/>
    <col min="8948" max="8948" width="2.85546875" style="2" customWidth="1"/>
    <col min="8949" max="8950" width="15.7109375" style="2" customWidth="1"/>
    <col min="8951" max="8951" width="2.85546875" style="2" customWidth="1"/>
    <col min="8952" max="8953" width="15.7109375" style="2" customWidth="1"/>
    <col min="8954" max="8954" width="2.85546875" style="2" customWidth="1"/>
    <col min="8955" max="8956" width="15.7109375" style="2" customWidth="1"/>
    <col min="8957" max="8957" width="2.85546875" style="2" customWidth="1"/>
    <col min="8958" max="8959" width="15.7109375" style="2" customWidth="1"/>
    <col min="8960" max="8960" width="2.85546875" style="2" customWidth="1"/>
    <col min="8961" max="8962" width="15.7109375" style="2" customWidth="1"/>
    <col min="8963" max="9201" width="9.140625" style="2"/>
    <col min="9202" max="9202" width="2.85546875" style="2" customWidth="1"/>
    <col min="9203" max="9203" width="45.85546875" style="2" customWidth="1"/>
    <col min="9204" max="9204" width="2.85546875" style="2" customWidth="1"/>
    <col min="9205" max="9206" width="15.7109375" style="2" customWidth="1"/>
    <col min="9207" max="9207" width="2.85546875" style="2" customWidth="1"/>
    <col min="9208" max="9209" width="15.7109375" style="2" customWidth="1"/>
    <col min="9210" max="9210" width="2.85546875" style="2" customWidth="1"/>
    <col min="9211" max="9212" width="15.7109375" style="2" customWidth="1"/>
    <col min="9213" max="9213" width="2.85546875" style="2" customWidth="1"/>
    <col min="9214" max="9215" width="15.7109375" style="2" customWidth="1"/>
    <col min="9216" max="9216" width="2.85546875" style="2" customWidth="1"/>
    <col min="9217" max="9218" width="15.7109375" style="2" customWidth="1"/>
    <col min="9219" max="9457" width="9.140625" style="2"/>
    <col min="9458" max="9458" width="2.85546875" style="2" customWidth="1"/>
    <col min="9459" max="9459" width="45.85546875" style="2" customWidth="1"/>
    <col min="9460" max="9460" width="2.85546875" style="2" customWidth="1"/>
    <col min="9461" max="9462" width="15.7109375" style="2" customWidth="1"/>
    <col min="9463" max="9463" width="2.85546875" style="2" customWidth="1"/>
    <col min="9464" max="9465" width="15.7109375" style="2" customWidth="1"/>
    <col min="9466" max="9466" width="2.85546875" style="2" customWidth="1"/>
    <col min="9467" max="9468" width="15.7109375" style="2" customWidth="1"/>
    <col min="9469" max="9469" width="2.85546875" style="2" customWidth="1"/>
    <col min="9470" max="9471" width="15.7109375" style="2" customWidth="1"/>
    <col min="9472" max="9472" width="2.85546875" style="2" customWidth="1"/>
    <col min="9473" max="9474" width="15.7109375" style="2" customWidth="1"/>
    <col min="9475" max="9713" width="9.140625" style="2"/>
    <col min="9714" max="9714" width="2.85546875" style="2" customWidth="1"/>
    <col min="9715" max="9715" width="45.85546875" style="2" customWidth="1"/>
    <col min="9716" max="9716" width="2.85546875" style="2" customWidth="1"/>
    <col min="9717" max="9718" width="15.7109375" style="2" customWidth="1"/>
    <col min="9719" max="9719" width="2.85546875" style="2" customWidth="1"/>
    <col min="9720" max="9721" width="15.7109375" style="2" customWidth="1"/>
    <col min="9722" max="9722" width="2.85546875" style="2" customWidth="1"/>
    <col min="9723" max="9724" width="15.7109375" style="2" customWidth="1"/>
    <col min="9725" max="9725" width="2.85546875" style="2" customWidth="1"/>
    <col min="9726" max="9727" width="15.7109375" style="2" customWidth="1"/>
    <col min="9728" max="9728" width="2.85546875" style="2" customWidth="1"/>
    <col min="9729" max="9730" width="15.7109375" style="2" customWidth="1"/>
    <col min="9731" max="9969" width="9.140625" style="2"/>
    <col min="9970" max="9970" width="2.85546875" style="2" customWidth="1"/>
    <col min="9971" max="9971" width="45.85546875" style="2" customWidth="1"/>
    <col min="9972" max="9972" width="2.85546875" style="2" customWidth="1"/>
    <col min="9973" max="9974" width="15.7109375" style="2" customWidth="1"/>
    <col min="9975" max="9975" width="2.85546875" style="2" customWidth="1"/>
    <col min="9976" max="9977" width="15.7109375" style="2" customWidth="1"/>
    <col min="9978" max="9978" width="2.85546875" style="2" customWidth="1"/>
    <col min="9979" max="9980" width="15.7109375" style="2" customWidth="1"/>
    <col min="9981" max="9981" width="2.85546875" style="2" customWidth="1"/>
    <col min="9982" max="9983" width="15.7109375" style="2" customWidth="1"/>
    <col min="9984" max="9984" width="2.85546875" style="2" customWidth="1"/>
    <col min="9985" max="9986" width="15.7109375" style="2" customWidth="1"/>
    <col min="9987" max="10225" width="9.140625" style="2"/>
    <col min="10226" max="10226" width="2.85546875" style="2" customWidth="1"/>
    <col min="10227" max="10227" width="45.85546875" style="2" customWidth="1"/>
    <col min="10228" max="10228" width="2.85546875" style="2" customWidth="1"/>
    <col min="10229" max="10230" width="15.7109375" style="2" customWidth="1"/>
    <col min="10231" max="10231" width="2.85546875" style="2" customWidth="1"/>
    <col min="10232" max="10233" width="15.7109375" style="2" customWidth="1"/>
    <col min="10234" max="10234" width="2.85546875" style="2" customWidth="1"/>
    <col min="10235" max="10236" width="15.7109375" style="2" customWidth="1"/>
    <col min="10237" max="10237" width="2.85546875" style="2" customWidth="1"/>
    <col min="10238" max="10239" width="15.7109375" style="2" customWidth="1"/>
    <col min="10240" max="10240" width="2.85546875" style="2" customWidth="1"/>
    <col min="10241" max="10242" width="15.7109375" style="2" customWidth="1"/>
    <col min="10243" max="10481" width="9.140625" style="2"/>
    <col min="10482" max="10482" width="2.85546875" style="2" customWidth="1"/>
    <col min="10483" max="10483" width="45.85546875" style="2" customWidth="1"/>
    <col min="10484" max="10484" width="2.85546875" style="2" customWidth="1"/>
    <col min="10485" max="10486" width="15.7109375" style="2" customWidth="1"/>
    <col min="10487" max="10487" width="2.85546875" style="2" customWidth="1"/>
    <col min="10488" max="10489" width="15.7109375" style="2" customWidth="1"/>
    <col min="10490" max="10490" width="2.85546875" style="2" customWidth="1"/>
    <col min="10491" max="10492" width="15.7109375" style="2" customWidth="1"/>
    <col min="10493" max="10493" width="2.85546875" style="2" customWidth="1"/>
    <col min="10494" max="10495" width="15.7109375" style="2" customWidth="1"/>
    <col min="10496" max="10496" width="2.85546875" style="2" customWidth="1"/>
    <col min="10497" max="10498" width="15.7109375" style="2" customWidth="1"/>
    <col min="10499" max="10737" width="9.140625" style="2"/>
    <col min="10738" max="10738" width="2.85546875" style="2" customWidth="1"/>
    <col min="10739" max="10739" width="45.85546875" style="2" customWidth="1"/>
    <col min="10740" max="10740" width="2.85546875" style="2" customWidth="1"/>
    <col min="10741" max="10742" width="15.7109375" style="2" customWidth="1"/>
    <col min="10743" max="10743" width="2.85546875" style="2" customWidth="1"/>
    <col min="10744" max="10745" width="15.7109375" style="2" customWidth="1"/>
    <col min="10746" max="10746" width="2.85546875" style="2" customWidth="1"/>
    <col min="10747" max="10748" width="15.7109375" style="2" customWidth="1"/>
    <col min="10749" max="10749" width="2.85546875" style="2" customWidth="1"/>
    <col min="10750" max="10751" width="15.7109375" style="2" customWidth="1"/>
    <col min="10752" max="10752" width="2.85546875" style="2" customWidth="1"/>
    <col min="10753" max="10754" width="15.7109375" style="2" customWidth="1"/>
    <col min="10755" max="10993" width="9.140625" style="2"/>
    <col min="10994" max="10994" width="2.85546875" style="2" customWidth="1"/>
    <col min="10995" max="10995" width="45.85546875" style="2" customWidth="1"/>
    <col min="10996" max="10996" width="2.85546875" style="2" customWidth="1"/>
    <col min="10997" max="10998" width="15.7109375" style="2" customWidth="1"/>
    <col min="10999" max="10999" width="2.85546875" style="2" customWidth="1"/>
    <col min="11000" max="11001" width="15.7109375" style="2" customWidth="1"/>
    <col min="11002" max="11002" width="2.85546875" style="2" customWidth="1"/>
    <col min="11003" max="11004" width="15.7109375" style="2" customWidth="1"/>
    <col min="11005" max="11005" width="2.85546875" style="2" customWidth="1"/>
    <col min="11006" max="11007" width="15.7109375" style="2" customWidth="1"/>
    <col min="11008" max="11008" width="2.85546875" style="2" customWidth="1"/>
    <col min="11009" max="11010" width="15.7109375" style="2" customWidth="1"/>
    <col min="11011" max="11249" width="9.140625" style="2"/>
    <col min="11250" max="11250" width="2.85546875" style="2" customWidth="1"/>
    <col min="11251" max="11251" width="45.85546875" style="2" customWidth="1"/>
    <col min="11252" max="11252" width="2.85546875" style="2" customWidth="1"/>
    <col min="11253" max="11254" width="15.7109375" style="2" customWidth="1"/>
    <col min="11255" max="11255" width="2.85546875" style="2" customWidth="1"/>
    <col min="11256" max="11257" width="15.7109375" style="2" customWidth="1"/>
    <col min="11258" max="11258" width="2.85546875" style="2" customWidth="1"/>
    <col min="11259" max="11260" width="15.7109375" style="2" customWidth="1"/>
    <col min="11261" max="11261" width="2.85546875" style="2" customWidth="1"/>
    <col min="11262" max="11263" width="15.7109375" style="2" customWidth="1"/>
    <col min="11264" max="11264" width="2.85546875" style="2" customWidth="1"/>
    <col min="11265" max="11266" width="15.7109375" style="2" customWidth="1"/>
    <col min="11267" max="11505" width="9.140625" style="2"/>
    <col min="11506" max="11506" width="2.85546875" style="2" customWidth="1"/>
    <col min="11507" max="11507" width="45.85546875" style="2" customWidth="1"/>
    <col min="11508" max="11508" width="2.85546875" style="2" customWidth="1"/>
    <col min="11509" max="11510" width="15.7109375" style="2" customWidth="1"/>
    <col min="11511" max="11511" width="2.85546875" style="2" customWidth="1"/>
    <col min="11512" max="11513" width="15.7109375" style="2" customWidth="1"/>
    <col min="11514" max="11514" width="2.85546875" style="2" customWidth="1"/>
    <col min="11515" max="11516" width="15.7109375" style="2" customWidth="1"/>
    <col min="11517" max="11517" width="2.85546875" style="2" customWidth="1"/>
    <col min="11518" max="11519" width="15.7109375" style="2" customWidth="1"/>
    <col min="11520" max="11520" width="2.85546875" style="2" customWidth="1"/>
    <col min="11521" max="11522" width="15.7109375" style="2" customWidth="1"/>
    <col min="11523" max="11761" width="9.140625" style="2"/>
    <col min="11762" max="11762" width="2.85546875" style="2" customWidth="1"/>
    <col min="11763" max="11763" width="45.85546875" style="2" customWidth="1"/>
    <col min="11764" max="11764" width="2.85546875" style="2" customWidth="1"/>
    <col min="11765" max="11766" width="15.7109375" style="2" customWidth="1"/>
    <col min="11767" max="11767" width="2.85546875" style="2" customWidth="1"/>
    <col min="11768" max="11769" width="15.7109375" style="2" customWidth="1"/>
    <col min="11770" max="11770" width="2.85546875" style="2" customWidth="1"/>
    <col min="11771" max="11772" width="15.7109375" style="2" customWidth="1"/>
    <col min="11773" max="11773" width="2.85546875" style="2" customWidth="1"/>
    <col min="11774" max="11775" width="15.7109375" style="2" customWidth="1"/>
    <col min="11776" max="11776" width="2.85546875" style="2" customWidth="1"/>
    <col min="11777" max="11778" width="15.7109375" style="2" customWidth="1"/>
    <col min="11779" max="12017" width="9.140625" style="2"/>
    <col min="12018" max="12018" width="2.85546875" style="2" customWidth="1"/>
    <col min="12019" max="12019" width="45.85546875" style="2" customWidth="1"/>
    <col min="12020" max="12020" width="2.85546875" style="2" customWidth="1"/>
    <col min="12021" max="12022" width="15.7109375" style="2" customWidth="1"/>
    <col min="12023" max="12023" width="2.85546875" style="2" customWidth="1"/>
    <col min="12024" max="12025" width="15.7109375" style="2" customWidth="1"/>
    <col min="12026" max="12026" width="2.85546875" style="2" customWidth="1"/>
    <col min="12027" max="12028" width="15.7109375" style="2" customWidth="1"/>
    <col min="12029" max="12029" width="2.85546875" style="2" customWidth="1"/>
    <col min="12030" max="12031" width="15.7109375" style="2" customWidth="1"/>
    <col min="12032" max="12032" width="2.85546875" style="2" customWidth="1"/>
    <col min="12033" max="12034" width="15.7109375" style="2" customWidth="1"/>
    <col min="12035" max="12273" width="9.140625" style="2"/>
    <col min="12274" max="12274" width="2.85546875" style="2" customWidth="1"/>
    <col min="12275" max="12275" width="45.85546875" style="2" customWidth="1"/>
    <col min="12276" max="12276" width="2.85546875" style="2" customWidth="1"/>
    <col min="12277" max="12278" width="15.7109375" style="2" customWidth="1"/>
    <col min="12279" max="12279" width="2.85546875" style="2" customWidth="1"/>
    <col min="12280" max="12281" width="15.7109375" style="2" customWidth="1"/>
    <col min="12282" max="12282" width="2.85546875" style="2" customWidth="1"/>
    <col min="12283" max="12284" width="15.7109375" style="2" customWidth="1"/>
    <col min="12285" max="12285" width="2.85546875" style="2" customWidth="1"/>
    <col min="12286" max="12287" width="15.7109375" style="2" customWidth="1"/>
    <col min="12288" max="12288" width="2.85546875" style="2" customWidth="1"/>
    <col min="12289" max="12290" width="15.7109375" style="2" customWidth="1"/>
    <col min="12291" max="12529" width="9.140625" style="2"/>
    <col min="12530" max="12530" width="2.85546875" style="2" customWidth="1"/>
    <col min="12531" max="12531" width="45.85546875" style="2" customWidth="1"/>
    <col min="12532" max="12532" width="2.85546875" style="2" customWidth="1"/>
    <col min="12533" max="12534" width="15.7109375" style="2" customWidth="1"/>
    <col min="12535" max="12535" width="2.85546875" style="2" customWidth="1"/>
    <col min="12536" max="12537" width="15.7109375" style="2" customWidth="1"/>
    <col min="12538" max="12538" width="2.85546875" style="2" customWidth="1"/>
    <col min="12539" max="12540" width="15.7109375" style="2" customWidth="1"/>
    <col min="12541" max="12541" width="2.85546875" style="2" customWidth="1"/>
    <col min="12542" max="12543" width="15.7109375" style="2" customWidth="1"/>
    <col min="12544" max="12544" width="2.85546875" style="2" customWidth="1"/>
    <col min="12545" max="12546" width="15.7109375" style="2" customWidth="1"/>
    <col min="12547" max="12785" width="9.140625" style="2"/>
    <col min="12786" max="12786" width="2.85546875" style="2" customWidth="1"/>
    <col min="12787" max="12787" width="45.85546875" style="2" customWidth="1"/>
    <col min="12788" max="12788" width="2.85546875" style="2" customWidth="1"/>
    <col min="12789" max="12790" width="15.7109375" style="2" customWidth="1"/>
    <col min="12791" max="12791" width="2.85546875" style="2" customWidth="1"/>
    <col min="12792" max="12793" width="15.7109375" style="2" customWidth="1"/>
    <col min="12794" max="12794" width="2.85546875" style="2" customWidth="1"/>
    <col min="12795" max="12796" width="15.7109375" style="2" customWidth="1"/>
    <col min="12797" max="12797" width="2.85546875" style="2" customWidth="1"/>
    <col min="12798" max="12799" width="15.7109375" style="2" customWidth="1"/>
    <col min="12800" max="12800" width="2.85546875" style="2" customWidth="1"/>
    <col min="12801" max="12802" width="15.7109375" style="2" customWidth="1"/>
    <col min="12803" max="13041" width="9.140625" style="2"/>
    <col min="13042" max="13042" width="2.85546875" style="2" customWidth="1"/>
    <col min="13043" max="13043" width="45.85546875" style="2" customWidth="1"/>
    <col min="13044" max="13044" width="2.85546875" style="2" customWidth="1"/>
    <col min="13045" max="13046" width="15.7109375" style="2" customWidth="1"/>
    <col min="13047" max="13047" width="2.85546875" style="2" customWidth="1"/>
    <col min="13048" max="13049" width="15.7109375" style="2" customWidth="1"/>
    <col min="13050" max="13050" width="2.85546875" style="2" customWidth="1"/>
    <col min="13051" max="13052" width="15.7109375" style="2" customWidth="1"/>
    <col min="13053" max="13053" width="2.85546875" style="2" customWidth="1"/>
    <col min="13054" max="13055" width="15.7109375" style="2" customWidth="1"/>
    <col min="13056" max="13056" width="2.85546875" style="2" customWidth="1"/>
    <col min="13057" max="13058" width="15.7109375" style="2" customWidth="1"/>
    <col min="13059" max="13297" width="9.140625" style="2"/>
    <col min="13298" max="13298" width="2.85546875" style="2" customWidth="1"/>
    <col min="13299" max="13299" width="45.85546875" style="2" customWidth="1"/>
    <col min="13300" max="13300" width="2.85546875" style="2" customWidth="1"/>
    <col min="13301" max="13302" width="15.7109375" style="2" customWidth="1"/>
    <col min="13303" max="13303" width="2.85546875" style="2" customWidth="1"/>
    <col min="13304" max="13305" width="15.7109375" style="2" customWidth="1"/>
    <col min="13306" max="13306" width="2.85546875" style="2" customWidth="1"/>
    <col min="13307" max="13308" width="15.7109375" style="2" customWidth="1"/>
    <col min="13309" max="13309" width="2.85546875" style="2" customWidth="1"/>
    <col min="13310" max="13311" width="15.7109375" style="2" customWidth="1"/>
    <col min="13312" max="13312" width="2.85546875" style="2" customWidth="1"/>
    <col min="13313" max="13314" width="15.7109375" style="2" customWidth="1"/>
    <col min="13315" max="13553" width="9.140625" style="2"/>
    <col min="13554" max="13554" width="2.85546875" style="2" customWidth="1"/>
    <col min="13555" max="13555" width="45.85546875" style="2" customWidth="1"/>
    <col min="13556" max="13556" width="2.85546875" style="2" customWidth="1"/>
    <col min="13557" max="13558" width="15.7109375" style="2" customWidth="1"/>
    <col min="13559" max="13559" width="2.85546875" style="2" customWidth="1"/>
    <col min="13560" max="13561" width="15.7109375" style="2" customWidth="1"/>
    <col min="13562" max="13562" width="2.85546875" style="2" customWidth="1"/>
    <col min="13563" max="13564" width="15.7109375" style="2" customWidth="1"/>
    <col min="13565" max="13565" width="2.85546875" style="2" customWidth="1"/>
    <col min="13566" max="13567" width="15.7109375" style="2" customWidth="1"/>
    <col min="13568" max="13568" width="2.85546875" style="2" customWidth="1"/>
    <col min="13569" max="13570" width="15.7109375" style="2" customWidth="1"/>
    <col min="13571" max="13809" width="9.140625" style="2"/>
    <col min="13810" max="13810" width="2.85546875" style="2" customWidth="1"/>
    <col min="13811" max="13811" width="45.85546875" style="2" customWidth="1"/>
    <col min="13812" max="13812" width="2.85546875" style="2" customWidth="1"/>
    <col min="13813" max="13814" width="15.7109375" style="2" customWidth="1"/>
    <col min="13815" max="13815" width="2.85546875" style="2" customWidth="1"/>
    <col min="13816" max="13817" width="15.7109375" style="2" customWidth="1"/>
    <col min="13818" max="13818" width="2.85546875" style="2" customWidth="1"/>
    <col min="13819" max="13820" width="15.7109375" style="2" customWidth="1"/>
    <col min="13821" max="13821" width="2.85546875" style="2" customWidth="1"/>
    <col min="13822" max="13823" width="15.7109375" style="2" customWidth="1"/>
    <col min="13824" max="13824" width="2.85546875" style="2" customWidth="1"/>
    <col min="13825" max="13826" width="15.7109375" style="2" customWidth="1"/>
    <col min="13827" max="14065" width="9.140625" style="2"/>
    <col min="14066" max="14066" width="2.85546875" style="2" customWidth="1"/>
    <col min="14067" max="14067" width="45.85546875" style="2" customWidth="1"/>
    <col min="14068" max="14068" width="2.85546875" style="2" customWidth="1"/>
    <col min="14069" max="14070" width="15.7109375" style="2" customWidth="1"/>
    <col min="14071" max="14071" width="2.85546875" style="2" customWidth="1"/>
    <col min="14072" max="14073" width="15.7109375" style="2" customWidth="1"/>
    <col min="14074" max="14074" width="2.85546875" style="2" customWidth="1"/>
    <col min="14075" max="14076" width="15.7109375" style="2" customWidth="1"/>
    <col min="14077" max="14077" width="2.85546875" style="2" customWidth="1"/>
    <col min="14078" max="14079" width="15.7109375" style="2" customWidth="1"/>
    <col min="14080" max="14080" width="2.85546875" style="2" customWidth="1"/>
    <col min="14081" max="14082" width="15.7109375" style="2" customWidth="1"/>
    <col min="14083" max="14321" width="9.140625" style="2"/>
    <col min="14322" max="14322" width="2.85546875" style="2" customWidth="1"/>
    <col min="14323" max="14323" width="45.85546875" style="2" customWidth="1"/>
    <col min="14324" max="14324" width="2.85546875" style="2" customWidth="1"/>
    <col min="14325" max="14326" width="15.7109375" style="2" customWidth="1"/>
    <col min="14327" max="14327" width="2.85546875" style="2" customWidth="1"/>
    <col min="14328" max="14329" width="15.7109375" style="2" customWidth="1"/>
    <col min="14330" max="14330" width="2.85546875" style="2" customWidth="1"/>
    <col min="14331" max="14332" width="15.7109375" style="2" customWidth="1"/>
    <col min="14333" max="14333" width="2.85546875" style="2" customWidth="1"/>
    <col min="14334" max="14335" width="15.7109375" style="2" customWidth="1"/>
    <col min="14336" max="14336" width="2.85546875" style="2" customWidth="1"/>
    <col min="14337" max="14338" width="15.7109375" style="2" customWidth="1"/>
    <col min="14339" max="14577" width="9.140625" style="2"/>
    <col min="14578" max="14578" width="2.85546875" style="2" customWidth="1"/>
    <col min="14579" max="14579" width="45.85546875" style="2" customWidth="1"/>
    <col min="14580" max="14580" width="2.85546875" style="2" customWidth="1"/>
    <col min="14581" max="14582" width="15.7109375" style="2" customWidth="1"/>
    <col min="14583" max="14583" width="2.85546875" style="2" customWidth="1"/>
    <col min="14584" max="14585" width="15.7109375" style="2" customWidth="1"/>
    <col min="14586" max="14586" width="2.85546875" style="2" customWidth="1"/>
    <col min="14587" max="14588" width="15.7109375" style="2" customWidth="1"/>
    <col min="14589" max="14589" width="2.85546875" style="2" customWidth="1"/>
    <col min="14590" max="14591" width="15.7109375" style="2" customWidth="1"/>
    <col min="14592" max="14592" width="2.85546875" style="2" customWidth="1"/>
    <col min="14593" max="14594" width="15.7109375" style="2" customWidth="1"/>
    <col min="14595" max="14833" width="9.140625" style="2"/>
    <col min="14834" max="14834" width="2.85546875" style="2" customWidth="1"/>
    <col min="14835" max="14835" width="45.85546875" style="2" customWidth="1"/>
    <col min="14836" max="14836" width="2.85546875" style="2" customWidth="1"/>
    <col min="14837" max="14838" width="15.7109375" style="2" customWidth="1"/>
    <col min="14839" max="14839" width="2.85546875" style="2" customWidth="1"/>
    <col min="14840" max="14841" width="15.7109375" style="2" customWidth="1"/>
    <col min="14842" max="14842" width="2.85546875" style="2" customWidth="1"/>
    <col min="14843" max="14844" width="15.7109375" style="2" customWidth="1"/>
    <col min="14845" max="14845" width="2.85546875" style="2" customWidth="1"/>
    <col min="14846" max="14847" width="15.7109375" style="2" customWidth="1"/>
    <col min="14848" max="14848" width="2.85546875" style="2" customWidth="1"/>
    <col min="14849" max="14850" width="15.7109375" style="2" customWidth="1"/>
    <col min="14851" max="15089" width="9.140625" style="2"/>
    <col min="15090" max="15090" width="2.85546875" style="2" customWidth="1"/>
    <col min="15091" max="15091" width="45.85546875" style="2" customWidth="1"/>
    <col min="15092" max="15092" width="2.85546875" style="2" customWidth="1"/>
    <col min="15093" max="15094" width="15.7109375" style="2" customWidth="1"/>
    <col min="15095" max="15095" width="2.85546875" style="2" customWidth="1"/>
    <col min="15096" max="15097" width="15.7109375" style="2" customWidth="1"/>
    <col min="15098" max="15098" width="2.85546875" style="2" customWidth="1"/>
    <col min="15099" max="15100" width="15.7109375" style="2" customWidth="1"/>
    <col min="15101" max="15101" width="2.85546875" style="2" customWidth="1"/>
    <col min="15102" max="15103" width="15.7109375" style="2" customWidth="1"/>
    <col min="15104" max="15104" width="2.85546875" style="2" customWidth="1"/>
    <col min="15105" max="15106" width="15.7109375" style="2" customWidth="1"/>
    <col min="15107" max="15345" width="9.140625" style="2"/>
    <col min="15346" max="15346" width="2.85546875" style="2" customWidth="1"/>
    <col min="15347" max="15347" width="45.85546875" style="2" customWidth="1"/>
    <col min="15348" max="15348" width="2.85546875" style="2" customWidth="1"/>
    <col min="15349" max="15350" width="15.7109375" style="2" customWidth="1"/>
    <col min="15351" max="15351" width="2.85546875" style="2" customWidth="1"/>
    <col min="15352" max="15353" width="15.7109375" style="2" customWidth="1"/>
    <col min="15354" max="15354" width="2.85546875" style="2" customWidth="1"/>
    <col min="15355" max="15356" width="15.7109375" style="2" customWidth="1"/>
    <col min="15357" max="15357" width="2.85546875" style="2" customWidth="1"/>
    <col min="15358" max="15359" width="15.7109375" style="2" customWidth="1"/>
    <col min="15360" max="15360" width="2.85546875" style="2" customWidth="1"/>
    <col min="15361" max="15362" width="15.7109375" style="2" customWidth="1"/>
    <col min="15363" max="15601" width="9.140625" style="2"/>
    <col min="15602" max="15602" width="2.85546875" style="2" customWidth="1"/>
    <col min="15603" max="15603" width="45.85546875" style="2" customWidth="1"/>
    <col min="15604" max="15604" width="2.85546875" style="2" customWidth="1"/>
    <col min="15605" max="15606" width="15.7109375" style="2" customWidth="1"/>
    <col min="15607" max="15607" width="2.85546875" style="2" customWidth="1"/>
    <col min="15608" max="15609" width="15.7109375" style="2" customWidth="1"/>
    <col min="15610" max="15610" width="2.85546875" style="2" customWidth="1"/>
    <col min="15611" max="15612" width="15.7109375" style="2" customWidth="1"/>
    <col min="15613" max="15613" width="2.85546875" style="2" customWidth="1"/>
    <col min="15614" max="15615" width="15.7109375" style="2" customWidth="1"/>
    <col min="15616" max="15616" width="2.85546875" style="2" customWidth="1"/>
    <col min="15617" max="15618" width="15.7109375" style="2" customWidth="1"/>
    <col min="15619" max="15857" width="9.140625" style="2"/>
    <col min="15858" max="15858" width="2.85546875" style="2" customWidth="1"/>
    <col min="15859" max="15859" width="45.85546875" style="2" customWidth="1"/>
    <col min="15860" max="15860" width="2.85546875" style="2" customWidth="1"/>
    <col min="15861" max="15862" width="15.7109375" style="2" customWidth="1"/>
    <col min="15863" max="15863" width="2.85546875" style="2" customWidth="1"/>
    <col min="15864" max="15865" width="15.7109375" style="2" customWidth="1"/>
    <col min="15866" max="15866" width="2.85546875" style="2" customWidth="1"/>
    <col min="15867" max="15868" width="15.7109375" style="2" customWidth="1"/>
    <col min="15869" max="15869" width="2.85546875" style="2" customWidth="1"/>
    <col min="15870" max="15871" width="15.7109375" style="2" customWidth="1"/>
    <col min="15872" max="15872" width="2.85546875" style="2" customWidth="1"/>
    <col min="15873" max="15874" width="15.7109375" style="2" customWidth="1"/>
    <col min="15875" max="16113" width="9.140625" style="2"/>
    <col min="16114" max="16114" width="2.85546875" style="2" customWidth="1"/>
    <col min="16115" max="16115" width="45.85546875" style="2" customWidth="1"/>
    <col min="16116" max="16116" width="2.85546875" style="2" customWidth="1"/>
    <col min="16117" max="16118" width="15.7109375" style="2" customWidth="1"/>
    <col min="16119" max="16119" width="2.85546875" style="2" customWidth="1"/>
    <col min="16120" max="16121" width="15.7109375" style="2" customWidth="1"/>
    <col min="16122" max="16122" width="2.85546875" style="2" customWidth="1"/>
    <col min="16123" max="16124" width="15.7109375" style="2" customWidth="1"/>
    <col min="16125" max="16125" width="2.85546875" style="2" customWidth="1"/>
    <col min="16126" max="16127" width="15.7109375" style="2" customWidth="1"/>
    <col min="16128" max="16128" width="2.85546875" style="2" customWidth="1"/>
    <col min="16129" max="16130" width="15.7109375" style="2" customWidth="1"/>
    <col min="16131" max="16384" width="9.140625" style="2"/>
  </cols>
  <sheetData>
    <row r="1" spans="1:12" ht="12" customHeight="1" x14ac:dyDescent="0.25"/>
    <row r="2" spans="1:12" ht="12" customHeight="1" x14ac:dyDescent="0.25">
      <c r="B2" s="240" t="s">
        <v>616</v>
      </c>
    </row>
    <row r="3" spans="1:12" ht="12" customHeight="1" x14ac:dyDescent="0.25">
      <c r="B3" s="240" t="s">
        <v>617</v>
      </c>
    </row>
    <row r="4" spans="1:12" ht="12" customHeight="1" x14ac:dyDescent="0.25">
      <c r="B4" s="2025" t="s">
        <v>4</v>
      </c>
      <c r="D4" s="2028" t="s">
        <v>571</v>
      </c>
      <c r="E4" s="2028"/>
      <c r="G4" s="2028" t="s">
        <v>572</v>
      </c>
      <c r="H4" s="2028"/>
      <c r="J4" s="2028" t="s">
        <v>573</v>
      </c>
      <c r="K4" s="2028"/>
    </row>
    <row r="5" spans="1:12" ht="12" customHeight="1" x14ac:dyDescent="0.25">
      <c r="B5" s="2026"/>
      <c r="D5" s="2024" t="s">
        <v>577</v>
      </c>
      <c r="E5" s="2024"/>
      <c r="G5" s="2024" t="s">
        <v>3</v>
      </c>
      <c r="H5" s="2024"/>
      <c r="J5" s="2024" t="s">
        <v>577</v>
      </c>
      <c r="K5" s="2024"/>
    </row>
    <row r="6" spans="1:12" ht="12" customHeight="1" x14ac:dyDescent="0.25">
      <c r="B6" s="2027"/>
      <c r="D6" s="520">
        <v>2016</v>
      </c>
      <c r="E6" s="520">
        <v>2015</v>
      </c>
      <c r="G6" s="520">
        <v>2016</v>
      </c>
      <c r="H6" s="520">
        <v>2015</v>
      </c>
      <c r="J6" s="520">
        <v>2016</v>
      </c>
      <c r="K6" s="520">
        <v>2015</v>
      </c>
    </row>
    <row r="7" spans="1:12" ht="12" customHeight="1" x14ac:dyDescent="0.25">
      <c r="B7" s="589"/>
      <c r="C7" s="149"/>
      <c r="D7" s="590"/>
      <c r="E7" s="590"/>
      <c r="F7" s="149"/>
      <c r="G7" s="590"/>
      <c r="H7" s="590"/>
      <c r="I7" s="149"/>
      <c r="J7" s="590"/>
      <c r="K7" s="590"/>
      <c r="L7" s="149"/>
    </row>
    <row r="8" spans="1:12" ht="12" customHeight="1" x14ac:dyDescent="0.25">
      <c r="B8" s="562" t="s">
        <v>11</v>
      </c>
      <c r="C8" s="149"/>
      <c r="D8" s="149"/>
      <c r="E8" s="149"/>
      <c r="F8" s="149"/>
      <c r="G8" s="149"/>
      <c r="H8" s="149"/>
      <c r="I8" s="149"/>
      <c r="J8" s="149"/>
      <c r="K8" s="149"/>
      <c r="L8" s="149"/>
    </row>
    <row r="9" spans="1:12" ht="12" customHeight="1" x14ac:dyDescent="0.25">
      <c r="B9" s="546" t="s">
        <v>14</v>
      </c>
      <c r="C9" s="149"/>
      <c r="D9" s="524">
        <v>163892083</v>
      </c>
      <c r="E9" s="524">
        <v>105735430</v>
      </c>
      <c r="F9" s="149"/>
      <c r="G9" s="525">
        <v>5018516.1613676893</v>
      </c>
      <c r="H9" s="525">
        <v>4521461.9228914184</v>
      </c>
      <c r="I9" s="149"/>
      <c r="J9" s="524">
        <v>4115890</v>
      </c>
      <c r="K9" s="524">
        <v>1231387</v>
      </c>
      <c r="L9" s="149"/>
    </row>
    <row r="10" spans="1:12" ht="12" customHeight="1" x14ac:dyDescent="0.25">
      <c r="A10" s="112"/>
      <c r="B10" s="549" t="s">
        <v>20</v>
      </c>
      <c r="C10" s="149"/>
      <c r="D10" s="528">
        <v>599863</v>
      </c>
      <c r="E10" s="528">
        <v>558175</v>
      </c>
      <c r="F10" s="149"/>
      <c r="G10" s="529">
        <v>24331.983698886695</v>
      </c>
      <c r="H10" s="529">
        <v>20979.046187739223</v>
      </c>
      <c r="I10" s="149"/>
      <c r="J10" s="528">
        <v>3553</v>
      </c>
      <c r="K10" s="528">
        <v>4651</v>
      </c>
      <c r="L10" s="149"/>
    </row>
    <row r="11" spans="1:12" ht="12" customHeight="1" x14ac:dyDescent="0.25">
      <c r="B11" s="549" t="s">
        <v>142</v>
      </c>
      <c r="C11" s="149"/>
      <c r="D11" s="528">
        <v>196951833</v>
      </c>
      <c r="E11" s="528">
        <v>198875882</v>
      </c>
      <c r="F11" s="149"/>
      <c r="G11" s="529">
        <v>18857126</v>
      </c>
      <c r="H11" s="529">
        <v>20118869.658551998</v>
      </c>
      <c r="I11" s="149"/>
      <c r="J11" s="528">
        <v>1435748</v>
      </c>
      <c r="K11" s="528">
        <v>1436015</v>
      </c>
      <c r="L11" s="149"/>
    </row>
    <row r="12" spans="1:12" ht="12" customHeight="1" x14ac:dyDescent="0.25">
      <c r="B12" s="549" t="s">
        <v>579</v>
      </c>
      <c r="C12" s="149"/>
      <c r="D12" s="597">
        <v>8632764</v>
      </c>
      <c r="E12" s="597">
        <v>8024457</v>
      </c>
      <c r="F12" s="149"/>
      <c r="G12" s="576">
        <v>79224.433159391192</v>
      </c>
      <c r="H12" s="576">
        <v>73989.804574887778</v>
      </c>
      <c r="I12" s="149"/>
      <c r="J12" s="597">
        <v>836895</v>
      </c>
      <c r="K12" s="597">
        <v>505861</v>
      </c>
      <c r="L12" s="149"/>
    </row>
    <row r="13" spans="1:12" ht="12" customHeight="1" x14ac:dyDescent="0.25">
      <c r="A13" s="112"/>
      <c r="B13" s="552" t="s">
        <v>144</v>
      </c>
      <c r="C13" s="149"/>
      <c r="D13" s="531">
        <v>8422075</v>
      </c>
      <c r="E13" s="531">
        <v>13137855</v>
      </c>
      <c r="F13" s="149"/>
      <c r="G13" s="532">
        <v>721588</v>
      </c>
      <c r="H13" s="532">
        <v>1167505</v>
      </c>
      <c r="I13" s="149"/>
      <c r="J13" s="531">
        <v>118076</v>
      </c>
      <c r="K13" s="531">
        <v>106819</v>
      </c>
      <c r="L13" s="149"/>
    </row>
    <row r="14" spans="1:12" ht="12" customHeight="1" x14ac:dyDescent="0.25">
      <c r="A14" s="112"/>
      <c r="B14" s="368" t="s">
        <v>30</v>
      </c>
      <c r="C14" s="149"/>
      <c r="D14" s="379">
        <f>SUM(D9:D13)</f>
        <v>378498618</v>
      </c>
      <c r="E14" s="379">
        <f t="shared" ref="E14:K14" si="0">SUM(E9:E13)</f>
        <v>326331799</v>
      </c>
      <c r="F14" s="379"/>
      <c r="G14" s="379">
        <f t="shared" si="0"/>
        <v>24700786.578225967</v>
      </c>
      <c r="H14" s="379">
        <f t="shared" si="0"/>
        <v>25902805.432206046</v>
      </c>
      <c r="I14" s="379"/>
      <c r="J14" s="379">
        <f t="shared" si="0"/>
        <v>6510162</v>
      </c>
      <c r="K14" s="379">
        <f t="shared" si="0"/>
        <v>3284733</v>
      </c>
      <c r="L14" s="149"/>
    </row>
    <row r="15" spans="1:12" ht="12" customHeight="1" x14ac:dyDescent="0.25">
      <c r="A15" s="112"/>
      <c r="B15" s="368"/>
      <c r="C15" s="149"/>
      <c r="D15" s="526"/>
      <c r="E15" s="526"/>
      <c r="F15" s="149"/>
      <c r="G15" s="534"/>
      <c r="H15" s="534"/>
      <c r="I15" s="149"/>
      <c r="J15" s="526"/>
      <c r="K15" s="526"/>
      <c r="L15" s="149"/>
    </row>
    <row r="16" spans="1:12" ht="12" customHeight="1" x14ac:dyDescent="0.25">
      <c r="B16" s="562" t="s">
        <v>582</v>
      </c>
      <c r="C16" s="149"/>
      <c r="D16" s="149"/>
      <c r="E16" s="149"/>
      <c r="F16" s="149"/>
      <c r="G16" s="538"/>
      <c r="H16" s="538"/>
      <c r="I16" s="149"/>
      <c r="J16" s="149"/>
      <c r="K16" s="149"/>
      <c r="L16" s="149"/>
    </row>
    <row r="17" spans="1:12" ht="12" customHeight="1" x14ac:dyDescent="0.25">
      <c r="B17" s="546" t="s">
        <v>700</v>
      </c>
      <c r="C17" s="149"/>
      <c r="D17" s="685">
        <v>322747312</v>
      </c>
      <c r="E17" s="686">
        <v>259420574</v>
      </c>
      <c r="F17" s="149"/>
      <c r="G17" s="525">
        <v>295881.53256252949</v>
      </c>
      <c r="H17" s="525">
        <v>252701.09594829348</v>
      </c>
      <c r="I17" s="149"/>
      <c r="J17" s="524">
        <v>577757</v>
      </c>
      <c r="K17" s="524">
        <v>755443</v>
      </c>
      <c r="L17" s="149"/>
    </row>
    <row r="18" spans="1:12" ht="12" customHeight="1" x14ac:dyDescent="0.25">
      <c r="B18" s="549" t="s">
        <v>41</v>
      </c>
      <c r="C18" s="149"/>
      <c r="D18" s="687">
        <v>544891</v>
      </c>
      <c r="E18" s="586">
        <v>262433</v>
      </c>
      <c r="F18" s="149"/>
      <c r="G18" s="529">
        <v>54165.33</v>
      </c>
      <c r="H18" s="529">
        <v>20632.245419025388</v>
      </c>
      <c r="I18" s="149"/>
      <c r="J18" s="528">
        <v>47241</v>
      </c>
      <c r="K18" s="528">
        <v>23046</v>
      </c>
      <c r="L18" s="149"/>
    </row>
    <row r="19" spans="1:12" ht="12" customHeight="1" x14ac:dyDescent="0.25">
      <c r="B19" s="549" t="s">
        <v>45</v>
      </c>
      <c r="C19" s="149"/>
      <c r="D19" s="687" t="s">
        <v>131</v>
      </c>
      <c r="E19" s="586" t="s">
        <v>131</v>
      </c>
      <c r="F19" s="149"/>
      <c r="G19" s="529" t="s">
        <v>131</v>
      </c>
      <c r="H19" s="529">
        <v>18579.746508928467</v>
      </c>
      <c r="I19" s="149"/>
      <c r="J19" s="528" t="s">
        <v>131</v>
      </c>
      <c r="K19" s="528" t="s">
        <v>131</v>
      </c>
      <c r="L19" s="149"/>
    </row>
    <row r="20" spans="1:12" ht="12" customHeight="1" x14ac:dyDescent="0.25">
      <c r="B20" s="549" t="s">
        <v>47</v>
      </c>
      <c r="C20" s="149"/>
      <c r="D20" s="687">
        <v>65606504</v>
      </c>
      <c r="E20" s="586">
        <v>53899525</v>
      </c>
      <c r="F20" s="149"/>
      <c r="G20" s="529">
        <v>632331.25441417191</v>
      </c>
      <c r="H20" s="529">
        <v>520947.15691122063</v>
      </c>
      <c r="I20" s="149"/>
      <c r="J20" s="528">
        <v>828377</v>
      </c>
      <c r="K20" s="528">
        <v>676267</v>
      </c>
      <c r="L20" s="149"/>
    </row>
    <row r="21" spans="1:12" ht="12" customHeight="1" x14ac:dyDescent="0.25">
      <c r="B21" s="549" t="s">
        <v>49</v>
      </c>
      <c r="C21" s="149"/>
      <c r="D21" s="687">
        <v>396431206</v>
      </c>
      <c r="E21" s="586">
        <v>395377589</v>
      </c>
      <c r="F21" s="149"/>
      <c r="G21" s="529">
        <v>402611.63461538457</v>
      </c>
      <c r="H21" s="529">
        <v>392501.8979286658</v>
      </c>
      <c r="I21" s="149"/>
      <c r="J21" s="528">
        <v>1969063</v>
      </c>
      <c r="K21" s="528">
        <v>2232802</v>
      </c>
      <c r="L21" s="149"/>
    </row>
    <row r="22" spans="1:12" ht="12" customHeight="1" x14ac:dyDescent="0.25">
      <c r="B22" s="549" t="s">
        <v>162</v>
      </c>
      <c r="C22" s="149"/>
      <c r="D22" s="687">
        <v>692443</v>
      </c>
      <c r="E22" s="586">
        <v>1153203</v>
      </c>
      <c r="F22" s="149"/>
      <c r="G22" s="529">
        <v>22055.131012820952</v>
      </c>
      <c r="H22" s="529">
        <v>31776.516180968538</v>
      </c>
      <c r="I22" s="149"/>
      <c r="J22" s="528">
        <v>5976</v>
      </c>
      <c r="K22" s="528">
        <v>4669</v>
      </c>
      <c r="L22" s="149"/>
    </row>
    <row r="23" spans="1:12" ht="12" customHeight="1" x14ac:dyDescent="0.25">
      <c r="B23" s="575" t="s">
        <v>809</v>
      </c>
      <c r="C23" s="149"/>
      <c r="D23" s="687">
        <v>6282730</v>
      </c>
      <c r="E23" s="696" t="s">
        <v>131</v>
      </c>
      <c r="F23" s="149"/>
      <c r="G23" s="529" t="s">
        <v>131</v>
      </c>
      <c r="H23" s="529" t="s">
        <v>131</v>
      </c>
      <c r="I23" s="149"/>
      <c r="J23" s="597">
        <v>42228</v>
      </c>
      <c r="K23" s="529">
        <v>12496</v>
      </c>
      <c r="L23" s="149"/>
    </row>
    <row r="24" spans="1:12" ht="12" customHeight="1" x14ac:dyDescent="0.25">
      <c r="B24" s="552" t="s">
        <v>163</v>
      </c>
      <c r="C24" s="149"/>
      <c r="D24" s="587">
        <v>204470</v>
      </c>
      <c r="E24" s="688">
        <v>271754</v>
      </c>
      <c r="F24" s="149"/>
      <c r="G24" s="532" t="s">
        <v>131</v>
      </c>
      <c r="H24" s="532" t="s">
        <v>131</v>
      </c>
      <c r="I24" s="149"/>
      <c r="J24" s="531">
        <v>8180</v>
      </c>
      <c r="K24" s="531">
        <v>13584</v>
      </c>
      <c r="L24" s="149"/>
    </row>
    <row r="25" spans="1:12" ht="12" customHeight="1" x14ac:dyDescent="0.25">
      <c r="B25" s="368" t="s">
        <v>30</v>
      </c>
      <c r="C25" s="149"/>
      <c r="D25" s="379">
        <f>SUM(D17:D24)</f>
        <v>792509556</v>
      </c>
      <c r="E25" s="379">
        <f>SUM(E17:E24)</f>
        <v>710385078</v>
      </c>
      <c r="F25" s="149"/>
      <c r="G25" s="186">
        <f>SUM(G17:G24)</f>
        <v>1407044.8826049068</v>
      </c>
      <c r="H25" s="186">
        <v>1051397.7814120732</v>
      </c>
      <c r="I25" s="149"/>
      <c r="J25" s="379">
        <f>SUM(J17:J24)</f>
        <v>3478822</v>
      </c>
      <c r="K25" s="379">
        <f>SUM(K17:K24)</f>
        <v>3718307</v>
      </c>
      <c r="L25" s="149"/>
    </row>
    <row r="26" spans="1:12" ht="12" customHeight="1" x14ac:dyDescent="0.25">
      <c r="B26" s="368"/>
      <c r="C26" s="149"/>
      <c r="D26" s="526"/>
      <c r="E26" s="149"/>
      <c r="F26" s="149"/>
      <c r="G26" s="534"/>
      <c r="H26" s="538"/>
      <c r="I26" s="149"/>
      <c r="J26" s="526"/>
      <c r="K26" s="526"/>
      <c r="L26" s="149"/>
    </row>
    <row r="27" spans="1:12" ht="12" customHeight="1" x14ac:dyDescent="0.25">
      <c r="B27" s="562" t="s">
        <v>64</v>
      </c>
      <c r="C27" s="149"/>
      <c r="D27" s="149"/>
      <c r="F27" s="149"/>
      <c r="G27" s="538"/>
      <c r="I27" s="149"/>
      <c r="J27" s="149"/>
      <c r="L27" s="149"/>
    </row>
    <row r="28" spans="1:12" ht="12" customHeight="1" x14ac:dyDescent="0.25">
      <c r="B28" s="708" t="s">
        <v>74</v>
      </c>
      <c r="C28" s="149"/>
      <c r="D28" s="685">
        <v>41670839</v>
      </c>
      <c r="E28" s="686">
        <v>36944429</v>
      </c>
      <c r="F28" s="149"/>
      <c r="G28" s="693">
        <v>37244.264814709401</v>
      </c>
      <c r="H28" s="694">
        <v>35575.858700422003</v>
      </c>
      <c r="I28" s="149"/>
      <c r="J28" s="716">
        <v>476723</v>
      </c>
      <c r="K28" s="706">
        <v>396173</v>
      </c>
      <c r="L28" s="149"/>
    </row>
    <row r="29" spans="1:12" ht="12" customHeight="1" x14ac:dyDescent="0.25">
      <c r="B29" s="709" t="s">
        <v>84</v>
      </c>
      <c r="C29" s="149"/>
      <c r="D29" s="687">
        <v>34393431</v>
      </c>
      <c r="E29" s="586">
        <v>34123588</v>
      </c>
      <c r="F29" s="149"/>
      <c r="G29" s="695">
        <v>38114.267466643309</v>
      </c>
      <c r="H29" s="696">
        <v>29128.647412958911</v>
      </c>
      <c r="I29" s="149"/>
      <c r="J29" s="717">
        <v>1090978</v>
      </c>
      <c r="K29" s="707">
        <v>1418978</v>
      </c>
      <c r="L29" s="149"/>
    </row>
    <row r="30" spans="1:12" ht="12" customHeight="1" x14ac:dyDescent="0.25">
      <c r="B30" s="710" t="s">
        <v>90</v>
      </c>
      <c r="C30" s="149"/>
      <c r="D30" s="587">
        <v>930716193</v>
      </c>
      <c r="E30" s="688">
        <v>982931717</v>
      </c>
      <c r="F30" s="149"/>
      <c r="G30" s="697">
        <v>1061804.4851110298</v>
      </c>
      <c r="H30" s="698">
        <v>13435462.475823373</v>
      </c>
      <c r="I30" s="149"/>
      <c r="J30" s="718">
        <v>2874122</v>
      </c>
      <c r="K30" s="714">
        <v>3217102</v>
      </c>
      <c r="L30" s="149"/>
    </row>
    <row r="31" spans="1:12" ht="12" customHeight="1" x14ac:dyDescent="0.25">
      <c r="A31" s="149"/>
      <c r="B31" s="368" t="s">
        <v>30</v>
      </c>
      <c r="C31" s="149"/>
      <c r="D31" s="379">
        <f>SUM(D28:D30)</f>
        <v>1006780463</v>
      </c>
      <c r="E31" s="379">
        <f>SUM(E28:E30)</f>
        <v>1053999734</v>
      </c>
      <c r="F31" s="149"/>
      <c r="G31" s="186">
        <f>SUM(G28:G30)</f>
        <v>1137163.0173923825</v>
      </c>
      <c r="H31" s="186">
        <v>18220318.78640113</v>
      </c>
      <c r="I31" s="149"/>
      <c r="J31" s="379">
        <f>SUM(J28:J30)</f>
        <v>4441823</v>
      </c>
      <c r="K31" s="851">
        <f>SUM(K28:K30)</f>
        <v>5032253</v>
      </c>
      <c r="L31" s="149"/>
    </row>
    <row r="32" spans="1:12" ht="12" customHeight="1" x14ac:dyDescent="0.25">
      <c r="B32" s="21"/>
      <c r="C32" s="149"/>
      <c r="D32" s="149"/>
      <c r="E32" s="149"/>
      <c r="F32" s="149"/>
      <c r="G32" s="538"/>
      <c r="H32" s="149"/>
      <c r="I32" s="149"/>
      <c r="J32" s="149"/>
      <c r="K32" s="149"/>
      <c r="L32" s="149"/>
    </row>
    <row r="33" spans="1:12" ht="12" customHeight="1" x14ac:dyDescent="0.25">
      <c r="B33" s="719" t="s">
        <v>132</v>
      </c>
      <c r="C33" s="391"/>
      <c r="D33" s="720">
        <f>D31+D25+D14</f>
        <v>2177788637</v>
      </c>
      <c r="E33" s="720">
        <f>E31+E25+E14</f>
        <v>2090716611</v>
      </c>
      <c r="F33" s="720"/>
      <c r="G33" s="720">
        <f>SUM(G14,G25,G31)</f>
        <v>27244994.478223257</v>
      </c>
      <c r="H33" s="720">
        <f>H31+H25+H14</f>
        <v>45174522.000019252</v>
      </c>
      <c r="I33" s="720"/>
      <c r="J33" s="720">
        <f>J31+J25+J14</f>
        <v>14430807</v>
      </c>
      <c r="K33" s="720">
        <f>K31+K25+K14</f>
        <v>12035293</v>
      </c>
      <c r="L33" s="149"/>
    </row>
    <row r="34" spans="1:12" ht="12" customHeight="1" x14ac:dyDescent="0.25">
      <c r="B34" s="149"/>
      <c r="C34" s="149"/>
      <c r="D34" s="149"/>
      <c r="F34" s="149"/>
      <c r="G34" s="149"/>
      <c r="I34" s="149"/>
      <c r="J34" s="149"/>
      <c r="L34" s="149"/>
    </row>
    <row r="35" spans="1:12" ht="12" customHeight="1" x14ac:dyDescent="0.25">
      <c r="B35" s="149"/>
      <c r="C35" s="149"/>
      <c r="D35" s="149"/>
      <c r="F35" s="149"/>
      <c r="G35" s="149"/>
      <c r="I35" s="149"/>
      <c r="J35" s="149"/>
      <c r="L35" s="149"/>
    </row>
    <row r="36" spans="1:12" ht="12" customHeight="1" x14ac:dyDescent="0.25">
      <c r="L36" s="149"/>
    </row>
    <row r="37" spans="1:12" ht="12" customHeight="1" x14ac:dyDescent="0.25"/>
    <row r="38" spans="1:12" ht="12" customHeight="1" x14ac:dyDescent="0.25"/>
    <row r="39" spans="1:12" ht="12" customHeight="1" x14ac:dyDescent="0.25"/>
    <row r="40" spans="1:12" ht="12" customHeight="1" x14ac:dyDescent="0.25"/>
    <row r="41" spans="1:12" ht="12" customHeight="1" x14ac:dyDescent="0.25"/>
    <row r="42" spans="1:12" ht="12" customHeight="1" x14ac:dyDescent="0.25">
      <c r="C42" s="149"/>
      <c r="F42" s="149"/>
      <c r="I42" s="149"/>
    </row>
    <row r="43" spans="1:12" ht="12" customHeight="1" x14ac:dyDescent="0.25">
      <c r="A43" s="149"/>
      <c r="C43" s="149"/>
      <c r="F43" s="149"/>
      <c r="I43" s="149"/>
      <c r="L43" s="149"/>
    </row>
    <row r="44" spans="1:12" ht="12" customHeight="1" x14ac:dyDescent="0.25">
      <c r="A44" s="149"/>
      <c r="L44" s="149"/>
    </row>
    <row r="45" spans="1:12" ht="12" customHeight="1" x14ac:dyDescent="0.25"/>
    <row r="46" spans="1:12" ht="12" customHeight="1" x14ac:dyDescent="0.25"/>
    <row r="47" spans="1:12" ht="12" customHeight="1" x14ac:dyDescent="0.25"/>
    <row r="48" spans="1:12" ht="12" customHeight="1" x14ac:dyDescent="0.25"/>
    <row r="49" spans="1:12" ht="12" customHeight="1" x14ac:dyDescent="0.25"/>
    <row r="50" spans="1:12" ht="12" customHeight="1" x14ac:dyDescent="0.25"/>
    <row r="51" spans="1:12" ht="12" customHeight="1" x14ac:dyDescent="0.25"/>
    <row r="52" spans="1:12" ht="12" customHeight="1" x14ac:dyDescent="0.25"/>
    <row r="53" spans="1:12" ht="12" customHeight="1" x14ac:dyDescent="0.25"/>
    <row r="54" spans="1:12" ht="12" customHeight="1" x14ac:dyDescent="0.25"/>
    <row r="55" spans="1:12" ht="12" customHeight="1" x14ac:dyDescent="0.25"/>
    <row r="56" spans="1:12" ht="12" customHeight="1" x14ac:dyDescent="0.25"/>
    <row r="57" spans="1:12" ht="12" customHeight="1" x14ac:dyDescent="0.25"/>
    <row r="58" spans="1:12" ht="12" customHeight="1" x14ac:dyDescent="0.25">
      <c r="C58" s="148"/>
      <c r="F58" s="148"/>
      <c r="I58" s="148"/>
    </row>
    <row r="59" spans="1:12" ht="12" customHeight="1" x14ac:dyDescent="0.25">
      <c r="A59" s="148"/>
      <c r="L59" s="148"/>
    </row>
  </sheetData>
  <mergeCells count="7">
    <mergeCell ref="B4:B6"/>
    <mergeCell ref="D4:E4"/>
    <mergeCell ref="G4:H4"/>
    <mergeCell ref="J4:K4"/>
    <mergeCell ref="D5:E5"/>
    <mergeCell ref="G5:H5"/>
    <mergeCell ref="J5:K5"/>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Q60"/>
  <sheetViews>
    <sheetView showGridLines="0" zoomScale="85" zoomScaleNormal="85" workbookViewId="0">
      <selection activeCell="B18" sqref="B18"/>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9.140625" style="2"/>
    <col min="14" max="14" width="44.42578125" style="2" bestFit="1" customWidth="1"/>
    <col min="15" max="15" width="26.5703125" style="2" bestFit="1" customWidth="1"/>
    <col min="16" max="16" width="17.85546875" style="2" bestFit="1" customWidth="1"/>
    <col min="17" max="237" width="9.140625" style="2"/>
    <col min="238" max="238" width="2.85546875" style="2" customWidth="1"/>
    <col min="239" max="239" width="45.85546875" style="2" customWidth="1"/>
    <col min="240" max="240" width="2.85546875" style="2" customWidth="1"/>
    <col min="241" max="242" width="15.7109375" style="2" customWidth="1"/>
    <col min="243" max="243" width="2.85546875" style="2" customWidth="1"/>
    <col min="244" max="245" width="15.7109375" style="2" customWidth="1"/>
    <col min="246" max="246" width="2.85546875" style="2" customWidth="1"/>
    <col min="247" max="248" width="15.7109375" style="2" customWidth="1"/>
    <col min="249" max="249" width="2.85546875" style="2" customWidth="1"/>
    <col min="250" max="251" width="15.7109375" style="2" customWidth="1"/>
    <col min="252" max="252" width="2.85546875" style="2" customWidth="1"/>
    <col min="253" max="254" width="15.7109375" style="2" customWidth="1"/>
    <col min="255" max="255" width="2.85546875" style="2" customWidth="1"/>
    <col min="256" max="257" width="15.7109375" style="2" customWidth="1"/>
    <col min="258" max="258" width="2.85546875" style="2" customWidth="1"/>
    <col min="259" max="493" width="9.140625" style="2"/>
    <col min="494" max="494" width="2.85546875" style="2" customWidth="1"/>
    <col min="495" max="495" width="45.85546875" style="2" customWidth="1"/>
    <col min="496" max="496" width="2.85546875" style="2" customWidth="1"/>
    <col min="497" max="498" width="15.7109375" style="2" customWidth="1"/>
    <col min="499" max="499" width="2.85546875" style="2" customWidth="1"/>
    <col min="500" max="501" width="15.7109375" style="2" customWidth="1"/>
    <col min="502" max="502" width="2.85546875" style="2" customWidth="1"/>
    <col min="503" max="504" width="15.7109375" style="2" customWidth="1"/>
    <col min="505" max="505" width="2.85546875" style="2" customWidth="1"/>
    <col min="506" max="507" width="15.7109375" style="2" customWidth="1"/>
    <col min="508" max="508" width="2.85546875" style="2" customWidth="1"/>
    <col min="509" max="510" width="15.7109375" style="2" customWidth="1"/>
    <col min="511" max="511" width="2.85546875" style="2" customWidth="1"/>
    <col min="512" max="513" width="15.7109375" style="2" customWidth="1"/>
    <col min="514" max="514" width="2.85546875" style="2" customWidth="1"/>
    <col min="515" max="749" width="9.140625" style="2"/>
    <col min="750" max="750" width="2.85546875" style="2" customWidth="1"/>
    <col min="751" max="751" width="45.85546875" style="2" customWidth="1"/>
    <col min="752" max="752" width="2.85546875" style="2" customWidth="1"/>
    <col min="753" max="754" width="15.7109375" style="2" customWidth="1"/>
    <col min="755" max="755" width="2.85546875" style="2" customWidth="1"/>
    <col min="756" max="757" width="15.7109375" style="2" customWidth="1"/>
    <col min="758" max="758" width="2.85546875" style="2" customWidth="1"/>
    <col min="759" max="760" width="15.7109375" style="2" customWidth="1"/>
    <col min="761" max="761" width="2.85546875" style="2" customWidth="1"/>
    <col min="762" max="763" width="15.7109375" style="2" customWidth="1"/>
    <col min="764" max="764" width="2.85546875" style="2" customWidth="1"/>
    <col min="765" max="766" width="15.7109375" style="2" customWidth="1"/>
    <col min="767" max="767" width="2.85546875" style="2" customWidth="1"/>
    <col min="768" max="769" width="15.7109375" style="2" customWidth="1"/>
    <col min="770" max="770" width="2.85546875" style="2" customWidth="1"/>
    <col min="771" max="1005" width="9.140625" style="2"/>
    <col min="1006" max="1006" width="2.85546875" style="2" customWidth="1"/>
    <col min="1007" max="1007" width="45.85546875" style="2" customWidth="1"/>
    <col min="1008" max="1008" width="2.85546875" style="2" customWidth="1"/>
    <col min="1009" max="1010" width="15.7109375" style="2" customWidth="1"/>
    <col min="1011" max="1011" width="2.85546875" style="2" customWidth="1"/>
    <col min="1012" max="1013" width="15.7109375" style="2" customWidth="1"/>
    <col min="1014" max="1014" width="2.85546875" style="2" customWidth="1"/>
    <col min="1015" max="1016" width="15.7109375" style="2" customWidth="1"/>
    <col min="1017" max="1017" width="2.85546875" style="2" customWidth="1"/>
    <col min="1018" max="1019" width="15.7109375" style="2" customWidth="1"/>
    <col min="1020" max="1020" width="2.85546875" style="2" customWidth="1"/>
    <col min="1021" max="1022" width="15.7109375" style="2" customWidth="1"/>
    <col min="1023" max="1023" width="2.85546875" style="2" customWidth="1"/>
    <col min="1024" max="1025" width="15.7109375" style="2" customWidth="1"/>
    <col min="1026" max="1026" width="2.85546875" style="2" customWidth="1"/>
    <col min="1027" max="1261" width="9.140625" style="2"/>
    <col min="1262" max="1262" width="2.85546875" style="2" customWidth="1"/>
    <col min="1263" max="1263" width="45.85546875" style="2" customWidth="1"/>
    <col min="1264" max="1264" width="2.85546875" style="2" customWidth="1"/>
    <col min="1265" max="1266" width="15.7109375" style="2" customWidth="1"/>
    <col min="1267" max="1267" width="2.85546875" style="2" customWidth="1"/>
    <col min="1268" max="1269" width="15.7109375" style="2" customWidth="1"/>
    <col min="1270" max="1270" width="2.85546875" style="2" customWidth="1"/>
    <col min="1271" max="1272" width="15.7109375" style="2" customWidth="1"/>
    <col min="1273" max="1273" width="2.85546875" style="2" customWidth="1"/>
    <col min="1274" max="1275" width="15.7109375" style="2" customWidth="1"/>
    <col min="1276" max="1276" width="2.85546875" style="2" customWidth="1"/>
    <col min="1277" max="1278" width="15.7109375" style="2" customWidth="1"/>
    <col min="1279" max="1279" width="2.85546875" style="2" customWidth="1"/>
    <col min="1280" max="1281" width="15.7109375" style="2" customWidth="1"/>
    <col min="1282" max="1282" width="2.85546875" style="2" customWidth="1"/>
    <col min="1283" max="1517" width="9.140625" style="2"/>
    <col min="1518" max="1518" width="2.85546875" style="2" customWidth="1"/>
    <col min="1519" max="1519" width="45.85546875" style="2" customWidth="1"/>
    <col min="1520" max="1520" width="2.85546875" style="2" customWidth="1"/>
    <col min="1521" max="1522" width="15.7109375" style="2" customWidth="1"/>
    <col min="1523" max="1523" width="2.85546875" style="2" customWidth="1"/>
    <col min="1524" max="1525" width="15.7109375" style="2" customWidth="1"/>
    <col min="1526" max="1526" width="2.85546875" style="2" customWidth="1"/>
    <col min="1527" max="1528" width="15.7109375" style="2" customWidth="1"/>
    <col min="1529" max="1529" width="2.85546875" style="2" customWidth="1"/>
    <col min="1530" max="1531" width="15.7109375" style="2" customWidth="1"/>
    <col min="1532" max="1532" width="2.85546875" style="2" customWidth="1"/>
    <col min="1533" max="1534" width="15.7109375" style="2" customWidth="1"/>
    <col min="1535" max="1535" width="2.85546875" style="2" customWidth="1"/>
    <col min="1536" max="1537" width="15.7109375" style="2" customWidth="1"/>
    <col min="1538" max="1538" width="2.85546875" style="2" customWidth="1"/>
    <col min="1539" max="1773" width="9.140625" style="2"/>
    <col min="1774" max="1774" width="2.85546875" style="2" customWidth="1"/>
    <col min="1775" max="1775" width="45.85546875" style="2" customWidth="1"/>
    <col min="1776" max="1776" width="2.85546875" style="2" customWidth="1"/>
    <col min="1777" max="1778" width="15.7109375" style="2" customWidth="1"/>
    <col min="1779" max="1779" width="2.85546875" style="2" customWidth="1"/>
    <col min="1780" max="1781" width="15.7109375" style="2" customWidth="1"/>
    <col min="1782" max="1782" width="2.85546875" style="2" customWidth="1"/>
    <col min="1783" max="1784" width="15.7109375" style="2" customWidth="1"/>
    <col min="1785" max="1785" width="2.85546875" style="2" customWidth="1"/>
    <col min="1786" max="1787" width="15.7109375" style="2" customWidth="1"/>
    <col min="1788" max="1788" width="2.85546875" style="2" customWidth="1"/>
    <col min="1789" max="1790" width="15.7109375" style="2" customWidth="1"/>
    <col min="1791" max="1791" width="2.85546875" style="2" customWidth="1"/>
    <col min="1792" max="1793" width="15.7109375" style="2" customWidth="1"/>
    <col min="1794" max="1794" width="2.85546875" style="2" customWidth="1"/>
    <col min="1795" max="2029" width="9.140625" style="2"/>
    <col min="2030" max="2030" width="2.85546875" style="2" customWidth="1"/>
    <col min="2031" max="2031" width="45.85546875" style="2" customWidth="1"/>
    <col min="2032" max="2032" width="2.85546875" style="2" customWidth="1"/>
    <col min="2033" max="2034" width="15.7109375" style="2" customWidth="1"/>
    <col min="2035" max="2035" width="2.85546875" style="2" customWidth="1"/>
    <col min="2036" max="2037" width="15.7109375" style="2" customWidth="1"/>
    <col min="2038" max="2038" width="2.85546875" style="2" customWidth="1"/>
    <col min="2039" max="2040" width="15.7109375" style="2" customWidth="1"/>
    <col min="2041" max="2041" width="2.85546875" style="2" customWidth="1"/>
    <col min="2042" max="2043" width="15.7109375" style="2" customWidth="1"/>
    <col min="2044" max="2044" width="2.85546875" style="2" customWidth="1"/>
    <col min="2045" max="2046" width="15.7109375" style="2" customWidth="1"/>
    <col min="2047" max="2047" width="2.85546875" style="2" customWidth="1"/>
    <col min="2048" max="2049" width="15.7109375" style="2" customWidth="1"/>
    <col min="2050" max="2050" width="2.85546875" style="2" customWidth="1"/>
    <col min="2051" max="2285" width="9.140625" style="2"/>
    <col min="2286" max="2286" width="2.85546875" style="2" customWidth="1"/>
    <col min="2287" max="2287" width="45.85546875" style="2" customWidth="1"/>
    <col min="2288" max="2288" width="2.85546875" style="2" customWidth="1"/>
    <col min="2289" max="2290" width="15.7109375" style="2" customWidth="1"/>
    <col min="2291" max="2291" width="2.85546875" style="2" customWidth="1"/>
    <col min="2292" max="2293" width="15.7109375" style="2" customWidth="1"/>
    <col min="2294" max="2294" width="2.85546875" style="2" customWidth="1"/>
    <col min="2295" max="2296" width="15.7109375" style="2" customWidth="1"/>
    <col min="2297" max="2297" width="2.85546875" style="2" customWidth="1"/>
    <col min="2298" max="2299" width="15.7109375" style="2" customWidth="1"/>
    <col min="2300" max="2300" width="2.85546875" style="2" customWidth="1"/>
    <col min="2301" max="2302" width="15.7109375" style="2" customWidth="1"/>
    <col min="2303" max="2303" width="2.85546875" style="2" customWidth="1"/>
    <col min="2304" max="2305" width="15.7109375" style="2" customWidth="1"/>
    <col min="2306" max="2306" width="2.85546875" style="2" customWidth="1"/>
    <col min="2307" max="2541" width="9.140625" style="2"/>
    <col min="2542" max="2542" width="2.85546875" style="2" customWidth="1"/>
    <col min="2543" max="2543" width="45.85546875" style="2" customWidth="1"/>
    <col min="2544" max="2544" width="2.85546875" style="2" customWidth="1"/>
    <col min="2545" max="2546" width="15.7109375" style="2" customWidth="1"/>
    <col min="2547" max="2547" width="2.85546875" style="2" customWidth="1"/>
    <col min="2548" max="2549" width="15.7109375" style="2" customWidth="1"/>
    <col min="2550" max="2550" width="2.85546875" style="2" customWidth="1"/>
    <col min="2551" max="2552" width="15.7109375" style="2" customWidth="1"/>
    <col min="2553" max="2553" width="2.85546875" style="2" customWidth="1"/>
    <col min="2554" max="2555" width="15.7109375" style="2" customWidth="1"/>
    <col min="2556" max="2556" width="2.85546875" style="2" customWidth="1"/>
    <col min="2557" max="2558" width="15.7109375" style="2" customWidth="1"/>
    <col min="2559" max="2559" width="2.85546875" style="2" customWidth="1"/>
    <col min="2560" max="2561" width="15.7109375" style="2" customWidth="1"/>
    <col min="2562" max="2562" width="2.85546875" style="2" customWidth="1"/>
    <col min="2563" max="2797" width="9.140625" style="2"/>
    <col min="2798" max="2798" width="2.85546875" style="2" customWidth="1"/>
    <col min="2799" max="2799" width="45.85546875" style="2" customWidth="1"/>
    <col min="2800" max="2800" width="2.85546875" style="2" customWidth="1"/>
    <col min="2801" max="2802" width="15.7109375" style="2" customWidth="1"/>
    <col min="2803" max="2803" width="2.85546875" style="2" customWidth="1"/>
    <col min="2804" max="2805" width="15.7109375" style="2" customWidth="1"/>
    <col min="2806" max="2806" width="2.85546875" style="2" customWidth="1"/>
    <col min="2807" max="2808" width="15.7109375" style="2" customWidth="1"/>
    <col min="2809" max="2809" width="2.85546875" style="2" customWidth="1"/>
    <col min="2810" max="2811" width="15.7109375" style="2" customWidth="1"/>
    <col min="2812" max="2812" width="2.85546875" style="2" customWidth="1"/>
    <col min="2813" max="2814" width="15.7109375" style="2" customWidth="1"/>
    <col min="2815" max="2815" width="2.85546875" style="2" customWidth="1"/>
    <col min="2816" max="2817" width="15.7109375" style="2" customWidth="1"/>
    <col min="2818" max="2818" width="2.85546875" style="2" customWidth="1"/>
    <col min="2819" max="3053" width="9.140625" style="2"/>
    <col min="3054" max="3054" width="2.85546875" style="2" customWidth="1"/>
    <col min="3055" max="3055" width="45.85546875" style="2" customWidth="1"/>
    <col min="3056" max="3056" width="2.85546875" style="2" customWidth="1"/>
    <col min="3057" max="3058" width="15.7109375" style="2" customWidth="1"/>
    <col min="3059" max="3059" width="2.85546875" style="2" customWidth="1"/>
    <col min="3060" max="3061" width="15.7109375" style="2" customWidth="1"/>
    <col min="3062" max="3062" width="2.85546875" style="2" customWidth="1"/>
    <col min="3063" max="3064" width="15.7109375" style="2" customWidth="1"/>
    <col min="3065" max="3065" width="2.85546875" style="2" customWidth="1"/>
    <col min="3066" max="3067" width="15.7109375" style="2" customWidth="1"/>
    <col min="3068" max="3068" width="2.85546875" style="2" customWidth="1"/>
    <col min="3069" max="3070" width="15.7109375" style="2" customWidth="1"/>
    <col min="3071" max="3071" width="2.85546875" style="2" customWidth="1"/>
    <col min="3072" max="3073" width="15.7109375" style="2" customWidth="1"/>
    <col min="3074" max="3074" width="2.85546875" style="2" customWidth="1"/>
    <col min="3075" max="3309" width="9.140625" style="2"/>
    <col min="3310" max="3310" width="2.85546875" style="2" customWidth="1"/>
    <col min="3311" max="3311" width="45.85546875" style="2" customWidth="1"/>
    <col min="3312" max="3312" width="2.85546875" style="2" customWidth="1"/>
    <col min="3313" max="3314" width="15.7109375" style="2" customWidth="1"/>
    <col min="3315" max="3315" width="2.85546875" style="2" customWidth="1"/>
    <col min="3316" max="3317" width="15.7109375" style="2" customWidth="1"/>
    <col min="3318" max="3318" width="2.85546875" style="2" customWidth="1"/>
    <col min="3319" max="3320" width="15.7109375" style="2" customWidth="1"/>
    <col min="3321" max="3321" width="2.85546875" style="2" customWidth="1"/>
    <col min="3322" max="3323" width="15.7109375" style="2" customWidth="1"/>
    <col min="3324" max="3324" width="2.85546875" style="2" customWidth="1"/>
    <col min="3325" max="3326" width="15.7109375" style="2" customWidth="1"/>
    <col min="3327" max="3327" width="2.85546875" style="2" customWidth="1"/>
    <col min="3328" max="3329" width="15.7109375" style="2" customWidth="1"/>
    <col min="3330" max="3330" width="2.85546875" style="2" customWidth="1"/>
    <col min="3331" max="3565" width="9.140625" style="2"/>
    <col min="3566" max="3566" width="2.85546875" style="2" customWidth="1"/>
    <col min="3567" max="3567" width="45.85546875" style="2" customWidth="1"/>
    <col min="3568" max="3568" width="2.85546875" style="2" customWidth="1"/>
    <col min="3569" max="3570" width="15.7109375" style="2" customWidth="1"/>
    <col min="3571" max="3571" width="2.85546875" style="2" customWidth="1"/>
    <col min="3572" max="3573" width="15.7109375" style="2" customWidth="1"/>
    <col min="3574" max="3574" width="2.85546875" style="2" customWidth="1"/>
    <col min="3575" max="3576" width="15.7109375" style="2" customWidth="1"/>
    <col min="3577" max="3577" width="2.85546875" style="2" customWidth="1"/>
    <col min="3578" max="3579" width="15.7109375" style="2" customWidth="1"/>
    <col min="3580" max="3580" width="2.85546875" style="2" customWidth="1"/>
    <col min="3581" max="3582" width="15.7109375" style="2" customWidth="1"/>
    <col min="3583" max="3583" width="2.85546875" style="2" customWidth="1"/>
    <col min="3584" max="3585" width="15.7109375" style="2" customWidth="1"/>
    <col min="3586" max="3586" width="2.85546875" style="2" customWidth="1"/>
    <col min="3587" max="3821" width="9.140625" style="2"/>
    <col min="3822" max="3822" width="2.85546875" style="2" customWidth="1"/>
    <col min="3823" max="3823" width="45.85546875" style="2" customWidth="1"/>
    <col min="3824" max="3824" width="2.85546875" style="2" customWidth="1"/>
    <col min="3825" max="3826" width="15.7109375" style="2" customWidth="1"/>
    <col min="3827" max="3827" width="2.85546875" style="2" customWidth="1"/>
    <col min="3828" max="3829" width="15.7109375" style="2" customWidth="1"/>
    <col min="3830" max="3830" width="2.85546875" style="2" customWidth="1"/>
    <col min="3831" max="3832" width="15.7109375" style="2" customWidth="1"/>
    <col min="3833" max="3833" width="2.85546875" style="2" customWidth="1"/>
    <col min="3834" max="3835" width="15.7109375" style="2" customWidth="1"/>
    <col min="3836" max="3836" width="2.85546875" style="2" customWidth="1"/>
    <col min="3837" max="3838" width="15.7109375" style="2" customWidth="1"/>
    <col min="3839" max="3839" width="2.85546875" style="2" customWidth="1"/>
    <col min="3840" max="3841" width="15.7109375" style="2" customWidth="1"/>
    <col min="3842" max="3842" width="2.85546875" style="2" customWidth="1"/>
    <col min="3843" max="4077" width="9.140625" style="2"/>
    <col min="4078" max="4078" width="2.85546875" style="2" customWidth="1"/>
    <col min="4079" max="4079" width="45.85546875" style="2" customWidth="1"/>
    <col min="4080" max="4080" width="2.85546875" style="2" customWidth="1"/>
    <col min="4081" max="4082" width="15.7109375" style="2" customWidth="1"/>
    <col min="4083" max="4083" width="2.85546875" style="2" customWidth="1"/>
    <col min="4084" max="4085" width="15.7109375" style="2" customWidth="1"/>
    <col min="4086" max="4086" width="2.85546875" style="2" customWidth="1"/>
    <col min="4087" max="4088" width="15.7109375" style="2" customWidth="1"/>
    <col min="4089" max="4089" width="2.85546875" style="2" customWidth="1"/>
    <col min="4090" max="4091" width="15.7109375" style="2" customWidth="1"/>
    <col min="4092" max="4092" width="2.85546875" style="2" customWidth="1"/>
    <col min="4093" max="4094" width="15.7109375" style="2" customWidth="1"/>
    <col min="4095" max="4095" width="2.85546875" style="2" customWidth="1"/>
    <col min="4096" max="4097" width="15.7109375" style="2" customWidth="1"/>
    <col min="4098" max="4098" width="2.85546875" style="2" customWidth="1"/>
    <col min="4099" max="4333" width="9.140625" style="2"/>
    <col min="4334" max="4334" width="2.85546875" style="2" customWidth="1"/>
    <col min="4335" max="4335" width="45.85546875" style="2" customWidth="1"/>
    <col min="4336" max="4336" width="2.85546875" style="2" customWidth="1"/>
    <col min="4337" max="4338" width="15.7109375" style="2" customWidth="1"/>
    <col min="4339" max="4339" width="2.85546875" style="2" customWidth="1"/>
    <col min="4340" max="4341" width="15.7109375" style="2" customWidth="1"/>
    <col min="4342" max="4342" width="2.85546875" style="2" customWidth="1"/>
    <col min="4343" max="4344" width="15.7109375" style="2" customWidth="1"/>
    <col min="4345" max="4345" width="2.85546875" style="2" customWidth="1"/>
    <col min="4346" max="4347" width="15.7109375" style="2" customWidth="1"/>
    <col min="4348" max="4348" width="2.85546875" style="2" customWidth="1"/>
    <col min="4349" max="4350" width="15.7109375" style="2" customWidth="1"/>
    <col min="4351" max="4351" width="2.85546875" style="2" customWidth="1"/>
    <col min="4352" max="4353" width="15.7109375" style="2" customWidth="1"/>
    <col min="4354" max="4354" width="2.85546875" style="2" customWidth="1"/>
    <col min="4355" max="4589" width="9.140625" style="2"/>
    <col min="4590" max="4590" width="2.85546875" style="2" customWidth="1"/>
    <col min="4591" max="4591" width="45.85546875" style="2" customWidth="1"/>
    <col min="4592" max="4592" width="2.85546875" style="2" customWidth="1"/>
    <col min="4593" max="4594" width="15.7109375" style="2" customWidth="1"/>
    <col min="4595" max="4595" width="2.85546875" style="2" customWidth="1"/>
    <col min="4596" max="4597" width="15.7109375" style="2" customWidth="1"/>
    <col min="4598" max="4598" width="2.85546875" style="2" customWidth="1"/>
    <col min="4599" max="4600" width="15.7109375" style="2" customWidth="1"/>
    <col min="4601" max="4601" width="2.85546875" style="2" customWidth="1"/>
    <col min="4602" max="4603" width="15.7109375" style="2" customWidth="1"/>
    <col min="4604" max="4604" width="2.85546875" style="2" customWidth="1"/>
    <col min="4605" max="4606" width="15.7109375" style="2" customWidth="1"/>
    <col min="4607" max="4607" width="2.85546875" style="2" customWidth="1"/>
    <col min="4608" max="4609" width="15.7109375" style="2" customWidth="1"/>
    <col min="4610" max="4610" width="2.85546875" style="2" customWidth="1"/>
    <col min="4611" max="4845" width="9.140625" style="2"/>
    <col min="4846" max="4846" width="2.85546875" style="2" customWidth="1"/>
    <col min="4847" max="4847" width="45.85546875" style="2" customWidth="1"/>
    <col min="4848" max="4848" width="2.85546875" style="2" customWidth="1"/>
    <col min="4849" max="4850" width="15.7109375" style="2" customWidth="1"/>
    <col min="4851" max="4851" width="2.85546875" style="2" customWidth="1"/>
    <col min="4852" max="4853" width="15.7109375" style="2" customWidth="1"/>
    <col min="4854" max="4854" width="2.85546875" style="2" customWidth="1"/>
    <col min="4855" max="4856" width="15.7109375" style="2" customWidth="1"/>
    <col min="4857" max="4857" width="2.85546875" style="2" customWidth="1"/>
    <col min="4858" max="4859" width="15.7109375" style="2" customWidth="1"/>
    <col min="4860" max="4860" width="2.85546875" style="2" customWidth="1"/>
    <col min="4861" max="4862" width="15.7109375" style="2" customWidth="1"/>
    <col min="4863" max="4863" width="2.85546875" style="2" customWidth="1"/>
    <col min="4864" max="4865" width="15.7109375" style="2" customWidth="1"/>
    <col min="4866" max="4866" width="2.85546875" style="2" customWidth="1"/>
    <col min="4867" max="5101" width="9.140625" style="2"/>
    <col min="5102" max="5102" width="2.85546875" style="2" customWidth="1"/>
    <col min="5103" max="5103" width="45.85546875" style="2" customWidth="1"/>
    <col min="5104" max="5104" width="2.85546875" style="2" customWidth="1"/>
    <col min="5105" max="5106" width="15.7109375" style="2" customWidth="1"/>
    <col min="5107" max="5107" width="2.85546875" style="2" customWidth="1"/>
    <col min="5108" max="5109" width="15.7109375" style="2" customWidth="1"/>
    <col min="5110" max="5110" width="2.85546875" style="2" customWidth="1"/>
    <col min="5111" max="5112" width="15.7109375" style="2" customWidth="1"/>
    <col min="5113" max="5113" width="2.85546875" style="2" customWidth="1"/>
    <col min="5114" max="5115" width="15.7109375" style="2" customWidth="1"/>
    <col min="5116" max="5116" width="2.85546875" style="2" customWidth="1"/>
    <col min="5117" max="5118" width="15.7109375" style="2" customWidth="1"/>
    <col min="5119" max="5119" width="2.85546875" style="2" customWidth="1"/>
    <col min="5120" max="5121" width="15.7109375" style="2" customWidth="1"/>
    <col min="5122" max="5122" width="2.85546875" style="2" customWidth="1"/>
    <col min="5123" max="5357" width="9.140625" style="2"/>
    <col min="5358" max="5358" width="2.85546875" style="2" customWidth="1"/>
    <col min="5359" max="5359" width="45.85546875" style="2" customWidth="1"/>
    <col min="5360" max="5360" width="2.85546875" style="2" customWidth="1"/>
    <col min="5361" max="5362" width="15.7109375" style="2" customWidth="1"/>
    <col min="5363" max="5363" width="2.85546875" style="2" customWidth="1"/>
    <col min="5364" max="5365" width="15.7109375" style="2" customWidth="1"/>
    <col min="5366" max="5366" width="2.85546875" style="2" customWidth="1"/>
    <col min="5367" max="5368" width="15.7109375" style="2" customWidth="1"/>
    <col min="5369" max="5369" width="2.85546875" style="2" customWidth="1"/>
    <col min="5370" max="5371" width="15.7109375" style="2" customWidth="1"/>
    <col min="5372" max="5372" width="2.85546875" style="2" customWidth="1"/>
    <col min="5373" max="5374" width="15.7109375" style="2" customWidth="1"/>
    <col min="5375" max="5375" width="2.85546875" style="2" customWidth="1"/>
    <col min="5376" max="5377" width="15.7109375" style="2" customWidth="1"/>
    <col min="5378" max="5378" width="2.85546875" style="2" customWidth="1"/>
    <col min="5379" max="5613" width="9.140625" style="2"/>
    <col min="5614" max="5614" width="2.85546875" style="2" customWidth="1"/>
    <col min="5615" max="5615" width="45.85546875" style="2" customWidth="1"/>
    <col min="5616" max="5616" width="2.85546875" style="2" customWidth="1"/>
    <col min="5617" max="5618" width="15.7109375" style="2" customWidth="1"/>
    <col min="5619" max="5619" width="2.85546875" style="2" customWidth="1"/>
    <col min="5620" max="5621" width="15.7109375" style="2" customWidth="1"/>
    <col min="5622" max="5622" width="2.85546875" style="2" customWidth="1"/>
    <col min="5623" max="5624" width="15.7109375" style="2" customWidth="1"/>
    <col min="5625" max="5625" width="2.85546875" style="2" customWidth="1"/>
    <col min="5626" max="5627" width="15.7109375" style="2" customWidth="1"/>
    <col min="5628" max="5628" width="2.85546875" style="2" customWidth="1"/>
    <col min="5629" max="5630" width="15.7109375" style="2" customWidth="1"/>
    <col min="5631" max="5631" width="2.85546875" style="2" customWidth="1"/>
    <col min="5632" max="5633" width="15.7109375" style="2" customWidth="1"/>
    <col min="5634" max="5634" width="2.85546875" style="2" customWidth="1"/>
    <col min="5635" max="5869" width="9.140625" style="2"/>
    <col min="5870" max="5870" width="2.85546875" style="2" customWidth="1"/>
    <col min="5871" max="5871" width="45.85546875" style="2" customWidth="1"/>
    <col min="5872" max="5872" width="2.85546875" style="2" customWidth="1"/>
    <col min="5873" max="5874" width="15.7109375" style="2" customWidth="1"/>
    <col min="5875" max="5875" width="2.85546875" style="2" customWidth="1"/>
    <col min="5876" max="5877" width="15.7109375" style="2" customWidth="1"/>
    <col min="5878" max="5878" width="2.85546875" style="2" customWidth="1"/>
    <col min="5879" max="5880" width="15.7109375" style="2" customWidth="1"/>
    <col min="5881" max="5881" width="2.85546875" style="2" customWidth="1"/>
    <col min="5882" max="5883" width="15.7109375" style="2" customWidth="1"/>
    <col min="5884" max="5884" width="2.85546875" style="2" customWidth="1"/>
    <col min="5885" max="5886" width="15.7109375" style="2" customWidth="1"/>
    <col min="5887" max="5887" width="2.85546875" style="2" customWidth="1"/>
    <col min="5888" max="5889" width="15.7109375" style="2" customWidth="1"/>
    <col min="5890" max="5890" width="2.85546875" style="2" customWidth="1"/>
    <col min="5891" max="6125" width="9.140625" style="2"/>
    <col min="6126" max="6126" width="2.85546875" style="2" customWidth="1"/>
    <col min="6127" max="6127" width="45.85546875" style="2" customWidth="1"/>
    <col min="6128" max="6128" width="2.85546875" style="2" customWidth="1"/>
    <col min="6129" max="6130" width="15.7109375" style="2" customWidth="1"/>
    <col min="6131" max="6131" width="2.85546875" style="2" customWidth="1"/>
    <col min="6132" max="6133" width="15.7109375" style="2" customWidth="1"/>
    <col min="6134" max="6134" width="2.85546875" style="2" customWidth="1"/>
    <col min="6135" max="6136" width="15.7109375" style="2" customWidth="1"/>
    <col min="6137" max="6137" width="2.85546875" style="2" customWidth="1"/>
    <col min="6138" max="6139" width="15.7109375" style="2" customWidth="1"/>
    <col min="6140" max="6140" width="2.85546875" style="2" customWidth="1"/>
    <col min="6141" max="6142" width="15.7109375" style="2" customWidth="1"/>
    <col min="6143" max="6143" width="2.85546875" style="2" customWidth="1"/>
    <col min="6144" max="6145" width="15.7109375" style="2" customWidth="1"/>
    <col min="6146" max="6146" width="2.85546875" style="2" customWidth="1"/>
    <col min="6147" max="6381" width="9.140625" style="2"/>
    <col min="6382" max="6382" width="2.85546875" style="2" customWidth="1"/>
    <col min="6383" max="6383" width="45.85546875" style="2" customWidth="1"/>
    <col min="6384" max="6384" width="2.85546875" style="2" customWidth="1"/>
    <col min="6385" max="6386" width="15.7109375" style="2" customWidth="1"/>
    <col min="6387" max="6387" width="2.85546875" style="2" customWidth="1"/>
    <col min="6388" max="6389" width="15.7109375" style="2" customWidth="1"/>
    <col min="6390" max="6390" width="2.85546875" style="2" customWidth="1"/>
    <col min="6391" max="6392" width="15.7109375" style="2" customWidth="1"/>
    <col min="6393" max="6393" width="2.85546875" style="2" customWidth="1"/>
    <col min="6394" max="6395" width="15.7109375" style="2" customWidth="1"/>
    <col min="6396" max="6396" width="2.85546875" style="2" customWidth="1"/>
    <col min="6397" max="6398" width="15.7109375" style="2" customWidth="1"/>
    <col min="6399" max="6399" width="2.85546875" style="2" customWidth="1"/>
    <col min="6400" max="6401" width="15.7109375" style="2" customWidth="1"/>
    <col min="6402" max="6402" width="2.85546875" style="2" customWidth="1"/>
    <col min="6403" max="6637" width="9.140625" style="2"/>
    <col min="6638" max="6638" width="2.85546875" style="2" customWidth="1"/>
    <col min="6639" max="6639" width="45.85546875" style="2" customWidth="1"/>
    <col min="6640" max="6640" width="2.85546875" style="2" customWidth="1"/>
    <col min="6641" max="6642" width="15.7109375" style="2" customWidth="1"/>
    <col min="6643" max="6643" width="2.85546875" style="2" customWidth="1"/>
    <col min="6644" max="6645" width="15.7109375" style="2" customWidth="1"/>
    <col min="6646" max="6646" width="2.85546875" style="2" customWidth="1"/>
    <col min="6647" max="6648" width="15.7109375" style="2" customWidth="1"/>
    <col min="6649" max="6649" width="2.85546875" style="2" customWidth="1"/>
    <col min="6650" max="6651" width="15.7109375" style="2" customWidth="1"/>
    <col min="6652" max="6652" width="2.85546875" style="2" customWidth="1"/>
    <col min="6653" max="6654" width="15.7109375" style="2" customWidth="1"/>
    <col min="6655" max="6655" width="2.85546875" style="2" customWidth="1"/>
    <col min="6656" max="6657" width="15.7109375" style="2" customWidth="1"/>
    <col min="6658" max="6658" width="2.85546875" style="2" customWidth="1"/>
    <col min="6659" max="6893" width="9.140625" style="2"/>
    <col min="6894" max="6894" width="2.85546875" style="2" customWidth="1"/>
    <col min="6895" max="6895" width="45.85546875" style="2" customWidth="1"/>
    <col min="6896" max="6896" width="2.85546875" style="2" customWidth="1"/>
    <col min="6897" max="6898" width="15.7109375" style="2" customWidth="1"/>
    <col min="6899" max="6899" width="2.85546875" style="2" customWidth="1"/>
    <col min="6900" max="6901" width="15.7109375" style="2" customWidth="1"/>
    <col min="6902" max="6902" width="2.85546875" style="2" customWidth="1"/>
    <col min="6903" max="6904" width="15.7109375" style="2" customWidth="1"/>
    <col min="6905" max="6905" width="2.85546875" style="2" customWidth="1"/>
    <col min="6906" max="6907" width="15.7109375" style="2" customWidth="1"/>
    <col min="6908" max="6908" width="2.85546875" style="2" customWidth="1"/>
    <col min="6909" max="6910" width="15.7109375" style="2" customWidth="1"/>
    <col min="6911" max="6911" width="2.85546875" style="2" customWidth="1"/>
    <col min="6912" max="6913" width="15.7109375" style="2" customWidth="1"/>
    <col min="6914" max="6914" width="2.85546875" style="2" customWidth="1"/>
    <col min="6915" max="7149" width="9.140625" style="2"/>
    <col min="7150" max="7150" width="2.85546875" style="2" customWidth="1"/>
    <col min="7151" max="7151" width="45.85546875" style="2" customWidth="1"/>
    <col min="7152" max="7152" width="2.85546875" style="2" customWidth="1"/>
    <col min="7153" max="7154" width="15.7109375" style="2" customWidth="1"/>
    <col min="7155" max="7155" width="2.85546875" style="2" customWidth="1"/>
    <col min="7156" max="7157" width="15.7109375" style="2" customWidth="1"/>
    <col min="7158" max="7158" width="2.85546875" style="2" customWidth="1"/>
    <col min="7159" max="7160" width="15.7109375" style="2" customWidth="1"/>
    <col min="7161" max="7161" width="2.85546875" style="2" customWidth="1"/>
    <col min="7162" max="7163" width="15.7109375" style="2" customWidth="1"/>
    <col min="7164" max="7164" width="2.85546875" style="2" customWidth="1"/>
    <col min="7165" max="7166" width="15.7109375" style="2" customWidth="1"/>
    <col min="7167" max="7167" width="2.85546875" style="2" customWidth="1"/>
    <col min="7168" max="7169" width="15.7109375" style="2" customWidth="1"/>
    <col min="7170" max="7170" width="2.85546875" style="2" customWidth="1"/>
    <col min="7171" max="7405" width="9.140625" style="2"/>
    <col min="7406" max="7406" width="2.85546875" style="2" customWidth="1"/>
    <col min="7407" max="7407" width="45.85546875" style="2" customWidth="1"/>
    <col min="7408" max="7408" width="2.85546875" style="2" customWidth="1"/>
    <col min="7409" max="7410" width="15.7109375" style="2" customWidth="1"/>
    <col min="7411" max="7411" width="2.85546875" style="2" customWidth="1"/>
    <col min="7412" max="7413" width="15.7109375" style="2" customWidth="1"/>
    <col min="7414" max="7414" width="2.85546875" style="2" customWidth="1"/>
    <col min="7415" max="7416" width="15.7109375" style="2" customWidth="1"/>
    <col min="7417" max="7417" width="2.85546875" style="2" customWidth="1"/>
    <col min="7418" max="7419" width="15.7109375" style="2" customWidth="1"/>
    <col min="7420" max="7420" width="2.85546875" style="2" customWidth="1"/>
    <col min="7421" max="7422" width="15.7109375" style="2" customWidth="1"/>
    <col min="7423" max="7423" width="2.85546875" style="2" customWidth="1"/>
    <col min="7424" max="7425" width="15.7109375" style="2" customWidth="1"/>
    <col min="7426" max="7426" width="2.85546875" style="2" customWidth="1"/>
    <col min="7427" max="7661" width="9.140625" style="2"/>
    <col min="7662" max="7662" width="2.85546875" style="2" customWidth="1"/>
    <col min="7663" max="7663" width="45.85546875" style="2" customWidth="1"/>
    <col min="7664" max="7664" width="2.85546875" style="2" customWidth="1"/>
    <col min="7665" max="7666" width="15.7109375" style="2" customWidth="1"/>
    <col min="7667" max="7667" width="2.85546875" style="2" customWidth="1"/>
    <col min="7668" max="7669" width="15.7109375" style="2" customWidth="1"/>
    <col min="7670" max="7670" width="2.85546875" style="2" customWidth="1"/>
    <col min="7671" max="7672" width="15.7109375" style="2" customWidth="1"/>
    <col min="7673" max="7673" width="2.85546875" style="2" customWidth="1"/>
    <col min="7674" max="7675" width="15.7109375" style="2" customWidth="1"/>
    <col min="7676" max="7676" width="2.85546875" style="2" customWidth="1"/>
    <col min="7677" max="7678" width="15.7109375" style="2" customWidth="1"/>
    <col min="7679" max="7679" width="2.85546875" style="2" customWidth="1"/>
    <col min="7680" max="7681" width="15.7109375" style="2" customWidth="1"/>
    <col min="7682" max="7682" width="2.85546875" style="2" customWidth="1"/>
    <col min="7683" max="7917" width="9.140625" style="2"/>
    <col min="7918" max="7918" width="2.85546875" style="2" customWidth="1"/>
    <col min="7919" max="7919" width="45.85546875" style="2" customWidth="1"/>
    <col min="7920" max="7920" width="2.85546875" style="2" customWidth="1"/>
    <col min="7921" max="7922" width="15.7109375" style="2" customWidth="1"/>
    <col min="7923" max="7923" width="2.85546875" style="2" customWidth="1"/>
    <col min="7924" max="7925" width="15.7109375" style="2" customWidth="1"/>
    <col min="7926" max="7926" width="2.85546875" style="2" customWidth="1"/>
    <col min="7927" max="7928" width="15.7109375" style="2" customWidth="1"/>
    <col min="7929" max="7929" width="2.85546875" style="2" customWidth="1"/>
    <col min="7930" max="7931" width="15.7109375" style="2" customWidth="1"/>
    <col min="7932" max="7932" width="2.85546875" style="2" customWidth="1"/>
    <col min="7933" max="7934" width="15.7109375" style="2" customWidth="1"/>
    <col min="7935" max="7935" width="2.85546875" style="2" customWidth="1"/>
    <col min="7936" max="7937" width="15.7109375" style="2" customWidth="1"/>
    <col min="7938" max="7938" width="2.85546875" style="2" customWidth="1"/>
    <col min="7939" max="8173" width="9.140625" style="2"/>
    <col min="8174" max="8174" width="2.85546875" style="2" customWidth="1"/>
    <col min="8175" max="8175" width="45.85546875" style="2" customWidth="1"/>
    <col min="8176" max="8176" width="2.85546875" style="2" customWidth="1"/>
    <col min="8177" max="8178" width="15.7109375" style="2" customWidth="1"/>
    <col min="8179" max="8179" width="2.85546875" style="2" customWidth="1"/>
    <col min="8180" max="8181" width="15.7109375" style="2" customWidth="1"/>
    <col min="8182" max="8182" width="2.85546875" style="2" customWidth="1"/>
    <col min="8183" max="8184" width="15.7109375" style="2" customWidth="1"/>
    <col min="8185" max="8185" width="2.85546875" style="2" customWidth="1"/>
    <col min="8186" max="8187" width="15.7109375" style="2" customWidth="1"/>
    <col min="8188" max="8188" width="2.85546875" style="2" customWidth="1"/>
    <col min="8189" max="8190" width="15.7109375" style="2" customWidth="1"/>
    <col min="8191" max="8191" width="2.85546875" style="2" customWidth="1"/>
    <col min="8192" max="8193" width="15.7109375" style="2" customWidth="1"/>
    <col min="8194" max="8194" width="2.85546875" style="2" customWidth="1"/>
    <col min="8195" max="8429" width="9.140625" style="2"/>
    <col min="8430" max="8430" width="2.85546875" style="2" customWidth="1"/>
    <col min="8431" max="8431" width="45.85546875" style="2" customWidth="1"/>
    <col min="8432" max="8432" width="2.85546875" style="2" customWidth="1"/>
    <col min="8433" max="8434" width="15.7109375" style="2" customWidth="1"/>
    <col min="8435" max="8435" width="2.85546875" style="2" customWidth="1"/>
    <col min="8436" max="8437" width="15.7109375" style="2" customWidth="1"/>
    <col min="8438" max="8438" width="2.85546875" style="2" customWidth="1"/>
    <col min="8439" max="8440" width="15.7109375" style="2" customWidth="1"/>
    <col min="8441" max="8441" width="2.85546875" style="2" customWidth="1"/>
    <col min="8442" max="8443" width="15.7109375" style="2" customWidth="1"/>
    <col min="8444" max="8444" width="2.85546875" style="2" customWidth="1"/>
    <col min="8445" max="8446" width="15.7109375" style="2" customWidth="1"/>
    <col min="8447" max="8447" width="2.85546875" style="2" customWidth="1"/>
    <col min="8448" max="8449" width="15.7109375" style="2" customWidth="1"/>
    <col min="8450" max="8450" width="2.85546875" style="2" customWidth="1"/>
    <col min="8451" max="8685" width="9.140625" style="2"/>
    <col min="8686" max="8686" width="2.85546875" style="2" customWidth="1"/>
    <col min="8687" max="8687" width="45.85546875" style="2" customWidth="1"/>
    <col min="8688" max="8688" width="2.85546875" style="2" customWidth="1"/>
    <col min="8689" max="8690" width="15.7109375" style="2" customWidth="1"/>
    <col min="8691" max="8691" width="2.85546875" style="2" customWidth="1"/>
    <col min="8692" max="8693" width="15.7109375" style="2" customWidth="1"/>
    <col min="8694" max="8694" width="2.85546875" style="2" customWidth="1"/>
    <col min="8695" max="8696" width="15.7109375" style="2" customWidth="1"/>
    <col min="8697" max="8697" width="2.85546875" style="2" customWidth="1"/>
    <col min="8698" max="8699" width="15.7109375" style="2" customWidth="1"/>
    <col min="8700" max="8700" width="2.85546875" style="2" customWidth="1"/>
    <col min="8701" max="8702" width="15.7109375" style="2" customWidth="1"/>
    <col min="8703" max="8703" width="2.85546875" style="2" customWidth="1"/>
    <col min="8704" max="8705" width="15.7109375" style="2" customWidth="1"/>
    <col min="8706" max="8706" width="2.85546875" style="2" customWidth="1"/>
    <col min="8707" max="8941" width="9.140625" style="2"/>
    <col min="8942" max="8942" width="2.85546875" style="2" customWidth="1"/>
    <col min="8943" max="8943" width="45.85546875" style="2" customWidth="1"/>
    <col min="8944" max="8944" width="2.85546875" style="2" customWidth="1"/>
    <col min="8945" max="8946" width="15.7109375" style="2" customWidth="1"/>
    <col min="8947" max="8947" width="2.85546875" style="2" customWidth="1"/>
    <col min="8948" max="8949" width="15.7109375" style="2" customWidth="1"/>
    <col min="8950" max="8950" width="2.85546875" style="2" customWidth="1"/>
    <col min="8951" max="8952" width="15.7109375" style="2" customWidth="1"/>
    <col min="8953" max="8953" width="2.85546875" style="2" customWidth="1"/>
    <col min="8954" max="8955" width="15.7109375" style="2" customWidth="1"/>
    <col min="8956" max="8956" width="2.85546875" style="2" customWidth="1"/>
    <col min="8957" max="8958" width="15.7109375" style="2" customWidth="1"/>
    <col min="8959" max="8959" width="2.85546875" style="2" customWidth="1"/>
    <col min="8960" max="8961" width="15.7109375" style="2" customWidth="1"/>
    <col min="8962" max="8962" width="2.85546875" style="2" customWidth="1"/>
    <col min="8963" max="9197" width="9.140625" style="2"/>
    <col min="9198" max="9198" width="2.85546875" style="2" customWidth="1"/>
    <col min="9199" max="9199" width="45.85546875" style="2" customWidth="1"/>
    <col min="9200" max="9200" width="2.85546875" style="2" customWidth="1"/>
    <col min="9201" max="9202" width="15.7109375" style="2" customWidth="1"/>
    <col min="9203" max="9203" width="2.85546875" style="2" customWidth="1"/>
    <col min="9204" max="9205" width="15.7109375" style="2" customWidth="1"/>
    <col min="9206" max="9206" width="2.85546875" style="2" customWidth="1"/>
    <col min="9207" max="9208" width="15.7109375" style="2" customWidth="1"/>
    <col min="9209" max="9209" width="2.85546875" style="2" customWidth="1"/>
    <col min="9210" max="9211" width="15.7109375" style="2" customWidth="1"/>
    <col min="9212" max="9212" width="2.85546875" style="2" customWidth="1"/>
    <col min="9213" max="9214" width="15.7109375" style="2" customWidth="1"/>
    <col min="9215" max="9215" width="2.85546875" style="2" customWidth="1"/>
    <col min="9216" max="9217" width="15.7109375" style="2" customWidth="1"/>
    <col min="9218" max="9218" width="2.85546875" style="2" customWidth="1"/>
    <col min="9219" max="9453" width="9.140625" style="2"/>
    <col min="9454" max="9454" width="2.85546875" style="2" customWidth="1"/>
    <col min="9455" max="9455" width="45.85546875" style="2" customWidth="1"/>
    <col min="9456" max="9456" width="2.85546875" style="2" customWidth="1"/>
    <col min="9457" max="9458" width="15.7109375" style="2" customWidth="1"/>
    <col min="9459" max="9459" width="2.85546875" style="2" customWidth="1"/>
    <col min="9460" max="9461" width="15.7109375" style="2" customWidth="1"/>
    <col min="9462" max="9462" width="2.85546875" style="2" customWidth="1"/>
    <col min="9463" max="9464" width="15.7109375" style="2" customWidth="1"/>
    <col min="9465" max="9465" width="2.85546875" style="2" customWidth="1"/>
    <col min="9466" max="9467" width="15.7109375" style="2" customWidth="1"/>
    <col min="9468" max="9468" width="2.85546875" style="2" customWidth="1"/>
    <col min="9469" max="9470" width="15.7109375" style="2" customWidth="1"/>
    <col min="9471" max="9471" width="2.85546875" style="2" customWidth="1"/>
    <col min="9472" max="9473" width="15.7109375" style="2" customWidth="1"/>
    <col min="9474" max="9474" width="2.85546875" style="2" customWidth="1"/>
    <col min="9475" max="9709" width="9.140625" style="2"/>
    <col min="9710" max="9710" width="2.85546875" style="2" customWidth="1"/>
    <col min="9711" max="9711" width="45.85546875" style="2" customWidth="1"/>
    <col min="9712" max="9712" width="2.85546875" style="2" customWidth="1"/>
    <col min="9713" max="9714" width="15.7109375" style="2" customWidth="1"/>
    <col min="9715" max="9715" width="2.85546875" style="2" customWidth="1"/>
    <col min="9716" max="9717" width="15.7109375" style="2" customWidth="1"/>
    <col min="9718" max="9718" width="2.85546875" style="2" customWidth="1"/>
    <col min="9719" max="9720" width="15.7109375" style="2" customWidth="1"/>
    <col min="9721" max="9721" width="2.85546875" style="2" customWidth="1"/>
    <col min="9722" max="9723" width="15.7109375" style="2" customWidth="1"/>
    <col min="9724" max="9724" width="2.85546875" style="2" customWidth="1"/>
    <col min="9725" max="9726" width="15.7109375" style="2" customWidth="1"/>
    <col min="9727" max="9727" width="2.85546875" style="2" customWidth="1"/>
    <col min="9728" max="9729" width="15.7109375" style="2" customWidth="1"/>
    <col min="9730" max="9730" width="2.85546875" style="2" customWidth="1"/>
    <col min="9731" max="9965" width="9.140625" style="2"/>
    <col min="9966" max="9966" width="2.85546875" style="2" customWidth="1"/>
    <col min="9967" max="9967" width="45.85546875" style="2" customWidth="1"/>
    <col min="9968" max="9968" width="2.85546875" style="2" customWidth="1"/>
    <col min="9969" max="9970" width="15.7109375" style="2" customWidth="1"/>
    <col min="9971" max="9971" width="2.85546875" style="2" customWidth="1"/>
    <col min="9972" max="9973" width="15.7109375" style="2" customWidth="1"/>
    <col min="9974" max="9974" width="2.85546875" style="2" customWidth="1"/>
    <col min="9975" max="9976" width="15.7109375" style="2" customWidth="1"/>
    <col min="9977" max="9977" width="2.85546875" style="2" customWidth="1"/>
    <col min="9978" max="9979" width="15.7109375" style="2" customWidth="1"/>
    <col min="9980" max="9980" width="2.85546875" style="2" customWidth="1"/>
    <col min="9981" max="9982" width="15.7109375" style="2" customWidth="1"/>
    <col min="9983" max="9983" width="2.85546875" style="2" customWidth="1"/>
    <col min="9984" max="9985" width="15.7109375" style="2" customWidth="1"/>
    <col min="9986" max="9986" width="2.85546875" style="2" customWidth="1"/>
    <col min="9987" max="10221" width="9.140625" style="2"/>
    <col min="10222" max="10222" width="2.85546875" style="2" customWidth="1"/>
    <col min="10223" max="10223" width="45.85546875" style="2" customWidth="1"/>
    <col min="10224" max="10224" width="2.85546875" style="2" customWidth="1"/>
    <col min="10225" max="10226" width="15.7109375" style="2" customWidth="1"/>
    <col min="10227" max="10227" width="2.85546875" style="2" customWidth="1"/>
    <col min="10228" max="10229" width="15.7109375" style="2" customWidth="1"/>
    <col min="10230" max="10230" width="2.85546875" style="2" customWidth="1"/>
    <col min="10231" max="10232" width="15.7109375" style="2" customWidth="1"/>
    <col min="10233" max="10233" width="2.85546875" style="2" customWidth="1"/>
    <col min="10234" max="10235" width="15.7109375" style="2" customWidth="1"/>
    <col min="10236" max="10236" width="2.85546875" style="2" customWidth="1"/>
    <col min="10237" max="10238" width="15.7109375" style="2" customWidth="1"/>
    <col min="10239" max="10239" width="2.85546875" style="2" customWidth="1"/>
    <col min="10240" max="10241" width="15.7109375" style="2" customWidth="1"/>
    <col min="10242" max="10242" width="2.85546875" style="2" customWidth="1"/>
    <col min="10243" max="10477" width="9.140625" style="2"/>
    <col min="10478" max="10478" width="2.85546875" style="2" customWidth="1"/>
    <col min="10479" max="10479" width="45.85546875" style="2" customWidth="1"/>
    <col min="10480" max="10480" width="2.85546875" style="2" customWidth="1"/>
    <col min="10481" max="10482" width="15.7109375" style="2" customWidth="1"/>
    <col min="10483" max="10483" width="2.85546875" style="2" customWidth="1"/>
    <col min="10484" max="10485" width="15.7109375" style="2" customWidth="1"/>
    <col min="10486" max="10486" width="2.85546875" style="2" customWidth="1"/>
    <col min="10487" max="10488" width="15.7109375" style="2" customWidth="1"/>
    <col min="10489" max="10489" width="2.85546875" style="2" customWidth="1"/>
    <col min="10490" max="10491" width="15.7109375" style="2" customWidth="1"/>
    <col min="10492" max="10492" width="2.85546875" style="2" customWidth="1"/>
    <col min="10493" max="10494" width="15.7109375" style="2" customWidth="1"/>
    <col min="10495" max="10495" width="2.85546875" style="2" customWidth="1"/>
    <col min="10496" max="10497" width="15.7109375" style="2" customWidth="1"/>
    <col min="10498" max="10498" width="2.85546875" style="2" customWidth="1"/>
    <col min="10499" max="10733" width="9.140625" style="2"/>
    <col min="10734" max="10734" width="2.85546875" style="2" customWidth="1"/>
    <col min="10735" max="10735" width="45.85546875" style="2" customWidth="1"/>
    <col min="10736" max="10736" width="2.85546875" style="2" customWidth="1"/>
    <col min="10737" max="10738" width="15.7109375" style="2" customWidth="1"/>
    <col min="10739" max="10739" width="2.85546875" style="2" customWidth="1"/>
    <col min="10740" max="10741" width="15.7109375" style="2" customWidth="1"/>
    <col min="10742" max="10742" width="2.85546875" style="2" customWidth="1"/>
    <col min="10743" max="10744" width="15.7109375" style="2" customWidth="1"/>
    <col min="10745" max="10745" width="2.85546875" style="2" customWidth="1"/>
    <col min="10746" max="10747" width="15.7109375" style="2" customWidth="1"/>
    <col min="10748" max="10748" width="2.85546875" style="2" customWidth="1"/>
    <col min="10749" max="10750" width="15.7109375" style="2" customWidth="1"/>
    <col min="10751" max="10751" width="2.85546875" style="2" customWidth="1"/>
    <col min="10752" max="10753" width="15.7109375" style="2" customWidth="1"/>
    <col min="10754" max="10754" width="2.85546875" style="2" customWidth="1"/>
    <col min="10755" max="10989" width="9.140625" style="2"/>
    <col min="10990" max="10990" width="2.85546875" style="2" customWidth="1"/>
    <col min="10991" max="10991" width="45.85546875" style="2" customWidth="1"/>
    <col min="10992" max="10992" width="2.85546875" style="2" customWidth="1"/>
    <col min="10993" max="10994" width="15.7109375" style="2" customWidth="1"/>
    <col min="10995" max="10995" width="2.85546875" style="2" customWidth="1"/>
    <col min="10996" max="10997" width="15.7109375" style="2" customWidth="1"/>
    <col min="10998" max="10998" width="2.85546875" style="2" customWidth="1"/>
    <col min="10999" max="11000" width="15.7109375" style="2" customWidth="1"/>
    <col min="11001" max="11001" width="2.85546875" style="2" customWidth="1"/>
    <col min="11002" max="11003" width="15.7109375" style="2" customWidth="1"/>
    <col min="11004" max="11004" width="2.85546875" style="2" customWidth="1"/>
    <col min="11005" max="11006" width="15.7109375" style="2" customWidth="1"/>
    <col min="11007" max="11007" width="2.85546875" style="2" customWidth="1"/>
    <col min="11008" max="11009" width="15.7109375" style="2" customWidth="1"/>
    <col min="11010" max="11010" width="2.85546875" style="2" customWidth="1"/>
    <col min="11011" max="11245" width="9.140625" style="2"/>
    <col min="11246" max="11246" width="2.85546875" style="2" customWidth="1"/>
    <col min="11247" max="11247" width="45.85546875" style="2" customWidth="1"/>
    <col min="11248" max="11248" width="2.85546875" style="2" customWidth="1"/>
    <col min="11249" max="11250" width="15.7109375" style="2" customWidth="1"/>
    <col min="11251" max="11251" width="2.85546875" style="2" customWidth="1"/>
    <col min="11252" max="11253" width="15.7109375" style="2" customWidth="1"/>
    <col min="11254" max="11254" width="2.85546875" style="2" customWidth="1"/>
    <col min="11255" max="11256" width="15.7109375" style="2" customWidth="1"/>
    <col min="11257" max="11257" width="2.85546875" style="2" customWidth="1"/>
    <col min="11258" max="11259" width="15.7109375" style="2" customWidth="1"/>
    <col min="11260" max="11260" width="2.85546875" style="2" customWidth="1"/>
    <col min="11261" max="11262" width="15.7109375" style="2" customWidth="1"/>
    <col min="11263" max="11263" width="2.85546875" style="2" customWidth="1"/>
    <col min="11264" max="11265" width="15.7109375" style="2" customWidth="1"/>
    <col min="11266" max="11266" width="2.85546875" style="2" customWidth="1"/>
    <col min="11267" max="11501" width="9.140625" style="2"/>
    <col min="11502" max="11502" width="2.85546875" style="2" customWidth="1"/>
    <col min="11503" max="11503" width="45.85546875" style="2" customWidth="1"/>
    <col min="11504" max="11504" width="2.85546875" style="2" customWidth="1"/>
    <col min="11505" max="11506" width="15.7109375" style="2" customWidth="1"/>
    <col min="11507" max="11507" width="2.85546875" style="2" customWidth="1"/>
    <col min="11508" max="11509" width="15.7109375" style="2" customWidth="1"/>
    <col min="11510" max="11510" width="2.85546875" style="2" customWidth="1"/>
    <col min="11511" max="11512" width="15.7109375" style="2" customWidth="1"/>
    <col min="11513" max="11513" width="2.85546875" style="2" customWidth="1"/>
    <col min="11514" max="11515" width="15.7109375" style="2" customWidth="1"/>
    <col min="11516" max="11516" width="2.85546875" style="2" customWidth="1"/>
    <col min="11517" max="11518" width="15.7109375" style="2" customWidth="1"/>
    <col min="11519" max="11519" width="2.85546875" style="2" customWidth="1"/>
    <col min="11520" max="11521" width="15.7109375" style="2" customWidth="1"/>
    <col min="11522" max="11522" width="2.85546875" style="2" customWidth="1"/>
    <col min="11523" max="11757" width="9.140625" style="2"/>
    <col min="11758" max="11758" width="2.85546875" style="2" customWidth="1"/>
    <col min="11759" max="11759" width="45.85546875" style="2" customWidth="1"/>
    <col min="11760" max="11760" width="2.85546875" style="2" customWidth="1"/>
    <col min="11761" max="11762" width="15.7109375" style="2" customWidth="1"/>
    <col min="11763" max="11763" width="2.85546875" style="2" customWidth="1"/>
    <col min="11764" max="11765" width="15.7109375" style="2" customWidth="1"/>
    <col min="11766" max="11766" width="2.85546875" style="2" customWidth="1"/>
    <col min="11767" max="11768" width="15.7109375" style="2" customWidth="1"/>
    <col min="11769" max="11769" width="2.85546875" style="2" customWidth="1"/>
    <col min="11770" max="11771" width="15.7109375" style="2" customWidth="1"/>
    <col min="11772" max="11772" width="2.85546875" style="2" customWidth="1"/>
    <col min="11773" max="11774" width="15.7109375" style="2" customWidth="1"/>
    <col min="11775" max="11775" width="2.85546875" style="2" customWidth="1"/>
    <col min="11776" max="11777" width="15.7109375" style="2" customWidth="1"/>
    <col min="11778" max="11778" width="2.85546875" style="2" customWidth="1"/>
    <col min="11779" max="12013" width="9.140625" style="2"/>
    <col min="12014" max="12014" width="2.85546875" style="2" customWidth="1"/>
    <col min="12015" max="12015" width="45.85546875" style="2" customWidth="1"/>
    <col min="12016" max="12016" width="2.85546875" style="2" customWidth="1"/>
    <col min="12017" max="12018" width="15.7109375" style="2" customWidth="1"/>
    <col min="12019" max="12019" width="2.85546875" style="2" customWidth="1"/>
    <col min="12020" max="12021" width="15.7109375" style="2" customWidth="1"/>
    <col min="12022" max="12022" width="2.85546875" style="2" customWidth="1"/>
    <col min="12023" max="12024" width="15.7109375" style="2" customWidth="1"/>
    <col min="12025" max="12025" width="2.85546875" style="2" customWidth="1"/>
    <col min="12026" max="12027" width="15.7109375" style="2" customWidth="1"/>
    <col min="12028" max="12028" width="2.85546875" style="2" customWidth="1"/>
    <col min="12029" max="12030" width="15.7109375" style="2" customWidth="1"/>
    <col min="12031" max="12031" width="2.85546875" style="2" customWidth="1"/>
    <col min="12032" max="12033" width="15.7109375" style="2" customWidth="1"/>
    <col min="12034" max="12034" width="2.85546875" style="2" customWidth="1"/>
    <col min="12035" max="12269" width="9.140625" style="2"/>
    <col min="12270" max="12270" width="2.85546875" style="2" customWidth="1"/>
    <col min="12271" max="12271" width="45.85546875" style="2" customWidth="1"/>
    <col min="12272" max="12272" width="2.85546875" style="2" customWidth="1"/>
    <col min="12273" max="12274" width="15.7109375" style="2" customWidth="1"/>
    <col min="12275" max="12275" width="2.85546875" style="2" customWidth="1"/>
    <col min="12276" max="12277" width="15.7109375" style="2" customWidth="1"/>
    <col min="12278" max="12278" width="2.85546875" style="2" customWidth="1"/>
    <col min="12279" max="12280" width="15.7109375" style="2" customWidth="1"/>
    <col min="12281" max="12281" width="2.85546875" style="2" customWidth="1"/>
    <col min="12282" max="12283" width="15.7109375" style="2" customWidth="1"/>
    <col min="12284" max="12284" width="2.85546875" style="2" customWidth="1"/>
    <col min="12285" max="12286" width="15.7109375" style="2" customWidth="1"/>
    <col min="12287" max="12287" width="2.85546875" style="2" customWidth="1"/>
    <col min="12288" max="12289" width="15.7109375" style="2" customWidth="1"/>
    <col min="12290" max="12290" width="2.85546875" style="2" customWidth="1"/>
    <col min="12291" max="12525" width="9.140625" style="2"/>
    <col min="12526" max="12526" width="2.85546875" style="2" customWidth="1"/>
    <col min="12527" max="12527" width="45.85546875" style="2" customWidth="1"/>
    <col min="12528" max="12528" width="2.85546875" style="2" customWidth="1"/>
    <col min="12529" max="12530" width="15.7109375" style="2" customWidth="1"/>
    <col min="12531" max="12531" width="2.85546875" style="2" customWidth="1"/>
    <col min="12532" max="12533" width="15.7109375" style="2" customWidth="1"/>
    <col min="12534" max="12534" width="2.85546875" style="2" customWidth="1"/>
    <col min="12535" max="12536" width="15.7109375" style="2" customWidth="1"/>
    <col min="12537" max="12537" width="2.85546875" style="2" customWidth="1"/>
    <col min="12538" max="12539" width="15.7109375" style="2" customWidth="1"/>
    <col min="12540" max="12540" width="2.85546875" style="2" customWidth="1"/>
    <col min="12541" max="12542" width="15.7109375" style="2" customWidth="1"/>
    <col min="12543" max="12543" width="2.85546875" style="2" customWidth="1"/>
    <col min="12544" max="12545" width="15.7109375" style="2" customWidth="1"/>
    <col min="12546" max="12546" width="2.85546875" style="2" customWidth="1"/>
    <col min="12547" max="12781" width="9.140625" style="2"/>
    <col min="12782" max="12782" width="2.85546875" style="2" customWidth="1"/>
    <col min="12783" max="12783" width="45.85546875" style="2" customWidth="1"/>
    <col min="12784" max="12784" width="2.85546875" style="2" customWidth="1"/>
    <col min="12785" max="12786" width="15.7109375" style="2" customWidth="1"/>
    <col min="12787" max="12787" width="2.85546875" style="2" customWidth="1"/>
    <col min="12788" max="12789" width="15.7109375" style="2" customWidth="1"/>
    <col min="12790" max="12790" width="2.85546875" style="2" customWidth="1"/>
    <col min="12791" max="12792" width="15.7109375" style="2" customWidth="1"/>
    <col min="12793" max="12793" width="2.85546875" style="2" customWidth="1"/>
    <col min="12794" max="12795" width="15.7109375" style="2" customWidth="1"/>
    <col min="12796" max="12796" width="2.85546875" style="2" customWidth="1"/>
    <col min="12797" max="12798" width="15.7109375" style="2" customWidth="1"/>
    <col min="12799" max="12799" width="2.85546875" style="2" customWidth="1"/>
    <col min="12800" max="12801" width="15.7109375" style="2" customWidth="1"/>
    <col min="12802" max="12802" width="2.85546875" style="2" customWidth="1"/>
    <col min="12803" max="13037" width="9.140625" style="2"/>
    <col min="13038" max="13038" width="2.85546875" style="2" customWidth="1"/>
    <col min="13039" max="13039" width="45.85546875" style="2" customWidth="1"/>
    <col min="13040" max="13040" width="2.85546875" style="2" customWidth="1"/>
    <col min="13041" max="13042" width="15.7109375" style="2" customWidth="1"/>
    <col min="13043" max="13043" width="2.85546875" style="2" customWidth="1"/>
    <col min="13044" max="13045" width="15.7109375" style="2" customWidth="1"/>
    <col min="13046" max="13046" width="2.85546875" style="2" customWidth="1"/>
    <col min="13047" max="13048" width="15.7109375" style="2" customWidth="1"/>
    <col min="13049" max="13049" width="2.85546875" style="2" customWidth="1"/>
    <col min="13050" max="13051" width="15.7109375" style="2" customWidth="1"/>
    <col min="13052" max="13052" width="2.85546875" style="2" customWidth="1"/>
    <col min="13053" max="13054" width="15.7109375" style="2" customWidth="1"/>
    <col min="13055" max="13055" width="2.85546875" style="2" customWidth="1"/>
    <col min="13056" max="13057" width="15.7109375" style="2" customWidth="1"/>
    <col min="13058" max="13058" width="2.85546875" style="2" customWidth="1"/>
    <col min="13059" max="13293" width="9.140625" style="2"/>
    <col min="13294" max="13294" width="2.85546875" style="2" customWidth="1"/>
    <col min="13295" max="13295" width="45.85546875" style="2" customWidth="1"/>
    <col min="13296" max="13296" width="2.85546875" style="2" customWidth="1"/>
    <col min="13297" max="13298" width="15.7109375" style="2" customWidth="1"/>
    <col min="13299" max="13299" width="2.85546875" style="2" customWidth="1"/>
    <col min="13300" max="13301" width="15.7109375" style="2" customWidth="1"/>
    <col min="13302" max="13302" width="2.85546875" style="2" customWidth="1"/>
    <col min="13303" max="13304" width="15.7109375" style="2" customWidth="1"/>
    <col min="13305" max="13305" width="2.85546875" style="2" customWidth="1"/>
    <col min="13306" max="13307" width="15.7109375" style="2" customWidth="1"/>
    <col min="13308" max="13308" width="2.85546875" style="2" customWidth="1"/>
    <col min="13309" max="13310" width="15.7109375" style="2" customWidth="1"/>
    <col min="13311" max="13311" width="2.85546875" style="2" customWidth="1"/>
    <col min="13312" max="13313" width="15.7109375" style="2" customWidth="1"/>
    <col min="13314" max="13314" width="2.85546875" style="2" customWidth="1"/>
    <col min="13315" max="13549" width="9.140625" style="2"/>
    <col min="13550" max="13550" width="2.85546875" style="2" customWidth="1"/>
    <col min="13551" max="13551" width="45.85546875" style="2" customWidth="1"/>
    <col min="13552" max="13552" width="2.85546875" style="2" customWidth="1"/>
    <col min="13553" max="13554" width="15.7109375" style="2" customWidth="1"/>
    <col min="13555" max="13555" width="2.85546875" style="2" customWidth="1"/>
    <col min="13556" max="13557" width="15.7109375" style="2" customWidth="1"/>
    <col min="13558" max="13558" width="2.85546875" style="2" customWidth="1"/>
    <col min="13559" max="13560" width="15.7109375" style="2" customWidth="1"/>
    <col min="13561" max="13561" width="2.85546875" style="2" customWidth="1"/>
    <col min="13562" max="13563" width="15.7109375" style="2" customWidth="1"/>
    <col min="13564" max="13564" width="2.85546875" style="2" customWidth="1"/>
    <col min="13565" max="13566" width="15.7109375" style="2" customWidth="1"/>
    <col min="13567" max="13567" width="2.85546875" style="2" customWidth="1"/>
    <col min="13568" max="13569" width="15.7109375" style="2" customWidth="1"/>
    <col min="13570" max="13570" width="2.85546875" style="2" customWidth="1"/>
    <col min="13571" max="13805" width="9.140625" style="2"/>
    <col min="13806" max="13806" width="2.85546875" style="2" customWidth="1"/>
    <col min="13807" max="13807" width="45.85546875" style="2" customWidth="1"/>
    <col min="13808" max="13808" width="2.85546875" style="2" customWidth="1"/>
    <col min="13809" max="13810" width="15.7109375" style="2" customWidth="1"/>
    <col min="13811" max="13811" width="2.85546875" style="2" customWidth="1"/>
    <col min="13812" max="13813" width="15.7109375" style="2" customWidth="1"/>
    <col min="13814" max="13814" width="2.85546875" style="2" customWidth="1"/>
    <col min="13815" max="13816" width="15.7109375" style="2" customWidth="1"/>
    <col min="13817" max="13817" width="2.85546875" style="2" customWidth="1"/>
    <col min="13818" max="13819" width="15.7109375" style="2" customWidth="1"/>
    <col min="13820" max="13820" width="2.85546875" style="2" customWidth="1"/>
    <col min="13821" max="13822" width="15.7109375" style="2" customWidth="1"/>
    <col min="13823" max="13823" width="2.85546875" style="2" customWidth="1"/>
    <col min="13824" max="13825" width="15.7109375" style="2" customWidth="1"/>
    <col min="13826" max="13826" width="2.85546875" style="2" customWidth="1"/>
    <col min="13827" max="14061" width="9.140625" style="2"/>
    <col min="14062" max="14062" width="2.85546875" style="2" customWidth="1"/>
    <col min="14063" max="14063" width="45.85546875" style="2" customWidth="1"/>
    <col min="14064" max="14064" width="2.85546875" style="2" customWidth="1"/>
    <col min="14065" max="14066" width="15.7109375" style="2" customWidth="1"/>
    <col min="14067" max="14067" width="2.85546875" style="2" customWidth="1"/>
    <col min="14068" max="14069" width="15.7109375" style="2" customWidth="1"/>
    <col min="14070" max="14070" width="2.85546875" style="2" customWidth="1"/>
    <col min="14071" max="14072" width="15.7109375" style="2" customWidth="1"/>
    <col min="14073" max="14073" width="2.85546875" style="2" customWidth="1"/>
    <col min="14074" max="14075" width="15.7109375" style="2" customWidth="1"/>
    <col min="14076" max="14076" width="2.85546875" style="2" customWidth="1"/>
    <col min="14077" max="14078" width="15.7109375" style="2" customWidth="1"/>
    <col min="14079" max="14079" width="2.85546875" style="2" customWidth="1"/>
    <col min="14080" max="14081" width="15.7109375" style="2" customWidth="1"/>
    <col min="14082" max="14082" width="2.85546875" style="2" customWidth="1"/>
    <col min="14083" max="14317" width="9.140625" style="2"/>
    <col min="14318" max="14318" width="2.85546875" style="2" customWidth="1"/>
    <col min="14319" max="14319" width="45.85546875" style="2" customWidth="1"/>
    <col min="14320" max="14320" width="2.85546875" style="2" customWidth="1"/>
    <col min="14321" max="14322" width="15.7109375" style="2" customWidth="1"/>
    <col min="14323" max="14323" width="2.85546875" style="2" customWidth="1"/>
    <col min="14324" max="14325" width="15.7109375" style="2" customWidth="1"/>
    <col min="14326" max="14326" width="2.85546875" style="2" customWidth="1"/>
    <col min="14327" max="14328" width="15.7109375" style="2" customWidth="1"/>
    <col min="14329" max="14329" width="2.85546875" style="2" customWidth="1"/>
    <col min="14330" max="14331" width="15.7109375" style="2" customWidth="1"/>
    <col min="14332" max="14332" width="2.85546875" style="2" customWidth="1"/>
    <col min="14333" max="14334" width="15.7109375" style="2" customWidth="1"/>
    <col min="14335" max="14335" width="2.85546875" style="2" customWidth="1"/>
    <col min="14336" max="14337" width="15.7109375" style="2" customWidth="1"/>
    <col min="14338" max="14338" width="2.85546875" style="2" customWidth="1"/>
    <col min="14339" max="14573" width="9.140625" style="2"/>
    <col min="14574" max="14574" width="2.85546875" style="2" customWidth="1"/>
    <col min="14575" max="14575" width="45.85546875" style="2" customWidth="1"/>
    <col min="14576" max="14576" width="2.85546875" style="2" customWidth="1"/>
    <col min="14577" max="14578" width="15.7109375" style="2" customWidth="1"/>
    <col min="14579" max="14579" width="2.85546875" style="2" customWidth="1"/>
    <col min="14580" max="14581" width="15.7109375" style="2" customWidth="1"/>
    <col min="14582" max="14582" width="2.85546875" style="2" customWidth="1"/>
    <col min="14583" max="14584" width="15.7109375" style="2" customWidth="1"/>
    <col min="14585" max="14585" width="2.85546875" style="2" customWidth="1"/>
    <col min="14586" max="14587" width="15.7109375" style="2" customWidth="1"/>
    <col min="14588" max="14588" width="2.85546875" style="2" customWidth="1"/>
    <col min="14589" max="14590" width="15.7109375" style="2" customWidth="1"/>
    <col min="14591" max="14591" width="2.85546875" style="2" customWidth="1"/>
    <col min="14592" max="14593" width="15.7109375" style="2" customWidth="1"/>
    <col min="14594" max="14594" width="2.85546875" style="2" customWidth="1"/>
    <col min="14595" max="14829" width="9.140625" style="2"/>
    <col min="14830" max="14830" width="2.85546875" style="2" customWidth="1"/>
    <col min="14831" max="14831" width="45.85546875" style="2" customWidth="1"/>
    <col min="14832" max="14832" width="2.85546875" style="2" customWidth="1"/>
    <col min="14833" max="14834" width="15.7109375" style="2" customWidth="1"/>
    <col min="14835" max="14835" width="2.85546875" style="2" customWidth="1"/>
    <col min="14836" max="14837" width="15.7109375" style="2" customWidth="1"/>
    <col min="14838" max="14838" width="2.85546875" style="2" customWidth="1"/>
    <col min="14839" max="14840" width="15.7109375" style="2" customWidth="1"/>
    <col min="14841" max="14841" width="2.85546875" style="2" customWidth="1"/>
    <col min="14842" max="14843" width="15.7109375" style="2" customWidth="1"/>
    <col min="14844" max="14844" width="2.85546875" style="2" customWidth="1"/>
    <col min="14845" max="14846" width="15.7109375" style="2" customWidth="1"/>
    <col min="14847" max="14847" width="2.85546875" style="2" customWidth="1"/>
    <col min="14848" max="14849" width="15.7109375" style="2" customWidth="1"/>
    <col min="14850" max="14850" width="2.85546875" style="2" customWidth="1"/>
    <col min="14851" max="15085" width="9.140625" style="2"/>
    <col min="15086" max="15086" width="2.85546875" style="2" customWidth="1"/>
    <col min="15087" max="15087" width="45.85546875" style="2" customWidth="1"/>
    <col min="15088" max="15088" width="2.85546875" style="2" customWidth="1"/>
    <col min="15089" max="15090" width="15.7109375" style="2" customWidth="1"/>
    <col min="15091" max="15091" width="2.85546875" style="2" customWidth="1"/>
    <col min="15092" max="15093" width="15.7109375" style="2" customWidth="1"/>
    <col min="15094" max="15094" width="2.85546875" style="2" customWidth="1"/>
    <col min="15095" max="15096" width="15.7109375" style="2" customWidth="1"/>
    <col min="15097" max="15097" width="2.85546875" style="2" customWidth="1"/>
    <col min="15098" max="15099" width="15.7109375" style="2" customWidth="1"/>
    <col min="15100" max="15100" width="2.85546875" style="2" customWidth="1"/>
    <col min="15101" max="15102" width="15.7109375" style="2" customWidth="1"/>
    <col min="15103" max="15103" width="2.85546875" style="2" customWidth="1"/>
    <col min="15104" max="15105" width="15.7109375" style="2" customWidth="1"/>
    <col min="15106" max="15106" width="2.85546875" style="2" customWidth="1"/>
    <col min="15107" max="15341" width="9.140625" style="2"/>
    <col min="15342" max="15342" width="2.85546875" style="2" customWidth="1"/>
    <col min="15343" max="15343" width="45.85546875" style="2" customWidth="1"/>
    <col min="15344" max="15344" width="2.85546875" style="2" customWidth="1"/>
    <col min="15345" max="15346" width="15.7109375" style="2" customWidth="1"/>
    <col min="15347" max="15347" width="2.85546875" style="2" customWidth="1"/>
    <col min="15348" max="15349" width="15.7109375" style="2" customWidth="1"/>
    <col min="15350" max="15350" width="2.85546875" style="2" customWidth="1"/>
    <col min="15351" max="15352" width="15.7109375" style="2" customWidth="1"/>
    <col min="15353" max="15353" width="2.85546875" style="2" customWidth="1"/>
    <col min="15354" max="15355" width="15.7109375" style="2" customWidth="1"/>
    <col min="15356" max="15356" width="2.85546875" style="2" customWidth="1"/>
    <col min="15357" max="15358" width="15.7109375" style="2" customWidth="1"/>
    <col min="15359" max="15359" width="2.85546875" style="2" customWidth="1"/>
    <col min="15360" max="15361" width="15.7109375" style="2" customWidth="1"/>
    <col min="15362" max="15362" width="2.85546875" style="2" customWidth="1"/>
    <col min="15363" max="15597" width="9.140625" style="2"/>
    <col min="15598" max="15598" width="2.85546875" style="2" customWidth="1"/>
    <col min="15599" max="15599" width="45.85546875" style="2" customWidth="1"/>
    <col min="15600" max="15600" width="2.85546875" style="2" customWidth="1"/>
    <col min="15601" max="15602" width="15.7109375" style="2" customWidth="1"/>
    <col min="15603" max="15603" width="2.85546875" style="2" customWidth="1"/>
    <col min="15604" max="15605" width="15.7109375" style="2" customWidth="1"/>
    <col min="15606" max="15606" width="2.85546875" style="2" customWidth="1"/>
    <col min="15607" max="15608" width="15.7109375" style="2" customWidth="1"/>
    <col min="15609" max="15609" width="2.85546875" style="2" customWidth="1"/>
    <col min="15610" max="15611" width="15.7109375" style="2" customWidth="1"/>
    <col min="15612" max="15612" width="2.85546875" style="2" customWidth="1"/>
    <col min="15613" max="15614" width="15.7109375" style="2" customWidth="1"/>
    <col min="15615" max="15615" width="2.85546875" style="2" customWidth="1"/>
    <col min="15616" max="15617" width="15.7109375" style="2" customWidth="1"/>
    <col min="15618" max="15618" width="2.85546875" style="2" customWidth="1"/>
    <col min="15619" max="15853" width="9.140625" style="2"/>
    <col min="15854" max="15854" width="2.85546875" style="2" customWidth="1"/>
    <col min="15855" max="15855" width="45.85546875" style="2" customWidth="1"/>
    <col min="15856" max="15856" width="2.85546875" style="2" customWidth="1"/>
    <col min="15857" max="15858" width="15.7109375" style="2" customWidth="1"/>
    <col min="15859" max="15859" width="2.85546875" style="2" customWidth="1"/>
    <col min="15860" max="15861" width="15.7109375" style="2" customWidth="1"/>
    <col min="15862" max="15862" width="2.85546875" style="2" customWidth="1"/>
    <col min="15863" max="15864" width="15.7109375" style="2" customWidth="1"/>
    <col min="15865" max="15865" width="2.85546875" style="2" customWidth="1"/>
    <col min="15866" max="15867" width="15.7109375" style="2" customWidth="1"/>
    <col min="15868" max="15868" width="2.85546875" style="2" customWidth="1"/>
    <col min="15869" max="15870" width="15.7109375" style="2" customWidth="1"/>
    <col min="15871" max="15871" width="2.85546875" style="2" customWidth="1"/>
    <col min="15872" max="15873" width="15.7109375" style="2" customWidth="1"/>
    <col min="15874" max="15874" width="2.85546875" style="2" customWidth="1"/>
    <col min="15875" max="16109" width="9.140625" style="2"/>
    <col min="16110" max="16110" width="2.85546875" style="2" customWidth="1"/>
    <col min="16111" max="16111" width="45.85546875" style="2" customWidth="1"/>
    <col min="16112" max="16112" width="2.85546875" style="2" customWidth="1"/>
    <col min="16113" max="16114" width="15.7109375" style="2" customWidth="1"/>
    <col min="16115" max="16115" width="2.85546875" style="2" customWidth="1"/>
    <col min="16116" max="16117" width="15.7109375" style="2" customWidth="1"/>
    <col min="16118" max="16118" width="2.85546875" style="2" customWidth="1"/>
    <col min="16119" max="16120" width="15.7109375" style="2" customWidth="1"/>
    <col min="16121" max="16121" width="2.85546875" style="2" customWidth="1"/>
    <col min="16122" max="16123" width="15.7109375" style="2" customWidth="1"/>
    <col min="16124" max="16124" width="2.85546875" style="2" customWidth="1"/>
    <col min="16125" max="16126" width="15.7109375" style="2" customWidth="1"/>
    <col min="16127" max="16127" width="2.85546875" style="2" customWidth="1"/>
    <col min="16128" max="16129" width="15.7109375" style="2" customWidth="1"/>
    <col min="16130" max="16130" width="2.85546875" style="2" customWidth="1"/>
    <col min="16131" max="16384" width="9.140625" style="2"/>
  </cols>
  <sheetData>
    <row r="1" spans="1:17" ht="12" customHeight="1" x14ac:dyDescent="0.25"/>
    <row r="2" spans="1:17" ht="12" customHeight="1" x14ac:dyDescent="0.25">
      <c r="B2" s="240" t="s">
        <v>618</v>
      </c>
      <c r="C2" s="240"/>
    </row>
    <row r="3" spans="1:17" ht="12" customHeight="1" x14ac:dyDescent="0.25">
      <c r="B3" s="240" t="s">
        <v>619</v>
      </c>
      <c r="C3" s="240"/>
    </row>
    <row r="4" spans="1:17" ht="12" customHeight="1" x14ac:dyDescent="0.25">
      <c r="B4" s="2025" t="s">
        <v>4</v>
      </c>
      <c r="D4" s="2028" t="s">
        <v>571</v>
      </c>
      <c r="E4" s="2028"/>
      <c r="G4" s="2028" t="s">
        <v>572</v>
      </c>
      <c r="H4" s="2028"/>
      <c r="J4" s="2028" t="s">
        <v>573</v>
      </c>
      <c r="K4" s="2028"/>
    </row>
    <row r="5" spans="1:17" ht="12" customHeight="1" x14ac:dyDescent="0.25">
      <c r="B5" s="2026"/>
      <c r="D5" s="2024" t="s">
        <v>577</v>
      </c>
      <c r="E5" s="2024"/>
      <c r="G5" s="2024" t="s">
        <v>3</v>
      </c>
      <c r="H5" s="2024"/>
      <c r="J5" s="2024" t="s">
        <v>577</v>
      </c>
      <c r="K5" s="2024"/>
    </row>
    <row r="6" spans="1:17" ht="12" customHeight="1" x14ac:dyDescent="0.25">
      <c r="B6" s="2027"/>
      <c r="D6" s="520">
        <v>2016</v>
      </c>
      <c r="E6" s="520">
        <v>2015</v>
      </c>
      <c r="G6" s="520">
        <v>2016</v>
      </c>
      <c r="H6" s="520">
        <v>2015</v>
      </c>
      <c r="J6" s="520">
        <v>2016</v>
      </c>
      <c r="K6" s="520">
        <v>2015</v>
      </c>
    </row>
    <row r="7" spans="1:17" ht="12" customHeight="1" x14ac:dyDescent="0.25">
      <c r="B7" s="589"/>
      <c r="C7" s="589"/>
      <c r="D7" s="590"/>
      <c r="E7" s="590"/>
      <c r="F7" s="590"/>
      <c r="G7" s="590"/>
      <c r="H7" s="590"/>
      <c r="I7" s="590"/>
      <c r="J7" s="590"/>
      <c r="K7" s="590"/>
      <c r="L7" s="590"/>
      <c r="N7" s="148"/>
      <c r="O7" s="148"/>
      <c r="P7" s="148"/>
      <c r="Q7" s="148"/>
    </row>
    <row r="8" spans="1:17" ht="12" customHeight="1" x14ac:dyDescent="0.25">
      <c r="B8" s="562" t="s">
        <v>11</v>
      </c>
      <c r="C8" s="583"/>
      <c r="D8" s="149"/>
      <c r="E8" s="149"/>
      <c r="F8" s="149"/>
      <c r="G8" s="149"/>
      <c r="H8" s="149"/>
      <c r="I8" s="149"/>
      <c r="J8" s="149"/>
      <c r="K8" s="149"/>
      <c r="L8" s="522"/>
      <c r="N8" s="148"/>
      <c r="O8" s="148"/>
      <c r="P8" s="148"/>
      <c r="Q8" s="148"/>
    </row>
    <row r="9" spans="1:17" ht="12" customHeight="1" x14ac:dyDescent="0.25">
      <c r="B9" s="546" t="s">
        <v>14</v>
      </c>
      <c r="C9" s="591"/>
      <c r="D9" s="547">
        <v>352058</v>
      </c>
      <c r="E9" s="547">
        <v>1133061</v>
      </c>
      <c r="F9" s="544"/>
      <c r="G9" s="548">
        <v>63.09</v>
      </c>
      <c r="H9" s="548">
        <v>2657.0853900068755</v>
      </c>
      <c r="I9" s="544"/>
      <c r="J9" s="547">
        <v>43359</v>
      </c>
      <c r="K9" s="547">
        <v>48668</v>
      </c>
      <c r="L9" s="544"/>
      <c r="N9" s="148"/>
      <c r="O9" s="148"/>
      <c r="P9" s="148"/>
      <c r="Q9" s="148"/>
    </row>
    <row r="10" spans="1:17" ht="12" customHeight="1" x14ac:dyDescent="0.25">
      <c r="A10" s="112"/>
      <c r="B10" s="549" t="s">
        <v>142</v>
      </c>
      <c r="C10" s="591"/>
      <c r="D10" s="550">
        <v>155743566</v>
      </c>
      <c r="E10" s="550">
        <v>143577015</v>
      </c>
      <c r="F10" s="544"/>
      <c r="G10" s="551">
        <v>6265000</v>
      </c>
      <c r="H10" s="551">
        <v>5806328.3087459998</v>
      </c>
      <c r="I10" s="544"/>
      <c r="J10" s="550">
        <v>10298800</v>
      </c>
      <c r="K10" s="550">
        <v>10559386</v>
      </c>
      <c r="L10" s="544"/>
      <c r="N10" s="148"/>
      <c r="O10" s="148"/>
      <c r="P10" s="148"/>
      <c r="Q10" s="148"/>
    </row>
    <row r="11" spans="1:17" ht="12" customHeight="1" x14ac:dyDescent="0.25">
      <c r="B11" s="549" t="s">
        <v>143</v>
      </c>
      <c r="C11" s="591"/>
      <c r="D11" s="550">
        <v>186290</v>
      </c>
      <c r="E11" s="550">
        <v>166323</v>
      </c>
      <c r="F11" s="544"/>
      <c r="G11" s="551">
        <v>31.33</v>
      </c>
      <c r="H11" s="551">
        <v>28.852742813863742</v>
      </c>
      <c r="I11" s="544"/>
      <c r="J11" s="550">
        <v>17128</v>
      </c>
      <c r="K11" s="550">
        <v>10732</v>
      </c>
      <c r="L11" s="544"/>
      <c r="N11" s="148"/>
      <c r="O11" s="148"/>
      <c r="P11" s="148"/>
      <c r="Q11" s="148"/>
    </row>
    <row r="12" spans="1:17" ht="12" customHeight="1" x14ac:dyDescent="0.25">
      <c r="A12" s="112"/>
      <c r="B12" s="552" t="s">
        <v>144</v>
      </c>
      <c r="C12" s="591"/>
      <c r="D12" s="553">
        <v>52777649</v>
      </c>
      <c r="E12" s="553">
        <v>56740512</v>
      </c>
      <c r="F12" s="544"/>
      <c r="G12" s="532" t="s">
        <v>131</v>
      </c>
      <c r="H12" s="532" t="s">
        <v>131</v>
      </c>
      <c r="I12" s="526"/>
      <c r="J12" s="553">
        <v>1263290</v>
      </c>
      <c r="K12" s="553">
        <v>8116242</v>
      </c>
      <c r="L12" s="544"/>
      <c r="N12" s="148"/>
      <c r="O12" s="148"/>
      <c r="P12" s="148"/>
      <c r="Q12" s="148"/>
    </row>
    <row r="13" spans="1:17" ht="12" customHeight="1" x14ac:dyDescent="0.25">
      <c r="A13" s="112"/>
      <c r="B13" s="368" t="s">
        <v>30</v>
      </c>
      <c r="C13" s="591"/>
      <c r="D13" s="522">
        <f>SUM(D9:D12)</f>
        <v>209059563</v>
      </c>
      <c r="E13" s="522">
        <v>201616911</v>
      </c>
      <c r="F13" s="522"/>
      <c r="G13" s="536">
        <f>SUM(G9:G12)</f>
        <v>6265094.4199999999</v>
      </c>
      <c r="H13" s="536">
        <v>5809014.2468788205</v>
      </c>
      <c r="I13" s="522"/>
      <c r="J13" s="522">
        <f>SUM(J9:J12)</f>
        <v>11622577</v>
      </c>
      <c r="K13" s="522">
        <v>18735028</v>
      </c>
      <c r="L13" s="544"/>
      <c r="N13" s="148"/>
      <c r="O13" s="148"/>
      <c r="P13" s="148"/>
      <c r="Q13" s="148"/>
    </row>
    <row r="14" spans="1:17" ht="12" customHeight="1" x14ac:dyDescent="0.25">
      <c r="A14" s="112"/>
      <c r="B14" s="368"/>
      <c r="C14" s="591"/>
      <c r="D14" s="544"/>
      <c r="E14" s="544"/>
      <c r="F14" s="544"/>
      <c r="G14" s="534"/>
      <c r="H14" s="534"/>
      <c r="I14" s="526"/>
      <c r="J14" s="544"/>
      <c r="K14" s="544"/>
      <c r="L14" s="544"/>
      <c r="N14" s="148"/>
      <c r="O14" s="148"/>
      <c r="P14" s="148"/>
      <c r="Q14" s="148"/>
    </row>
    <row r="15" spans="1:17" ht="12" customHeight="1" x14ac:dyDescent="0.25">
      <c r="B15" s="562" t="s">
        <v>582</v>
      </c>
      <c r="C15" s="583"/>
      <c r="D15" s="149"/>
      <c r="E15" s="149"/>
      <c r="F15" s="149"/>
      <c r="G15" s="538"/>
      <c r="H15" s="538"/>
      <c r="I15" s="149"/>
      <c r="J15" s="149"/>
      <c r="K15" s="149"/>
      <c r="L15" s="522"/>
      <c r="N15" s="148"/>
      <c r="O15" s="148"/>
      <c r="P15" s="148"/>
      <c r="Q15" s="148"/>
    </row>
    <row r="16" spans="1:17" ht="12" customHeight="1" x14ac:dyDescent="0.25">
      <c r="B16" s="546" t="s">
        <v>32</v>
      </c>
      <c r="C16" s="591"/>
      <c r="D16" s="547">
        <v>22199</v>
      </c>
      <c r="E16" s="547">
        <v>30771</v>
      </c>
      <c r="F16" s="544"/>
      <c r="G16" s="525">
        <v>3685.6875180167199</v>
      </c>
      <c r="H16" s="525">
        <v>3530.1664127590402</v>
      </c>
      <c r="I16" s="544"/>
      <c r="J16" s="524">
        <v>12303</v>
      </c>
      <c r="K16" s="524">
        <v>14565</v>
      </c>
      <c r="L16" s="544"/>
      <c r="N16" s="148"/>
      <c r="O16" s="148"/>
      <c r="P16" s="148"/>
      <c r="Q16" s="148"/>
    </row>
    <row r="17" spans="1:17" ht="12" customHeight="1" x14ac:dyDescent="0.25">
      <c r="B17" s="549" t="s">
        <v>591</v>
      </c>
      <c r="C17" s="591"/>
      <c r="D17" s="528">
        <v>40120</v>
      </c>
      <c r="E17" s="550">
        <v>2300</v>
      </c>
      <c r="F17" s="544"/>
      <c r="G17" s="529">
        <v>1.3382402141184342</v>
      </c>
      <c r="H17" s="529">
        <v>6.6538506260784915</v>
      </c>
      <c r="I17" s="544"/>
      <c r="J17" s="528">
        <v>10000</v>
      </c>
      <c r="K17" s="528">
        <v>2300</v>
      </c>
      <c r="L17" s="526"/>
      <c r="N17" s="148"/>
      <c r="O17" s="148"/>
      <c r="P17" s="148"/>
      <c r="Q17" s="148"/>
    </row>
    <row r="18" spans="1:17" ht="12" customHeight="1" x14ac:dyDescent="0.25">
      <c r="B18" s="549" t="s">
        <v>50</v>
      </c>
      <c r="C18" s="591"/>
      <c r="D18" s="550">
        <v>18156</v>
      </c>
      <c r="E18" s="550">
        <v>52313</v>
      </c>
      <c r="F18" s="544"/>
      <c r="G18" s="529">
        <v>2.25</v>
      </c>
      <c r="H18" s="529">
        <v>4.0363476878375044</v>
      </c>
      <c r="I18" s="544"/>
      <c r="J18" s="528">
        <v>10261</v>
      </c>
      <c r="K18" s="528">
        <v>19813</v>
      </c>
      <c r="L18" s="544"/>
      <c r="N18" s="148"/>
      <c r="O18" s="148"/>
      <c r="P18" s="148"/>
      <c r="Q18" s="148"/>
    </row>
    <row r="19" spans="1:17" ht="12" customHeight="1" x14ac:dyDescent="0.25">
      <c r="B19" s="575" t="s">
        <v>56</v>
      </c>
      <c r="C19" s="591"/>
      <c r="D19" s="1787">
        <v>3283140</v>
      </c>
      <c r="E19" s="1787">
        <v>1340419</v>
      </c>
      <c r="F19" s="544"/>
      <c r="G19" s="576" t="s">
        <v>131</v>
      </c>
      <c r="H19" s="576" t="s">
        <v>131</v>
      </c>
      <c r="I19" s="544"/>
      <c r="J19" s="597">
        <v>679375</v>
      </c>
      <c r="K19" s="597">
        <v>506795</v>
      </c>
      <c r="L19" s="544"/>
      <c r="N19" s="148"/>
      <c r="O19" s="148"/>
      <c r="P19" s="148"/>
      <c r="Q19" s="148"/>
    </row>
    <row r="20" spans="1:17" ht="12" customHeight="1" x14ac:dyDescent="0.25">
      <c r="B20" s="552" t="s">
        <v>162</v>
      </c>
      <c r="C20" s="591"/>
      <c r="D20" s="553">
        <v>73749</v>
      </c>
      <c r="E20" s="553">
        <v>73579</v>
      </c>
      <c r="F20" s="544"/>
      <c r="G20" s="532">
        <v>558.40362294822989</v>
      </c>
      <c r="H20" s="532">
        <v>498.74995485059657</v>
      </c>
      <c r="I20" s="544"/>
      <c r="J20" s="531">
        <v>633</v>
      </c>
      <c r="K20" s="531">
        <v>726</v>
      </c>
      <c r="L20" s="544"/>
      <c r="N20" s="148"/>
      <c r="O20" s="148"/>
      <c r="P20" s="148"/>
      <c r="Q20" s="148"/>
    </row>
    <row r="21" spans="1:17" ht="12" customHeight="1" x14ac:dyDescent="0.25">
      <c r="B21" s="368" t="s">
        <v>30</v>
      </c>
      <c r="C21" s="591"/>
      <c r="D21" s="522">
        <f>SUM(D16:D20)</f>
        <v>3437364</v>
      </c>
      <c r="E21" s="522">
        <v>158963</v>
      </c>
      <c r="F21" s="522"/>
      <c r="G21" s="536">
        <f>SUM(G16:G20)</f>
        <v>4247.6793811790685</v>
      </c>
      <c r="H21" s="536">
        <v>4039.6065659235528</v>
      </c>
      <c r="I21" s="522"/>
      <c r="J21" s="522">
        <f>SUM(J16:J20)</f>
        <v>712572</v>
      </c>
      <c r="K21" s="522">
        <v>37404</v>
      </c>
      <c r="L21" s="544"/>
    </row>
    <row r="22" spans="1:17" ht="12" customHeight="1" x14ac:dyDescent="0.25">
      <c r="B22" s="368"/>
      <c r="C22" s="591"/>
      <c r="D22" s="544"/>
      <c r="E22" s="544"/>
      <c r="F22" s="544"/>
      <c r="G22" s="543"/>
      <c r="H22" s="543"/>
      <c r="I22" s="544"/>
      <c r="J22" s="544"/>
      <c r="K22" s="544"/>
      <c r="L22" s="544"/>
    </row>
    <row r="23" spans="1:17" ht="12" customHeight="1" x14ac:dyDescent="0.25">
      <c r="B23" s="562" t="s">
        <v>64</v>
      </c>
      <c r="C23" s="583"/>
      <c r="D23" s="149"/>
      <c r="E23" s="149"/>
      <c r="F23" s="149"/>
      <c r="G23" s="29"/>
      <c r="H23" s="538"/>
      <c r="I23" s="149"/>
      <c r="J23" s="149"/>
      <c r="K23" s="149"/>
      <c r="L23" s="522"/>
    </row>
    <row r="24" spans="1:17" ht="12" customHeight="1" x14ac:dyDescent="0.25">
      <c r="B24" s="546" t="s">
        <v>583</v>
      </c>
      <c r="C24" s="591"/>
      <c r="D24" s="524">
        <v>840</v>
      </c>
      <c r="E24" s="547">
        <v>1109</v>
      </c>
      <c r="F24" s="544"/>
      <c r="G24" s="525">
        <v>33.617478562805431</v>
      </c>
      <c r="H24" s="548">
        <v>77.582062153066133</v>
      </c>
      <c r="I24" s="544"/>
      <c r="J24" s="524">
        <v>0</v>
      </c>
      <c r="K24" s="547">
        <v>44</v>
      </c>
      <c r="L24" s="544"/>
    </row>
    <row r="25" spans="1:17" ht="12" customHeight="1" x14ac:dyDescent="0.25">
      <c r="B25" s="549" t="s">
        <v>82</v>
      </c>
      <c r="C25" s="591"/>
      <c r="D25" s="528">
        <v>1643378</v>
      </c>
      <c r="E25" s="550">
        <v>2385926</v>
      </c>
      <c r="F25" s="544"/>
      <c r="G25" s="529">
        <v>388.37976173059496</v>
      </c>
      <c r="H25" s="551">
        <v>693.86773897460557</v>
      </c>
      <c r="I25" s="544"/>
      <c r="J25" s="528">
        <v>192188</v>
      </c>
      <c r="K25" s="550">
        <v>465058</v>
      </c>
      <c r="L25" s="544"/>
    </row>
    <row r="26" spans="1:17" ht="12" customHeight="1" x14ac:dyDescent="0.25">
      <c r="B26" s="549" t="s">
        <v>180</v>
      </c>
      <c r="C26" s="591"/>
      <c r="D26" s="528">
        <v>29129853</v>
      </c>
      <c r="E26" s="550">
        <v>24332946</v>
      </c>
      <c r="F26" s="544"/>
      <c r="G26" s="529">
        <v>43002.796544788398</v>
      </c>
      <c r="H26" s="551">
        <v>43721.897181649663</v>
      </c>
      <c r="I26" s="544"/>
      <c r="J26" s="528">
        <v>3816980</v>
      </c>
      <c r="K26" s="550">
        <v>4097096</v>
      </c>
      <c r="L26" s="544"/>
    </row>
    <row r="27" spans="1:17" ht="12" customHeight="1" x14ac:dyDescent="0.25">
      <c r="B27" s="549" t="s">
        <v>84</v>
      </c>
      <c r="C27" s="591"/>
      <c r="D27" s="528">
        <v>471061</v>
      </c>
      <c r="E27" s="550">
        <v>544482</v>
      </c>
      <c r="F27" s="544"/>
      <c r="G27" s="529">
        <v>1060.3705001313831</v>
      </c>
      <c r="H27" s="551">
        <v>803.87585320076118</v>
      </c>
      <c r="I27" s="544"/>
      <c r="J27" s="528">
        <v>36968</v>
      </c>
      <c r="K27" s="550">
        <v>87294</v>
      </c>
      <c r="L27" s="544"/>
    </row>
    <row r="28" spans="1:17" ht="12" customHeight="1" x14ac:dyDescent="0.25">
      <c r="B28" s="575" t="s">
        <v>182</v>
      </c>
      <c r="C28" s="591"/>
      <c r="D28" s="597">
        <v>7102541</v>
      </c>
      <c r="E28" s="1787">
        <v>7637843</v>
      </c>
      <c r="F28" s="544"/>
      <c r="G28" s="576">
        <v>464403</v>
      </c>
      <c r="H28" s="596">
        <v>594981</v>
      </c>
      <c r="I28" s="544"/>
      <c r="J28" s="597">
        <v>529548</v>
      </c>
      <c r="K28" s="1787">
        <v>399667</v>
      </c>
      <c r="L28" s="544"/>
    </row>
    <row r="29" spans="1:17" ht="12" customHeight="1" x14ac:dyDescent="0.25">
      <c r="B29" s="552" t="s">
        <v>90</v>
      </c>
      <c r="C29" s="591"/>
      <c r="D29" s="553">
        <v>4601746</v>
      </c>
      <c r="E29" s="553">
        <v>170794</v>
      </c>
      <c r="F29" s="544"/>
      <c r="G29" s="554">
        <v>2334.1951272461738</v>
      </c>
      <c r="H29" s="554">
        <v>100.68905300678661</v>
      </c>
      <c r="I29" s="544"/>
      <c r="J29" s="531">
        <v>103330</v>
      </c>
      <c r="K29" s="553">
        <v>138128</v>
      </c>
      <c r="L29" s="544"/>
    </row>
    <row r="30" spans="1:17" ht="12" customHeight="1" x14ac:dyDescent="0.25">
      <c r="B30" s="368" t="s">
        <v>30</v>
      </c>
      <c r="C30" s="583"/>
      <c r="D30" s="522">
        <f>SUM(D24:D29)</f>
        <v>42949419</v>
      </c>
      <c r="E30" s="522">
        <f t="shared" ref="E30:K30" si="0">SUM(E24:E29)</f>
        <v>35073100</v>
      </c>
      <c r="F30" s="522"/>
      <c r="G30" s="522">
        <f t="shared" si="0"/>
        <v>511222.35941245931</v>
      </c>
      <c r="H30" s="522">
        <f t="shared" si="0"/>
        <v>640378.91188898496</v>
      </c>
      <c r="I30" s="522"/>
      <c r="J30" s="522">
        <f t="shared" si="0"/>
        <v>4679014</v>
      </c>
      <c r="K30" s="522">
        <f t="shared" si="0"/>
        <v>5187287</v>
      </c>
      <c r="L30" s="522"/>
    </row>
    <row r="31" spans="1:17" ht="12" customHeight="1" x14ac:dyDescent="0.25">
      <c r="A31" s="149"/>
      <c r="B31" s="149"/>
      <c r="C31" s="149"/>
      <c r="D31" s="149"/>
      <c r="E31" s="149"/>
      <c r="F31" s="149"/>
      <c r="G31" s="538"/>
      <c r="H31" s="538"/>
      <c r="I31" s="149"/>
      <c r="J31" s="149"/>
      <c r="K31" s="149"/>
      <c r="L31" s="149"/>
    </row>
    <row r="32" spans="1:17" ht="12" customHeight="1" x14ac:dyDescent="0.25">
      <c r="A32" s="149"/>
      <c r="B32" s="584" t="s">
        <v>132</v>
      </c>
      <c r="C32" s="540"/>
      <c r="D32" s="578">
        <f>SUM(D13,D21,D30)</f>
        <v>255446346</v>
      </c>
      <c r="E32" s="578">
        <f t="shared" ref="E32:K32" si="1">SUM(E13,E21,E30)</f>
        <v>236848974</v>
      </c>
      <c r="F32" s="578"/>
      <c r="G32" s="578">
        <f t="shared" si="1"/>
        <v>6780564.4587936383</v>
      </c>
      <c r="H32" s="578">
        <f t="shared" si="1"/>
        <v>6453432.7653337289</v>
      </c>
      <c r="I32" s="578"/>
      <c r="J32" s="578">
        <f t="shared" si="1"/>
        <v>17014163</v>
      </c>
      <c r="K32" s="578">
        <f t="shared" si="1"/>
        <v>23959719</v>
      </c>
      <c r="L32" s="540"/>
    </row>
    <row r="33" spans="1:12" ht="12" customHeight="1" x14ac:dyDescent="0.25">
      <c r="B33" s="149"/>
      <c r="C33" s="149"/>
      <c r="D33" s="149"/>
      <c r="E33" s="149"/>
      <c r="F33" s="149"/>
      <c r="G33" s="149"/>
      <c r="H33" s="149"/>
      <c r="I33" s="149"/>
      <c r="J33" s="149"/>
      <c r="K33" s="149"/>
      <c r="L33" s="149"/>
    </row>
    <row r="34" spans="1:12" ht="12" customHeight="1" x14ac:dyDescent="0.25">
      <c r="B34" s="149"/>
      <c r="C34" s="149"/>
      <c r="D34" s="149"/>
      <c r="E34" s="149"/>
      <c r="F34" s="149"/>
      <c r="G34" s="149"/>
      <c r="H34" s="149"/>
      <c r="I34" s="149"/>
      <c r="J34" s="149"/>
      <c r="K34" s="149"/>
      <c r="L34" s="149"/>
    </row>
    <row r="35" spans="1:12" ht="12" customHeight="1" x14ac:dyDescent="0.25">
      <c r="B35" s="149"/>
      <c r="C35" s="149"/>
      <c r="D35" s="149"/>
      <c r="E35" s="149"/>
      <c r="F35" s="149"/>
      <c r="G35" s="149"/>
      <c r="H35" s="149"/>
      <c r="I35" s="149"/>
      <c r="J35" s="149"/>
      <c r="K35" s="149"/>
      <c r="L35" s="149"/>
    </row>
    <row r="36" spans="1:12" ht="12" customHeight="1" x14ac:dyDescent="0.25">
      <c r="B36" s="149"/>
      <c r="C36" s="149"/>
      <c r="D36" s="149"/>
      <c r="E36" s="149"/>
      <c r="F36" s="149"/>
      <c r="G36" s="149"/>
      <c r="H36" s="149"/>
      <c r="I36" s="149"/>
      <c r="J36" s="149"/>
      <c r="K36" s="149"/>
      <c r="L36" s="149"/>
    </row>
    <row r="37" spans="1:12" ht="12" customHeight="1" x14ac:dyDescent="0.25">
      <c r="B37" s="149"/>
      <c r="C37" s="149"/>
      <c r="D37" s="149"/>
      <c r="E37" s="149"/>
      <c r="F37" s="149"/>
      <c r="G37" s="149"/>
      <c r="H37" s="149"/>
      <c r="I37" s="149"/>
      <c r="J37" s="149"/>
      <c r="K37" s="149"/>
      <c r="L37" s="149"/>
    </row>
    <row r="38" spans="1:12" ht="12" customHeight="1" x14ac:dyDescent="0.25">
      <c r="B38" s="149"/>
      <c r="C38" s="149"/>
      <c r="D38" s="149"/>
      <c r="E38" s="149"/>
      <c r="F38" s="149"/>
      <c r="G38" s="149"/>
      <c r="H38" s="149"/>
      <c r="I38" s="149"/>
      <c r="J38" s="149"/>
      <c r="K38" s="149"/>
      <c r="L38" s="149"/>
    </row>
    <row r="39" spans="1:12" ht="12" customHeight="1" x14ac:dyDescent="0.25"/>
    <row r="40" spans="1:12" ht="12" customHeight="1" x14ac:dyDescent="0.25"/>
    <row r="41" spans="1:12" ht="12" customHeight="1" x14ac:dyDescent="0.25"/>
    <row r="42" spans="1:12" ht="12" customHeight="1" x14ac:dyDescent="0.25"/>
    <row r="43" spans="1:12" ht="12" customHeight="1" x14ac:dyDescent="0.25"/>
    <row r="44" spans="1:12" ht="12" customHeight="1" x14ac:dyDescent="0.25">
      <c r="A44" s="149"/>
    </row>
    <row r="45" spans="1:12" ht="12" customHeight="1" x14ac:dyDescent="0.25">
      <c r="A45" s="149"/>
    </row>
    <row r="46" spans="1:12" ht="12" customHeight="1" x14ac:dyDescent="0.25"/>
    <row r="47" spans="1:12" ht="12" customHeight="1" x14ac:dyDescent="0.25"/>
    <row r="48" spans="1:12" ht="12" customHeight="1" x14ac:dyDescent="0.25"/>
    <row r="49" spans="1:1" ht="12" customHeight="1" x14ac:dyDescent="0.25"/>
    <row r="50" spans="1:1" ht="12" customHeight="1" x14ac:dyDescent="0.25"/>
    <row r="51" spans="1:1" ht="12" customHeight="1" x14ac:dyDescent="0.25"/>
    <row r="52" spans="1:1" ht="12" customHeight="1" x14ac:dyDescent="0.25"/>
    <row r="53" spans="1:1" ht="12" customHeight="1" x14ac:dyDescent="0.25"/>
    <row r="54" spans="1:1" ht="12" customHeight="1" x14ac:dyDescent="0.25"/>
    <row r="55" spans="1:1" ht="12" customHeight="1" x14ac:dyDescent="0.25"/>
    <row r="56" spans="1:1" ht="12" customHeight="1" x14ac:dyDescent="0.25"/>
    <row r="57" spans="1:1" ht="12" customHeight="1" x14ac:dyDescent="0.25"/>
    <row r="58" spans="1:1" ht="12" customHeight="1" x14ac:dyDescent="0.25"/>
    <row r="59" spans="1:1" ht="12" customHeight="1" x14ac:dyDescent="0.25"/>
    <row r="60" spans="1:1" ht="12" customHeight="1" x14ac:dyDescent="0.25">
      <c r="A60" s="148"/>
    </row>
  </sheetData>
  <mergeCells count="7">
    <mergeCell ref="B4:B6"/>
    <mergeCell ref="D4:E4"/>
    <mergeCell ref="G4:H4"/>
    <mergeCell ref="J4:K4"/>
    <mergeCell ref="D5:E5"/>
    <mergeCell ref="G5:H5"/>
    <mergeCell ref="J5:K5"/>
  </mergeCells>
  <pageMargins left="0.7" right="0.7" top="0.75" bottom="0.75" header="0.3" footer="0.3"/>
  <pageSetup paperSize="9" scale="84" orientation="landscape"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Q47"/>
  <sheetViews>
    <sheetView showGridLines="0" zoomScale="85" zoomScaleNormal="85" workbookViewId="0">
      <selection activeCell="H15" sqref="H15"/>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9.140625" style="2"/>
    <col min="14" max="14" width="44.42578125" style="2" bestFit="1" customWidth="1"/>
    <col min="15" max="15" width="18" style="2" customWidth="1"/>
    <col min="16" max="16" width="19.42578125" style="2" customWidth="1"/>
    <col min="17" max="249" width="9.140625" style="2"/>
    <col min="250" max="250" width="2.85546875" style="2" customWidth="1"/>
    <col min="251" max="251" width="45.85546875" style="2" customWidth="1"/>
    <col min="252" max="252" width="2.85546875" style="2" customWidth="1"/>
    <col min="253" max="254" width="15.7109375" style="2" customWidth="1"/>
    <col min="255" max="255" width="2.85546875" style="2" customWidth="1"/>
    <col min="256" max="257" width="15.7109375" style="2" customWidth="1"/>
    <col min="258" max="258" width="2.85546875" style="2" customWidth="1"/>
    <col min="259" max="260" width="15.710937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505" width="9.140625" style="2"/>
    <col min="506" max="506" width="2.85546875" style="2" customWidth="1"/>
    <col min="507" max="507" width="45.85546875" style="2" customWidth="1"/>
    <col min="508" max="508" width="2.85546875" style="2" customWidth="1"/>
    <col min="509" max="510" width="15.7109375" style="2" customWidth="1"/>
    <col min="511" max="511" width="2.85546875" style="2" customWidth="1"/>
    <col min="512" max="513" width="15.7109375" style="2" customWidth="1"/>
    <col min="514" max="514" width="2.85546875" style="2" customWidth="1"/>
    <col min="515" max="516" width="15.710937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761" width="9.140625" style="2"/>
    <col min="762" max="762" width="2.85546875" style="2" customWidth="1"/>
    <col min="763" max="763" width="45.85546875" style="2" customWidth="1"/>
    <col min="764" max="764" width="2.85546875" style="2" customWidth="1"/>
    <col min="765" max="766" width="15.7109375" style="2" customWidth="1"/>
    <col min="767" max="767" width="2.85546875" style="2" customWidth="1"/>
    <col min="768" max="769" width="15.7109375" style="2" customWidth="1"/>
    <col min="770" max="770" width="2.85546875" style="2" customWidth="1"/>
    <col min="771" max="772" width="15.710937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1017" width="9.140625" style="2"/>
    <col min="1018" max="1018" width="2.85546875" style="2" customWidth="1"/>
    <col min="1019" max="1019" width="45.85546875" style="2" customWidth="1"/>
    <col min="1020" max="1020" width="2.85546875" style="2" customWidth="1"/>
    <col min="1021" max="1022" width="15.7109375" style="2" customWidth="1"/>
    <col min="1023" max="1023" width="2.85546875" style="2" customWidth="1"/>
    <col min="1024" max="1025" width="15.7109375" style="2" customWidth="1"/>
    <col min="1026" max="1026" width="2.85546875" style="2" customWidth="1"/>
    <col min="1027" max="1028" width="15.710937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273" width="9.140625" style="2"/>
    <col min="1274" max="1274" width="2.85546875" style="2" customWidth="1"/>
    <col min="1275" max="1275" width="45.85546875" style="2" customWidth="1"/>
    <col min="1276" max="1276" width="2.85546875" style="2" customWidth="1"/>
    <col min="1277" max="1278" width="15.7109375" style="2" customWidth="1"/>
    <col min="1279" max="1279" width="2.85546875" style="2" customWidth="1"/>
    <col min="1280" max="1281" width="15.7109375" style="2" customWidth="1"/>
    <col min="1282" max="1282" width="2.85546875" style="2" customWidth="1"/>
    <col min="1283" max="1284" width="15.710937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529" width="9.140625" style="2"/>
    <col min="1530" max="1530" width="2.85546875" style="2" customWidth="1"/>
    <col min="1531" max="1531" width="45.85546875" style="2" customWidth="1"/>
    <col min="1532" max="1532" width="2.85546875" style="2" customWidth="1"/>
    <col min="1533" max="1534" width="15.7109375" style="2" customWidth="1"/>
    <col min="1535" max="1535" width="2.85546875" style="2" customWidth="1"/>
    <col min="1536" max="1537" width="15.7109375" style="2" customWidth="1"/>
    <col min="1538" max="1538" width="2.85546875" style="2" customWidth="1"/>
    <col min="1539" max="1540" width="15.710937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785" width="9.140625" style="2"/>
    <col min="1786" max="1786" width="2.85546875" style="2" customWidth="1"/>
    <col min="1787" max="1787" width="45.85546875" style="2" customWidth="1"/>
    <col min="1788" max="1788" width="2.85546875" style="2" customWidth="1"/>
    <col min="1789" max="1790" width="15.7109375" style="2" customWidth="1"/>
    <col min="1791" max="1791" width="2.85546875" style="2" customWidth="1"/>
    <col min="1792" max="1793" width="15.7109375" style="2" customWidth="1"/>
    <col min="1794" max="1794" width="2.85546875" style="2" customWidth="1"/>
    <col min="1795" max="1796" width="15.710937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2041" width="9.140625" style="2"/>
    <col min="2042" max="2042" width="2.85546875" style="2" customWidth="1"/>
    <col min="2043" max="2043" width="45.85546875" style="2" customWidth="1"/>
    <col min="2044" max="2044" width="2.85546875" style="2" customWidth="1"/>
    <col min="2045" max="2046" width="15.7109375" style="2" customWidth="1"/>
    <col min="2047" max="2047" width="2.85546875" style="2" customWidth="1"/>
    <col min="2048" max="2049" width="15.7109375" style="2" customWidth="1"/>
    <col min="2050" max="2050" width="2.85546875" style="2" customWidth="1"/>
    <col min="2051" max="2052" width="15.710937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297" width="9.140625" style="2"/>
    <col min="2298" max="2298" width="2.85546875" style="2" customWidth="1"/>
    <col min="2299" max="2299" width="45.85546875" style="2" customWidth="1"/>
    <col min="2300" max="2300" width="2.85546875" style="2" customWidth="1"/>
    <col min="2301" max="2302" width="15.7109375" style="2" customWidth="1"/>
    <col min="2303" max="2303" width="2.85546875" style="2" customWidth="1"/>
    <col min="2304" max="2305" width="15.7109375" style="2" customWidth="1"/>
    <col min="2306" max="2306" width="2.85546875" style="2" customWidth="1"/>
    <col min="2307" max="2308" width="15.710937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553" width="9.140625" style="2"/>
    <col min="2554" max="2554" width="2.85546875" style="2" customWidth="1"/>
    <col min="2555" max="2555" width="45.85546875" style="2" customWidth="1"/>
    <col min="2556" max="2556" width="2.85546875" style="2" customWidth="1"/>
    <col min="2557" max="2558" width="15.7109375" style="2" customWidth="1"/>
    <col min="2559" max="2559" width="2.85546875" style="2" customWidth="1"/>
    <col min="2560" max="2561" width="15.7109375" style="2" customWidth="1"/>
    <col min="2562" max="2562" width="2.85546875" style="2" customWidth="1"/>
    <col min="2563" max="2564" width="15.710937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809" width="9.140625" style="2"/>
    <col min="2810" max="2810" width="2.85546875" style="2" customWidth="1"/>
    <col min="2811" max="2811" width="45.85546875" style="2" customWidth="1"/>
    <col min="2812" max="2812" width="2.85546875" style="2" customWidth="1"/>
    <col min="2813" max="2814" width="15.7109375" style="2" customWidth="1"/>
    <col min="2815" max="2815" width="2.85546875" style="2" customWidth="1"/>
    <col min="2816" max="2817" width="15.7109375" style="2" customWidth="1"/>
    <col min="2818" max="2818" width="2.85546875" style="2" customWidth="1"/>
    <col min="2819" max="2820" width="15.710937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3065" width="9.140625" style="2"/>
    <col min="3066" max="3066" width="2.85546875" style="2" customWidth="1"/>
    <col min="3067" max="3067" width="45.85546875" style="2" customWidth="1"/>
    <col min="3068" max="3068" width="2.85546875" style="2" customWidth="1"/>
    <col min="3069" max="3070" width="15.7109375" style="2" customWidth="1"/>
    <col min="3071" max="3071" width="2.85546875" style="2" customWidth="1"/>
    <col min="3072" max="3073" width="15.7109375" style="2" customWidth="1"/>
    <col min="3074" max="3074" width="2.85546875" style="2" customWidth="1"/>
    <col min="3075" max="3076" width="15.710937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321" width="9.140625" style="2"/>
    <col min="3322" max="3322" width="2.85546875" style="2" customWidth="1"/>
    <col min="3323" max="3323" width="45.85546875" style="2" customWidth="1"/>
    <col min="3324" max="3324" width="2.85546875" style="2" customWidth="1"/>
    <col min="3325" max="3326" width="15.7109375" style="2" customWidth="1"/>
    <col min="3327" max="3327" width="2.85546875" style="2" customWidth="1"/>
    <col min="3328" max="3329" width="15.7109375" style="2" customWidth="1"/>
    <col min="3330" max="3330" width="2.85546875" style="2" customWidth="1"/>
    <col min="3331" max="3332" width="15.710937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577" width="9.140625" style="2"/>
    <col min="3578" max="3578" width="2.85546875" style="2" customWidth="1"/>
    <col min="3579" max="3579" width="45.85546875" style="2" customWidth="1"/>
    <col min="3580" max="3580" width="2.85546875" style="2" customWidth="1"/>
    <col min="3581" max="3582" width="15.7109375" style="2" customWidth="1"/>
    <col min="3583" max="3583" width="2.85546875" style="2" customWidth="1"/>
    <col min="3584" max="3585" width="15.7109375" style="2" customWidth="1"/>
    <col min="3586" max="3586" width="2.85546875" style="2" customWidth="1"/>
    <col min="3587" max="3588" width="15.710937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833" width="9.140625" style="2"/>
    <col min="3834" max="3834" width="2.85546875" style="2" customWidth="1"/>
    <col min="3835" max="3835" width="45.85546875" style="2" customWidth="1"/>
    <col min="3836" max="3836" width="2.85546875" style="2" customWidth="1"/>
    <col min="3837" max="3838" width="15.7109375" style="2" customWidth="1"/>
    <col min="3839" max="3839" width="2.85546875" style="2" customWidth="1"/>
    <col min="3840" max="3841" width="15.7109375" style="2" customWidth="1"/>
    <col min="3842" max="3842" width="2.85546875" style="2" customWidth="1"/>
    <col min="3843" max="3844" width="15.710937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4089" width="9.140625" style="2"/>
    <col min="4090" max="4090" width="2.85546875" style="2" customWidth="1"/>
    <col min="4091" max="4091" width="45.85546875" style="2" customWidth="1"/>
    <col min="4092" max="4092" width="2.85546875" style="2" customWidth="1"/>
    <col min="4093" max="4094" width="15.7109375" style="2" customWidth="1"/>
    <col min="4095" max="4095" width="2.85546875" style="2" customWidth="1"/>
    <col min="4096" max="4097" width="15.7109375" style="2" customWidth="1"/>
    <col min="4098" max="4098" width="2.85546875" style="2" customWidth="1"/>
    <col min="4099" max="4100" width="15.710937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345" width="9.140625" style="2"/>
    <col min="4346" max="4346" width="2.85546875" style="2" customWidth="1"/>
    <col min="4347" max="4347" width="45.85546875" style="2" customWidth="1"/>
    <col min="4348" max="4348" width="2.85546875" style="2" customWidth="1"/>
    <col min="4349" max="4350" width="15.7109375" style="2" customWidth="1"/>
    <col min="4351" max="4351" width="2.85546875" style="2" customWidth="1"/>
    <col min="4352" max="4353" width="15.7109375" style="2" customWidth="1"/>
    <col min="4354" max="4354" width="2.85546875" style="2" customWidth="1"/>
    <col min="4355" max="4356" width="15.710937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601" width="9.140625" style="2"/>
    <col min="4602" max="4602" width="2.85546875" style="2" customWidth="1"/>
    <col min="4603" max="4603" width="45.85546875" style="2" customWidth="1"/>
    <col min="4604" max="4604" width="2.85546875" style="2" customWidth="1"/>
    <col min="4605" max="4606" width="15.7109375" style="2" customWidth="1"/>
    <col min="4607" max="4607" width="2.85546875" style="2" customWidth="1"/>
    <col min="4608" max="4609" width="15.7109375" style="2" customWidth="1"/>
    <col min="4610" max="4610" width="2.85546875" style="2" customWidth="1"/>
    <col min="4611" max="4612" width="15.710937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857" width="9.140625" style="2"/>
    <col min="4858" max="4858" width="2.85546875" style="2" customWidth="1"/>
    <col min="4859" max="4859" width="45.85546875" style="2" customWidth="1"/>
    <col min="4860" max="4860" width="2.85546875" style="2" customWidth="1"/>
    <col min="4861" max="4862" width="15.7109375" style="2" customWidth="1"/>
    <col min="4863" max="4863" width="2.85546875" style="2" customWidth="1"/>
    <col min="4864" max="4865" width="15.7109375" style="2" customWidth="1"/>
    <col min="4866" max="4866" width="2.85546875" style="2" customWidth="1"/>
    <col min="4867" max="4868" width="15.710937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5113" width="9.140625" style="2"/>
    <col min="5114" max="5114" width="2.85546875" style="2" customWidth="1"/>
    <col min="5115" max="5115" width="45.85546875" style="2" customWidth="1"/>
    <col min="5116" max="5116" width="2.85546875" style="2" customWidth="1"/>
    <col min="5117" max="5118" width="15.7109375" style="2" customWidth="1"/>
    <col min="5119" max="5119" width="2.85546875" style="2" customWidth="1"/>
    <col min="5120" max="5121" width="15.7109375" style="2" customWidth="1"/>
    <col min="5122" max="5122" width="2.85546875" style="2" customWidth="1"/>
    <col min="5123" max="5124" width="15.710937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369" width="9.140625" style="2"/>
    <col min="5370" max="5370" width="2.85546875" style="2" customWidth="1"/>
    <col min="5371" max="5371" width="45.85546875" style="2" customWidth="1"/>
    <col min="5372" max="5372" width="2.85546875" style="2" customWidth="1"/>
    <col min="5373" max="5374" width="15.7109375" style="2" customWidth="1"/>
    <col min="5375" max="5375" width="2.85546875" style="2" customWidth="1"/>
    <col min="5376" max="5377" width="15.7109375" style="2" customWidth="1"/>
    <col min="5378" max="5378" width="2.85546875" style="2" customWidth="1"/>
    <col min="5379" max="5380" width="15.710937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625" width="9.140625" style="2"/>
    <col min="5626" max="5626" width="2.85546875" style="2" customWidth="1"/>
    <col min="5627" max="5627" width="45.85546875" style="2" customWidth="1"/>
    <col min="5628" max="5628" width="2.85546875" style="2" customWidth="1"/>
    <col min="5629" max="5630" width="15.7109375" style="2" customWidth="1"/>
    <col min="5631" max="5631" width="2.85546875" style="2" customWidth="1"/>
    <col min="5632" max="5633" width="15.7109375" style="2" customWidth="1"/>
    <col min="5634" max="5634" width="2.85546875" style="2" customWidth="1"/>
    <col min="5635" max="5636" width="15.710937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881" width="9.140625" style="2"/>
    <col min="5882" max="5882" width="2.85546875" style="2" customWidth="1"/>
    <col min="5883" max="5883" width="45.85546875" style="2" customWidth="1"/>
    <col min="5884" max="5884" width="2.85546875" style="2" customWidth="1"/>
    <col min="5885" max="5886" width="15.7109375" style="2" customWidth="1"/>
    <col min="5887" max="5887" width="2.85546875" style="2" customWidth="1"/>
    <col min="5888" max="5889" width="15.7109375" style="2" customWidth="1"/>
    <col min="5890" max="5890" width="2.85546875" style="2" customWidth="1"/>
    <col min="5891" max="5892" width="15.710937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6137" width="9.140625" style="2"/>
    <col min="6138" max="6138" width="2.85546875" style="2" customWidth="1"/>
    <col min="6139" max="6139" width="45.85546875" style="2" customWidth="1"/>
    <col min="6140" max="6140" width="2.85546875" style="2" customWidth="1"/>
    <col min="6141" max="6142" width="15.7109375" style="2" customWidth="1"/>
    <col min="6143" max="6143" width="2.85546875" style="2" customWidth="1"/>
    <col min="6144" max="6145" width="15.7109375" style="2" customWidth="1"/>
    <col min="6146" max="6146" width="2.85546875" style="2" customWidth="1"/>
    <col min="6147" max="6148" width="15.710937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393" width="9.140625" style="2"/>
    <col min="6394" max="6394" width="2.85546875" style="2" customWidth="1"/>
    <col min="6395" max="6395" width="45.85546875" style="2" customWidth="1"/>
    <col min="6396" max="6396" width="2.85546875" style="2" customWidth="1"/>
    <col min="6397" max="6398" width="15.7109375" style="2" customWidth="1"/>
    <col min="6399" max="6399" width="2.85546875" style="2" customWidth="1"/>
    <col min="6400" max="6401" width="15.7109375" style="2" customWidth="1"/>
    <col min="6402" max="6402" width="2.85546875" style="2" customWidth="1"/>
    <col min="6403" max="6404" width="15.710937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649" width="9.140625" style="2"/>
    <col min="6650" max="6650" width="2.85546875" style="2" customWidth="1"/>
    <col min="6651" max="6651" width="45.85546875" style="2" customWidth="1"/>
    <col min="6652" max="6652" width="2.85546875" style="2" customWidth="1"/>
    <col min="6653" max="6654" width="15.7109375" style="2" customWidth="1"/>
    <col min="6655" max="6655" width="2.85546875" style="2" customWidth="1"/>
    <col min="6656" max="6657" width="15.7109375" style="2" customWidth="1"/>
    <col min="6658" max="6658" width="2.85546875" style="2" customWidth="1"/>
    <col min="6659" max="6660" width="15.710937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905" width="9.140625" style="2"/>
    <col min="6906" max="6906" width="2.85546875" style="2" customWidth="1"/>
    <col min="6907" max="6907" width="45.85546875" style="2" customWidth="1"/>
    <col min="6908" max="6908" width="2.85546875" style="2" customWidth="1"/>
    <col min="6909" max="6910" width="15.7109375" style="2" customWidth="1"/>
    <col min="6911" max="6911" width="2.85546875" style="2" customWidth="1"/>
    <col min="6912" max="6913" width="15.7109375" style="2" customWidth="1"/>
    <col min="6914" max="6914" width="2.85546875" style="2" customWidth="1"/>
    <col min="6915" max="6916" width="15.710937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7161" width="9.140625" style="2"/>
    <col min="7162" max="7162" width="2.85546875" style="2" customWidth="1"/>
    <col min="7163" max="7163" width="45.85546875" style="2" customWidth="1"/>
    <col min="7164" max="7164" width="2.85546875" style="2" customWidth="1"/>
    <col min="7165" max="7166" width="15.7109375" style="2" customWidth="1"/>
    <col min="7167" max="7167" width="2.85546875" style="2" customWidth="1"/>
    <col min="7168" max="7169" width="15.7109375" style="2" customWidth="1"/>
    <col min="7170" max="7170" width="2.85546875" style="2" customWidth="1"/>
    <col min="7171" max="7172" width="15.710937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417" width="9.140625" style="2"/>
    <col min="7418" max="7418" width="2.85546875" style="2" customWidth="1"/>
    <col min="7419" max="7419" width="45.85546875" style="2" customWidth="1"/>
    <col min="7420" max="7420" width="2.85546875" style="2" customWidth="1"/>
    <col min="7421" max="7422" width="15.7109375" style="2" customWidth="1"/>
    <col min="7423" max="7423" width="2.85546875" style="2" customWidth="1"/>
    <col min="7424" max="7425" width="15.7109375" style="2" customWidth="1"/>
    <col min="7426" max="7426" width="2.85546875" style="2" customWidth="1"/>
    <col min="7427" max="7428" width="15.710937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673" width="9.140625" style="2"/>
    <col min="7674" max="7674" width="2.85546875" style="2" customWidth="1"/>
    <col min="7675" max="7675" width="45.85546875" style="2" customWidth="1"/>
    <col min="7676" max="7676" width="2.85546875" style="2" customWidth="1"/>
    <col min="7677" max="7678" width="15.7109375" style="2" customWidth="1"/>
    <col min="7679" max="7679" width="2.85546875" style="2" customWidth="1"/>
    <col min="7680" max="7681" width="15.7109375" style="2" customWidth="1"/>
    <col min="7682" max="7682" width="2.85546875" style="2" customWidth="1"/>
    <col min="7683" max="7684" width="15.710937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929" width="9.140625" style="2"/>
    <col min="7930" max="7930" width="2.85546875" style="2" customWidth="1"/>
    <col min="7931" max="7931" width="45.85546875" style="2" customWidth="1"/>
    <col min="7932" max="7932" width="2.85546875" style="2" customWidth="1"/>
    <col min="7933" max="7934" width="15.7109375" style="2" customWidth="1"/>
    <col min="7935" max="7935" width="2.85546875" style="2" customWidth="1"/>
    <col min="7936" max="7937" width="15.7109375" style="2" customWidth="1"/>
    <col min="7938" max="7938" width="2.85546875" style="2" customWidth="1"/>
    <col min="7939" max="7940" width="15.710937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8185" width="9.140625" style="2"/>
    <col min="8186" max="8186" width="2.85546875" style="2" customWidth="1"/>
    <col min="8187" max="8187" width="45.85546875" style="2" customWidth="1"/>
    <col min="8188" max="8188" width="2.85546875" style="2" customWidth="1"/>
    <col min="8189" max="8190" width="15.7109375" style="2" customWidth="1"/>
    <col min="8191" max="8191" width="2.85546875" style="2" customWidth="1"/>
    <col min="8192" max="8193" width="15.7109375" style="2" customWidth="1"/>
    <col min="8194" max="8194" width="2.85546875" style="2" customWidth="1"/>
    <col min="8195" max="8196" width="15.710937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441" width="9.140625" style="2"/>
    <col min="8442" max="8442" width="2.85546875" style="2" customWidth="1"/>
    <col min="8443" max="8443" width="45.85546875" style="2" customWidth="1"/>
    <col min="8444" max="8444" width="2.85546875" style="2" customWidth="1"/>
    <col min="8445" max="8446" width="15.7109375" style="2" customWidth="1"/>
    <col min="8447" max="8447" width="2.85546875" style="2" customWidth="1"/>
    <col min="8448" max="8449" width="15.7109375" style="2" customWidth="1"/>
    <col min="8450" max="8450" width="2.85546875" style="2" customWidth="1"/>
    <col min="8451" max="8452" width="15.710937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697" width="9.140625" style="2"/>
    <col min="8698" max="8698" width="2.85546875" style="2" customWidth="1"/>
    <col min="8699" max="8699" width="45.85546875" style="2" customWidth="1"/>
    <col min="8700" max="8700" width="2.85546875" style="2" customWidth="1"/>
    <col min="8701" max="8702" width="15.7109375" style="2" customWidth="1"/>
    <col min="8703" max="8703" width="2.85546875" style="2" customWidth="1"/>
    <col min="8704" max="8705" width="15.7109375" style="2" customWidth="1"/>
    <col min="8706" max="8706" width="2.85546875" style="2" customWidth="1"/>
    <col min="8707" max="8708" width="15.710937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953" width="9.140625" style="2"/>
    <col min="8954" max="8954" width="2.85546875" style="2" customWidth="1"/>
    <col min="8955" max="8955" width="45.85546875" style="2" customWidth="1"/>
    <col min="8956" max="8956" width="2.85546875" style="2" customWidth="1"/>
    <col min="8957" max="8958" width="15.7109375" style="2" customWidth="1"/>
    <col min="8959" max="8959" width="2.85546875" style="2" customWidth="1"/>
    <col min="8960" max="8961" width="15.7109375" style="2" customWidth="1"/>
    <col min="8962" max="8962" width="2.85546875" style="2" customWidth="1"/>
    <col min="8963" max="8964" width="15.710937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9209" width="9.140625" style="2"/>
    <col min="9210" max="9210" width="2.85546875" style="2" customWidth="1"/>
    <col min="9211" max="9211" width="45.85546875" style="2" customWidth="1"/>
    <col min="9212" max="9212" width="2.85546875" style="2" customWidth="1"/>
    <col min="9213" max="9214" width="15.7109375" style="2" customWidth="1"/>
    <col min="9215" max="9215" width="2.85546875" style="2" customWidth="1"/>
    <col min="9216" max="9217" width="15.7109375" style="2" customWidth="1"/>
    <col min="9218" max="9218" width="2.85546875" style="2" customWidth="1"/>
    <col min="9219" max="9220" width="15.710937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465" width="9.140625" style="2"/>
    <col min="9466" max="9466" width="2.85546875" style="2" customWidth="1"/>
    <col min="9467" max="9467" width="45.85546875" style="2" customWidth="1"/>
    <col min="9468" max="9468" width="2.85546875" style="2" customWidth="1"/>
    <col min="9469" max="9470" width="15.7109375" style="2" customWidth="1"/>
    <col min="9471" max="9471" width="2.85546875" style="2" customWidth="1"/>
    <col min="9472" max="9473" width="15.7109375" style="2" customWidth="1"/>
    <col min="9474" max="9474" width="2.85546875" style="2" customWidth="1"/>
    <col min="9475" max="9476" width="15.710937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721" width="9.140625" style="2"/>
    <col min="9722" max="9722" width="2.85546875" style="2" customWidth="1"/>
    <col min="9723" max="9723" width="45.85546875" style="2" customWidth="1"/>
    <col min="9724" max="9724" width="2.85546875" style="2" customWidth="1"/>
    <col min="9725" max="9726" width="15.7109375" style="2" customWidth="1"/>
    <col min="9727" max="9727" width="2.85546875" style="2" customWidth="1"/>
    <col min="9728" max="9729" width="15.7109375" style="2" customWidth="1"/>
    <col min="9730" max="9730" width="2.85546875" style="2" customWidth="1"/>
    <col min="9731" max="9732" width="15.710937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977" width="9.140625" style="2"/>
    <col min="9978" max="9978" width="2.85546875" style="2" customWidth="1"/>
    <col min="9979" max="9979" width="45.85546875" style="2" customWidth="1"/>
    <col min="9980" max="9980" width="2.85546875" style="2" customWidth="1"/>
    <col min="9981" max="9982" width="15.7109375" style="2" customWidth="1"/>
    <col min="9983" max="9983" width="2.85546875" style="2" customWidth="1"/>
    <col min="9984" max="9985" width="15.7109375" style="2" customWidth="1"/>
    <col min="9986" max="9986" width="2.85546875" style="2" customWidth="1"/>
    <col min="9987" max="9988" width="15.710937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10233" width="9.140625" style="2"/>
    <col min="10234" max="10234" width="2.85546875" style="2" customWidth="1"/>
    <col min="10235" max="10235" width="45.85546875" style="2" customWidth="1"/>
    <col min="10236" max="10236" width="2.85546875" style="2" customWidth="1"/>
    <col min="10237" max="10238" width="15.7109375" style="2" customWidth="1"/>
    <col min="10239" max="10239" width="2.85546875" style="2" customWidth="1"/>
    <col min="10240" max="10241" width="15.7109375" style="2" customWidth="1"/>
    <col min="10242" max="10242" width="2.85546875" style="2" customWidth="1"/>
    <col min="10243" max="10244" width="15.710937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489" width="9.140625" style="2"/>
    <col min="10490" max="10490" width="2.85546875" style="2" customWidth="1"/>
    <col min="10491" max="10491" width="45.85546875" style="2" customWidth="1"/>
    <col min="10492" max="10492" width="2.85546875" style="2" customWidth="1"/>
    <col min="10493" max="10494" width="15.7109375" style="2" customWidth="1"/>
    <col min="10495" max="10495" width="2.85546875" style="2" customWidth="1"/>
    <col min="10496" max="10497" width="15.7109375" style="2" customWidth="1"/>
    <col min="10498" max="10498" width="2.85546875" style="2" customWidth="1"/>
    <col min="10499" max="10500" width="15.710937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745" width="9.140625" style="2"/>
    <col min="10746" max="10746" width="2.85546875" style="2" customWidth="1"/>
    <col min="10747" max="10747" width="45.85546875" style="2" customWidth="1"/>
    <col min="10748" max="10748" width="2.85546875" style="2" customWidth="1"/>
    <col min="10749" max="10750" width="15.7109375" style="2" customWidth="1"/>
    <col min="10751" max="10751" width="2.85546875" style="2" customWidth="1"/>
    <col min="10752" max="10753" width="15.7109375" style="2" customWidth="1"/>
    <col min="10754" max="10754" width="2.85546875" style="2" customWidth="1"/>
    <col min="10755" max="10756" width="15.710937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1001" width="9.140625" style="2"/>
    <col min="11002" max="11002" width="2.85546875" style="2" customWidth="1"/>
    <col min="11003" max="11003" width="45.85546875" style="2" customWidth="1"/>
    <col min="11004" max="11004" width="2.85546875" style="2" customWidth="1"/>
    <col min="11005" max="11006" width="15.7109375" style="2" customWidth="1"/>
    <col min="11007" max="11007" width="2.85546875" style="2" customWidth="1"/>
    <col min="11008" max="11009" width="15.7109375" style="2" customWidth="1"/>
    <col min="11010" max="11010" width="2.85546875" style="2" customWidth="1"/>
    <col min="11011" max="11012" width="15.710937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257" width="9.140625" style="2"/>
    <col min="11258" max="11258" width="2.85546875" style="2" customWidth="1"/>
    <col min="11259" max="11259" width="45.85546875" style="2" customWidth="1"/>
    <col min="11260" max="11260" width="2.85546875" style="2" customWidth="1"/>
    <col min="11261" max="11262" width="15.7109375" style="2" customWidth="1"/>
    <col min="11263" max="11263" width="2.85546875" style="2" customWidth="1"/>
    <col min="11264" max="11265" width="15.7109375" style="2" customWidth="1"/>
    <col min="11266" max="11266" width="2.85546875" style="2" customWidth="1"/>
    <col min="11267" max="11268" width="15.710937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513" width="9.140625" style="2"/>
    <col min="11514" max="11514" width="2.85546875" style="2" customWidth="1"/>
    <col min="11515" max="11515" width="45.85546875" style="2" customWidth="1"/>
    <col min="11516" max="11516" width="2.85546875" style="2" customWidth="1"/>
    <col min="11517" max="11518" width="15.7109375" style="2" customWidth="1"/>
    <col min="11519" max="11519" width="2.85546875" style="2" customWidth="1"/>
    <col min="11520" max="11521" width="15.7109375" style="2" customWidth="1"/>
    <col min="11522" max="11522" width="2.85546875" style="2" customWidth="1"/>
    <col min="11523" max="11524" width="15.710937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769" width="9.140625" style="2"/>
    <col min="11770" max="11770" width="2.85546875" style="2" customWidth="1"/>
    <col min="11771" max="11771" width="45.85546875" style="2" customWidth="1"/>
    <col min="11772" max="11772" width="2.85546875" style="2" customWidth="1"/>
    <col min="11773" max="11774" width="15.7109375" style="2" customWidth="1"/>
    <col min="11775" max="11775" width="2.85546875" style="2" customWidth="1"/>
    <col min="11776" max="11777" width="15.7109375" style="2" customWidth="1"/>
    <col min="11778" max="11778" width="2.85546875" style="2" customWidth="1"/>
    <col min="11779" max="11780" width="15.710937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2025" width="9.140625" style="2"/>
    <col min="12026" max="12026" width="2.85546875" style="2" customWidth="1"/>
    <col min="12027" max="12027" width="45.85546875" style="2" customWidth="1"/>
    <col min="12028" max="12028" width="2.85546875" style="2" customWidth="1"/>
    <col min="12029" max="12030" width="15.7109375" style="2" customWidth="1"/>
    <col min="12031" max="12031" width="2.85546875" style="2" customWidth="1"/>
    <col min="12032" max="12033" width="15.7109375" style="2" customWidth="1"/>
    <col min="12034" max="12034" width="2.85546875" style="2" customWidth="1"/>
    <col min="12035" max="12036" width="15.710937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281" width="9.140625" style="2"/>
    <col min="12282" max="12282" width="2.85546875" style="2" customWidth="1"/>
    <col min="12283" max="12283" width="45.85546875" style="2" customWidth="1"/>
    <col min="12284" max="12284" width="2.85546875" style="2" customWidth="1"/>
    <col min="12285" max="12286" width="15.7109375" style="2" customWidth="1"/>
    <col min="12287" max="12287" width="2.85546875" style="2" customWidth="1"/>
    <col min="12288" max="12289" width="15.7109375" style="2" customWidth="1"/>
    <col min="12290" max="12290" width="2.85546875" style="2" customWidth="1"/>
    <col min="12291" max="12292" width="15.710937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537" width="9.140625" style="2"/>
    <col min="12538" max="12538" width="2.85546875" style="2" customWidth="1"/>
    <col min="12539" max="12539" width="45.85546875" style="2" customWidth="1"/>
    <col min="12540" max="12540" width="2.85546875" style="2" customWidth="1"/>
    <col min="12541" max="12542" width="15.7109375" style="2" customWidth="1"/>
    <col min="12543" max="12543" width="2.85546875" style="2" customWidth="1"/>
    <col min="12544" max="12545" width="15.7109375" style="2" customWidth="1"/>
    <col min="12546" max="12546" width="2.85546875" style="2" customWidth="1"/>
    <col min="12547" max="12548" width="15.710937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793" width="9.140625" style="2"/>
    <col min="12794" max="12794" width="2.85546875" style="2" customWidth="1"/>
    <col min="12795" max="12795" width="45.85546875" style="2" customWidth="1"/>
    <col min="12796" max="12796" width="2.85546875" style="2" customWidth="1"/>
    <col min="12797" max="12798" width="15.7109375" style="2" customWidth="1"/>
    <col min="12799" max="12799" width="2.85546875" style="2" customWidth="1"/>
    <col min="12800" max="12801" width="15.7109375" style="2" customWidth="1"/>
    <col min="12802" max="12802" width="2.85546875" style="2" customWidth="1"/>
    <col min="12803" max="12804" width="15.710937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3049" width="9.140625" style="2"/>
    <col min="13050" max="13050" width="2.85546875" style="2" customWidth="1"/>
    <col min="13051" max="13051" width="45.85546875" style="2" customWidth="1"/>
    <col min="13052" max="13052" width="2.85546875" style="2" customWidth="1"/>
    <col min="13053" max="13054" width="15.7109375" style="2" customWidth="1"/>
    <col min="13055" max="13055" width="2.85546875" style="2" customWidth="1"/>
    <col min="13056" max="13057" width="15.7109375" style="2" customWidth="1"/>
    <col min="13058" max="13058" width="2.85546875" style="2" customWidth="1"/>
    <col min="13059" max="13060" width="15.710937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305" width="9.140625" style="2"/>
    <col min="13306" max="13306" width="2.85546875" style="2" customWidth="1"/>
    <col min="13307" max="13307" width="45.85546875" style="2" customWidth="1"/>
    <col min="13308" max="13308" width="2.85546875" style="2" customWidth="1"/>
    <col min="13309" max="13310" width="15.7109375" style="2" customWidth="1"/>
    <col min="13311" max="13311" width="2.85546875" style="2" customWidth="1"/>
    <col min="13312" max="13313" width="15.7109375" style="2" customWidth="1"/>
    <col min="13314" max="13314" width="2.85546875" style="2" customWidth="1"/>
    <col min="13315" max="13316" width="15.710937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561" width="9.140625" style="2"/>
    <col min="13562" max="13562" width="2.85546875" style="2" customWidth="1"/>
    <col min="13563" max="13563" width="45.85546875" style="2" customWidth="1"/>
    <col min="13564" max="13564" width="2.85546875" style="2" customWidth="1"/>
    <col min="13565" max="13566" width="15.7109375" style="2" customWidth="1"/>
    <col min="13567" max="13567" width="2.85546875" style="2" customWidth="1"/>
    <col min="13568" max="13569" width="15.7109375" style="2" customWidth="1"/>
    <col min="13570" max="13570" width="2.85546875" style="2" customWidth="1"/>
    <col min="13571" max="13572" width="15.710937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817" width="9.140625" style="2"/>
    <col min="13818" max="13818" width="2.85546875" style="2" customWidth="1"/>
    <col min="13819" max="13819" width="45.85546875" style="2" customWidth="1"/>
    <col min="13820" max="13820" width="2.85546875" style="2" customWidth="1"/>
    <col min="13821" max="13822" width="15.7109375" style="2" customWidth="1"/>
    <col min="13823" max="13823" width="2.85546875" style="2" customWidth="1"/>
    <col min="13824" max="13825" width="15.7109375" style="2" customWidth="1"/>
    <col min="13826" max="13826" width="2.85546875" style="2" customWidth="1"/>
    <col min="13827" max="13828" width="15.710937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4073" width="9.140625" style="2"/>
    <col min="14074" max="14074" width="2.85546875" style="2" customWidth="1"/>
    <col min="14075" max="14075" width="45.85546875" style="2" customWidth="1"/>
    <col min="14076" max="14076" width="2.85546875" style="2" customWidth="1"/>
    <col min="14077" max="14078" width="15.7109375" style="2" customWidth="1"/>
    <col min="14079" max="14079" width="2.85546875" style="2" customWidth="1"/>
    <col min="14080" max="14081" width="15.7109375" style="2" customWidth="1"/>
    <col min="14082" max="14082" width="2.85546875" style="2" customWidth="1"/>
    <col min="14083" max="14084" width="15.710937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329" width="9.140625" style="2"/>
    <col min="14330" max="14330" width="2.85546875" style="2" customWidth="1"/>
    <col min="14331" max="14331" width="45.85546875" style="2" customWidth="1"/>
    <col min="14332" max="14332" width="2.85546875" style="2" customWidth="1"/>
    <col min="14333" max="14334" width="15.7109375" style="2" customWidth="1"/>
    <col min="14335" max="14335" width="2.85546875" style="2" customWidth="1"/>
    <col min="14336" max="14337" width="15.7109375" style="2" customWidth="1"/>
    <col min="14338" max="14338" width="2.85546875" style="2" customWidth="1"/>
    <col min="14339" max="14340" width="15.710937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585" width="9.140625" style="2"/>
    <col min="14586" max="14586" width="2.85546875" style="2" customWidth="1"/>
    <col min="14587" max="14587" width="45.85546875" style="2" customWidth="1"/>
    <col min="14588" max="14588" width="2.85546875" style="2" customWidth="1"/>
    <col min="14589" max="14590" width="15.7109375" style="2" customWidth="1"/>
    <col min="14591" max="14591" width="2.85546875" style="2" customWidth="1"/>
    <col min="14592" max="14593" width="15.7109375" style="2" customWidth="1"/>
    <col min="14594" max="14594" width="2.85546875" style="2" customWidth="1"/>
    <col min="14595" max="14596" width="15.710937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841" width="9.140625" style="2"/>
    <col min="14842" max="14842" width="2.85546875" style="2" customWidth="1"/>
    <col min="14843" max="14843" width="45.85546875" style="2" customWidth="1"/>
    <col min="14844" max="14844" width="2.85546875" style="2" customWidth="1"/>
    <col min="14845" max="14846" width="15.7109375" style="2" customWidth="1"/>
    <col min="14847" max="14847" width="2.85546875" style="2" customWidth="1"/>
    <col min="14848" max="14849" width="15.7109375" style="2" customWidth="1"/>
    <col min="14850" max="14850" width="2.85546875" style="2" customWidth="1"/>
    <col min="14851" max="14852" width="15.710937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5097" width="9.140625" style="2"/>
    <col min="15098" max="15098" width="2.85546875" style="2" customWidth="1"/>
    <col min="15099" max="15099" width="45.85546875" style="2" customWidth="1"/>
    <col min="15100" max="15100" width="2.85546875" style="2" customWidth="1"/>
    <col min="15101" max="15102" width="15.7109375" style="2" customWidth="1"/>
    <col min="15103" max="15103" width="2.85546875" style="2" customWidth="1"/>
    <col min="15104" max="15105" width="15.7109375" style="2" customWidth="1"/>
    <col min="15106" max="15106" width="2.85546875" style="2" customWidth="1"/>
    <col min="15107" max="15108" width="15.710937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353" width="9.140625" style="2"/>
    <col min="15354" max="15354" width="2.85546875" style="2" customWidth="1"/>
    <col min="15355" max="15355" width="45.85546875" style="2" customWidth="1"/>
    <col min="15356" max="15356" width="2.85546875" style="2" customWidth="1"/>
    <col min="15357" max="15358" width="15.7109375" style="2" customWidth="1"/>
    <col min="15359" max="15359" width="2.85546875" style="2" customWidth="1"/>
    <col min="15360" max="15361" width="15.7109375" style="2" customWidth="1"/>
    <col min="15362" max="15362" width="2.85546875" style="2" customWidth="1"/>
    <col min="15363" max="15364" width="15.710937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609" width="9.140625" style="2"/>
    <col min="15610" max="15610" width="2.85546875" style="2" customWidth="1"/>
    <col min="15611" max="15611" width="45.85546875" style="2" customWidth="1"/>
    <col min="15612" max="15612" width="2.85546875" style="2" customWidth="1"/>
    <col min="15613" max="15614" width="15.7109375" style="2" customWidth="1"/>
    <col min="15615" max="15615" width="2.85546875" style="2" customWidth="1"/>
    <col min="15616" max="15617" width="15.7109375" style="2" customWidth="1"/>
    <col min="15618" max="15618" width="2.85546875" style="2" customWidth="1"/>
    <col min="15619" max="15620" width="15.710937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865" width="9.140625" style="2"/>
    <col min="15866" max="15866" width="2.85546875" style="2" customWidth="1"/>
    <col min="15867" max="15867" width="45.85546875" style="2" customWidth="1"/>
    <col min="15868" max="15868" width="2.85546875" style="2" customWidth="1"/>
    <col min="15869" max="15870" width="15.7109375" style="2" customWidth="1"/>
    <col min="15871" max="15871" width="2.85546875" style="2" customWidth="1"/>
    <col min="15872" max="15873" width="15.7109375" style="2" customWidth="1"/>
    <col min="15874" max="15874" width="2.85546875" style="2" customWidth="1"/>
    <col min="15875" max="15876" width="15.710937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6121" width="9.140625" style="2"/>
    <col min="16122" max="16122" width="2.85546875" style="2" customWidth="1"/>
    <col min="16123" max="16123" width="45.85546875" style="2" customWidth="1"/>
    <col min="16124" max="16124" width="2.85546875" style="2" customWidth="1"/>
    <col min="16125" max="16126" width="15.7109375" style="2" customWidth="1"/>
    <col min="16127" max="16127" width="2.85546875" style="2" customWidth="1"/>
    <col min="16128" max="16129" width="15.7109375" style="2" customWidth="1"/>
    <col min="16130" max="16130" width="2.85546875" style="2" customWidth="1"/>
    <col min="16131" max="16132" width="15.710937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384" width="9.140625" style="2"/>
  </cols>
  <sheetData>
    <row r="2" spans="2:17" ht="12" customHeight="1" x14ac:dyDescent="0.25">
      <c r="B2" s="240" t="s">
        <v>620</v>
      </c>
      <c r="C2" s="240"/>
    </row>
    <row r="3" spans="2:17" ht="12" customHeight="1" x14ac:dyDescent="0.25">
      <c r="B3" s="240" t="s">
        <v>621</v>
      </c>
      <c r="C3" s="240"/>
    </row>
    <row r="4" spans="2:17" ht="12" customHeight="1" x14ac:dyDescent="0.25">
      <c r="B4" s="2025" t="s">
        <v>4</v>
      </c>
      <c r="D4" s="2028" t="s">
        <v>571</v>
      </c>
      <c r="E4" s="2028"/>
      <c r="G4" s="2028" t="s">
        <v>572</v>
      </c>
      <c r="H4" s="2028"/>
      <c r="J4" s="2028" t="s">
        <v>573</v>
      </c>
      <c r="K4" s="2028"/>
      <c r="N4" s="148"/>
      <c r="O4" s="148"/>
      <c r="P4" s="148"/>
      <c r="Q4" s="148"/>
    </row>
    <row r="5" spans="2:17" ht="12" customHeight="1" x14ac:dyDescent="0.25">
      <c r="B5" s="2026"/>
      <c r="D5" s="2024" t="s">
        <v>577</v>
      </c>
      <c r="E5" s="2024"/>
      <c r="G5" s="2024" t="s">
        <v>3</v>
      </c>
      <c r="H5" s="2024"/>
      <c r="J5" s="2024" t="s">
        <v>577</v>
      </c>
      <c r="K5" s="2024"/>
      <c r="N5" s="148"/>
      <c r="O5" s="148"/>
      <c r="P5" s="148"/>
      <c r="Q5" s="148"/>
    </row>
    <row r="6" spans="2:17" ht="12" customHeight="1" x14ac:dyDescent="0.25">
      <c r="B6" s="2026"/>
      <c r="D6" s="520">
        <v>2016</v>
      </c>
      <c r="E6" s="520">
        <v>2015</v>
      </c>
      <c r="G6" s="520">
        <v>2016</v>
      </c>
      <c r="H6" s="520">
        <v>2015</v>
      </c>
      <c r="J6" s="520">
        <v>2016</v>
      </c>
      <c r="K6" s="520">
        <v>2015</v>
      </c>
      <c r="N6" s="148"/>
      <c r="O6" s="148"/>
      <c r="P6" s="148"/>
      <c r="Q6" s="148"/>
    </row>
    <row r="7" spans="2:17" ht="12" customHeight="1" x14ac:dyDescent="0.25">
      <c r="B7" s="589"/>
      <c r="C7" s="589"/>
      <c r="D7" s="590"/>
      <c r="E7" s="590"/>
      <c r="F7" s="590"/>
      <c r="G7" s="590"/>
      <c r="H7" s="590"/>
      <c r="I7" s="590"/>
      <c r="J7" s="590"/>
      <c r="K7" s="590"/>
      <c r="L7" s="590"/>
      <c r="N7" s="148"/>
      <c r="O7" s="148"/>
      <c r="P7" s="148"/>
      <c r="Q7" s="148"/>
    </row>
    <row r="8" spans="2:17" ht="12" customHeight="1" x14ac:dyDescent="0.25">
      <c r="B8" s="562" t="s">
        <v>11</v>
      </c>
      <c r="C8" s="583"/>
      <c r="L8" s="522"/>
      <c r="N8" s="148"/>
      <c r="O8" s="148"/>
      <c r="P8" s="148"/>
      <c r="Q8" s="148"/>
    </row>
    <row r="9" spans="2:17" ht="12" customHeight="1" x14ac:dyDescent="0.25">
      <c r="B9" s="546" t="s">
        <v>14</v>
      </c>
      <c r="C9" s="591"/>
      <c r="D9" s="528">
        <v>1390766</v>
      </c>
      <c r="E9" s="528">
        <v>764823</v>
      </c>
      <c r="F9" s="544"/>
      <c r="G9" s="548">
        <v>14387.399298936103</v>
      </c>
      <c r="H9" s="548">
        <v>9403.3166747052255</v>
      </c>
      <c r="I9" s="544"/>
      <c r="J9" s="547">
        <v>41790</v>
      </c>
      <c r="K9" s="524">
        <v>18704</v>
      </c>
      <c r="L9" s="544"/>
      <c r="N9" s="148"/>
      <c r="O9" s="148"/>
      <c r="P9" s="148"/>
      <c r="Q9" s="148"/>
    </row>
    <row r="10" spans="2:17" ht="12" customHeight="1" x14ac:dyDescent="0.25">
      <c r="B10" s="549" t="s">
        <v>20</v>
      </c>
      <c r="C10" s="591"/>
      <c r="D10" s="528">
        <v>1011</v>
      </c>
      <c r="E10" s="528">
        <v>24</v>
      </c>
      <c r="F10" s="544"/>
      <c r="G10" s="529">
        <v>10.82</v>
      </c>
      <c r="H10" s="529" t="s">
        <v>131</v>
      </c>
      <c r="I10" s="526"/>
      <c r="J10" s="528">
        <v>605</v>
      </c>
      <c r="K10" s="528" t="s">
        <v>131</v>
      </c>
      <c r="L10" s="544"/>
      <c r="N10" s="148"/>
      <c r="O10" s="148"/>
      <c r="P10" s="148"/>
      <c r="Q10" s="148"/>
    </row>
    <row r="11" spans="2:17" ht="12" customHeight="1" x14ac:dyDescent="0.25">
      <c r="B11" s="549" t="s">
        <v>142</v>
      </c>
      <c r="C11" s="591"/>
      <c r="D11" s="528">
        <v>906840979</v>
      </c>
      <c r="E11" s="528">
        <v>762836614</v>
      </c>
      <c r="F11" s="544"/>
      <c r="G11" s="551">
        <v>40169100</v>
      </c>
      <c r="H11" s="551">
        <v>35343307.709362</v>
      </c>
      <c r="I11" s="544"/>
      <c r="J11" s="550">
        <v>24398400</v>
      </c>
      <c r="K11" s="528">
        <v>25239297</v>
      </c>
      <c r="L11" s="544"/>
      <c r="N11" s="148"/>
      <c r="O11" s="148"/>
      <c r="P11" s="148"/>
      <c r="Q11" s="148"/>
    </row>
    <row r="12" spans="2:17" ht="12" customHeight="1" x14ac:dyDescent="0.25">
      <c r="B12" s="549" t="s">
        <v>143</v>
      </c>
      <c r="C12" s="591"/>
      <c r="D12" s="528">
        <v>6245256</v>
      </c>
      <c r="E12" s="528">
        <v>5579688</v>
      </c>
      <c r="F12" s="544"/>
      <c r="G12" s="551">
        <v>45699.933020763565</v>
      </c>
      <c r="H12" s="551">
        <v>38099.32556713673</v>
      </c>
      <c r="I12" s="544"/>
      <c r="J12" s="550">
        <v>185582</v>
      </c>
      <c r="K12" s="528">
        <v>183437</v>
      </c>
      <c r="L12" s="544"/>
      <c r="N12" s="148"/>
      <c r="O12" s="148"/>
      <c r="P12" s="148"/>
      <c r="Q12" s="148"/>
    </row>
    <row r="13" spans="2:17" ht="12" customHeight="1" x14ac:dyDescent="0.25">
      <c r="B13" s="549" t="s">
        <v>144</v>
      </c>
      <c r="C13" s="591"/>
      <c r="D13" s="528">
        <v>250241851</v>
      </c>
      <c r="E13" s="528">
        <v>247515611</v>
      </c>
      <c r="F13" s="544"/>
      <c r="G13" s="529" t="s">
        <v>131</v>
      </c>
      <c r="H13" s="529" t="s">
        <v>131</v>
      </c>
      <c r="I13" s="526"/>
      <c r="J13" s="550">
        <v>1542920</v>
      </c>
      <c r="K13" s="528">
        <v>18456431</v>
      </c>
      <c r="L13" s="544"/>
      <c r="N13" s="148"/>
      <c r="O13" s="148"/>
      <c r="P13" s="148"/>
      <c r="Q13" s="148"/>
    </row>
    <row r="14" spans="2:17" ht="12" customHeight="1" x14ac:dyDescent="0.25">
      <c r="B14" s="552" t="s">
        <v>27</v>
      </c>
      <c r="C14" s="591"/>
      <c r="D14" s="531" t="s">
        <v>131</v>
      </c>
      <c r="E14" s="531">
        <v>2591714</v>
      </c>
      <c r="F14" s="526"/>
      <c r="G14" s="532" t="s">
        <v>131</v>
      </c>
      <c r="H14" s="532" t="s">
        <v>131</v>
      </c>
      <c r="I14" s="526"/>
      <c r="J14" s="531" t="s">
        <v>131</v>
      </c>
      <c r="K14" s="531" t="s">
        <v>131</v>
      </c>
      <c r="L14" s="526"/>
      <c r="N14" s="148"/>
      <c r="O14" s="148"/>
      <c r="P14" s="148"/>
      <c r="Q14" s="148"/>
    </row>
    <row r="15" spans="2:17" ht="12" customHeight="1" x14ac:dyDescent="0.25">
      <c r="B15" s="368" t="s">
        <v>30</v>
      </c>
      <c r="C15" s="591"/>
      <c r="D15" s="522">
        <f>SUM(D9:D14)</f>
        <v>1164719863</v>
      </c>
      <c r="E15" s="522">
        <f t="shared" ref="E15:K15" si="0">SUM(E9:E14)</f>
        <v>1019288474</v>
      </c>
      <c r="F15" s="522"/>
      <c r="G15" s="522">
        <f t="shared" si="0"/>
        <v>40229198.1523197</v>
      </c>
      <c r="H15" s="522">
        <f t="shared" si="0"/>
        <v>35390810.351603836</v>
      </c>
      <c r="I15" s="522"/>
      <c r="J15" s="522">
        <f t="shared" si="0"/>
        <v>26169297</v>
      </c>
      <c r="K15" s="522">
        <f t="shared" si="0"/>
        <v>43897869</v>
      </c>
      <c r="L15" s="526"/>
      <c r="N15" s="148"/>
      <c r="O15" s="148"/>
      <c r="P15" s="148"/>
      <c r="Q15" s="148"/>
    </row>
    <row r="16" spans="2:17" ht="12" customHeight="1" x14ac:dyDescent="0.25">
      <c r="B16" s="368"/>
      <c r="C16" s="591"/>
      <c r="D16" s="544"/>
      <c r="E16" s="544"/>
      <c r="F16" s="526"/>
      <c r="G16" s="534"/>
      <c r="H16" s="534"/>
      <c r="I16" s="526"/>
      <c r="J16" s="526"/>
      <c r="K16" s="526"/>
      <c r="L16" s="526"/>
      <c r="N16" s="148"/>
      <c r="O16" s="148"/>
      <c r="P16" s="148"/>
      <c r="Q16" s="148"/>
    </row>
    <row r="17" spans="2:17" ht="12" customHeight="1" x14ac:dyDescent="0.25">
      <c r="B17" s="562" t="s">
        <v>582</v>
      </c>
      <c r="C17" s="583"/>
      <c r="G17" s="224"/>
      <c r="H17" s="224"/>
      <c r="K17" s="208"/>
      <c r="L17" s="522"/>
      <c r="N17" s="148"/>
      <c r="O17" s="148"/>
      <c r="P17" s="148"/>
      <c r="Q17" s="148"/>
    </row>
    <row r="18" spans="2:17" ht="12" customHeight="1" x14ac:dyDescent="0.25">
      <c r="B18" s="546" t="s">
        <v>32</v>
      </c>
      <c r="C18" s="591"/>
      <c r="D18" s="569">
        <v>386232</v>
      </c>
      <c r="E18" s="564">
        <v>321612</v>
      </c>
      <c r="F18" s="544"/>
      <c r="G18" s="693">
        <v>13455.030268088787</v>
      </c>
      <c r="H18" s="694">
        <v>12084.059217575752</v>
      </c>
      <c r="I18" s="526"/>
      <c r="J18" s="685">
        <v>81038</v>
      </c>
      <c r="K18" s="686">
        <v>90621</v>
      </c>
      <c r="L18" s="544"/>
      <c r="N18" s="148"/>
      <c r="O18" s="148"/>
      <c r="P18" s="148"/>
      <c r="Q18" s="148"/>
    </row>
    <row r="19" spans="2:17" ht="12" customHeight="1" x14ac:dyDescent="0.25">
      <c r="B19" s="549" t="s">
        <v>591</v>
      </c>
      <c r="C19" s="591"/>
      <c r="D19" s="572">
        <v>11424752</v>
      </c>
      <c r="E19" s="566">
        <v>11024583</v>
      </c>
      <c r="F19" s="544"/>
      <c r="G19" s="695">
        <v>165507.7506412401</v>
      </c>
      <c r="H19" s="696">
        <v>142735.45681327558</v>
      </c>
      <c r="I19" s="526"/>
      <c r="J19" s="687">
        <v>198648</v>
      </c>
      <c r="K19" s="586">
        <v>190076</v>
      </c>
      <c r="L19" s="544"/>
      <c r="N19" s="148"/>
      <c r="O19" s="148"/>
      <c r="P19" s="148"/>
      <c r="Q19" s="148"/>
    </row>
    <row r="20" spans="2:17" ht="12" customHeight="1" x14ac:dyDescent="0.25">
      <c r="B20" s="549" t="s">
        <v>153</v>
      </c>
      <c r="C20" s="591"/>
      <c r="D20" s="687">
        <v>1537479768</v>
      </c>
      <c r="E20" s="586">
        <v>1116323375</v>
      </c>
      <c r="F20" s="544"/>
      <c r="G20" s="695">
        <v>9243850</v>
      </c>
      <c r="H20" s="696">
        <v>6462804.3311418723</v>
      </c>
      <c r="I20" s="526"/>
      <c r="J20" s="687">
        <v>5259960</v>
      </c>
      <c r="K20" s="586">
        <v>5325426</v>
      </c>
      <c r="L20" s="544"/>
      <c r="N20" s="148"/>
      <c r="O20" s="148"/>
      <c r="P20" s="148"/>
      <c r="Q20" s="148"/>
    </row>
    <row r="21" spans="2:17" ht="12" customHeight="1" x14ac:dyDescent="0.25">
      <c r="B21" s="549" t="s">
        <v>41</v>
      </c>
      <c r="C21" s="591"/>
      <c r="D21" s="687">
        <v>29171</v>
      </c>
      <c r="E21" s="586">
        <v>55753</v>
      </c>
      <c r="F21" s="544"/>
      <c r="G21" s="695">
        <v>340.34</v>
      </c>
      <c r="H21" s="696">
        <v>6496.9097970401144</v>
      </c>
      <c r="I21" s="526"/>
      <c r="J21" s="687">
        <v>53</v>
      </c>
      <c r="K21" s="586">
        <v>350</v>
      </c>
      <c r="L21" s="544"/>
      <c r="N21" s="148"/>
      <c r="O21" s="148"/>
      <c r="P21" s="148"/>
      <c r="Q21" s="148"/>
    </row>
    <row r="22" spans="2:17" ht="12" customHeight="1" x14ac:dyDescent="0.25">
      <c r="B22" s="549" t="s">
        <v>622</v>
      </c>
      <c r="C22" s="591"/>
      <c r="D22" s="687">
        <v>558409</v>
      </c>
      <c r="E22" s="586" t="s">
        <v>131</v>
      </c>
      <c r="F22" s="544"/>
      <c r="G22" s="695" t="s">
        <v>131</v>
      </c>
      <c r="H22" s="696" t="s">
        <v>131</v>
      </c>
      <c r="I22" s="526"/>
      <c r="J22" s="687">
        <v>250</v>
      </c>
      <c r="K22" s="586" t="s">
        <v>131</v>
      </c>
      <c r="L22" s="544"/>
      <c r="N22" s="148"/>
      <c r="O22" s="148"/>
      <c r="P22" s="148"/>
      <c r="Q22" s="148"/>
    </row>
    <row r="23" spans="2:17" ht="12" customHeight="1" x14ac:dyDescent="0.25">
      <c r="B23" s="549" t="s">
        <v>47</v>
      </c>
      <c r="C23" s="591"/>
      <c r="D23" s="687" t="s">
        <v>131</v>
      </c>
      <c r="E23" s="586">
        <v>34703</v>
      </c>
      <c r="F23" s="544"/>
      <c r="G23" s="695" t="s">
        <v>131</v>
      </c>
      <c r="H23" s="696">
        <v>125.31414639136588</v>
      </c>
      <c r="I23" s="526"/>
      <c r="J23" s="687" t="s">
        <v>131</v>
      </c>
      <c r="K23" s="586">
        <v>51</v>
      </c>
      <c r="L23" s="544"/>
      <c r="N23" s="148"/>
      <c r="O23" s="148"/>
      <c r="P23" s="148"/>
      <c r="Q23" s="148"/>
    </row>
    <row r="24" spans="2:17" ht="12" customHeight="1" x14ac:dyDescent="0.25">
      <c r="B24" s="549" t="s">
        <v>50</v>
      </c>
      <c r="C24" s="591"/>
      <c r="D24" s="572">
        <v>180147</v>
      </c>
      <c r="E24" s="566">
        <v>161314</v>
      </c>
      <c r="F24" s="544"/>
      <c r="G24" s="695">
        <v>419.11488414167417</v>
      </c>
      <c r="H24" s="696">
        <v>283.48318302678103</v>
      </c>
      <c r="I24" s="526"/>
      <c r="J24" s="687">
        <v>39804</v>
      </c>
      <c r="K24" s="586">
        <v>22804</v>
      </c>
      <c r="L24" s="544"/>
      <c r="N24" s="148"/>
      <c r="O24" s="148"/>
      <c r="P24" s="148"/>
      <c r="Q24" s="148"/>
    </row>
    <row r="25" spans="2:17" ht="12" customHeight="1" x14ac:dyDescent="0.25">
      <c r="B25" s="549" t="s">
        <v>159</v>
      </c>
      <c r="C25" s="591"/>
      <c r="D25" s="687">
        <v>1680771301</v>
      </c>
      <c r="E25" s="586">
        <v>1050494146</v>
      </c>
      <c r="F25" s="544"/>
      <c r="G25" s="695">
        <v>12238791.99850224</v>
      </c>
      <c r="H25" s="696">
        <v>9794579.4458776787</v>
      </c>
      <c r="I25" s="526"/>
      <c r="J25" s="687">
        <v>3768910</v>
      </c>
      <c r="K25" s="586">
        <v>37218306</v>
      </c>
      <c r="L25" s="544"/>
      <c r="N25" s="148"/>
      <c r="O25" s="148"/>
      <c r="P25" s="148"/>
      <c r="Q25" s="148"/>
    </row>
    <row r="26" spans="2:17" ht="12" customHeight="1" x14ac:dyDescent="0.25">
      <c r="B26" s="549" t="s">
        <v>56</v>
      </c>
      <c r="C26" s="591"/>
      <c r="D26" s="687">
        <v>13673778</v>
      </c>
      <c r="E26" s="586">
        <v>654853</v>
      </c>
      <c r="F26" s="544"/>
      <c r="G26" s="695" t="s">
        <v>131</v>
      </c>
      <c r="H26" s="696" t="s">
        <v>131</v>
      </c>
      <c r="I26" s="526"/>
      <c r="J26" s="687">
        <v>601760</v>
      </c>
      <c r="K26" s="586">
        <v>36907</v>
      </c>
      <c r="L26" s="544"/>
      <c r="N26" s="148"/>
      <c r="O26" s="148"/>
      <c r="P26" s="148"/>
      <c r="Q26" s="148"/>
    </row>
    <row r="27" spans="2:17" ht="12" customHeight="1" x14ac:dyDescent="0.25">
      <c r="B27" s="549" t="s">
        <v>162</v>
      </c>
      <c r="C27" s="591"/>
      <c r="D27" s="687">
        <v>111875</v>
      </c>
      <c r="E27" s="586">
        <v>58016</v>
      </c>
      <c r="F27" s="544"/>
      <c r="G27" s="695">
        <v>1680.7555656055338</v>
      </c>
      <c r="H27" s="696">
        <v>787.15103363250512</v>
      </c>
      <c r="I27" s="526"/>
      <c r="J27" s="687">
        <v>757</v>
      </c>
      <c r="K27" s="586">
        <v>465</v>
      </c>
      <c r="L27" s="544"/>
      <c r="N27" s="148"/>
      <c r="O27" s="148"/>
      <c r="P27" s="148"/>
      <c r="Q27" s="148"/>
    </row>
    <row r="28" spans="2:17" ht="12" customHeight="1" x14ac:dyDescent="0.25">
      <c r="B28" s="549" t="s">
        <v>163</v>
      </c>
      <c r="C28" s="591"/>
      <c r="D28" s="687">
        <v>2923276</v>
      </c>
      <c r="E28" s="586">
        <v>1487506</v>
      </c>
      <c r="F28" s="544"/>
      <c r="G28" s="695" t="s">
        <v>131</v>
      </c>
      <c r="H28" s="696" t="s">
        <v>131</v>
      </c>
      <c r="I28" s="526"/>
      <c r="J28" s="687">
        <v>24995</v>
      </c>
      <c r="K28" s="586">
        <v>18712</v>
      </c>
      <c r="L28" s="544"/>
      <c r="N28" s="148"/>
      <c r="O28" s="148"/>
      <c r="P28" s="148"/>
      <c r="Q28" s="148"/>
    </row>
    <row r="29" spans="2:17" ht="12" customHeight="1" x14ac:dyDescent="0.25">
      <c r="B29" s="549" t="s">
        <v>164</v>
      </c>
      <c r="C29" s="591"/>
      <c r="D29" s="587">
        <v>901240809</v>
      </c>
      <c r="E29" s="688">
        <v>1070223728</v>
      </c>
      <c r="F29" s="544"/>
      <c r="G29" s="697">
        <v>8559154.3413453922</v>
      </c>
      <c r="H29" s="698">
        <v>4774283.7680810997</v>
      </c>
      <c r="I29" s="526"/>
      <c r="J29" s="587">
        <v>2696540</v>
      </c>
      <c r="K29" s="688">
        <v>2478030</v>
      </c>
      <c r="L29" s="544"/>
      <c r="N29" s="148"/>
      <c r="O29" s="148"/>
      <c r="P29" s="148"/>
      <c r="Q29" s="148"/>
    </row>
    <row r="30" spans="2:17" ht="12" customHeight="1" x14ac:dyDescent="0.25">
      <c r="B30" s="368" t="s">
        <v>30</v>
      </c>
      <c r="C30" s="591"/>
      <c r="D30" s="522">
        <f>SUM(D18:D29)</f>
        <v>4148779518</v>
      </c>
      <c r="E30" s="522">
        <f t="shared" ref="E30:K30" si="1">SUM(E18:E29)</f>
        <v>3250839589</v>
      </c>
      <c r="F30" s="522"/>
      <c r="G30" s="522">
        <f t="shared" si="1"/>
        <v>30223199.331206709</v>
      </c>
      <c r="H30" s="522">
        <f t="shared" si="1"/>
        <v>21194179.919291593</v>
      </c>
      <c r="I30" s="522"/>
      <c r="J30" s="522">
        <f t="shared" si="1"/>
        <v>12672715</v>
      </c>
      <c r="K30" s="522">
        <f t="shared" si="1"/>
        <v>45381748</v>
      </c>
      <c r="L30" s="544"/>
      <c r="N30" s="148"/>
      <c r="O30" s="148"/>
      <c r="P30" s="148"/>
      <c r="Q30" s="148"/>
    </row>
    <row r="31" spans="2:17" ht="12" customHeight="1" x14ac:dyDescent="0.25">
      <c r="B31" s="368"/>
      <c r="C31" s="591"/>
      <c r="D31" s="544"/>
      <c r="E31" s="544"/>
      <c r="F31" s="544"/>
      <c r="G31" s="534"/>
      <c r="H31" s="534"/>
      <c r="I31" s="526"/>
      <c r="J31" s="544"/>
      <c r="K31" s="526"/>
      <c r="L31" s="544"/>
      <c r="N31" s="148"/>
      <c r="O31" s="148"/>
      <c r="P31" s="148"/>
      <c r="Q31" s="148"/>
    </row>
    <row r="32" spans="2:17" ht="12" customHeight="1" x14ac:dyDescent="0.25">
      <c r="B32" s="562" t="s">
        <v>64</v>
      </c>
      <c r="C32" s="583"/>
      <c r="D32" s="208"/>
      <c r="E32" s="208"/>
      <c r="F32" s="208"/>
      <c r="G32" s="275"/>
      <c r="H32" s="275"/>
      <c r="I32" s="208"/>
      <c r="J32" s="208"/>
      <c r="K32" s="208"/>
      <c r="L32" s="379"/>
      <c r="N32" s="148"/>
      <c r="O32" s="148"/>
      <c r="P32" s="148"/>
      <c r="Q32" s="148"/>
    </row>
    <row r="33" spans="2:17" ht="12" customHeight="1" x14ac:dyDescent="0.25">
      <c r="B33" s="546" t="s">
        <v>74</v>
      </c>
      <c r="C33" s="591"/>
      <c r="D33" s="706">
        <v>5195760</v>
      </c>
      <c r="E33" s="705">
        <v>1501932</v>
      </c>
      <c r="F33" s="534"/>
      <c r="G33" s="940">
        <v>2617.14</v>
      </c>
      <c r="H33" s="940">
        <v>605.84640384159763</v>
      </c>
      <c r="I33" s="534"/>
      <c r="J33" s="706">
        <v>67447</v>
      </c>
      <c r="K33" s="706">
        <v>22585</v>
      </c>
      <c r="L33" s="526"/>
      <c r="N33" s="148"/>
      <c r="O33" s="148"/>
      <c r="P33" s="148"/>
      <c r="Q33" s="148"/>
    </row>
    <row r="34" spans="2:17" ht="12" customHeight="1" x14ac:dyDescent="0.25">
      <c r="B34" s="549" t="s">
        <v>583</v>
      </c>
      <c r="C34" s="591"/>
      <c r="D34" s="707">
        <v>95714</v>
      </c>
      <c r="E34" s="704">
        <v>59997</v>
      </c>
      <c r="F34" s="534"/>
      <c r="G34" s="942">
        <v>1233.8056690814976</v>
      </c>
      <c r="H34" s="942">
        <v>1413.9604003671488</v>
      </c>
      <c r="I34" s="534"/>
      <c r="J34" s="707">
        <v>0</v>
      </c>
      <c r="K34" s="707">
        <v>8416</v>
      </c>
      <c r="L34" s="526"/>
      <c r="N34" s="148"/>
      <c r="O34" s="148"/>
      <c r="P34" s="148"/>
      <c r="Q34" s="148"/>
    </row>
    <row r="35" spans="2:17" ht="12" customHeight="1" x14ac:dyDescent="0.25">
      <c r="B35" s="549" t="s">
        <v>82</v>
      </c>
      <c r="C35" s="591"/>
      <c r="D35" s="707">
        <v>12115438</v>
      </c>
      <c r="E35" s="704">
        <v>10787401</v>
      </c>
      <c r="F35" s="534"/>
      <c r="G35" s="942">
        <v>139373</v>
      </c>
      <c r="H35" s="942">
        <v>124498.44835875694</v>
      </c>
      <c r="I35" s="534"/>
      <c r="J35" s="707">
        <v>374948</v>
      </c>
      <c r="K35" s="707">
        <v>339340</v>
      </c>
      <c r="L35" s="526"/>
      <c r="N35" s="148"/>
      <c r="O35" s="148"/>
      <c r="P35" s="148"/>
      <c r="Q35" s="148"/>
    </row>
    <row r="36" spans="2:17" ht="12" customHeight="1" x14ac:dyDescent="0.25">
      <c r="B36" s="549" t="s">
        <v>84</v>
      </c>
      <c r="C36" s="591"/>
      <c r="D36" s="707">
        <v>1706069</v>
      </c>
      <c r="E36" s="704">
        <v>2955583</v>
      </c>
      <c r="F36" s="534"/>
      <c r="G36" s="942">
        <v>68852.88020787714</v>
      </c>
      <c r="H36" s="942">
        <v>47862.630618460957</v>
      </c>
      <c r="I36" s="534"/>
      <c r="J36" s="707">
        <v>65553</v>
      </c>
      <c r="K36" s="707">
        <v>89089</v>
      </c>
      <c r="L36" s="526"/>
      <c r="N36" s="148"/>
      <c r="O36" s="148"/>
      <c r="P36" s="148"/>
      <c r="Q36" s="148"/>
    </row>
    <row r="37" spans="2:17" ht="12" customHeight="1" x14ac:dyDescent="0.25">
      <c r="B37" s="549" t="s">
        <v>182</v>
      </c>
      <c r="C37" s="591"/>
      <c r="D37" s="1789">
        <v>149410189</v>
      </c>
      <c r="E37" s="1788">
        <v>161902341</v>
      </c>
      <c r="F37" s="534"/>
      <c r="G37" s="1790">
        <v>9816380</v>
      </c>
      <c r="H37" s="1790">
        <v>11316705</v>
      </c>
      <c r="I37" s="534"/>
      <c r="J37" s="1789">
        <v>2212501</v>
      </c>
      <c r="K37" s="1789">
        <v>2314219</v>
      </c>
      <c r="L37" s="526"/>
      <c r="N37" s="148"/>
      <c r="O37" s="148"/>
      <c r="P37" s="148"/>
      <c r="Q37" s="148"/>
    </row>
    <row r="38" spans="2:17" ht="12" customHeight="1" x14ac:dyDescent="0.25">
      <c r="B38" s="549" t="s">
        <v>584</v>
      </c>
      <c r="C38" s="591"/>
      <c r="D38" s="707">
        <v>24083621</v>
      </c>
      <c r="E38" s="704">
        <v>23090339</v>
      </c>
      <c r="F38" s="534"/>
      <c r="G38" s="942" t="s">
        <v>131</v>
      </c>
      <c r="H38" s="942">
        <v>1195.4193802176669</v>
      </c>
      <c r="I38" s="534"/>
      <c r="J38" s="707" t="s">
        <v>131</v>
      </c>
      <c r="K38" s="707">
        <v>8473043</v>
      </c>
      <c r="L38" s="526"/>
      <c r="N38" s="148"/>
      <c r="O38" s="148"/>
      <c r="P38" s="148"/>
      <c r="Q38" s="148"/>
    </row>
    <row r="39" spans="2:17" ht="12" customHeight="1" x14ac:dyDescent="0.25">
      <c r="B39" s="552" t="s">
        <v>90</v>
      </c>
      <c r="C39" s="591"/>
      <c r="D39" s="714">
        <v>466782771</v>
      </c>
      <c r="E39" s="701">
        <v>123111413</v>
      </c>
      <c r="F39" s="534"/>
      <c r="G39" s="943">
        <v>233166</v>
      </c>
      <c r="H39" s="943">
        <v>59913.311803452722</v>
      </c>
      <c r="I39" s="534"/>
      <c r="J39" s="714">
        <v>857334</v>
      </c>
      <c r="K39" s="714">
        <v>725588</v>
      </c>
      <c r="L39" s="526"/>
      <c r="N39" s="148"/>
      <c r="O39" s="148"/>
      <c r="P39" s="148"/>
      <c r="Q39" s="148"/>
    </row>
    <row r="40" spans="2:17" ht="12" customHeight="1" x14ac:dyDescent="0.25">
      <c r="B40" s="368" t="s">
        <v>30</v>
      </c>
      <c r="C40" s="583"/>
      <c r="D40" s="522">
        <f>SUM(D33:D39)</f>
        <v>659389562</v>
      </c>
      <c r="E40" s="522">
        <f>SUM(E33:E39)</f>
        <v>323409006</v>
      </c>
      <c r="F40" s="536"/>
      <c r="G40" s="536">
        <f>SUM(G33:G39)</f>
        <v>10261622.825876959</v>
      </c>
      <c r="H40" s="536">
        <f>SUM(H33:H39)</f>
        <v>11552194.616965096</v>
      </c>
      <c r="I40" s="536"/>
      <c r="J40" s="522">
        <f>SUM(J33:J39)</f>
        <v>3577783</v>
      </c>
      <c r="K40" s="522">
        <f>SUM(K33:K39)</f>
        <v>11972280</v>
      </c>
      <c r="L40" s="522"/>
      <c r="N40" s="148"/>
      <c r="O40" s="148"/>
      <c r="P40" s="148"/>
      <c r="Q40" s="148"/>
    </row>
    <row r="41" spans="2:17" ht="12" customHeight="1" x14ac:dyDescent="0.25">
      <c r="B41" s="21"/>
      <c r="C41" s="149"/>
      <c r="D41" s="149"/>
      <c r="E41" s="149"/>
      <c r="F41" s="149"/>
      <c r="G41" s="538"/>
      <c r="H41" s="538"/>
      <c r="I41" s="149"/>
      <c r="J41" s="149"/>
      <c r="K41" s="149"/>
      <c r="L41" s="149"/>
      <c r="N41" s="148"/>
      <c r="O41" s="148"/>
      <c r="P41" s="148"/>
      <c r="Q41" s="148"/>
    </row>
    <row r="42" spans="2:17" ht="12" customHeight="1" x14ac:dyDescent="0.25">
      <c r="B42" s="584" t="s">
        <v>132</v>
      </c>
      <c r="C42" s="540"/>
      <c r="D42" s="578">
        <f>D40+D30+D15</f>
        <v>5972888943</v>
      </c>
      <c r="E42" s="578">
        <f>E40+E30+E15</f>
        <v>4593537069</v>
      </c>
      <c r="F42" s="540"/>
      <c r="G42" s="579">
        <f>G40+G30+G15</f>
        <v>80714020.30940336</v>
      </c>
      <c r="H42" s="579">
        <f>H40+H30+H15</f>
        <v>68137184.887860522</v>
      </c>
      <c r="I42" s="540"/>
      <c r="J42" s="578">
        <f>J40+J30+J15</f>
        <v>42419795</v>
      </c>
      <c r="K42" s="578">
        <f>K40+K30+K15</f>
        <v>101251897</v>
      </c>
      <c r="L42" s="540"/>
      <c r="N42" s="148"/>
      <c r="O42" s="148"/>
      <c r="P42" s="148"/>
      <c r="Q42" s="148"/>
    </row>
    <row r="43" spans="2:17" x14ac:dyDescent="0.25">
      <c r="N43" s="148"/>
      <c r="O43" s="148"/>
      <c r="P43" s="148"/>
      <c r="Q43" s="148"/>
    </row>
    <row r="44" spans="2:17" x14ac:dyDescent="0.25">
      <c r="N44" s="148"/>
      <c r="O44" s="148"/>
      <c r="P44" s="148"/>
      <c r="Q44" s="148"/>
    </row>
    <row r="45" spans="2:17" x14ac:dyDescent="0.25">
      <c r="N45" s="148"/>
      <c r="O45" s="148"/>
      <c r="P45" s="148"/>
      <c r="Q45" s="148"/>
    </row>
    <row r="46" spans="2:17" x14ac:dyDescent="0.25">
      <c r="N46" s="148"/>
      <c r="O46" s="148"/>
      <c r="P46" s="148"/>
      <c r="Q46" s="148"/>
    </row>
    <row r="47" spans="2:17" x14ac:dyDescent="0.25">
      <c r="N47" s="148"/>
      <c r="O47" s="148"/>
      <c r="P47" s="148"/>
      <c r="Q47" s="148"/>
    </row>
  </sheetData>
  <mergeCells count="7">
    <mergeCell ref="B4:B6"/>
    <mergeCell ref="D4:E4"/>
    <mergeCell ref="G4:H4"/>
    <mergeCell ref="J4:K4"/>
    <mergeCell ref="D5:E5"/>
    <mergeCell ref="G5:H5"/>
    <mergeCell ref="J5:K5"/>
  </mergeCells>
  <pageMargins left="0.7" right="0.7" top="0.75" bottom="0.75" header="0.3" footer="0.3"/>
  <pageSetup paperSize="9" scale="84" orientation="landscape"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R41"/>
  <sheetViews>
    <sheetView showGridLines="0" zoomScale="85" zoomScaleNormal="85" workbookViewId="0">
      <selection activeCell="J21" sqref="J21"/>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3" width="2.85546875" style="2" customWidth="1"/>
    <col min="14" max="251" width="9.140625" style="2"/>
    <col min="252" max="252" width="2.85546875" style="2" customWidth="1"/>
    <col min="253" max="253" width="45.855468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262" width="15.7109375" style="2" customWidth="1"/>
    <col min="263" max="263" width="2.85546875" style="2" customWidth="1"/>
    <col min="264" max="265" width="15.7109375" style="2" customWidth="1"/>
    <col min="266" max="266" width="2.85546875" style="2" customWidth="1"/>
    <col min="267" max="268" width="15.7109375" style="2" customWidth="1"/>
    <col min="269" max="269" width="2.85546875" style="2" customWidth="1"/>
    <col min="270" max="507" width="9.140625" style="2"/>
    <col min="508" max="508" width="2.85546875" style="2" customWidth="1"/>
    <col min="509" max="509" width="45.855468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518" width="15.7109375" style="2" customWidth="1"/>
    <col min="519" max="519" width="2.85546875" style="2" customWidth="1"/>
    <col min="520" max="521" width="15.7109375" style="2" customWidth="1"/>
    <col min="522" max="522" width="2.85546875" style="2" customWidth="1"/>
    <col min="523" max="524" width="15.7109375" style="2" customWidth="1"/>
    <col min="525" max="525" width="2.85546875" style="2" customWidth="1"/>
    <col min="526" max="763" width="9.140625" style="2"/>
    <col min="764" max="764" width="2.85546875" style="2" customWidth="1"/>
    <col min="765" max="765" width="45.855468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774" width="15.7109375" style="2" customWidth="1"/>
    <col min="775" max="775" width="2.85546875" style="2" customWidth="1"/>
    <col min="776" max="777" width="15.7109375" style="2" customWidth="1"/>
    <col min="778" max="778" width="2.85546875" style="2" customWidth="1"/>
    <col min="779" max="780" width="15.7109375" style="2" customWidth="1"/>
    <col min="781" max="781" width="2.85546875" style="2" customWidth="1"/>
    <col min="782" max="1019" width="9.140625" style="2"/>
    <col min="1020" max="1020" width="2.85546875" style="2" customWidth="1"/>
    <col min="1021" max="1021" width="45.855468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030" width="15.7109375" style="2" customWidth="1"/>
    <col min="1031" max="1031" width="2.85546875" style="2" customWidth="1"/>
    <col min="1032" max="1033" width="15.7109375" style="2" customWidth="1"/>
    <col min="1034" max="1034" width="2.85546875" style="2" customWidth="1"/>
    <col min="1035" max="1036" width="15.7109375" style="2" customWidth="1"/>
    <col min="1037" max="1037" width="2.85546875" style="2" customWidth="1"/>
    <col min="1038" max="1275" width="9.140625" style="2"/>
    <col min="1276" max="1276" width="2.85546875" style="2" customWidth="1"/>
    <col min="1277" max="1277" width="45.855468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286" width="15.7109375" style="2" customWidth="1"/>
    <col min="1287" max="1287" width="2.85546875" style="2" customWidth="1"/>
    <col min="1288" max="1289" width="15.7109375" style="2" customWidth="1"/>
    <col min="1290" max="1290" width="2.85546875" style="2" customWidth="1"/>
    <col min="1291" max="1292" width="15.7109375" style="2" customWidth="1"/>
    <col min="1293" max="1293" width="2.85546875" style="2" customWidth="1"/>
    <col min="1294" max="1531" width="9.140625" style="2"/>
    <col min="1532" max="1532" width="2.85546875" style="2" customWidth="1"/>
    <col min="1533" max="1533" width="45.855468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542" width="15.7109375" style="2" customWidth="1"/>
    <col min="1543" max="1543" width="2.85546875" style="2" customWidth="1"/>
    <col min="1544" max="1545" width="15.7109375" style="2" customWidth="1"/>
    <col min="1546" max="1546" width="2.85546875" style="2" customWidth="1"/>
    <col min="1547" max="1548" width="15.7109375" style="2" customWidth="1"/>
    <col min="1549" max="1549" width="2.85546875" style="2" customWidth="1"/>
    <col min="1550" max="1787" width="9.140625" style="2"/>
    <col min="1788" max="1788" width="2.85546875" style="2" customWidth="1"/>
    <col min="1789" max="1789" width="45.855468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1798" width="15.7109375" style="2" customWidth="1"/>
    <col min="1799" max="1799" width="2.85546875" style="2" customWidth="1"/>
    <col min="1800" max="1801" width="15.7109375" style="2" customWidth="1"/>
    <col min="1802" max="1802" width="2.85546875" style="2" customWidth="1"/>
    <col min="1803" max="1804" width="15.7109375" style="2" customWidth="1"/>
    <col min="1805" max="1805" width="2.85546875" style="2" customWidth="1"/>
    <col min="1806" max="2043" width="9.140625" style="2"/>
    <col min="2044" max="2044" width="2.85546875" style="2" customWidth="1"/>
    <col min="2045" max="2045" width="45.855468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054" width="15.7109375" style="2" customWidth="1"/>
    <col min="2055" max="2055" width="2.85546875" style="2" customWidth="1"/>
    <col min="2056" max="2057" width="15.7109375" style="2" customWidth="1"/>
    <col min="2058" max="2058" width="2.85546875" style="2" customWidth="1"/>
    <col min="2059" max="2060" width="15.7109375" style="2" customWidth="1"/>
    <col min="2061" max="2061" width="2.85546875" style="2" customWidth="1"/>
    <col min="2062" max="2299" width="9.140625" style="2"/>
    <col min="2300" max="2300" width="2.85546875" style="2" customWidth="1"/>
    <col min="2301" max="2301" width="45.855468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310" width="15.7109375" style="2" customWidth="1"/>
    <col min="2311" max="2311" width="2.85546875" style="2" customWidth="1"/>
    <col min="2312" max="2313" width="15.7109375" style="2" customWidth="1"/>
    <col min="2314" max="2314" width="2.85546875" style="2" customWidth="1"/>
    <col min="2315" max="2316" width="15.7109375" style="2" customWidth="1"/>
    <col min="2317" max="2317" width="2.85546875" style="2" customWidth="1"/>
    <col min="2318" max="2555" width="9.140625" style="2"/>
    <col min="2556" max="2556" width="2.85546875" style="2" customWidth="1"/>
    <col min="2557" max="2557" width="45.855468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566" width="15.7109375" style="2" customWidth="1"/>
    <col min="2567" max="2567" width="2.85546875" style="2" customWidth="1"/>
    <col min="2568" max="2569" width="15.7109375" style="2" customWidth="1"/>
    <col min="2570" max="2570" width="2.85546875" style="2" customWidth="1"/>
    <col min="2571" max="2572" width="15.7109375" style="2" customWidth="1"/>
    <col min="2573" max="2573" width="2.85546875" style="2" customWidth="1"/>
    <col min="2574" max="2811" width="9.140625" style="2"/>
    <col min="2812" max="2812" width="2.85546875" style="2" customWidth="1"/>
    <col min="2813" max="2813" width="45.855468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2822" width="15.7109375" style="2" customWidth="1"/>
    <col min="2823" max="2823" width="2.85546875" style="2" customWidth="1"/>
    <col min="2824" max="2825" width="15.7109375" style="2" customWidth="1"/>
    <col min="2826" max="2826" width="2.85546875" style="2" customWidth="1"/>
    <col min="2827" max="2828" width="15.7109375" style="2" customWidth="1"/>
    <col min="2829" max="2829" width="2.85546875" style="2" customWidth="1"/>
    <col min="2830" max="3067" width="9.140625" style="2"/>
    <col min="3068" max="3068" width="2.85546875" style="2" customWidth="1"/>
    <col min="3069" max="3069" width="45.855468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078" width="15.7109375" style="2" customWidth="1"/>
    <col min="3079" max="3079" width="2.85546875" style="2" customWidth="1"/>
    <col min="3080" max="3081" width="15.7109375" style="2" customWidth="1"/>
    <col min="3082" max="3082" width="2.85546875" style="2" customWidth="1"/>
    <col min="3083" max="3084" width="15.7109375" style="2" customWidth="1"/>
    <col min="3085" max="3085" width="2.85546875" style="2" customWidth="1"/>
    <col min="3086" max="3323" width="9.140625" style="2"/>
    <col min="3324" max="3324" width="2.85546875" style="2" customWidth="1"/>
    <col min="3325" max="3325" width="45.855468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334" width="15.7109375" style="2" customWidth="1"/>
    <col min="3335" max="3335" width="2.85546875" style="2" customWidth="1"/>
    <col min="3336" max="3337" width="15.7109375" style="2" customWidth="1"/>
    <col min="3338" max="3338" width="2.85546875" style="2" customWidth="1"/>
    <col min="3339" max="3340" width="15.7109375" style="2" customWidth="1"/>
    <col min="3341" max="3341" width="2.85546875" style="2" customWidth="1"/>
    <col min="3342" max="3579" width="9.140625" style="2"/>
    <col min="3580" max="3580" width="2.85546875" style="2" customWidth="1"/>
    <col min="3581" max="3581" width="45.855468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590" width="15.7109375" style="2" customWidth="1"/>
    <col min="3591" max="3591" width="2.85546875" style="2" customWidth="1"/>
    <col min="3592" max="3593" width="15.7109375" style="2" customWidth="1"/>
    <col min="3594" max="3594" width="2.85546875" style="2" customWidth="1"/>
    <col min="3595" max="3596" width="15.7109375" style="2" customWidth="1"/>
    <col min="3597" max="3597" width="2.85546875" style="2" customWidth="1"/>
    <col min="3598" max="3835" width="9.140625" style="2"/>
    <col min="3836" max="3836" width="2.85546875" style="2" customWidth="1"/>
    <col min="3837" max="3837" width="45.855468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3846" width="15.7109375" style="2" customWidth="1"/>
    <col min="3847" max="3847" width="2.85546875" style="2" customWidth="1"/>
    <col min="3848" max="3849" width="15.7109375" style="2" customWidth="1"/>
    <col min="3850" max="3850" width="2.85546875" style="2" customWidth="1"/>
    <col min="3851" max="3852" width="15.7109375" style="2" customWidth="1"/>
    <col min="3853" max="3853" width="2.85546875" style="2" customWidth="1"/>
    <col min="3854" max="4091" width="9.140625" style="2"/>
    <col min="4092" max="4092" width="2.85546875" style="2" customWidth="1"/>
    <col min="4093" max="4093" width="45.855468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102" width="15.7109375" style="2" customWidth="1"/>
    <col min="4103" max="4103" width="2.85546875" style="2" customWidth="1"/>
    <col min="4104" max="4105" width="15.7109375" style="2" customWidth="1"/>
    <col min="4106" max="4106" width="2.85546875" style="2" customWidth="1"/>
    <col min="4107" max="4108" width="15.7109375" style="2" customWidth="1"/>
    <col min="4109" max="4109" width="2.85546875" style="2" customWidth="1"/>
    <col min="4110" max="4347" width="9.140625" style="2"/>
    <col min="4348" max="4348" width="2.85546875" style="2" customWidth="1"/>
    <col min="4349" max="4349" width="45.855468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358" width="15.7109375" style="2" customWidth="1"/>
    <col min="4359" max="4359" width="2.85546875" style="2" customWidth="1"/>
    <col min="4360" max="4361" width="15.7109375" style="2" customWidth="1"/>
    <col min="4362" max="4362" width="2.85546875" style="2" customWidth="1"/>
    <col min="4363" max="4364" width="15.7109375" style="2" customWidth="1"/>
    <col min="4365" max="4365" width="2.85546875" style="2" customWidth="1"/>
    <col min="4366" max="4603" width="9.140625" style="2"/>
    <col min="4604" max="4604" width="2.85546875" style="2" customWidth="1"/>
    <col min="4605" max="4605" width="45.855468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614" width="15.7109375" style="2" customWidth="1"/>
    <col min="4615" max="4615" width="2.85546875" style="2" customWidth="1"/>
    <col min="4616" max="4617" width="15.7109375" style="2" customWidth="1"/>
    <col min="4618" max="4618" width="2.85546875" style="2" customWidth="1"/>
    <col min="4619" max="4620" width="15.7109375" style="2" customWidth="1"/>
    <col min="4621" max="4621" width="2.85546875" style="2" customWidth="1"/>
    <col min="4622" max="4859" width="9.140625" style="2"/>
    <col min="4860" max="4860" width="2.85546875" style="2" customWidth="1"/>
    <col min="4861" max="4861" width="45.855468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4870" width="15.7109375" style="2" customWidth="1"/>
    <col min="4871" max="4871" width="2.85546875" style="2" customWidth="1"/>
    <col min="4872" max="4873" width="15.7109375" style="2" customWidth="1"/>
    <col min="4874" max="4874" width="2.85546875" style="2" customWidth="1"/>
    <col min="4875" max="4876" width="15.7109375" style="2" customWidth="1"/>
    <col min="4877" max="4877" width="2.85546875" style="2" customWidth="1"/>
    <col min="4878" max="5115" width="9.140625" style="2"/>
    <col min="5116" max="5116" width="2.85546875" style="2" customWidth="1"/>
    <col min="5117" max="5117" width="45.855468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126" width="15.7109375" style="2" customWidth="1"/>
    <col min="5127" max="5127" width="2.85546875" style="2" customWidth="1"/>
    <col min="5128" max="5129" width="15.7109375" style="2" customWidth="1"/>
    <col min="5130" max="5130" width="2.85546875" style="2" customWidth="1"/>
    <col min="5131" max="5132" width="15.7109375" style="2" customWidth="1"/>
    <col min="5133" max="5133" width="2.85546875" style="2" customWidth="1"/>
    <col min="5134" max="5371" width="9.140625" style="2"/>
    <col min="5372" max="5372" width="2.85546875" style="2" customWidth="1"/>
    <col min="5373" max="5373" width="45.855468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382" width="15.7109375" style="2" customWidth="1"/>
    <col min="5383" max="5383" width="2.85546875" style="2" customWidth="1"/>
    <col min="5384" max="5385" width="15.7109375" style="2" customWidth="1"/>
    <col min="5386" max="5386" width="2.85546875" style="2" customWidth="1"/>
    <col min="5387" max="5388" width="15.7109375" style="2" customWidth="1"/>
    <col min="5389" max="5389" width="2.85546875" style="2" customWidth="1"/>
    <col min="5390" max="5627" width="9.140625" style="2"/>
    <col min="5628" max="5628" width="2.85546875" style="2" customWidth="1"/>
    <col min="5629" max="5629" width="45.855468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638" width="15.7109375" style="2" customWidth="1"/>
    <col min="5639" max="5639" width="2.85546875" style="2" customWidth="1"/>
    <col min="5640" max="5641" width="15.7109375" style="2" customWidth="1"/>
    <col min="5642" max="5642" width="2.85546875" style="2" customWidth="1"/>
    <col min="5643" max="5644" width="15.7109375" style="2" customWidth="1"/>
    <col min="5645" max="5645" width="2.85546875" style="2" customWidth="1"/>
    <col min="5646" max="5883" width="9.140625" style="2"/>
    <col min="5884" max="5884" width="2.85546875" style="2" customWidth="1"/>
    <col min="5885" max="5885" width="45.855468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5894" width="15.7109375" style="2" customWidth="1"/>
    <col min="5895" max="5895" width="2.85546875" style="2" customWidth="1"/>
    <col min="5896" max="5897" width="15.7109375" style="2" customWidth="1"/>
    <col min="5898" max="5898" width="2.85546875" style="2" customWidth="1"/>
    <col min="5899" max="5900" width="15.7109375" style="2" customWidth="1"/>
    <col min="5901" max="5901" width="2.85546875" style="2" customWidth="1"/>
    <col min="5902" max="6139" width="9.140625" style="2"/>
    <col min="6140" max="6140" width="2.85546875" style="2" customWidth="1"/>
    <col min="6141" max="6141" width="45.855468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150" width="15.7109375" style="2" customWidth="1"/>
    <col min="6151" max="6151" width="2.85546875" style="2" customWidth="1"/>
    <col min="6152" max="6153" width="15.7109375" style="2" customWidth="1"/>
    <col min="6154" max="6154" width="2.85546875" style="2" customWidth="1"/>
    <col min="6155" max="6156" width="15.7109375" style="2" customWidth="1"/>
    <col min="6157" max="6157" width="2.85546875" style="2" customWidth="1"/>
    <col min="6158" max="6395" width="9.140625" style="2"/>
    <col min="6396" max="6396" width="2.85546875" style="2" customWidth="1"/>
    <col min="6397" max="6397" width="45.855468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406" width="15.7109375" style="2" customWidth="1"/>
    <col min="6407" max="6407" width="2.85546875" style="2" customWidth="1"/>
    <col min="6408" max="6409" width="15.7109375" style="2" customWidth="1"/>
    <col min="6410" max="6410" width="2.85546875" style="2" customWidth="1"/>
    <col min="6411" max="6412" width="15.7109375" style="2" customWidth="1"/>
    <col min="6413" max="6413" width="2.85546875" style="2" customWidth="1"/>
    <col min="6414" max="6651" width="9.140625" style="2"/>
    <col min="6652" max="6652" width="2.85546875" style="2" customWidth="1"/>
    <col min="6653" max="6653" width="45.855468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662" width="15.7109375" style="2" customWidth="1"/>
    <col min="6663" max="6663" width="2.85546875" style="2" customWidth="1"/>
    <col min="6664" max="6665" width="15.7109375" style="2" customWidth="1"/>
    <col min="6666" max="6666" width="2.85546875" style="2" customWidth="1"/>
    <col min="6667" max="6668" width="15.7109375" style="2" customWidth="1"/>
    <col min="6669" max="6669" width="2.85546875" style="2" customWidth="1"/>
    <col min="6670" max="6907" width="9.140625" style="2"/>
    <col min="6908" max="6908" width="2.85546875" style="2" customWidth="1"/>
    <col min="6909" max="6909" width="45.855468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6918" width="15.7109375" style="2" customWidth="1"/>
    <col min="6919" max="6919" width="2.85546875" style="2" customWidth="1"/>
    <col min="6920" max="6921" width="15.7109375" style="2" customWidth="1"/>
    <col min="6922" max="6922" width="2.85546875" style="2" customWidth="1"/>
    <col min="6923" max="6924" width="15.7109375" style="2" customWidth="1"/>
    <col min="6925" max="6925" width="2.85546875" style="2" customWidth="1"/>
    <col min="6926" max="7163" width="9.140625" style="2"/>
    <col min="7164" max="7164" width="2.85546875" style="2" customWidth="1"/>
    <col min="7165" max="7165" width="45.855468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174" width="15.7109375" style="2" customWidth="1"/>
    <col min="7175" max="7175" width="2.85546875" style="2" customWidth="1"/>
    <col min="7176" max="7177" width="15.7109375" style="2" customWidth="1"/>
    <col min="7178" max="7178" width="2.85546875" style="2" customWidth="1"/>
    <col min="7179" max="7180" width="15.7109375" style="2" customWidth="1"/>
    <col min="7181" max="7181" width="2.85546875" style="2" customWidth="1"/>
    <col min="7182" max="7419" width="9.140625" style="2"/>
    <col min="7420" max="7420" width="2.85546875" style="2" customWidth="1"/>
    <col min="7421" max="7421" width="45.855468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430" width="15.7109375" style="2" customWidth="1"/>
    <col min="7431" max="7431" width="2.85546875" style="2" customWidth="1"/>
    <col min="7432" max="7433" width="15.7109375" style="2" customWidth="1"/>
    <col min="7434" max="7434" width="2.85546875" style="2" customWidth="1"/>
    <col min="7435" max="7436" width="15.7109375" style="2" customWidth="1"/>
    <col min="7437" max="7437" width="2.85546875" style="2" customWidth="1"/>
    <col min="7438" max="7675" width="9.140625" style="2"/>
    <col min="7676" max="7676" width="2.85546875" style="2" customWidth="1"/>
    <col min="7677" max="7677" width="45.855468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686" width="15.7109375" style="2" customWidth="1"/>
    <col min="7687" max="7687" width="2.85546875" style="2" customWidth="1"/>
    <col min="7688" max="7689" width="15.7109375" style="2" customWidth="1"/>
    <col min="7690" max="7690" width="2.85546875" style="2" customWidth="1"/>
    <col min="7691" max="7692" width="15.7109375" style="2" customWidth="1"/>
    <col min="7693" max="7693" width="2.85546875" style="2" customWidth="1"/>
    <col min="7694" max="7931" width="9.140625" style="2"/>
    <col min="7932" max="7932" width="2.85546875" style="2" customWidth="1"/>
    <col min="7933" max="7933" width="45.855468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7942" width="15.7109375" style="2" customWidth="1"/>
    <col min="7943" max="7943" width="2.85546875" style="2" customWidth="1"/>
    <col min="7944" max="7945" width="15.7109375" style="2" customWidth="1"/>
    <col min="7946" max="7946" width="2.85546875" style="2" customWidth="1"/>
    <col min="7947" max="7948" width="15.7109375" style="2" customWidth="1"/>
    <col min="7949" max="7949" width="2.85546875" style="2" customWidth="1"/>
    <col min="7950" max="8187" width="9.140625" style="2"/>
    <col min="8188" max="8188" width="2.85546875" style="2" customWidth="1"/>
    <col min="8189" max="8189" width="45.855468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198" width="15.7109375" style="2" customWidth="1"/>
    <col min="8199" max="8199" width="2.85546875" style="2" customWidth="1"/>
    <col min="8200" max="8201" width="15.7109375" style="2" customWidth="1"/>
    <col min="8202" max="8202" width="2.85546875" style="2" customWidth="1"/>
    <col min="8203" max="8204" width="15.7109375" style="2" customWidth="1"/>
    <col min="8205" max="8205" width="2.85546875" style="2" customWidth="1"/>
    <col min="8206" max="8443" width="9.140625" style="2"/>
    <col min="8444" max="8444" width="2.85546875" style="2" customWidth="1"/>
    <col min="8445" max="8445" width="45.855468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454" width="15.7109375" style="2" customWidth="1"/>
    <col min="8455" max="8455" width="2.85546875" style="2" customWidth="1"/>
    <col min="8456" max="8457" width="15.7109375" style="2" customWidth="1"/>
    <col min="8458" max="8458" width="2.85546875" style="2" customWidth="1"/>
    <col min="8459" max="8460" width="15.7109375" style="2" customWidth="1"/>
    <col min="8461" max="8461" width="2.85546875" style="2" customWidth="1"/>
    <col min="8462" max="8699" width="9.140625" style="2"/>
    <col min="8700" max="8700" width="2.85546875" style="2" customWidth="1"/>
    <col min="8701" max="8701" width="45.855468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710" width="15.7109375" style="2" customWidth="1"/>
    <col min="8711" max="8711" width="2.85546875" style="2" customWidth="1"/>
    <col min="8712" max="8713" width="15.7109375" style="2" customWidth="1"/>
    <col min="8714" max="8714" width="2.85546875" style="2" customWidth="1"/>
    <col min="8715" max="8716" width="15.7109375" style="2" customWidth="1"/>
    <col min="8717" max="8717" width="2.85546875" style="2" customWidth="1"/>
    <col min="8718" max="8955" width="9.140625" style="2"/>
    <col min="8956" max="8956" width="2.85546875" style="2" customWidth="1"/>
    <col min="8957" max="8957" width="45.855468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8966" width="15.7109375" style="2" customWidth="1"/>
    <col min="8967" max="8967" width="2.85546875" style="2" customWidth="1"/>
    <col min="8968" max="8969" width="15.7109375" style="2" customWidth="1"/>
    <col min="8970" max="8970" width="2.85546875" style="2" customWidth="1"/>
    <col min="8971" max="8972" width="15.7109375" style="2" customWidth="1"/>
    <col min="8973" max="8973" width="2.85546875" style="2" customWidth="1"/>
    <col min="8974" max="9211" width="9.140625" style="2"/>
    <col min="9212" max="9212" width="2.85546875" style="2" customWidth="1"/>
    <col min="9213" max="9213" width="45.855468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222" width="15.7109375" style="2" customWidth="1"/>
    <col min="9223" max="9223" width="2.85546875" style="2" customWidth="1"/>
    <col min="9224" max="9225" width="15.7109375" style="2" customWidth="1"/>
    <col min="9226" max="9226" width="2.85546875" style="2" customWidth="1"/>
    <col min="9227" max="9228" width="15.7109375" style="2" customWidth="1"/>
    <col min="9229" max="9229" width="2.85546875" style="2" customWidth="1"/>
    <col min="9230" max="9467" width="9.140625" style="2"/>
    <col min="9468" max="9468" width="2.85546875" style="2" customWidth="1"/>
    <col min="9469" max="9469" width="45.855468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478" width="15.7109375" style="2" customWidth="1"/>
    <col min="9479" max="9479" width="2.85546875" style="2" customWidth="1"/>
    <col min="9480" max="9481" width="15.7109375" style="2" customWidth="1"/>
    <col min="9482" max="9482" width="2.85546875" style="2" customWidth="1"/>
    <col min="9483" max="9484" width="15.7109375" style="2" customWidth="1"/>
    <col min="9485" max="9485" width="2.85546875" style="2" customWidth="1"/>
    <col min="9486" max="9723" width="9.140625" style="2"/>
    <col min="9724" max="9724" width="2.85546875" style="2" customWidth="1"/>
    <col min="9725" max="9725" width="45.855468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734" width="15.7109375" style="2" customWidth="1"/>
    <col min="9735" max="9735" width="2.85546875" style="2" customWidth="1"/>
    <col min="9736" max="9737" width="15.7109375" style="2" customWidth="1"/>
    <col min="9738" max="9738" width="2.85546875" style="2" customWidth="1"/>
    <col min="9739" max="9740" width="15.7109375" style="2" customWidth="1"/>
    <col min="9741" max="9741" width="2.85546875" style="2" customWidth="1"/>
    <col min="9742" max="9979" width="9.140625" style="2"/>
    <col min="9980" max="9980" width="2.85546875" style="2" customWidth="1"/>
    <col min="9981" max="9981" width="45.855468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9990" width="15.7109375" style="2" customWidth="1"/>
    <col min="9991" max="9991" width="2.85546875" style="2" customWidth="1"/>
    <col min="9992" max="9993" width="15.7109375" style="2" customWidth="1"/>
    <col min="9994" max="9994" width="2.85546875" style="2" customWidth="1"/>
    <col min="9995" max="9996" width="15.7109375" style="2" customWidth="1"/>
    <col min="9997" max="9997" width="2.85546875" style="2" customWidth="1"/>
    <col min="9998" max="10235" width="9.140625" style="2"/>
    <col min="10236" max="10236" width="2.85546875" style="2" customWidth="1"/>
    <col min="10237" max="10237" width="45.855468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246" width="15.7109375" style="2" customWidth="1"/>
    <col min="10247" max="10247" width="2.85546875" style="2" customWidth="1"/>
    <col min="10248" max="10249" width="15.7109375" style="2" customWidth="1"/>
    <col min="10250" max="10250" width="2.85546875" style="2" customWidth="1"/>
    <col min="10251" max="10252" width="15.7109375" style="2" customWidth="1"/>
    <col min="10253" max="10253" width="2.85546875" style="2" customWidth="1"/>
    <col min="10254" max="10491" width="9.140625" style="2"/>
    <col min="10492" max="10492" width="2.85546875" style="2" customWidth="1"/>
    <col min="10493" max="10493" width="45.855468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502" width="15.7109375" style="2" customWidth="1"/>
    <col min="10503" max="10503" width="2.85546875" style="2" customWidth="1"/>
    <col min="10504" max="10505" width="15.7109375" style="2" customWidth="1"/>
    <col min="10506" max="10506" width="2.85546875" style="2" customWidth="1"/>
    <col min="10507" max="10508" width="15.7109375" style="2" customWidth="1"/>
    <col min="10509" max="10509" width="2.85546875" style="2" customWidth="1"/>
    <col min="10510" max="10747" width="9.140625" style="2"/>
    <col min="10748" max="10748" width="2.85546875" style="2" customWidth="1"/>
    <col min="10749" max="10749" width="45.855468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758" width="15.7109375" style="2" customWidth="1"/>
    <col min="10759" max="10759" width="2.85546875" style="2" customWidth="1"/>
    <col min="10760" max="10761" width="15.7109375" style="2" customWidth="1"/>
    <col min="10762" max="10762" width="2.85546875" style="2" customWidth="1"/>
    <col min="10763" max="10764" width="15.7109375" style="2" customWidth="1"/>
    <col min="10765" max="10765" width="2.85546875" style="2" customWidth="1"/>
    <col min="10766" max="11003" width="9.140625" style="2"/>
    <col min="11004" max="11004" width="2.85546875" style="2" customWidth="1"/>
    <col min="11005" max="11005" width="45.855468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014" width="15.7109375" style="2" customWidth="1"/>
    <col min="11015" max="11015" width="2.85546875" style="2" customWidth="1"/>
    <col min="11016" max="11017" width="15.7109375" style="2" customWidth="1"/>
    <col min="11018" max="11018" width="2.85546875" style="2" customWidth="1"/>
    <col min="11019" max="11020" width="15.7109375" style="2" customWidth="1"/>
    <col min="11021" max="11021" width="2.85546875" style="2" customWidth="1"/>
    <col min="11022" max="11259" width="9.140625" style="2"/>
    <col min="11260" max="11260" width="2.85546875" style="2" customWidth="1"/>
    <col min="11261" max="11261" width="45.855468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270" width="15.7109375" style="2" customWidth="1"/>
    <col min="11271" max="11271" width="2.85546875" style="2" customWidth="1"/>
    <col min="11272" max="11273" width="15.7109375" style="2" customWidth="1"/>
    <col min="11274" max="11274" width="2.85546875" style="2" customWidth="1"/>
    <col min="11275" max="11276" width="15.7109375" style="2" customWidth="1"/>
    <col min="11277" max="11277" width="2.85546875" style="2" customWidth="1"/>
    <col min="11278" max="11515" width="9.140625" style="2"/>
    <col min="11516" max="11516" width="2.85546875" style="2" customWidth="1"/>
    <col min="11517" max="11517" width="45.855468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526" width="15.7109375" style="2" customWidth="1"/>
    <col min="11527" max="11527" width="2.85546875" style="2" customWidth="1"/>
    <col min="11528" max="11529" width="15.7109375" style="2" customWidth="1"/>
    <col min="11530" max="11530" width="2.85546875" style="2" customWidth="1"/>
    <col min="11531" max="11532" width="15.7109375" style="2" customWidth="1"/>
    <col min="11533" max="11533" width="2.85546875" style="2" customWidth="1"/>
    <col min="11534" max="11771" width="9.140625" style="2"/>
    <col min="11772" max="11772" width="2.85546875" style="2" customWidth="1"/>
    <col min="11773" max="11773" width="45.855468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1782" width="15.7109375" style="2" customWidth="1"/>
    <col min="11783" max="11783" width="2.85546875" style="2" customWidth="1"/>
    <col min="11784" max="11785" width="15.7109375" style="2" customWidth="1"/>
    <col min="11786" max="11786" width="2.85546875" style="2" customWidth="1"/>
    <col min="11787" max="11788" width="15.7109375" style="2" customWidth="1"/>
    <col min="11789" max="11789" width="2.85546875" style="2" customWidth="1"/>
    <col min="11790" max="12027" width="9.140625" style="2"/>
    <col min="12028" max="12028" width="2.85546875" style="2" customWidth="1"/>
    <col min="12029" max="12029" width="45.855468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038" width="15.7109375" style="2" customWidth="1"/>
    <col min="12039" max="12039" width="2.85546875" style="2" customWidth="1"/>
    <col min="12040" max="12041" width="15.7109375" style="2" customWidth="1"/>
    <col min="12042" max="12042" width="2.85546875" style="2" customWidth="1"/>
    <col min="12043" max="12044" width="15.7109375" style="2" customWidth="1"/>
    <col min="12045" max="12045" width="2.85546875" style="2" customWidth="1"/>
    <col min="12046" max="12283" width="9.140625" style="2"/>
    <col min="12284" max="12284" width="2.85546875" style="2" customWidth="1"/>
    <col min="12285" max="12285" width="45.855468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294" width="15.7109375" style="2" customWidth="1"/>
    <col min="12295" max="12295" width="2.85546875" style="2" customWidth="1"/>
    <col min="12296" max="12297" width="15.7109375" style="2" customWidth="1"/>
    <col min="12298" max="12298" width="2.85546875" style="2" customWidth="1"/>
    <col min="12299" max="12300" width="15.7109375" style="2" customWidth="1"/>
    <col min="12301" max="12301" width="2.85546875" style="2" customWidth="1"/>
    <col min="12302" max="12539" width="9.140625" style="2"/>
    <col min="12540" max="12540" width="2.85546875" style="2" customWidth="1"/>
    <col min="12541" max="12541" width="45.855468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550" width="15.7109375" style="2" customWidth="1"/>
    <col min="12551" max="12551" width="2.85546875" style="2" customWidth="1"/>
    <col min="12552" max="12553" width="15.7109375" style="2" customWidth="1"/>
    <col min="12554" max="12554" width="2.85546875" style="2" customWidth="1"/>
    <col min="12555" max="12556" width="15.7109375" style="2" customWidth="1"/>
    <col min="12557" max="12557" width="2.85546875" style="2" customWidth="1"/>
    <col min="12558" max="12795" width="9.140625" style="2"/>
    <col min="12796" max="12796" width="2.85546875" style="2" customWidth="1"/>
    <col min="12797" max="12797" width="45.855468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2806" width="15.7109375" style="2" customWidth="1"/>
    <col min="12807" max="12807" width="2.85546875" style="2" customWidth="1"/>
    <col min="12808" max="12809" width="15.7109375" style="2" customWidth="1"/>
    <col min="12810" max="12810" width="2.85546875" style="2" customWidth="1"/>
    <col min="12811" max="12812" width="15.7109375" style="2" customWidth="1"/>
    <col min="12813" max="12813" width="2.85546875" style="2" customWidth="1"/>
    <col min="12814" max="13051" width="9.140625" style="2"/>
    <col min="13052" max="13052" width="2.85546875" style="2" customWidth="1"/>
    <col min="13053" max="13053" width="45.855468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062" width="15.7109375" style="2" customWidth="1"/>
    <col min="13063" max="13063" width="2.85546875" style="2" customWidth="1"/>
    <col min="13064" max="13065" width="15.7109375" style="2" customWidth="1"/>
    <col min="13066" max="13066" width="2.85546875" style="2" customWidth="1"/>
    <col min="13067" max="13068" width="15.7109375" style="2" customWidth="1"/>
    <col min="13069" max="13069" width="2.85546875" style="2" customWidth="1"/>
    <col min="13070" max="13307" width="9.140625" style="2"/>
    <col min="13308" max="13308" width="2.85546875" style="2" customWidth="1"/>
    <col min="13309" max="13309" width="45.855468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318" width="15.7109375" style="2" customWidth="1"/>
    <col min="13319" max="13319" width="2.85546875" style="2" customWidth="1"/>
    <col min="13320" max="13321" width="15.7109375" style="2" customWidth="1"/>
    <col min="13322" max="13322" width="2.85546875" style="2" customWidth="1"/>
    <col min="13323" max="13324" width="15.7109375" style="2" customWidth="1"/>
    <col min="13325" max="13325" width="2.85546875" style="2" customWidth="1"/>
    <col min="13326" max="13563" width="9.140625" style="2"/>
    <col min="13564" max="13564" width="2.85546875" style="2" customWidth="1"/>
    <col min="13565" max="13565" width="45.855468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574" width="15.7109375" style="2" customWidth="1"/>
    <col min="13575" max="13575" width="2.85546875" style="2" customWidth="1"/>
    <col min="13576" max="13577" width="15.7109375" style="2" customWidth="1"/>
    <col min="13578" max="13578" width="2.85546875" style="2" customWidth="1"/>
    <col min="13579" max="13580" width="15.7109375" style="2" customWidth="1"/>
    <col min="13581" max="13581" width="2.85546875" style="2" customWidth="1"/>
    <col min="13582" max="13819" width="9.140625" style="2"/>
    <col min="13820" max="13820" width="2.85546875" style="2" customWidth="1"/>
    <col min="13821" max="13821" width="45.855468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3830" width="15.7109375" style="2" customWidth="1"/>
    <col min="13831" max="13831" width="2.85546875" style="2" customWidth="1"/>
    <col min="13832" max="13833" width="15.7109375" style="2" customWidth="1"/>
    <col min="13834" max="13834" width="2.85546875" style="2" customWidth="1"/>
    <col min="13835" max="13836" width="15.7109375" style="2" customWidth="1"/>
    <col min="13837" max="13837" width="2.85546875" style="2" customWidth="1"/>
    <col min="13838" max="14075" width="9.140625" style="2"/>
    <col min="14076" max="14076" width="2.85546875" style="2" customWidth="1"/>
    <col min="14077" max="14077" width="45.855468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086" width="15.7109375" style="2" customWidth="1"/>
    <col min="14087" max="14087" width="2.85546875" style="2" customWidth="1"/>
    <col min="14088" max="14089" width="15.7109375" style="2" customWidth="1"/>
    <col min="14090" max="14090" width="2.85546875" style="2" customWidth="1"/>
    <col min="14091" max="14092" width="15.7109375" style="2" customWidth="1"/>
    <col min="14093" max="14093" width="2.85546875" style="2" customWidth="1"/>
    <col min="14094" max="14331" width="9.140625" style="2"/>
    <col min="14332" max="14332" width="2.85546875" style="2" customWidth="1"/>
    <col min="14333" max="14333" width="45.855468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342" width="15.7109375" style="2" customWidth="1"/>
    <col min="14343" max="14343" width="2.85546875" style="2" customWidth="1"/>
    <col min="14344" max="14345" width="15.7109375" style="2" customWidth="1"/>
    <col min="14346" max="14346" width="2.85546875" style="2" customWidth="1"/>
    <col min="14347" max="14348" width="15.7109375" style="2" customWidth="1"/>
    <col min="14349" max="14349" width="2.85546875" style="2" customWidth="1"/>
    <col min="14350" max="14587" width="9.140625" style="2"/>
    <col min="14588" max="14588" width="2.85546875" style="2" customWidth="1"/>
    <col min="14589" max="14589" width="45.855468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598" width="15.7109375" style="2" customWidth="1"/>
    <col min="14599" max="14599" width="2.85546875" style="2" customWidth="1"/>
    <col min="14600" max="14601" width="15.7109375" style="2" customWidth="1"/>
    <col min="14602" max="14602" width="2.85546875" style="2" customWidth="1"/>
    <col min="14603" max="14604" width="15.7109375" style="2" customWidth="1"/>
    <col min="14605" max="14605" width="2.85546875" style="2" customWidth="1"/>
    <col min="14606" max="14843" width="9.140625" style="2"/>
    <col min="14844" max="14844" width="2.85546875" style="2" customWidth="1"/>
    <col min="14845" max="14845" width="45.855468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4854" width="15.7109375" style="2" customWidth="1"/>
    <col min="14855" max="14855" width="2.85546875" style="2" customWidth="1"/>
    <col min="14856" max="14857" width="15.7109375" style="2" customWidth="1"/>
    <col min="14858" max="14858" width="2.85546875" style="2" customWidth="1"/>
    <col min="14859" max="14860" width="15.7109375" style="2" customWidth="1"/>
    <col min="14861" max="14861" width="2.85546875" style="2" customWidth="1"/>
    <col min="14862" max="15099" width="9.140625" style="2"/>
    <col min="15100" max="15100" width="2.85546875" style="2" customWidth="1"/>
    <col min="15101" max="15101" width="45.855468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110" width="15.7109375" style="2" customWidth="1"/>
    <col min="15111" max="15111" width="2.85546875" style="2" customWidth="1"/>
    <col min="15112" max="15113" width="15.7109375" style="2" customWidth="1"/>
    <col min="15114" max="15114" width="2.85546875" style="2" customWidth="1"/>
    <col min="15115" max="15116" width="15.7109375" style="2" customWidth="1"/>
    <col min="15117" max="15117" width="2.85546875" style="2" customWidth="1"/>
    <col min="15118" max="15355" width="9.140625" style="2"/>
    <col min="15356" max="15356" width="2.85546875" style="2" customWidth="1"/>
    <col min="15357" max="15357" width="45.855468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366" width="15.7109375" style="2" customWidth="1"/>
    <col min="15367" max="15367" width="2.85546875" style="2" customWidth="1"/>
    <col min="15368" max="15369" width="15.7109375" style="2" customWidth="1"/>
    <col min="15370" max="15370" width="2.85546875" style="2" customWidth="1"/>
    <col min="15371" max="15372" width="15.7109375" style="2" customWidth="1"/>
    <col min="15373" max="15373" width="2.85546875" style="2" customWidth="1"/>
    <col min="15374" max="15611" width="9.140625" style="2"/>
    <col min="15612" max="15612" width="2.85546875" style="2" customWidth="1"/>
    <col min="15613" max="15613" width="45.855468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622" width="15.7109375" style="2" customWidth="1"/>
    <col min="15623" max="15623" width="2.85546875" style="2" customWidth="1"/>
    <col min="15624" max="15625" width="15.7109375" style="2" customWidth="1"/>
    <col min="15626" max="15626" width="2.85546875" style="2" customWidth="1"/>
    <col min="15627" max="15628" width="15.7109375" style="2" customWidth="1"/>
    <col min="15629" max="15629" width="2.85546875" style="2" customWidth="1"/>
    <col min="15630" max="15867" width="9.140625" style="2"/>
    <col min="15868" max="15868" width="2.85546875" style="2" customWidth="1"/>
    <col min="15869" max="15869" width="45.855468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5878" width="15.7109375" style="2" customWidth="1"/>
    <col min="15879" max="15879" width="2.85546875" style="2" customWidth="1"/>
    <col min="15880" max="15881" width="15.7109375" style="2" customWidth="1"/>
    <col min="15882" max="15882" width="2.85546875" style="2" customWidth="1"/>
    <col min="15883" max="15884" width="15.7109375" style="2" customWidth="1"/>
    <col min="15885" max="15885" width="2.85546875" style="2" customWidth="1"/>
    <col min="15886" max="16123" width="9.140625" style="2"/>
    <col min="16124" max="16124" width="2.85546875" style="2" customWidth="1"/>
    <col min="16125" max="16125" width="45.855468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134" width="15.7109375" style="2" customWidth="1"/>
    <col min="16135" max="16135" width="2.85546875" style="2" customWidth="1"/>
    <col min="16136" max="16137" width="15.7109375" style="2" customWidth="1"/>
    <col min="16138" max="16138" width="2.85546875" style="2" customWidth="1"/>
    <col min="16139" max="16140" width="15.7109375" style="2" customWidth="1"/>
    <col min="16141" max="16141" width="2.85546875" style="2" customWidth="1"/>
    <col min="16142" max="16384" width="9.140625" style="2"/>
  </cols>
  <sheetData>
    <row r="2" spans="2:18" x14ac:dyDescent="0.25">
      <c r="B2" s="240" t="s">
        <v>596</v>
      </c>
      <c r="C2" s="240"/>
    </row>
    <row r="3" spans="2:18" x14ac:dyDescent="0.25">
      <c r="B3" s="240" t="s">
        <v>597</v>
      </c>
      <c r="C3" s="240"/>
    </row>
    <row r="4" spans="2:18" x14ac:dyDescent="0.25">
      <c r="B4" s="2025" t="s">
        <v>4</v>
      </c>
      <c r="D4" s="2028" t="s">
        <v>571</v>
      </c>
      <c r="E4" s="2028"/>
      <c r="G4" s="2028" t="s">
        <v>572</v>
      </c>
      <c r="H4" s="2028"/>
      <c r="J4" s="2028" t="s">
        <v>573</v>
      </c>
      <c r="K4" s="2028"/>
    </row>
    <row r="5" spans="2:18" x14ac:dyDescent="0.25">
      <c r="B5" s="2026"/>
      <c r="D5" s="2024" t="s">
        <v>577</v>
      </c>
      <c r="E5" s="2024"/>
      <c r="G5" s="2024" t="s">
        <v>3</v>
      </c>
      <c r="H5" s="2024"/>
      <c r="J5" s="2024" t="s">
        <v>577</v>
      </c>
      <c r="K5" s="2024"/>
    </row>
    <row r="6" spans="2:18" x14ac:dyDescent="0.25">
      <c r="B6" s="2026"/>
      <c r="D6" s="520">
        <v>2016</v>
      </c>
      <c r="E6" s="520">
        <v>2015</v>
      </c>
      <c r="G6" s="520">
        <v>2016</v>
      </c>
      <c r="H6" s="520">
        <v>2015</v>
      </c>
      <c r="J6" s="520">
        <v>2016</v>
      </c>
      <c r="K6" s="520">
        <v>2015</v>
      </c>
    </row>
    <row r="7" spans="2:18" x14ac:dyDescent="0.25">
      <c r="B7" s="589"/>
      <c r="C7" s="589"/>
      <c r="D7" s="590"/>
      <c r="E7" s="590"/>
      <c r="F7" s="590"/>
      <c r="G7" s="590"/>
      <c r="H7" s="590"/>
      <c r="I7" s="590"/>
      <c r="J7" s="590"/>
      <c r="K7" s="590"/>
      <c r="L7" s="590"/>
      <c r="M7" s="149"/>
      <c r="N7" s="112"/>
      <c r="O7" s="112"/>
      <c r="P7" s="112"/>
      <c r="Q7" s="112"/>
      <c r="R7" s="112"/>
    </row>
    <row r="8" spans="2:18" x14ac:dyDescent="0.25">
      <c r="B8" s="562" t="s">
        <v>11</v>
      </c>
      <c r="C8" s="583"/>
      <c r="D8" s="112"/>
      <c r="E8" s="112"/>
      <c r="F8" s="112"/>
      <c r="G8" s="112"/>
      <c r="H8" s="112"/>
      <c r="I8" s="112"/>
      <c r="J8" s="112"/>
      <c r="K8" s="112"/>
      <c r="L8" s="112"/>
      <c r="M8" s="149"/>
      <c r="N8" s="112"/>
      <c r="O8" s="112"/>
      <c r="P8" s="112"/>
      <c r="Q8" s="112"/>
      <c r="R8" s="112"/>
    </row>
    <row r="9" spans="2:18" x14ac:dyDescent="0.25">
      <c r="B9" s="592" t="s">
        <v>14</v>
      </c>
      <c r="C9" s="591"/>
      <c r="D9" s="706" t="s">
        <v>131</v>
      </c>
      <c r="E9" s="705">
        <v>419605</v>
      </c>
      <c r="F9" s="526"/>
      <c r="G9" s="706" t="s">
        <v>131</v>
      </c>
      <c r="H9" s="705">
        <v>3571.6851211427752</v>
      </c>
      <c r="I9" s="526"/>
      <c r="J9" s="706" t="s">
        <v>131</v>
      </c>
      <c r="K9" s="705">
        <v>190979</v>
      </c>
      <c r="L9" s="526"/>
      <c r="M9" s="149"/>
      <c r="N9" s="112"/>
      <c r="O9" s="112"/>
      <c r="P9" s="112"/>
      <c r="Q9" s="112"/>
      <c r="R9" s="112"/>
    </row>
    <row r="10" spans="2:18" x14ac:dyDescent="0.25">
      <c r="B10" s="592" t="s">
        <v>20</v>
      </c>
      <c r="C10" s="591"/>
      <c r="D10" s="707">
        <v>0</v>
      </c>
      <c r="E10" s="704">
        <v>40</v>
      </c>
      <c r="F10" s="526"/>
      <c r="G10" s="707">
        <v>0</v>
      </c>
      <c r="H10" s="704">
        <v>3.1557965946516449</v>
      </c>
      <c r="I10" s="526"/>
      <c r="J10" s="707">
        <v>0</v>
      </c>
      <c r="K10" s="704" t="s">
        <v>131</v>
      </c>
      <c r="L10" s="526"/>
      <c r="M10" s="149"/>
      <c r="N10" s="112"/>
      <c r="O10" s="112"/>
      <c r="P10" s="112"/>
      <c r="Q10" s="112"/>
      <c r="R10" s="112"/>
    </row>
    <row r="11" spans="2:18" x14ac:dyDescent="0.25">
      <c r="B11" s="592" t="s">
        <v>140</v>
      </c>
      <c r="C11" s="591"/>
      <c r="D11" s="707">
        <v>60177810</v>
      </c>
      <c r="E11" s="704">
        <v>51675531</v>
      </c>
      <c r="F11" s="526"/>
      <c r="G11" s="707">
        <v>952356.13674642821</v>
      </c>
      <c r="H11" s="704">
        <v>861518</v>
      </c>
      <c r="I11" s="526"/>
      <c r="J11" s="707">
        <v>396909</v>
      </c>
      <c r="K11" s="707">
        <v>252673</v>
      </c>
      <c r="L11" s="526"/>
      <c r="M11" s="149"/>
      <c r="N11" s="112"/>
      <c r="O11" s="112"/>
      <c r="P11" s="112"/>
      <c r="Q11" s="112"/>
      <c r="R11" s="112"/>
    </row>
    <row r="12" spans="2:18" x14ac:dyDescent="0.25">
      <c r="B12" s="592" t="s">
        <v>141</v>
      </c>
      <c r="C12" s="591"/>
      <c r="D12" s="707">
        <v>148253619</v>
      </c>
      <c r="E12" s="704">
        <v>144464727</v>
      </c>
      <c r="F12" s="526"/>
      <c r="G12" s="707">
        <v>241826.34363496813</v>
      </c>
      <c r="H12" s="1788">
        <v>240924</v>
      </c>
      <c r="I12" s="526"/>
      <c r="J12" s="1789">
        <v>5325332</v>
      </c>
      <c r="K12" s="707">
        <v>4216318</v>
      </c>
      <c r="L12" s="526"/>
      <c r="M12" s="149"/>
      <c r="N12" s="112"/>
      <c r="O12" s="112"/>
      <c r="P12" s="112"/>
      <c r="Q12" s="112"/>
      <c r="R12" s="112"/>
    </row>
    <row r="13" spans="2:18" x14ac:dyDescent="0.25">
      <c r="B13" s="592" t="s">
        <v>580</v>
      </c>
      <c r="C13" s="591"/>
      <c r="D13" s="714">
        <v>43832997</v>
      </c>
      <c r="E13" s="701" t="s">
        <v>131</v>
      </c>
      <c r="F13" s="526"/>
      <c r="G13" s="714">
        <v>866596.98744264664</v>
      </c>
      <c r="H13" s="701" t="s">
        <v>131</v>
      </c>
      <c r="I13" s="526"/>
      <c r="J13" s="714">
        <f>H8+H11</f>
        <v>861518</v>
      </c>
      <c r="K13" s="714" t="s">
        <v>131</v>
      </c>
      <c r="L13" s="526"/>
      <c r="M13" s="149"/>
      <c r="N13" s="112"/>
      <c r="O13" s="112"/>
      <c r="P13" s="112"/>
      <c r="Q13" s="112"/>
      <c r="R13" s="112"/>
    </row>
    <row r="14" spans="2:18" x14ac:dyDescent="0.25">
      <c r="B14" s="594" t="s">
        <v>30</v>
      </c>
      <c r="C14" s="591"/>
      <c r="D14" s="522">
        <f>SUM(D9:D13)</f>
        <v>252264426</v>
      </c>
      <c r="E14" s="522">
        <f t="shared" ref="E14:K14" si="0">SUM(E9:E13)</f>
        <v>196559903</v>
      </c>
      <c r="F14" s="522"/>
      <c r="G14" s="522">
        <f t="shared" si="0"/>
        <v>2060779.467824043</v>
      </c>
      <c r="H14" s="522">
        <f t="shared" si="0"/>
        <v>1106016.8409177375</v>
      </c>
      <c r="I14" s="522"/>
      <c r="J14" s="522">
        <f t="shared" si="0"/>
        <v>6583759</v>
      </c>
      <c r="K14" s="522">
        <f t="shared" si="0"/>
        <v>4659970</v>
      </c>
      <c r="L14" s="522"/>
      <c r="M14" s="149"/>
      <c r="N14" s="112"/>
      <c r="O14" s="112"/>
      <c r="P14" s="112"/>
      <c r="Q14" s="112"/>
      <c r="R14" s="112"/>
    </row>
    <row r="15" spans="2:18" x14ac:dyDescent="0.25">
      <c r="B15" s="594"/>
      <c r="C15" s="591"/>
      <c r="D15" s="544"/>
      <c r="E15" s="544"/>
      <c r="F15" s="544"/>
      <c r="G15" s="543"/>
      <c r="H15" s="543"/>
      <c r="I15" s="544"/>
      <c r="J15" s="544"/>
      <c r="K15" s="544"/>
      <c r="L15" s="544"/>
      <c r="M15" s="149"/>
      <c r="N15" s="112"/>
      <c r="O15" s="112"/>
      <c r="P15" s="112"/>
      <c r="Q15" s="112"/>
      <c r="R15" s="112"/>
    </row>
    <row r="16" spans="2:18" x14ac:dyDescent="0.25">
      <c r="B16" s="595" t="s">
        <v>582</v>
      </c>
      <c r="C16" s="583"/>
      <c r="D16" s="112"/>
      <c r="E16" s="112"/>
      <c r="F16" s="112"/>
      <c r="G16" s="199"/>
      <c r="H16" s="199"/>
      <c r="I16" s="112"/>
      <c r="J16" s="112"/>
      <c r="K16" s="112"/>
      <c r="L16" s="522"/>
      <c r="M16" s="149"/>
      <c r="N16" s="112"/>
      <c r="O16" s="112"/>
      <c r="P16" s="112"/>
      <c r="Q16" s="112"/>
      <c r="R16" s="112"/>
    </row>
    <row r="17" spans="2:18" x14ac:dyDescent="0.25">
      <c r="B17" s="1698" t="s">
        <v>150</v>
      </c>
      <c r="C17" s="591"/>
      <c r="D17" s="685">
        <v>9401843</v>
      </c>
      <c r="E17" s="686" t="s">
        <v>131</v>
      </c>
      <c r="F17" s="544"/>
      <c r="G17" s="693">
        <v>140263856.60265452</v>
      </c>
      <c r="H17" s="694" t="s">
        <v>131</v>
      </c>
      <c r="I17" s="544"/>
      <c r="J17" s="685">
        <v>99127</v>
      </c>
      <c r="K17" s="686" t="s">
        <v>131</v>
      </c>
      <c r="L17" s="526"/>
      <c r="M17" s="149"/>
      <c r="N17" s="112"/>
      <c r="O17" s="112"/>
      <c r="P17" s="112"/>
      <c r="Q17" s="112"/>
      <c r="R17" s="112"/>
    </row>
    <row r="18" spans="2:18" x14ac:dyDescent="0.25">
      <c r="B18" s="592" t="s">
        <v>41</v>
      </c>
      <c r="C18" s="591"/>
      <c r="D18" s="687">
        <v>606161</v>
      </c>
      <c r="E18" s="586">
        <v>215306</v>
      </c>
      <c r="F18" s="544"/>
      <c r="G18" s="695">
        <v>1297.9828070474082</v>
      </c>
      <c r="H18" s="696">
        <v>531.85037998529083</v>
      </c>
      <c r="I18" s="544"/>
      <c r="J18" s="687">
        <v>113733</v>
      </c>
      <c r="K18" s="586">
        <v>78008</v>
      </c>
      <c r="L18" s="526"/>
      <c r="M18" s="149"/>
      <c r="N18" s="112"/>
      <c r="O18" s="112"/>
      <c r="P18" s="112"/>
      <c r="Q18" s="112"/>
      <c r="R18" s="112"/>
    </row>
    <row r="19" spans="2:18" x14ac:dyDescent="0.25">
      <c r="B19" s="592" t="s">
        <v>45</v>
      </c>
      <c r="C19" s="591"/>
      <c r="D19" s="687">
        <v>352053</v>
      </c>
      <c r="E19" s="586">
        <v>402169</v>
      </c>
      <c r="F19" s="544"/>
      <c r="G19" s="695">
        <v>4204.8686359167277</v>
      </c>
      <c r="H19" s="696">
        <v>2963.9223172047473</v>
      </c>
      <c r="I19" s="544"/>
      <c r="J19" s="687">
        <v>35401</v>
      </c>
      <c r="K19" s="586">
        <v>22487</v>
      </c>
      <c r="L19" s="544"/>
      <c r="M19" s="149"/>
      <c r="N19" s="112"/>
      <c r="O19" s="112"/>
      <c r="P19" s="112"/>
      <c r="Q19" s="112"/>
      <c r="R19" s="112"/>
    </row>
    <row r="20" spans="2:18" x14ac:dyDescent="0.25">
      <c r="B20" s="593" t="s">
        <v>56</v>
      </c>
      <c r="C20" s="591"/>
      <c r="D20" s="1990" t="s">
        <v>131</v>
      </c>
      <c r="E20" s="688">
        <v>8471604</v>
      </c>
      <c r="F20" s="544"/>
      <c r="G20" s="697" t="s">
        <v>131</v>
      </c>
      <c r="H20" s="698" t="s">
        <v>131</v>
      </c>
      <c r="I20" s="526"/>
      <c r="J20" s="587" t="s">
        <v>131</v>
      </c>
      <c r="K20" s="688">
        <v>1220866</v>
      </c>
      <c r="L20" s="544"/>
      <c r="M20" s="149"/>
      <c r="N20" s="112"/>
      <c r="O20" s="112"/>
      <c r="P20" s="112"/>
      <c r="Q20" s="112"/>
      <c r="R20" s="112"/>
    </row>
    <row r="21" spans="2:18" x14ac:dyDescent="0.25">
      <c r="B21" s="594" t="s">
        <v>30</v>
      </c>
      <c r="C21" s="591"/>
      <c r="D21" s="379">
        <f>SUM(D17:D20)</f>
        <v>10360057</v>
      </c>
      <c r="E21" s="379">
        <v>9089079</v>
      </c>
      <c r="F21" s="522"/>
      <c r="G21" s="536">
        <f>SUM(G17:G20)</f>
        <v>140269359.45409748</v>
      </c>
      <c r="H21" s="536">
        <f t="shared" ref="H21:K21" si="1">SUM(H17:H20)</f>
        <v>3495.7726971900383</v>
      </c>
      <c r="I21" s="536"/>
      <c r="J21" s="522">
        <f t="shared" si="1"/>
        <v>248261</v>
      </c>
      <c r="K21" s="522">
        <f t="shared" si="1"/>
        <v>1321361</v>
      </c>
      <c r="L21" s="544"/>
      <c r="M21" s="149"/>
      <c r="N21" s="112"/>
      <c r="O21" s="112"/>
      <c r="P21" s="112"/>
      <c r="Q21" s="112"/>
      <c r="R21" s="112"/>
    </row>
    <row r="22" spans="2:18" x14ac:dyDescent="0.25">
      <c r="B22" s="594"/>
      <c r="C22" s="591"/>
      <c r="D22" s="526"/>
      <c r="E22" s="544"/>
      <c r="F22" s="544"/>
      <c r="G22" s="534"/>
      <c r="H22" s="534"/>
      <c r="I22" s="526"/>
      <c r="J22" s="526"/>
      <c r="K22" s="544"/>
      <c r="L22" s="544"/>
      <c r="M22" s="149"/>
      <c r="N22" s="112"/>
      <c r="O22" s="112"/>
      <c r="P22" s="112"/>
      <c r="Q22" s="112"/>
      <c r="R22" s="112"/>
    </row>
    <row r="23" spans="2:18" x14ac:dyDescent="0.25">
      <c r="B23" s="595" t="s">
        <v>64</v>
      </c>
      <c r="C23" s="583"/>
      <c r="D23" s="112"/>
      <c r="E23" s="112"/>
      <c r="F23" s="112"/>
      <c r="G23" s="199"/>
      <c r="H23" s="199"/>
      <c r="I23" s="112"/>
      <c r="J23" s="112"/>
      <c r="K23" s="112"/>
      <c r="L23" s="544"/>
      <c r="M23" s="149"/>
      <c r="N23" s="112"/>
      <c r="O23" s="112"/>
      <c r="P23" s="112"/>
      <c r="Q23" s="112"/>
      <c r="R23" s="112"/>
    </row>
    <row r="24" spans="2:18" x14ac:dyDescent="0.25">
      <c r="B24" s="592" t="s">
        <v>74</v>
      </c>
      <c r="C24" s="583"/>
      <c r="D24" s="685">
        <v>278195</v>
      </c>
      <c r="E24" s="706">
        <v>0</v>
      </c>
      <c r="F24" s="112"/>
      <c r="G24" s="693">
        <v>793.81795411851772</v>
      </c>
      <c r="H24" s="940">
        <v>0</v>
      </c>
      <c r="I24" s="112"/>
      <c r="J24" s="706">
        <v>3155</v>
      </c>
      <c r="K24" s="686">
        <v>0</v>
      </c>
      <c r="L24" s="544"/>
      <c r="M24" s="149"/>
      <c r="N24" s="112"/>
      <c r="O24" s="112"/>
      <c r="P24" s="112"/>
      <c r="Q24" s="112"/>
      <c r="R24" s="112"/>
    </row>
    <row r="25" spans="2:18" x14ac:dyDescent="0.25">
      <c r="B25" s="592" t="s">
        <v>583</v>
      </c>
      <c r="C25" s="591"/>
      <c r="D25" s="687">
        <v>1768432300.7473254</v>
      </c>
      <c r="E25" s="707">
        <v>1814169732</v>
      </c>
      <c r="F25" s="526"/>
      <c r="G25" s="695">
        <v>1749449971.0997</v>
      </c>
      <c r="H25" s="942">
        <v>1670862571.8559377</v>
      </c>
      <c r="I25" s="526"/>
      <c r="J25" s="707">
        <v>1764989387.7572808</v>
      </c>
      <c r="K25" s="586">
        <v>1809347695.9885049</v>
      </c>
      <c r="L25" s="522"/>
      <c r="M25" s="149"/>
      <c r="N25" s="112"/>
      <c r="O25" s="112"/>
      <c r="P25" s="112"/>
      <c r="Q25" s="112"/>
      <c r="R25" s="112"/>
    </row>
    <row r="26" spans="2:18" x14ac:dyDescent="0.25">
      <c r="B26" s="592" t="s">
        <v>82</v>
      </c>
      <c r="C26" s="591"/>
      <c r="D26" s="687">
        <v>175087</v>
      </c>
      <c r="E26" s="707">
        <v>88106</v>
      </c>
      <c r="F26" s="526"/>
      <c r="G26" s="695" t="s">
        <v>131</v>
      </c>
      <c r="H26" s="942">
        <v>145.32977839940557</v>
      </c>
      <c r="I26" s="526"/>
      <c r="J26" s="707">
        <v>262374</v>
      </c>
      <c r="K26" s="586">
        <v>48200</v>
      </c>
      <c r="L26" s="544"/>
      <c r="M26" s="149"/>
      <c r="N26" s="112"/>
      <c r="O26" s="112"/>
      <c r="P26" s="112"/>
      <c r="Q26" s="112"/>
      <c r="R26" s="112"/>
    </row>
    <row r="27" spans="2:18" x14ac:dyDescent="0.25">
      <c r="B27" s="592" t="s">
        <v>180</v>
      </c>
      <c r="C27" s="591"/>
      <c r="D27" s="687">
        <v>554237260</v>
      </c>
      <c r="E27" s="707">
        <v>6077428</v>
      </c>
      <c r="F27" s="526"/>
      <c r="G27" s="695">
        <v>26156913.801557418</v>
      </c>
      <c r="H27" s="942" t="s">
        <v>131</v>
      </c>
      <c r="I27" s="526"/>
      <c r="J27" s="707">
        <v>21293870</v>
      </c>
      <c r="K27" s="586" t="s">
        <v>131</v>
      </c>
      <c r="L27" s="544"/>
      <c r="M27" s="149"/>
      <c r="N27" s="112"/>
      <c r="O27" s="112"/>
      <c r="P27" s="112"/>
      <c r="Q27" s="112"/>
      <c r="R27" s="112"/>
    </row>
    <row r="28" spans="2:18" x14ac:dyDescent="0.25">
      <c r="B28" s="592" t="s">
        <v>84</v>
      </c>
      <c r="C28" s="591"/>
      <c r="D28" s="687">
        <v>377590039</v>
      </c>
      <c r="E28" s="586">
        <v>401227199</v>
      </c>
      <c r="F28" s="526"/>
      <c r="G28" s="695">
        <v>11314.936783401652</v>
      </c>
      <c r="H28" s="696">
        <v>8877.6063128376391</v>
      </c>
      <c r="I28" s="526"/>
      <c r="J28" s="707">
        <v>38020813</v>
      </c>
      <c r="K28" s="586" t="s">
        <v>131</v>
      </c>
      <c r="L28" s="526"/>
      <c r="M28" s="149"/>
      <c r="N28" s="112"/>
      <c r="O28" s="112"/>
      <c r="P28" s="112"/>
      <c r="Q28" s="112"/>
      <c r="R28" s="112"/>
    </row>
    <row r="29" spans="2:18" x14ac:dyDescent="0.25">
      <c r="B29" s="916" t="s">
        <v>598</v>
      </c>
      <c r="C29" s="591"/>
      <c r="D29" s="587">
        <v>8384805.0576945003</v>
      </c>
      <c r="E29" s="688" t="s">
        <v>131</v>
      </c>
      <c r="F29" s="526"/>
      <c r="G29" s="697">
        <v>916241.96099947544</v>
      </c>
      <c r="H29" s="698" t="s">
        <v>131</v>
      </c>
      <c r="I29" s="526"/>
      <c r="J29" s="714">
        <v>763749.063066</v>
      </c>
      <c r="K29" s="688" t="s">
        <v>131</v>
      </c>
      <c r="L29" s="526"/>
      <c r="M29" s="149"/>
      <c r="N29" s="112"/>
      <c r="O29" s="112"/>
      <c r="P29" s="112"/>
      <c r="Q29" s="112"/>
      <c r="R29" s="112"/>
    </row>
    <row r="30" spans="2:18" x14ac:dyDescent="0.25">
      <c r="B30" s="583" t="s">
        <v>30</v>
      </c>
      <c r="C30" s="583"/>
      <c r="D30" s="522">
        <f>SUM(D24:D29)</f>
        <v>2709097686.8050199</v>
      </c>
      <c r="E30" s="522">
        <f t="shared" ref="E30:K30" si="2">SUM(E24:E29)</f>
        <v>2221562465</v>
      </c>
      <c r="F30" s="522"/>
      <c r="G30" s="522">
        <f t="shared" si="2"/>
        <v>1776535235.6169941</v>
      </c>
      <c r="H30" s="522">
        <f t="shared" si="2"/>
        <v>1670871594.7920289</v>
      </c>
      <c r="I30" s="522"/>
      <c r="J30" s="522">
        <f t="shared" si="2"/>
        <v>1825333348.8203468</v>
      </c>
      <c r="K30" s="522">
        <f t="shared" si="2"/>
        <v>1809395895.9885049</v>
      </c>
      <c r="L30" s="526"/>
      <c r="M30" s="149"/>
      <c r="N30" s="112"/>
      <c r="O30" s="112"/>
      <c r="P30" s="112"/>
      <c r="Q30" s="112"/>
      <c r="R30" s="112"/>
    </row>
    <row r="31" spans="2:18" x14ac:dyDescent="0.25">
      <c r="B31" s="149"/>
      <c r="C31" s="149"/>
      <c r="D31" s="149"/>
      <c r="E31" s="149"/>
      <c r="F31" s="149"/>
      <c r="G31" s="538"/>
      <c r="H31" s="538"/>
      <c r="I31" s="149"/>
      <c r="J31" s="149"/>
      <c r="K31" s="149"/>
      <c r="L31" s="522"/>
      <c r="M31" s="149"/>
      <c r="N31" s="112"/>
      <c r="O31" s="112"/>
      <c r="P31" s="112"/>
      <c r="Q31" s="112"/>
      <c r="R31" s="112"/>
    </row>
    <row r="32" spans="2:18" x14ac:dyDescent="0.25">
      <c r="B32" s="558" t="s">
        <v>132</v>
      </c>
      <c r="C32" s="556"/>
      <c r="D32" s="578">
        <f>D30+D21+D14</f>
        <v>2971722169.8050199</v>
      </c>
      <c r="E32" s="578">
        <f>E30+E21+E14</f>
        <v>2427211447</v>
      </c>
      <c r="F32" s="540"/>
      <c r="G32" s="579">
        <f>G30+G21+G14</f>
        <v>1918865374.5389156</v>
      </c>
      <c r="H32" s="579">
        <f>H30+H21+H14</f>
        <v>1671981107.4056439</v>
      </c>
      <c r="I32" s="540"/>
      <c r="J32" s="578">
        <f>J30+J21+J14</f>
        <v>1832165368.8203468</v>
      </c>
      <c r="K32" s="578">
        <f>K30+K21+K14</f>
        <v>1815377226.9885049</v>
      </c>
      <c r="L32" s="149"/>
      <c r="M32" s="149"/>
      <c r="N32" s="112"/>
      <c r="O32" s="112"/>
      <c r="P32" s="112"/>
      <c r="Q32" s="112"/>
      <c r="R32" s="112"/>
    </row>
    <row r="33" spans="4:18" x14ac:dyDescent="0.25">
      <c r="D33" s="112"/>
      <c r="E33" s="112"/>
      <c r="F33" s="112"/>
      <c r="G33" s="199"/>
      <c r="H33" s="199"/>
      <c r="I33" s="112"/>
      <c r="J33" s="112"/>
      <c r="K33" s="112"/>
      <c r="L33" s="112"/>
      <c r="M33" s="112"/>
      <c r="N33" s="112"/>
      <c r="O33" s="112"/>
      <c r="P33" s="112"/>
      <c r="Q33" s="112"/>
      <c r="R33" s="112"/>
    </row>
    <row r="34" spans="4:18" x14ac:dyDescent="0.25">
      <c r="D34" s="148"/>
      <c r="E34" s="724"/>
      <c r="F34" s="724"/>
      <c r="G34" s="724"/>
      <c r="H34" s="724"/>
      <c r="I34" s="725"/>
      <c r="J34" s="726"/>
      <c r="K34" s="148"/>
      <c r="L34" s="112"/>
      <c r="M34" s="112"/>
      <c r="N34" s="112"/>
      <c r="O34" s="112"/>
      <c r="P34" s="112"/>
      <c r="Q34" s="112"/>
      <c r="R34" s="112"/>
    </row>
    <row r="35" spans="4:18" x14ac:dyDescent="0.25">
      <c r="D35" s="148"/>
      <c r="E35" s="724"/>
      <c r="F35" s="724"/>
      <c r="G35" s="724"/>
      <c r="H35" s="724"/>
      <c r="I35" s="725"/>
      <c r="J35" s="726"/>
      <c r="K35" s="148"/>
      <c r="L35" s="112"/>
      <c r="M35" s="112"/>
    </row>
    <row r="36" spans="4:18" x14ac:dyDescent="0.25">
      <c r="D36" s="148"/>
      <c r="E36" s="724"/>
      <c r="F36" s="724"/>
      <c r="G36" s="724"/>
      <c r="H36" s="724"/>
      <c r="I36" s="725"/>
      <c r="J36" s="726"/>
      <c r="K36" s="148"/>
      <c r="L36" s="148"/>
      <c r="M36" s="148"/>
    </row>
    <row r="37" spans="4:18" x14ac:dyDescent="0.25">
      <c r="D37" s="148"/>
      <c r="E37" s="724"/>
      <c r="F37" s="724"/>
      <c r="G37" s="724"/>
      <c r="H37" s="724"/>
      <c r="I37" s="725"/>
      <c r="J37" s="726"/>
      <c r="K37" s="148"/>
      <c r="L37" s="148"/>
      <c r="M37" s="148"/>
    </row>
    <row r="38" spans="4:18" x14ac:dyDescent="0.25">
      <c r="D38" s="148"/>
      <c r="E38" s="724"/>
      <c r="F38" s="724"/>
      <c r="G38" s="724"/>
      <c r="H38" s="724"/>
      <c r="I38" s="725"/>
      <c r="J38" s="726"/>
      <c r="K38" s="148"/>
      <c r="L38" s="148"/>
      <c r="M38" s="148"/>
    </row>
    <row r="39" spans="4:18" x14ac:dyDescent="0.25">
      <c r="D39" s="148"/>
      <c r="E39" s="724"/>
      <c r="F39" s="724"/>
      <c r="G39" s="724"/>
      <c r="H39" s="724"/>
      <c r="I39" s="725"/>
      <c r="J39" s="726"/>
      <c r="K39" s="148"/>
      <c r="L39" s="148"/>
      <c r="M39" s="148"/>
    </row>
    <row r="40" spans="4:18" x14ac:dyDescent="0.25">
      <c r="D40" s="148"/>
      <c r="E40" s="148"/>
      <c r="F40" s="148"/>
      <c r="G40" s="148"/>
      <c r="H40" s="148"/>
      <c r="I40" s="148"/>
      <c r="J40" s="148"/>
      <c r="K40" s="148"/>
      <c r="L40" s="148"/>
      <c r="M40" s="148"/>
    </row>
    <row r="41" spans="4:18" x14ac:dyDescent="0.25">
      <c r="L41" s="148"/>
      <c r="M41" s="148"/>
    </row>
  </sheetData>
  <mergeCells count="7">
    <mergeCell ref="B4:B6"/>
    <mergeCell ref="D4:E4"/>
    <mergeCell ref="G4:H4"/>
    <mergeCell ref="J4:K4"/>
    <mergeCell ref="D5:E5"/>
    <mergeCell ref="G5:H5"/>
    <mergeCell ref="J5:K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86"/>
  <sheetViews>
    <sheetView showGridLines="0" zoomScale="85" zoomScaleNormal="85" workbookViewId="0">
      <selection activeCell="J32" sqref="J32"/>
    </sheetView>
  </sheetViews>
  <sheetFormatPr defaultColWidth="11.42578125" defaultRowHeight="15" x14ac:dyDescent="0.25"/>
  <cols>
    <col min="1" max="1" width="2.85546875" style="3" customWidth="1"/>
    <col min="2" max="3" width="45.85546875" style="3" customWidth="1"/>
    <col min="4" max="5" width="5.28515625" style="2" customWidth="1"/>
    <col min="6" max="6" width="15.7109375" style="3" customWidth="1"/>
    <col min="7" max="7" width="11.5703125" style="3" customWidth="1"/>
    <col min="8" max="8" width="2.85546875" style="2" customWidth="1"/>
    <col min="9" max="10" width="15.7109375" style="3" customWidth="1"/>
    <col min="11" max="11" width="2.85546875" style="2" customWidth="1"/>
    <col min="12" max="13" width="15.7109375" style="3" customWidth="1"/>
    <col min="14" max="14" width="2.85546875" style="2" customWidth="1"/>
    <col min="15" max="15" width="10.85546875" style="3" customWidth="1"/>
    <col min="16" max="16" width="2.85546875" style="112" customWidth="1"/>
    <col min="17" max="17" width="26.5703125" style="112" customWidth="1"/>
    <col min="18" max="256" width="11.42578125" style="112"/>
    <col min="257" max="257" width="2.85546875" style="112" customWidth="1"/>
    <col min="258" max="259" width="45.85546875" style="112" customWidth="1"/>
    <col min="260" max="260" width="5.7109375" style="112" customWidth="1"/>
    <col min="261" max="261" width="2.85546875" style="112" customWidth="1"/>
    <col min="262" max="263" width="15.7109375" style="112" customWidth="1"/>
    <col min="264" max="264" width="2.85546875" style="112" customWidth="1"/>
    <col min="265" max="266" width="15.7109375" style="112" customWidth="1"/>
    <col min="267" max="267" width="2.85546875" style="112" customWidth="1"/>
    <col min="268" max="269" width="15.7109375" style="112" customWidth="1"/>
    <col min="270" max="270" width="2.85546875" style="112" customWidth="1"/>
    <col min="271" max="271" width="10.85546875" style="112" customWidth="1"/>
    <col min="272" max="272" width="2.85546875" style="112" customWidth="1"/>
    <col min="273" max="273" width="26.5703125" style="112" customWidth="1"/>
    <col min="274" max="512" width="11.42578125" style="112"/>
    <col min="513" max="513" width="2.85546875" style="112" customWidth="1"/>
    <col min="514" max="515" width="45.85546875" style="112" customWidth="1"/>
    <col min="516" max="516" width="5.7109375" style="112" customWidth="1"/>
    <col min="517" max="517" width="2.85546875" style="112" customWidth="1"/>
    <col min="518" max="519" width="15.7109375" style="112" customWidth="1"/>
    <col min="520" max="520" width="2.85546875" style="112" customWidth="1"/>
    <col min="521" max="522" width="15.7109375" style="112" customWidth="1"/>
    <col min="523" max="523" width="2.85546875" style="112" customWidth="1"/>
    <col min="524" max="525" width="15.7109375" style="112" customWidth="1"/>
    <col min="526" max="526" width="2.85546875" style="112" customWidth="1"/>
    <col min="527" max="527" width="10.85546875" style="112" customWidth="1"/>
    <col min="528" max="528" width="2.85546875" style="112" customWidth="1"/>
    <col min="529" max="529" width="26.5703125" style="112" customWidth="1"/>
    <col min="530" max="768" width="11.42578125" style="112"/>
    <col min="769" max="769" width="2.85546875" style="112" customWidth="1"/>
    <col min="770" max="771" width="45.85546875" style="112" customWidth="1"/>
    <col min="772" max="772" width="5.7109375" style="112" customWidth="1"/>
    <col min="773" max="773" width="2.85546875" style="112" customWidth="1"/>
    <col min="774" max="775" width="15.7109375" style="112" customWidth="1"/>
    <col min="776" max="776" width="2.85546875" style="112" customWidth="1"/>
    <col min="777" max="778" width="15.7109375" style="112" customWidth="1"/>
    <col min="779" max="779" width="2.85546875" style="112" customWidth="1"/>
    <col min="780" max="781" width="15.7109375" style="112" customWidth="1"/>
    <col min="782" max="782" width="2.85546875" style="112" customWidth="1"/>
    <col min="783" max="783" width="10.85546875" style="112" customWidth="1"/>
    <col min="784" max="784" width="2.85546875" style="112" customWidth="1"/>
    <col min="785" max="785" width="26.5703125" style="112" customWidth="1"/>
    <col min="786" max="1024" width="11.42578125" style="112"/>
    <col min="1025" max="1025" width="2.85546875" style="112" customWidth="1"/>
    <col min="1026" max="1027" width="45.85546875" style="112" customWidth="1"/>
    <col min="1028" max="1028" width="5.7109375" style="112" customWidth="1"/>
    <col min="1029" max="1029" width="2.85546875" style="112" customWidth="1"/>
    <col min="1030" max="1031" width="15.7109375" style="112" customWidth="1"/>
    <col min="1032" max="1032" width="2.85546875" style="112" customWidth="1"/>
    <col min="1033" max="1034" width="15.7109375" style="112" customWidth="1"/>
    <col min="1035" max="1035" width="2.85546875" style="112" customWidth="1"/>
    <col min="1036" max="1037" width="15.7109375" style="112" customWidth="1"/>
    <col min="1038" max="1038" width="2.85546875" style="112" customWidth="1"/>
    <col min="1039" max="1039" width="10.85546875" style="112" customWidth="1"/>
    <col min="1040" max="1040" width="2.85546875" style="112" customWidth="1"/>
    <col min="1041" max="1041" width="26.5703125" style="112" customWidth="1"/>
    <col min="1042" max="1280" width="11.42578125" style="112"/>
    <col min="1281" max="1281" width="2.85546875" style="112" customWidth="1"/>
    <col min="1282" max="1283" width="45.85546875" style="112" customWidth="1"/>
    <col min="1284" max="1284" width="5.7109375" style="112" customWidth="1"/>
    <col min="1285" max="1285" width="2.85546875" style="112" customWidth="1"/>
    <col min="1286" max="1287" width="15.7109375" style="112" customWidth="1"/>
    <col min="1288" max="1288" width="2.85546875" style="112" customWidth="1"/>
    <col min="1289" max="1290" width="15.7109375" style="112" customWidth="1"/>
    <col min="1291" max="1291" width="2.85546875" style="112" customWidth="1"/>
    <col min="1292" max="1293" width="15.7109375" style="112" customWidth="1"/>
    <col min="1294" max="1294" width="2.85546875" style="112" customWidth="1"/>
    <col min="1295" max="1295" width="10.85546875" style="112" customWidth="1"/>
    <col min="1296" max="1296" width="2.85546875" style="112" customWidth="1"/>
    <col min="1297" max="1297" width="26.5703125" style="112" customWidth="1"/>
    <col min="1298" max="1536" width="11.42578125" style="112"/>
    <col min="1537" max="1537" width="2.85546875" style="112" customWidth="1"/>
    <col min="1538" max="1539" width="45.85546875" style="112" customWidth="1"/>
    <col min="1540" max="1540" width="5.7109375" style="112" customWidth="1"/>
    <col min="1541" max="1541" width="2.85546875" style="112" customWidth="1"/>
    <col min="1542" max="1543" width="15.7109375" style="112" customWidth="1"/>
    <col min="1544" max="1544" width="2.85546875" style="112" customWidth="1"/>
    <col min="1545" max="1546" width="15.7109375" style="112" customWidth="1"/>
    <col min="1547" max="1547" width="2.85546875" style="112" customWidth="1"/>
    <col min="1548" max="1549" width="15.7109375" style="112" customWidth="1"/>
    <col min="1550" max="1550" width="2.85546875" style="112" customWidth="1"/>
    <col min="1551" max="1551" width="10.85546875" style="112" customWidth="1"/>
    <col min="1552" max="1552" width="2.85546875" style="112" customWidth="1"/>
    <col min="1553" max="1553" width="26.5703125" style="112" customWidth="1"/>
    <col min="1554" max="1792" width="11.42578125" style="112"/>
    <col min="1793" max="1793" width="2.85546875" style="112" customWidth="1"/>
    <col min="1794" max="1795" width="45.85546875" style="112" customWidth="1"/>
    <col min="1796" max="1796" width="5.7109375" style="112" customWidth="1"/>
    <col min="1797" max="1797" width="2.85546875" style="112" customWidth="1"/>
    <col min="1798" max="1799" width="15.7109375" style="112" customWidth="1"/>
    <col min="1800" max="1800" width="2.85546875" style="112" customWidth="1"/>
    <col min="1801" max="1802" width="15.7109375" style="112" customWidth="1"/>
    <col min="1803" max="1803" width="2.85546875" style="112" customWidth="1"/>
    <col min="1804" max="1805" width="15.7109375" style="112" customWidth="1"/>
    <col min="1806" max="1806" width="2.85546875" style="112" customWidth="1"/>
    <col min="1807" max="1807" width="10.85546875" style="112" customWidth="1"/>
    <col min="1808" max="1808" width="2.85546875" style="112" customWidth="1"/>
    <col min="1809" max="1809" width="26.5703125" style="112" customWidth="1"/>
    <col min="1810" max="2048" width="11.42578125" style="112"/>
    <col min="2049" max="2049" width="2.85546875" style="112" customWidth="1"/>
    <col min="2050" max="2051" width="45.85546875" style="112" customWidth="1"/>
    <col min="2052" max="2052" width="5.7109375" style="112" customWidth="1"/>
    <col min="2053" max="2053" width="2.85546875" style="112" customWidth="1"/>
    <col min="2054" max="2055" width="15.7109375" style="112" customWidth="1"/>
    <col min="2056" max="2056" width="2.85546875" style="112" customWidth="1"/>
    <col min="2057" max="2058" width="15.7109375" style="112" customWidth="1"/>
    <col min="2059" max="2059" width="2.85546875" style="112" customWidth="1"/>
    <col min="2060" max="2061" width="15.7109375" style="112" customWidth="1"/>
    <col min="2062" max="2062" width="2.85546875" style="112" customWidth="1"/>
    <col min="2063" max="2063" width="10.85546875" style="112" customWidth="1"/>
    <col min="2064" max="2064" width="2.85546875" style="112" customWidth="1"/>
    <col min="2065" max="2065" width="26.5703125" style="112" customWidth="1"/>
    <col min="2066" max="2304" width="11.42578125" style="112"/>
    <col min="2305" max="2305" width="2.85546875" style="112" customWidth="1"/>
    <col min="2306" max="2307" width="45.85546875" style="112" customWidth="1"/>
    <col min="2308" max="2308" width="5.7109375" style="112" customWidth="1"/>
    <col min="2309" max="2309" width="2.85546875" style="112" customWidth="1"/>
    <col min="2310" max="2311" width="15.7109375" style="112" customWidth="1"/>
    <col min="2312" max="2312" width="2.85546875" style="112" customWidth="1"/>
    <col min="2313" max="2314" width="15.7109375" style="112" customWidth="1"/>
    <col min="2315" max="2315" width="2.85546875" style="112" customWidth="1"/>
    <col min="2316" max="2317" width="15.7109375" style="112" customWidth="1"/>
    <col min="2318" max="2318" width="2.85546875" style="112" customWidth="1"/>
    <col min="2319" max="2319" width="10.85546875" style="112" customWidth="1"/>
    <col min="2320" max="2320" width="2.85546875" style="112" customWidth="1"/>
    <col min="2321" max="2321" width="26.5703125" style="112" customWidth="1"/>
    <col min="2322" max="2560" width="11.42578125" style="112"/>
    <col min="2561" max="2561" width="2.85546875" style="112" customWidth="1"/>
    <col min="2562" max="2563" width="45.85546875" style="112" customWidth="1"/>
    <col min="2564" max="2564" width="5.7109375" style="112" customWidth="1"/>
    <col min="2565" max="2565" width="2.85546875" style="112" customWidth="1"/>
    <col min="2566" max="2567" width="15.7109375" style="112" customWidth="1"/>
    <col min="2568" max="2568" width="2.85546875" style="112" customWidth="1"/>
    <col min="2569" max="2570" width="15.7109375" style="112" customWidth="1"/>
    <col min="2571" max="2571" width="2.85546875" style="112" customWidth="1"/>
    <col min="2572" max="2573" width="15.7109375" style="112" customWidth="1"/>
    <col min="2574" max="2574" width="2.85546875" style="112" customWidth="1"/>
    <col min="2575" max="2575" width="10.85546875" style="112" customWidth="1"/>
    <col min="2576" max="2576" width="2.85546875" style="112" customWidth="1"/>
    <col min="2577" max="2577" width="26.5703125" style="112" customWidth="1"/>
    <col min="2578" max="2816" width="11.42578125" style="112"/>
    <col min="2817" max="2817" width="2.85546875" style="112" customWidth="1"/>
    <col min="2818" max="2819" width="45.85546875" style="112" customWidth="1"/>
    <col min="2820" max="2820" width="5.7109375" style="112" customWidth="1"/>
    <col min="2821" max="2821" width="2.85546875" style="112" customWidth="1"/>
    <col min="2822" max="2823" width="15.7109375" style="112" customWidth="1"/>
    <col min="2824" max="2824" width="2.85546875" style="112" customWidth="1"/>
    <col min="2825" max="2826" width="15.7109375" style="112" customWidth="1"/>
    <col min="2827" max="2827" width="2.85546875" style="112" customWidth="1"/>
    <col min="2828" max="2829" width="15.7109375" style="112" customWidth="1"/>
    <col min="2830" max="2830" width="2.85546875" style="112" customWidth="1"/>
    <col min="2831" max="2831" width="10.85546875" style="112" customWidth="1"/>
    <col min="2832" max="2832" width="2.85546875" style="112" customWidth="1"/>
    <col min="2833" max="2833" width="26.5703125" style="112" customWidth="1"/>
    <col min="2834" max="3072" width="11.42578125" style="112"/>
    <col min="3073" max="3073" width="2.85546875" style="112" customWidth="1"/>
    <col min="3074" max="3075" width="45.85546875" style="112" customWidth="1"/>
    <col min="3076" max="3076" width="5.7109375" style="112" customWidth="1"/>
    <col min="3077" max="3077" width="2.85546875" style="112" customWidth="1"/>
    <col min="3078" max="3079" width="15.7109375" style="112" customWidth="1"/>
    <col min="3080" max="3080" width="2.85546875" style="112" customWidth="1"/>
    <col min="3081" max="3082" width="15.7109375" style="112" customWidth="1"/>
    <col min="3083" max="3083" width="2.85546875" style="112" customWidth="1"/>
    <col min="3084" max="3085" width="15.7109375" style="112" customWidth="1"/>
    <col min="3086" max="3086" width="2.85546875" style="112" customWidth="1"/>
    <col min="3087" max="3087" width="10.85546875" style="112" customWidth="1"/>
    <col min="3088" max="3088" width="2.85546875" style="112" customWidth="1"/>
    <col min="3089" max="3089" width="26.5703125" style="112" customWidth="1"/>
    <col min="3090" max="3328" width="11.42578125" style="112"/>
    <col min="3329" max="3329" width="2.85546875" style="112" customWidth="1"/>
    <col min="3330" max="3331" width="45.85546875" style="112" customWidth="1"/>
    <col min="3332" max="3332" width="5.7109375" style="112" customWidth="1"/>
    <col min="3333" max="3333" width="2.85546875" style="112" customWidth="1"/>
    <col min="3334" max="3335" width="15.7109375" style="112" customWidth="1"/>
    <col min="3336" max="3336" width="2.85546875" style="112" customWidth="1"/>
    <col min="3337" max="3338" width="15.7109375" style="112" customWidth="1"/>
    <col min="3339" max="3339" width="2.85546875" style="112" customWidth="1"/>
    <col min="3340" max="3341" width="15.7109375" style="112" customWidth="1"/>
    <col min="3342" max="3342" width="2.85546875" style="112" customWidth="1"/>
    <col min="3343" max="3343" width="10.85546875" style="112" customWidth="1"/>
    <col min="3344" max="3344" width="2.85546875" style="112" customWidth="1"/>
    <col min="3345" max="3345" width="26.5703125" style="112" customWidth="1"/>
    <col min="3346" max="3584" width="11.42578125" style="112"/>
    <col min="3585" max="3585" width="2.85546875" style="112" customWidth="1"/>
    <col min="3586" max="3587" width="45.85546875" style="112" customWidth="1"/>
    <col min="3588" max="3588" width="5.7109375" style="112" customWidth="1"/>
    <col min="3589" max="3589" width="2.85546875" style="112" customWidth="1"/>
    <col min="3590" max="3591" width="15.7109375" style="112" customWidth="1"/>
    <col min="3592" max="3592" width="2.85546875" style="112" customWidth="1"/>
    <col min="3593" max="3594" width="15.7109375" style="112" customWidth="1"/>
    <col min="3595" max="3595" width="2.85546875" style="112" customWidth="1"/>
    <col min="3596" max="3597" width="15.7109375" style="112" customWidth="1"/>
    <col min="3598" max="3598" width="2.85546875" style="112" customWidth="1"/>
    <col min="3599" max="3599" width="10.85546875" style="112" customWidth="1"/>
    <col min="3600" max="3600" width="2.85546875" style="112" customWidth="1"/>
    <col min="3601" max="3601" width="26.5703125" style="112" customWidth="1"/>
    <col min="3602" max="3840" width="11.42578125" style="112"/>
    <col min="3841" max="3841" width="2.85546875" style="112" customWidth="1"/>
    <col min="3842" max="3843" width="45.85546875" style="112" customWidth="1"/>
    <col min="3844" max="3844" width="5.7109375" style="112" customWidth="1"/>
    <col min="3845" max="3845" width="2.85546875" style="112" customWidth="1"/>
    <col min="3846" max="3847" width="15.7109375" style="112" customWidth="1"/>
    <col min="3848" max="3848" width="2.85546875" style="112" customWidth="1"/>
    <col min="3849" max="3850" width="15.7109375" style="112" customWidth="1"/>
    <col min="3851" max="3851" width="2.85546875" style="112" customWidth="1"/>
    <col min="3852" max="3853" width="15.7109375" style="112" customWidth="1"/>
    <col min="3854" max="3854" width="2.85546875" style="112" customWidth="1"/>
    <col min="3855" max="3855" width="10.85546875" style="112" customWidth="1"/>
    <col min="3856" max="3856" width="2.85546875" style="112" customWidth="1"/>
    <col min="3857" max="3857" width="26.5703125" style="112" customWidth="1"/>
    <col min="3858" max="4096" width="11.42578125" style="112"/>
    <col min="4097" max="4097" width="2.85546875" style="112" customWidth="1"/>
    <col min="4098" max="4099" width="45.85546875" style="112" customWidth="1"/>
    <col min="4100" max="4100" width="5.7109375" style="112" customWidth="1"/>
    <col min="4101" max="4101" width="2.85546875" style="112" customWidth="1"/>
    <col min="4102" max="4103" width="15.7109375" style="112" customWidth="1"/>
    <col min="4104" max="4104" width="2.85546875" style="112" customWidth="1"/>
    <col min="4105" max="4106" width="15.7109375" style="112" customWidth="1"/>
    <col min="4107" max="4107" width="2.85546875" style="112" customWidth="1"/>
    <col min="4108" max="4109" width="15.7109375" style="112" customWidth="1"/>
    <col min="4110" max="4110" width="2.85546875" style="112" customWidth="1"/>
    <col min="4111" max="4111" width="10.85546875" style="112" customWidth="1"/>
    <col min="4112" max="4112" width="2.85546875" style="112" customWidth="1"/>
    <col min="4113" max="4113" width="26.5703125" style="112" customWidth="1"/>
    <col min="4114" max="4352" width="11.42578125" style="112"/>
    <col min="4353" max="4353" width="2.85546875" style="112" customWidth="1"/>
    <col min="4354" max="4355" width="45.85546875" style="112" customWidth="1"/>
    <col min="4356" max="4356" width="5.7109375" style="112" customWidth="1"/>
    <col min="4357" max="4357" width="2.85546875" style="112" customWidth="1"/>
    <col min="4358" max="4359" width="15.7109375" style="112" customWidth="1"/>
    <col min="4360" max="4360" width="2.85546875" style="112" customWidth="1"/>
    <col min="4361" max="4362" width="15.7109375" style="112" customWidth="1"/>
    <col min="4363" max="4363" width="2.85546875" style="112" customWidth="1"/>
    <col min="4364" max="4365" width="15.7109375" style="112" customWidth="1"/>
    <col min="4366" max="4366" width="2.85546875" style="112" customWidth="1"/>
    <col min="4367" max="4367" width="10.85546875" style="112" customWidth="1"/>
    <col min="4368" max="4368" width="2.85546875" style="112" customWidth="1"/>
    <col min="4369" max="4369" width="26.5703125" style="112" customWidth="1"/>
    <col min="4370" max="4608" width="11.42578125" style="112"/>
    <col min="4609" max="4609" width="2.85546875" style="112" customWidth="1"/>
    <col min="4610" max="4611" width="45.85546875" style="112" customWidth="1"/>
    <col min="4612" max="4612" width="5.7109375" style="112" customWidth="1"/>
    <col min="4613" max="4613" width="2.85546875" style="112" customWidth="1"/>
    <col min="4614" max="4615" width="15.7109375" style="112" customWidth="1"/>
    <col min="4616" max="4616" width="2.85546875" style="112" customWidth="1"/>
    <col min="4617" max="4618" width="15.7109375" style="112" customWidth="1"/>
    <col min="4619" max="4619" width="2.85546875" style="112" customWidth="1"/>
    <col min="4620" max="4621" width="15.7109375" style="112" customWidth="1"/>
    <col min="4622" max="4622" width="2.85546875" style="112" customWidth="1"/>
    <col min="4623" max="4623" width="10.85546875" style="112" customWidth="1"/>
    <col min="4624" max="4624" width="2.85546875" style="112" customWidth="1"/>
    <col min="4625" max="4625" width="26.5703125" style="112" customWidth="1"/>
    <col min="4626" max="4864" width="11.42578125" style="112"/>
    <col min="4865" max="4865" width="2.85546875" style="112" customWidth="1"/>
    <col min="4866" max="4867" width="45.85546875" style="112" customWidth="1"/>
    <col min="4868" max="4868" width="5.7109375" style="112" customWidth="1"/>
    <col min="4869" max="4869" width="2.85546875" style="112" customWidth="1"/>
    <col min="4870" max="4871" width="15.7109375" style="112" customWidth="1"/>
    <col min="4872" max="4872" width="2.85546875" style="112" customWidth="1"/>
    <col min="4873" max="4874" width="15.7109375" style="112" customWidth="1"/>
    <col min="4875" max="4875" width="2.85546875" style="112" customWidth="1"/>
    <col min="4876" max="4877" width="15.7109375" style="112" customWidth="1"/>
    <col min="4878" max="4878" width="2.85546875" style="112" customWidth="1"/>
    <col min="4879" max="4879" width="10.85546875" style="112" customWidth="1"/>
    <col min="4880" max="4880" width="2.85546875" style="112" customWidth="1"/>
    <col min="4881" max="4881" width="26.5703125" style="112" customWidth="1"/>
    <col min="4882" max="5120" width="11.42578125" style="112"/>
    <col min="5121" max="5121" width="2.85546875" style="112" customWidth="1"/>
    <col min="5122" max="5123" width="45.85546875" style="112" customWidth="1"/>
    <col min="5124" max="5124" width="5.7109375" style="112" customWidth="1"/>
    <col min="5125" max="5125" width="2.85546875" style="112" customWidth="1"/>
    <col min="5126" max="5127" width="15.7109375" style="112" customWidth="1"/>
    <col min="5128" max="5128" width="2.85546875" style="112" customWidth="1"/>
    <col min="5129" max="5130" width="15.7109375" style="112" customWidth="1"/>
    <col min="5131" max="5131" width="2.85546875" style="112" customWidth="1"/>
    <col min="5132" max="5133" width="15.7109375" style="112" customWidth="1"/>
    <col min="5134" max="5134" width="2.85546875" style="112" customWidth="1"/>
    <col min="5135" max="5135" width="10.85546875" style="112" customWidth="1"/>
    <col min="5136" max="5136" width="2.85546875" style="112" customWidth="1"/>
    <col min="5137" max="5137" width="26.5703125" style="112" customWidth="1"/>
    <col min="5138" max="5376" width="11.42578125" style="112"/>
    <col min="5377" max="5377" width="2.85546875" style="112" customWidth="1"/>
    <col min="5378" max="5379" width="45.85546875" style="112" customWidth="1"/>
    <col min="5380" max="5380" width="5.7109375" style="112" customWidth="1"/>
    <col min="5381" max="5381" width="2.85546875" style="112" customWidth="1"/>
    <col min="5382" max="5383" width="15.7109375" style="112" customWidth="1"/>
    <col min="5384" max="5384" width="2.85546875" style="112" customWidth="1"/>
    <col min="5385" max="5386" width="15.7109375" style="112" customWidth="1"/>
    <col min="5387" max="5387" width="2.85546875" style="112" customWidth="1"/>
    <col min="5388" max="5389" width="15.7109375" style="112" customWidth="1"/>
    <col min="5390" max="5390" width="2.85546875" style="112" customWidth="1"/>
    <col min="5391" max="5391" width="10.85546875" style="112" customWidth="1"/>
    <col min="5392" max="5392" width="2.85546875" style="112" customWidth="1"/>
    <col min="5393" max="5393" width="26.5703125" style="112" customWidth="1"/>
    <col min="5394" max="5632" width="11.42578125" style="112"/>
    <col min="5633" max="5633" width="2.85546875" style="112" customWidth="1"/>
    <col min="5634" max="5635" width="45.85546875" style="112" customWidth="1"/>
    <col min="5636" max="5636" width="5.7109375" style="112" customWidth="1"/>
    <col min="5637" max="5637" width="2.85546875" style="112" customWidth="1"/>
    <col min="5638" max="5639" width="15.7109375" style="112" customWidth="1"/>
    <col min="5640" max="5640" width="2.85546875" style="112" customWidth="1"/>
    <col min="5641" max="5642" width="15.7109375" style="112" customWidth="1"/>
    <col min="5643" max="5643" width="2.85546875" style="112" customWidth="1"/>
    <col min="5644" max="5645" width="15.7109375" style="112" customWidth="1"/>
    <col min="5646" max="5646" width="2.85546875" style="112" customWidth="1"/>
    <col min="5647" max="5647" width="10.85546875" style="112" customWidth="1"/>
    <col min="5648" max="5648" width="2.85546875" style="112" customWidth="1"/>
    <col min="5649" max="5649" width="26.5703125" style="112" customWidth="1"/>
    <col min="5650" max="5888" width="11.42578125" style="112"/>
    <col min="5889" max="5889" width="2.85546875" style="112" customWidth="1"/>
    <col min="5890" max="5891" width="45.85546875" style="112" customWidth="1"/>
    <col min="5892" max="5892" width="5.7109375" style="112" customWidth="1"/>
    <col min="5893" max="5893" width="2.85546875" style="112" customWidth="1"/>
    <col min="5894" max="5895" width="15.7109375" style="112" customWidth="1"/>
    <col min="5896" max="5896" width="2.85546875" style="112" customWidth="1"/>
    <col min="5897" max="5898" width="15.7109375" style="112" customWidth="1"/>
    <col min="5899" max="5899" width="2.85546875" style="112" customWidth="1"/>
    <col min="5900" max="5901" width="15.7109375" style="112" customWidth="1"/>
    <col min="5902" max="5902" width="2.85546875" style="112" customWidth="1"/>
    <col min="5903" max="5903" width="10.85546875" style="112" customWidth="1"/>
    <col min="5904" max="5904" width="2.85546875" style="112" customWidth="1"/>
    <col min="5905" max="5905" width="26.5703125" style="112" customWidth="1"/>
    <col min="5906" max="6144" width="11.42578125" style="112"/>
    <col min="6145" max="6145" width="2.85546875" style="112" customWidth="1"/>
    <col min="6146" max="6147" width="45.85546875" style="112" customWidth="1"/>
    <col min="6148" max="6148" width="5.7109375" style="112" customWidth="1"/>
    <col min="6149" max="6149" width="2.85546875" style="112" customWidth="1"/>
    <col min="6150" max="6151" width="15.7109375" style="112" customWidth="1"/>
    <col min="6152" max="6152" width="2.85546875" style="112" customWidth="1"/>
    <col min="6153" max="6154" width="15.7109375" style="112" customWidth="1"/>
    <col min="6155" max="6155" width="2.85546875" style="112" customWidth="1"/>
    <col min="6156" max="6157" width="15.7109375" style="112" customWidth="1"/>
    <col min="6158" max="6158" width="2.85546875" style="112" customWidth="1"/>
    <col min="6159" max="6159" width="10.85546875" style="112" customWidth="1"/>
    <col min="6160" max="6160" width="2.85546875" style="112" customWidth="1"/>
    <col min="6161" max="6161" width="26.5703125" style="112" customWidth="1"/>
    <col min="6162" max="6400" width="11.42578125" style="112"/>
    <col min="6401" max="6401" width="2.85546875" style="112" customWidth="1"/>
    <col min="6402" max="6403" width="45.85546875" style="112" customWidth="1"/>
    <col min="6404" max="6404" width="5.7109375" style="112" customWidth="1"/>
    <col min="6405" max="6405" width="2.85546875" style="112" customWidth="1"/>
    <col min="6406" max="6407" width="15.7109375" style="112" customWidth="1"/>
    <col min="6408" max="6408" width="2.85546875" style="112" customWidth="1"/>
    <col min="6409" max="6410" width="15.7109375" style="112" customWidth="1"/>
    <col min="6411" max="6411" width="2.85546875" style="112" customWidth="1"/>
    <col min="6412" max="6413" width="15.7109375" style="112" customWidth="1"/>
    <col min="6414" max="6414" width="2.85546875" style="112" customWidth="1"/>
    <col min="6415" max="6415" width="10.85546875" style="112" customWidth="1"/>
    <col min="6416" max="6416" width="2.85546875" style="112" customWidth="1"/>
    <col min="6417" max="6417" width="26.5703125" style="112" customWidth="1"/>
    <col min="6418" max="6656" width="11.42578125" style="112"/>
    <col min="6657" max="6657" width="2.85546875" style="112" customWidth="1"/>
    <col min="6658" max="6659" width="45.85546875" style="112" customWidth="1"/>
    <col min="6660" max="6660" width="5.7109375" style="112" customWidth="1"/>
    <col min="6661" max="6661" width="2.85546875" style="112" customWidth="1"/>
    <col min="6662" max="6663" width="15.7109375" style="112" customWidth="1"/>
    <col min="6664" max="6664" width="2.85546875" style="112" customWidth="1"/>
    <col min="6665" max="6666" width="15.7109375" style="112" customWidth="1"/>
    <col min="6667" max="6667" width="2.85546875" style="112" customWidth="1"/>
    <col min="6668" max="6669" width="15.7109375" style="112" customWidth="1"/>
    <col min="6670" max="6670" width="2.85546875" style="112" customWidth="1"/>
    <col min="6671" max="6671" width="10.85546875" style="112" customWidth="1"/>
    <col min="6672" max="6672" width="2.85546875" style="112" customWidth="1"/>
    <col min="6673" max="6673" width="26.5703125" style="112" customWidth="1"/>
    <col min="6674" max="6912" width="11.42578125" style="112"/>
    <col min="6913" max="6913" width="2.85546875" style="112" customWidth="1"/>
    <col min="6914" max="6915" width="45.85546875" style="112" customWidth="1"/>
    <col min="6916" max="6916" width="5.7109375" style="112" customWidth="1"/>
    <col min="6917" max="6917" width="2.85546875" style="112" customWidth="1"/>
    <col min="6918" max="6919" width="15.7109375" style="112" customWidth="1"/>
    <col min="6920" max="6920" width="2.85546875" style="112" customWidth="1"/>
    <col min="6921" max="6922" width="15.7109375" style="112" customWidth="1"/>
    <col min="6923" max="6923" width="2.85546875" style="112" customWidth="1"/>
    <col min="6924" max="6925" width="15.7109375" style="112" customWidth="1"/>
    <col min="6926" max="6926" width="2.85546875" style="112" customWidth="1"/>
    <col min="6927" max="6927" width="10.85546875" style="112" customWidth="1"/>
    <col min="6928" max="6928" width="2.85546875" style="112" customWidth="1"/>
    <col min="6929" max="6929" width="26.5703125" style="112" customWidth="1"/>
    <col min="6930" max="7168" width="11.42578125" style="112"/>
    <col min="7169" max="7169" width="2.85546875" style="112" customWidth="1"/>
    <col min="7170" max="7171" width="45.85546875" style="112" customWidth="1"/>
    <col min="7172" max="7172" width="5.7109375" style="112" customWidth="1"/>
    <col min="7173" max="7173" width="2.85546875" style="112" customWidth="1"/>
    <col min="7174" max="7175" width="15.7109375" style="112" customWidth="1"/>
    <col min="7176" max="7176" width="2.85546875" style="112" customWidth="1"/>
    <col min="7177" max="7178" width="15.7109375" style="112" customWidth="1"/>
    <col min="7179" max="7179" width="2.85546875" style="112" customWidth="1"/>
    <col min="7180" max="7181" width="15.7109375" style="112" customWidth="1"/>
    <col min="7182" max="7182" width="2.85546875" style="112" customWidth="1"/>
    <col min="7183" max="7183" width="10.85546875" style="112" customWidth="1"/>
    <col min="7184" max="7184" width="2.85546875" style="112" customWidth="1"/>
    <col min="7185" max="7185" width="26.5703125" style="112" customWidth="1"/>
    <col min="7186" max="7424" width="11.42578125" style="112"/>
    <col min="7425" max="7425" width="2.85546875" style="112" customWidth="1"/>
    <col min="7426" max="7427" width="45.85546875" style="112" customWidth="1"/>
    <col min="7428" max="7428" width="5.7109375" style="112" customWidth="1"/>
    <col min="7429" max="7429" width="2.85546875" style="112" customWidth="1"/>
    <col min="7430" max="7431" width="15.7109375" style="112" customWidth="1"/>
    <col min="7432" max="7432" width="2.85546875" style="112" customWidth="1"/>
    <col min="7433" max="7434" width="15.7109375" style="112" customWidth="1"/>
    <col min="7435" max="7435" width="2.85546875" style="112" customWidth="1"/>
    <col min="7436" max="7437" width="15.7109375" style="112" customWidth="1"/>
    <col min="7438" max="7438" width="2.85546875" style="112" customWidth="1"/>
    <col min="7439" max="7439" width="10.85546875" style="112" customWidth="1"/>
    <col min="7440" max="7440" width="2.85546875" style="112" customWidth="1"/>
    <col min="7441" max="7441" width="26.5703125" style="112" customWidth="1"/>
    <col min="7442" max="7680" width="11.42578125" style="112"/>
    <col min="7681" max="7681" width="2.85546875" style="112" customWidth="1"/>
    <col min="7682" max="7683" width="45.85546875" style="112" customWidth="1"/>
    <col min="7684" max="7684" width="5.7109375" style="112" customWidth="1"/>
    <col min="7685" max="7685" width="2.85546875" style="112" customWidth="1"/>
    <col min="7686" max="7687" width="15.7109375" style="112" customWidth="1"/>
    <col min="7688" max="7688" width="2.85546875" style="112" customWidth="1"/>
    <col min="7689" max="7690" width="15.7109375" style="112" customWidth="1"/>
    <col min="7691" max="7691" width="2.85546875" style="112" customWidth="1"/>
    <col min="7692" max="7693" width="15.7109375" style="112" customWidth="1"/>
    <col min="7694" max="7694" width="2.85546875" style="112" customWidth="1"/>
    <col min="7695" max="7695" width="10.85546875" style="112" customWidth="1"/>
    <col min="7696" max="7696" width="2.85546875" style="112" customWidth="1"/>
    <col min="7697" max="7697" width="26.5703125" style="112" customWidth="1"/>
    <col min="7698" max="7936" width="11.42578125" style="112"/>
    <col min="7937" max="7937" width="2.85546875" style="112" customWidth="1"/>
    <col min="7938" max="7939" width="45.85546875" style="112" customWidth="1"/>
    <col min="7940" max="7940" width="5.7109375" style="112" customWidth="1"/>
    <col min="7941" max="7941" width="2.85546875" style="112" customWidth="1"/>
    <col min="7942" max="7943" width="15.7109375" style="112" customWidth="1"/>
    <col min="7944" max="7944" width="2.85546875" style="112" customWidth="1"/>
    <col min="7945" max="7946" width="15.7109375" style="112" customWidth="1"/>
    <col min="7947" max="7947" width="2.85546875" style="112" customWidth="1"/>
    <col min="7948" max="7949" width="15.7109375" style="112" customWidth="1"/>
    <col min="7950" max="7950" width="2.85546875" style="112" customWidth="1"/>
    <col min="7951" max="7951" width="10.85546875" style="112" customWidth="1"/>
    <col min="7952" max="7952" width="2.85546875" style="112" customWidth="1"/>
    <col min="7953" max="7953" width="26.5703125" style="112" customWidth="1"/>
    <col min="7954" max="8192" width="11.42578125" style="112"/>
    <col min="8193" max="8193" width="2.85546875" style="112" customWidth="1"/>
    <col min="8194" max="8195" width="45.85546875" style="112" customWidth="1"/>
    <col min="8196" max="8196" width="5.7109375" style="112" customWidth="1"/>
    <col min="8197" max="8197" width="2.85546875" style="112" customWidth="1"/>
    <col min="8198" max="8199" width="15.7109375" style="112" customWidth="1"/>
    <col min="8200" max="8200" width="2.85546875" style="112" customWidth="1"/>
    <col min="8201" max="8202" width="15.7109375" style="112" customWidth="1"/>
    <col min="8203" max="8203" width="2.85546875" style="112" customWidth="1"/>
    <col min="8204" max="8205" width="15.7109375" style="112" customWidth="1"/>
    <col min="8206" max="8206" width="2.85546875" style="112" customWidth="1"/>
    <col min="8207" max="8207" width="10.85546875" style="112" customWidth="1"/>
    <col min="8208" max="8208" width="2.85546875" style="112" customWidth="1"/>
    <col min="8209" max="8209" width="26.5703125" style="112" customWidth="1"/>
    <col min="8210" max="8448" width="11.42578125" style="112"/>
    <col min="8449" max="8449" width="2.85546875" style="112" customWidth="1"/>
    <col min="8450" max="8451" width="45.85546875" style="112" customWidth="1"/>
    <col min="8452" max="8452" width="5.7109375" style="112" customWidth="1"/>
    <col min="8453" max="8453" width="2.85546875" style="112" customWidth="1"/>
    <col min="8454" max="8455" width="15.7109375" style="112" customWidth="1"/>
    <col min="8456" max="8456" width="2.85546875" style="112" customWidth="1"/>
    <col min="8457" max="8458" width="15.7109375" style="112" customWidth="1"/>
    <col min="8459" max="8459" width="2.85546875" style="112" customWidth="1"/>
    <col min="8460" max="8461" width="15.7109375" style="112" customWidth="1"/>
    <col min="8462" max="8462" width="2.85546875" style="112" customWidth="1"/>
    <col min="8463" max="8463" width="10.85546875" style="112" customWidth="1"/>
    <col min="8464" max="8464" width="2.85546875" style="112" customWidth="1"/>
    <col min="8465" max="8465" width="26.5703125" style="112" customWidth="1"/>
    <col min="8466" max="8704" width="11.42578125" style="112"/>
    <col min="8705" max="8705" width="2.85546875" style="112" customWidth="1"/>
    <col min="8706" max="8707" width="45.85546875" style="112" customWidth="1"/>
    <col min="8708" max="8708" width="5.7109375" style="112" customWidth="1"/>
    <col min="8709" max="8709" width="2.85546875" style="112" customWidth="1"/>
    <col min="8710" max="8711" width="15.7109375" style="112" customWidth="1"/>
    <col min="8712" max="8712" width="2.85546875" style="112" customWidth="1"/>
    <col min="8713" max="8714" width="15.7109375" style="112" customWidth="1"/>
    <col min="8715" max="8715" width="2.85546875" style="112" customWidth="1"/>
    <col min="8716" max="8717" width="15.7109375" style="112" customWidth="1"/>
    <col min="8718" max="8718" width="2.85546875" style="112" customWidth="1"/>
    <col min="8719" max="8719" width="10.85546875" style="112" customWidth="1"/>
    <col min="8720" max="8720" width="2.85546875" style="112" customWidth="1"/>
    <col min="8721" max="8721" width="26.5703125" style="112" customWidth="1"/>
    <col min="8722" max="8960" width="11.42578125" style="112"/>
    <col min="8961" max="8961" width="2.85546875" style="112" customWidth="1"/>
    <col min="8962" max="8963" width="45.85546875" style="112" customWidth="1"/>
    <col min="8964" max="8964" width="5.7109375" style="112" customWidth="1"/>
    <col min="8965" max="8965" width="2.85546875" style="112" customWidth="1"/>
    <col min="8966" max="8967" width="15.7109375" style="112" customWidth="1"/>
    <col min="8968" max="8968" width="2.85546875" style="112" customWidth="1"/>
    <col min="8969" max="8970" width="15.7109375" style="112" customWidth="1"/>
    <col min="8971" max="8971" width="2.85546875" style="112" customWidth="1"/>
    <col min="8972" max="8973" width="15.7109375" style="112" customWidth="1"/>
    <col min="8974" max="8974" width="2.85546875" style="112" customWidth="1"/>
    <col min="8975" max="8975" width="10.85546875" style="112" customWidth="1"/>
    <col min="8976" max="8976" width="2.85546875" style="112" customWidth="1"/>
    <col min="8977" max="8977" width="26.5703125" style="112" customWidth="1"/>
    <col min="8978" max="9216" width="11.42578125" style="112"/>
    <col min="9217" max="9217" width="2.85546875" style="112" customWidth="1"/>
    <col min="9218" max="9219" width="45.85546875" style="112" customWidth="1"/>
    <col min="9220" max="9220" width="5.7109375" style="112" customWidth="1"/>
    <col min="9221" max="9221" width="2.85546875" style="112" customWidth="1"/>
    <col min="9222" max="9223" width="15.7109375" style="112" customWidth="1"/>
    <col min="9224" max="9224" width="2.85546875" style="112" customWidth="1"/>
    <col min="9225" max="9226" width="15.7109375" style="112" customWidth="1"/>
    <col min="9227" max="9227" width="2.85546875" style="112" customWidth="1"/>
    <col min="9228" max="9229" width="15.7109375" style="112" customWidth="1"/>
    <col min="9230" max="9230" width="2.85546875" style="112" customWidth="1"/>
    <col min="9231" max="9231" width="10.85546875" style="112" customWidth="1"/>
    <col min="9232" max="9232" width="2.85546875" style="112" customWidth="1"/>
    <col min="9233" max="9233" width="26.5703125" style="112" customWidth="1"/>
    <col min="9234" max="9472" width="11.42578125" style="112"/>
    <col min="9473" max="9473" width="2.85546875" style="112" customWidth="1"/>
    <col min="9474" max="9475" width="45.85546875" style="112" customWidth="1"/>
    <col min="9476" max="9476" width="5.7109375" style="112" customWidth="1"/>
    <col min="9477" max="9477" width="2.85546875" style="112" customWidth="1"/>
    <col min="9478" max="9479" width="15.7109375" style="112" customWidth="1"/>
    <col min="9480" max="9480" width="2.85546875" style="112" customWidth="1"/>
    <col min="9481" max="9482" width="15.7109375" style="112" customWidth="1"/>
    <col min="9483" max="9483" width="2.85546875" style="112" customWidth="1"/>
    <col min="9484" max="9485" width="15.7109375" style="112" customWidth="1"/>
    <col min="9486" max="9486" width="2.85546875" style="112" customWidth="1"/>
    <col min="9487" max="9487" width="10.85546875" style="112" customWidth="1"/>
    <col min="9488" max="9488" width="2.85546875" style="112" customWidth="1"/>
    <col min="9489" max="9489" width="26.5703125" style="112" customWidth="1"/>
    <col min="9490" max="9728" width="11.42578125" style="112"/>
    <col min="9729" max="9729" width="2.85546875" style="112" customWidth="1"/>
    <col min="9730" max="9731" width="45.85546875" style="112" customWidth="1"/>
    <col min="9732" max="9732" width="5.7109375" style="112" customWidth="1"/>
    <col min="9733" max="9733" width="2.85546875" style="112" customWidth="1"/>
    <col min="9734" max="9735" width="15.7109375" style="112" customWidth="1"/>
    <col min="9736" max="9736" width="2.85546875" style="112" customWidth="1"/>
    <col min="9737" max="9738" width="15.7109375" style="112" customWidth="1"/>
    <col min="9739" max="9739" width="2.85546875" style="112" customWidth="1"/>
    <col min="9740" max="9741" width="15.7109375" style="112" customWidth="1"/>
    <col min="9742" max="9742" width="2.85546875" style="112" customWidth="1"/>
    <col min="9743" max="9743" width="10.85546875" style="112" customWidth="1"/>
    <col min="9744" max="9744" width="2.85546875" style="112" customWidth="1"/>
    <col min="9745" max="9745" width="26.5703125" style="112" customWidth="1"/>
    <col min="9746" max="9984" width="11.42578125" style="112"/>
    <col min="9985" max="9985" width="2.85546875" style="112" customWidth="1"/>
    <col min="9986" max="9987" width="45.85546875" style="112" customWidth="1"/>
    <col min="9988" max="9988" width="5.7109375" style="112" customWidth="1"/>
    <col min="9989" max="9989" width="2.85546875" style="112" customWidth="1"/>
    <col min="9990" max="9991" width="15.7109375" style="112" customWidth="1"/>
    <col min="9992" max="9992" width="2.85546875" style="112" customWidth="1"/>
    <col min="9993" max="9994" width="15.7109375" style="112" customWidth="1"/>
    <col min="9995" max="9995" width="2.85546875" style="112" customWidth="1"/>
    <col min="9996" max="9997" width="15.7109375" style="112" customWidth="1"/>
    <col min="9998" max="9998" width="2.85546875" style="112" customWidth="1"/>
    <col min="9999" max="9999" width="10.85546875" style="112" customWidth="1"/>
    <col min="10000" max="10000" width="2.85546875" style="112" customWidth="1"/>
    <col min="10001" max="10001" width="26.5703125" style="112" customWidth="1"/>
    <col min="10002" max="10240" width="11.42578125" style="112"/>
    <col min="10241" max="10241" width="2.85546875" style="112" customWidth="1"/>
    <col min="10242" max="10243" width="45.85546875" style="112" customWidth="1"/>
    <col min="10244" max="10244" width="5.7109375" style="112" customWidth="1"/>
    <col min="10245" max="10245" width="2.85546875" style="112" customWidth="1"/>
    <col min="10246" max="10247" width="15.7109375" style="112" customWidth="1"/>
    <col min="10248" max="10248" width="2.85546875" style="112" customWidth="1"/>
    <col min="10249" max="10250" width="15.7109375" style="112" customWidth="1"/>
    <col min="10251" max="10251" width="2.85546875" style="112" customWidth="1"/>
    <col min="10252" max="10253" width="15.7109375" style="112" customWidth="1"/>
    <col min="10254" max="10254" width="2.85546875" style="112" customWidth="1"/>
    <col min="10255" max="10255" width="10.85546875" style="112" customWidth="1"/>
    <col min="10256" max="10256" width="2.85546875" style="112" customWidth="1"/>
    <col min="10257" max="10257" width="26.5703125" style="112" customWidth="1"/>
    <col min="10258" max="10496" width="11.42578125" style="112"/>
    <col min="10497" max="10497" width="2.85546875" style="112" customWidth="1"/>
    <col min="10498" max="10499" width="45.85546875" style="112" customWidth="1"/>
    <col min="10500" max="10500" width="5.7109375" style="112" customWidth="1"/>
    <col min="10501" max="10501" width="2.85546875" style="112" customWidth="1"/>
    <col min="10502" max="10503" width="15.7109375" style="112" customWidth="1"/>
    <col min="10504" max="10504" width="2.85546875" style="112" customWidth="1"/>
    <col min="10505" max="10506" width="15.7109375" style="112" customWidth="1"/>
    <col min="10507" max="10507" width="2.85546875" style="112" customWidth="1"/>
    <col min="10508" max="10509" width="15.7109375" style="112" customWidth="1"/>
    <col min="10510" max="10510" width="2.85546875" style="112" customWidth="1"/>
    <col min="10511" max="10511" width="10.85546875" style="112" customWidth="1"/>
    <col min="10512" max="10512" width="2.85546875" style="112" customWidth="1"/>
    <col min="10513" max="10513" width="26.5703125" style="112" customWidth="1"/>
    <col min="10514" max="10752" width="11.42578125" style="112"/>
    <col min="10753" max="10753" width="2.85546875" style="112" customWidth="1"/>
    <col min="10754" max="10755" width="45.85546875" style="112" customWidth="1"/>
    <col min="10756" max="10756" width="5.7109375" style="112" customWidth="1"/>
    <col min="10757" max="10757" width="2.85546875" style="112" customWidth="1"/>
    <col min="10758" max="10759" width="15.7109375" style="112" customWidth="1"/>
    <col min="10760" max="10760" width="2.85546875" style="112" customWidth="1"/>
    <col min="10761" max="10762" width="15.7109375" style="112" customWidth="1"/>
    <col min="10763" max="10763" width="2.85546875" style="112" customWidth="1"/>
    <col min="10764" max="10765" width="15.7109375" style="112" customWidth="1"/>
    <col min="10766" max="10766" width="2.85546875" style="112" customWidth="1"/>
    <col min="10767" max="10767" width="10.85546875" style="112" customWidth="1"/>
    <col min="10768" max="10768" width="2.85546875" style="112" customWidth="1"/>
    <col min="10769" max="10769" width="26.5703125" style="112" customWidth="1"/>
    <col min="10770" max="11008" width="11.42578125" style="112"/>
    <col min="11009" max="11009" width="2.85546875" style="112" customWidth="1"/>
    <col min="11010" max="11011" width="45.85546875" style="112" customWidth="1"/>
    <col min="11012" max="11012" width="5.7109375" style="112" customWidth="1"/>
    <col min="11013" max="11013" width="2.85546875" style="112" customWidth="1"/>
    <col min="11014" max="11015" width="15.7109375" style="112" customWidth="1"/>
    <col min="11016" max="11016" width="2.85546875" style="112" customWidth="1"/>
    <col min="11017" max="11018" width="15.7109375" style="112" customWidth="1"/>
    <col min="11019" max="11019" width="2.85546875" style="112" customWidth="1"/>
    <col min="11020" max="11021" width="15.7109375" style="112" customWidth="1"/>
    <col min="11022" max="11022" width="2.85546875" style="112" customWidth="1"/>
    <col min="11023" max="11023" width="10.85546875" style="112" customWidth="1"/>
    <col min="11024" max="11024" width="2.85546875" style="112" customWidth="1"/>
    <col min="11025" max="11025" width="26.5703125" style="112" customWidth="1"/>
    <col min="11026" max="11264" width="11.42578125" style="112"/>
    <col min="11265" max="11265" width="2.85546875" style="112" customWidth="1"/>
    <col min="11266" max="11267" width="45.85546875" style="112" customWidth="1"/>
    <col min="11268" max="11268" width="5.7109375" style="112" customWidth="1"/>
    <col min="11269" max="11269" width="2.85546875" style="112" customWidth="1"/>
    <col min="11270" max="11271" width="15.7109375" style="112" customWidth="1"/>
    <col min="11272" max="11272" width="2.85546875" style="112" customWidth="1"/>
    <col min="11273" max="11274" width="15.7109375" style="112" customWidth="1"/>
    <col min="11275" max="11275" width="2.85546875" style="112" customWidth="1"/>
    <col min="11276" max="11277" width="15.7109375" style="112" customWidth="1"/>
    <col min="11278" max="11278" width="2.85546875" style="112" customWidth="1"/>
    <col min="11279" max="11279" width="10.85546875" style="112" customWidth="1"/>
    <col min="11280" max="11280" width="2.85546875" style="112" customWidth="1"/>
    <col min="11281" max="11281" width="26.5703125" style="112" customWidth="1"/>
    <col min="11282" max="11520" width="11.42578125" style="112"/>
    <col min="11521" max="11521" width="2.85546875" style="112" customWidth="1"/>
    <col min="11522" max="11523" width="45.85546875" style="112" customWidth="1"/>
    <col min="11524" max="11524" width="5.7109375" style="112" customWidth="1"/>
    <col min="11525" max="11525" width="2.85546875" style="112" customWidth="1"/>
    <col min="11526" max="11527" width="15.7109375" style="112" customWidth="1"/>
    <col min="11528" max="11528" width="2.85546875" style="112" customWidth="1"/>
    <col min="11529" max="11530" width="15.7109375" style="112" customWidth="1"/>
    <col min="11531" max="11531" width="2.85546875" style="112" customWidth="1"/>
    <col min="11532" max="11533" width="15.7109375" style="112" customWidth="1"/>
    <col min="11534" max="11534" width="2.85546875" style="112" customWidth="1"/>
    <col min="11535" max="11535" width="10.85546875" style="112" customWidth="1"/>
    <col min="11536" max="11536" width="2.85546875" style="112" customWidth="1"/>
    <col min="11537" max="11537" width="26.5703125" style="112" customWidth="1"/>
    <col min="11538" max="11776" width="11.42578125" style="112"/>
    <col min="11777" max="11777" width="2.85546875" style="112" customWidth="1"/>
    <col min="11778" max="11779" width="45.85546875" style="112" customWidth="1"/>
    <col min="11780" max="11780" width="5.7109375" style="112" customWidth="1"/>
    <col min="11781" max="11781" width="2.85546875" style="112" customWidth="1"/>
    <col min="11782" max="11783" width="15.7109375" style="112" customWidth="1"/>
    <col min="11784" max="11784" width="2.85546875" style="112" customWidth="1"/>
    <col min="11785" max="11786" width="15.7109375" style="112" customWidth="1"/>
    <col min="11787" max="11787" width="2.85546875" style="112" customWidth="1"/>
    <col min="11788" max="11789" width="15.7109375" style="112" customWidth="1"/>
    <col min="11790" max="11790" width="2.85546875" style="112" customWidth="1"/>
    <col min="11791" max="11791" width="10.85546875" style="112" customWidth="1"/>
    <col min="11792" max="11792" width="2.85546875" style="112" customWidth="1"/>
    <col min="11793" max="11793" width="26.5703125" style="112" customWidth="1"/>
    <col min="11794" max="12032" width="11.42578125" style="112"/>
    <col min="12033" max="12033" width="2.85546875" style="112" customWidth="1"/>
    <col min="12034" max="12035" width="45.85546875" style="112" customWidth="1"/>
    <col min="12036" max="12036" width="5.7109375" style="112" customWidth="1"/>
    <col min="12037" max="12037" width="2.85546875" style="112" customWidth="1"/>
    <col min="12038" max="12039" width="15.7109375" style="112" customWidth="1"/>
    <col min="12040" max="12040" width="2.85546875" style="112" customWidth="1"/>
    <col min="12041" max="12042" width="15.7109375" style="112" customWidth="1"/>
    <col min="12043" max="12043" width="2.85546875" style="112" customWidth="1"/>
    <col min="12044" max="12045" width="15.7109375" style="112" customWidth="1"/>
    <col min="12046" max="12046" width="2.85546875" style="112" customWidth="1"/>
    <col min="12047" max="12047" width="10.85546875" style="112" customWidth="1"/>
    <col min="12048" max="12048" width="2.85546875" style="112" customWidth="1"/>
    <col min="12049" max="12049" width="26.5703125" style="112" customWidth="1"/>
    <col min="12050" max="12288" width="11.42578125" style="112"/>
    <col min="12289" max="12289" width="2.85546875" style="112" customWidth="1"/>
    <col min="12290" max="12291" width="45.85546875" style="112" customWidth="1"/>
    <col min="12292" max="12292" width="5.7109375" style="112" customWidth="1"/>
    <col min="12293" max="12293" width="2.85546875" style="112" customWidth="1"/>
    <col min="12294" max="12295" width="15.7109375" style="112" customWidth="1"/>
    <col min="12296" max="12296" width="2.85546875" style="112" customWidth="1"/>
    <col min="12297" max="12298" width="15.7109375" style="112" customWidth="1"/>
    <col min="12299" max="12299" width="2.85546875" style="112" customWidth="1"/>
    <col min="12300" max="12301" width="15.7109375" style="112" customWidth="1"/>
    <col min="12302" max="12302" width="2.85546875" style="112" customWidth="1"/>
    <col min="12303" max="12303" width="10.85546875" style="112" customWidth="1"/>
    <col min="12304" max="12304" width="2.85546875" style="112" customWidth="1"/>
    <col min="12305" max="12305" width="26.5703125" style="112" customWidth="1"/>
    <col min="12306" max="12544" width="11.42578125" style="112"/>
    <col min="12545" max="12545" width="2.85546875" style="112" customWidth="1"/>
    <col min="12546" max="12547" width="45.85546875" style="112" customWidth="1"/>
    <col min="12548" max="12548" width="5.7109375" style="112" customWidth="1"/>
    <col min="12549" max="12549" width="2.85546875" style="112" customWidth="1"/>
    <col min="12550" max="12551" width="15.7109375" style="112" customWidth="1"/>
    <col min="12552" max="12552" width="2.85546875" style="112" customWidth="1"/>
    <col min="12553" max="12554" width="15.7109375" style="112" customWidth="1"/>
    <col min="12555" max="12555" width="2.85546875" style="112" customWidth="1"/>
    <col min="12556" max="12557" width="15.7109375" style="112" customWidth="1"/>
    <col min="12558" max="12558" width="2.85546875" style="112" customWidth="1"/>
    <col min="12559" max="12559" width="10.85546875" style="112" customWidth="1"/>
    <col min="12560" max="12560" width="2.85546875" style="112" customWidth="1"/>
    <col min="12561" max="12561" width="26.5703125" style="112" customWidth="1"/>
    <col min="12562" max="12800" width="11.42578125" style="112"/>
    <col min="12801" max="12801" width="2.85546875" style="112" customWidth="1"/>
    <col min="12802" max="12803" width="45.85546875" style="112" customWidth="1"/>
    <col min="12804" max="12804" width="5.7109375" style="112" customWidth="1"/>
    <col min="12805" max="12805" width="2.85546875" style="112" customWidth="1"/>
    <col min="12806" max="12807" width="15.7109375" style="112" customWidth="1"/>
    <col min="12808" max="12808" width="2.85546875" style="112" customWidth="1"/>
    <col min="12809" max="12810" width="15.7109375" style="112" customWidth="1"/>
    <col min="12811" max="12811" width="2.85546875" style="112" customWidth="1"/>
    <col min="12812" max="12813" width="15.7109375" style="112" customWidth="1"/>
    <col min="12814" max="12814" width="2.85546875" style="112" customWidth="1"/>
    <col min="12815" max="12815" width="10.85546875" style="112" customWidth="1"/>
    <col min="12816" max="12816" width="2.85546875" style="112" customWidth="1"/>
    <col min="12817" max="12817" width="26.5703125" style="112" customWidth="1"/>
    <col min="12818" max="13056" width="11.42578125" style="112"/>
    <col min="13057" max="13057" width="2.85546875" style="112" customWidth="1"/>
    <col min="13058" max="13059" width="45.85546875" style="112" customWidth="1"/>
    <col min="13060" max="13060" width="5.7109375" style="112" customWidth="1"/>
    <col min="13061" max="13061" width="2.85546875" style="112" customWidth="1"/>
    <col min="13062" max="13063" width="15.7109375" style="112" customWidth="1"/>
    <col min="13064" max="13064" width="2.85546875" style="112" customWidth="1"/>
    <col min="13065" max="13066" width="15.7109375" style="112" customWidth="1"/>
    <col min="13067" max="13067" width="2.85546875" style="112" customWidth="1"/>
    <col min="13068" max="13069" width="15.7109375" style="112" customWidth="1"/>
    <col min="13070" max="13070" width="2.85546875" style="112" customWidth="1"/>
    <col min="13071" max="13071" width="10.85546875" style="112" customWidth="1"/>
    <col min="13072" max="13072" width="2.85546875" style="112" customWidth="1"/>
    <col min="13073" max="13073" width="26.5703125" style="112" customWidth="1"/>
    <col min="13074" max="13312" width="11.42578125" style="112"/>
    <col min="13313" max="13313" width="2.85546875" style="112" customWidth="1"/>
    <col min="13314" max="13315" width="45.85546875" style="112" customWidth="1"/>
    <col min="13316" max="13316" width="5.7109375" style="112" customWidth="1"/>
    <col min="13317" max="13317" width="2.85546875" style="112" customWidth="1"/>
    <col min="13318" max="13319" width="15.7109375" style="112" customWidth="1"/>
    <col min="13320" max="13320" width="2.85546875" style="112" customWidth="1"/>
    <col min="13321" max="13322" width="15.7109375" style="112" customWidth="1"/>
    <col min="13323" max="13323" width="2.85546875" style="112" customWidth="1"/>
    <col min="13324" max="13325" width="15.7109375" style="112" customWidth="1"/>
    <col min="13326" max="13326" width="2.85546875" style="112" customWidth="1"/>
    <col min="13327" max="13327" width="10.85546875" style="112" customWidth="1"/>
    <col min="13328" max="13328" width="2.85546875" style="112" customWidth="1"/>
    <col min="13329" max="13329" width="26.5703125" style="112" customWidth="1"/>
    <col min="13330" max="13568" width="11.42578125" style="112"/>
    <col min="13569" max="13569" width="2.85546875" style="112" customWidth="1"/>
    <col min="13570" max="13571" width="45.85546875" style="112" customWidth="1"/>
    <col min="13572" max="13572" width="5.7109375" style="112" customWidth="1"/>
    <col min="13573" max="13573" width="2.85546875" style="112" customWidth="1"/>
    <col min="13574" max="13575" width="15.7109375" style="112" customWidth="1"/>
    <col min="13576" max="13576" width="2.85546875" style="112" customWidth="1"/>
    <col min="13577" max="13578" width="15.7109375" style="112" customWidth="1"/>
    <col min="13579" max="13579" width="2.85546875" style="112" customWidth="1"/>
    <col min="13580" max="13581" width="15.7109375" style="112" customWidth="1"/>
    <col min="13582" max="13582" width="2.85546875" style="112" customWidth="1"/>
    <col min="13583" max="13583" width="10.85546875" style="112" customWidth="1"/>
    <col min="13584" max="13584" width="2.85546875" style="112" customWidth="1"/>
    <col min="13585" max="13585" width="26.5703125" style="112" customWidth="1"/>
    <col min="13586" max="13824" width="11.42578125" style="112"/>
    <col min="13825" max="13825" width="2.85546875" style="112" customWidth="1"/>
    <col min="13826" max="13827" width="45.85546875" style="112" customWidth="1"/>
    <col min="13828" max="13828" width="5.7109375" style="112" customWidth="1"/>
    <col min="13829" max="13829" width="2.85546875" style="112" customWidth="1"/>
    <col min="13830" max="13831" width="15.7109375" style="112" customWidth="1"/>
    <col min="13832" max="13832" width="2.85546875" style="112" customWidth="1"/>
    <col min="13833" max="13834" width="15.7109375" style="112" customWidth="1"/>
    <col min="13835" max="13835" width="2.85546875" style="112" customWidth="1"/>
    <col min="13836" max="13837" width="15.7109375" style="112" customWidth="1"/>
    <col min="13838" max="13838" width="2.85546875" style="112" customWidth="1"/>
    <col min="13839" max="13839" width="10.85546875" style="112" customWidth="1"/>
    <col min="13840" max="13840" width="2.85546875" style="112" customWidth="1"/>
    <col min="13841" max="13841" width="26.5703125" style="112" customWidth="1"/>
    <col min="13842" max="14080" width="11.42578125" style="112"/>
    <col min="14081" max="14081" width="2.85546875" style="112" customWidth="1"/>
    <col min="14082" max="14083" width="45.85546875" style="112" customWidth="1"/>
    <col min="14084" max="14084" width="5.7109375" style="112" customWidth="1"/>
    <col min="14085" max="14085" width="2.85546875" style="112" customWidth="1"/>
    <col min="14086" max="14087" width="15.7109375" style="112" customWidth="1"/>
    <col min="14088" max="14088" width="2.85546875" style="112" customWidth="1"/>
    <col min="14089" max="14090" width="15.7109375" style="112" customWidth="1"/>
    <col min="14091" max="14091" width="2.85546875" style="112" customWidth="1"/>
    <col min="14092" max="14093" width="15.7109375" style="112" customWidth="1"/>
    <col min="14094" max="14094" width="2.85546875" style="112" customWidth="1"/>
    <col min="14095" max="14095" width="10.85546875" style="112" customWidth="1"/>
    <col min="14096" max="14096" width="2.85546875" style="112" customWidth="1"/>
    <col min="14097" max="14097" width="26.5703125" style="112" customWidth="1"/>
    <col min="14098" max="14336" width="11.42578125" style="112"/>
    <col min="14337" max="14337" width="2.85546875" style="112" customWidth="1"/>
    <col min="14338" max="14339" width="45.85546875" style="112" customWidth="1"/>
    <col min="14340" max="14340" width="5.7109375" style="112" customWidth="1"/>
    <col min="14341" max="14341" width="2.85546875" style="112" customWidth="1"/>
    <col min="14342" max="14343" width="15.7109375" style="112" customWidth="1"/>
    <col min="14344" max="14344" width="2.85546875" style="112" customWidth="1"/>
    <col min="14345" max="14346" width="15.7109375" style="112" customWidth="1"/>
    <col min="14347" max="14347" width="2.85546875" style="112" customWidth="1"/>
    <col min="14348" max="14349" width="15.7109375" style="112" customWidth="1"/>
    <col min="14350" max="14350" width="2.85546875" style="112" customWidth="1"/>
    <col min="14351" max="14351" width="10.85546875" style="112" customWidth="1"/>
    <col min="14352" max="14352" width="2.85546875" style="112" customWidth="1"/>
    <col min="14353" max="14353" width="26.5703125" style="112" customWidth="1"/>
    <col min="14354" max="14592" width="11.42578125" style="112"/>
    <col min="14593" max="14593" width="2.85546875" style="112" customWidth="1"/>
    <col min="14594" max="14595" width="45.85546875" style="112" customWidth="1"/>
    <col min="14596" max="14596" width="5.7109375" style="112" customWidth="1"/>
    <col min="14597" max="14597" width="2.85546875" style="112" customWidth="1"/>
    <col min="14598" max="14599" width="15.7109375" style="112" customWidth="1"/>
    <col min="14600" max="14600" width="2.85546875" style="112" customWidth="1"/>
    <col min="14601" max="14602" width="15.7109375" style="112" customWidth="1"/>
    <col min="14603" max="14603" width="2.85546875" style="112" customWidth="1"/>
    <col min="14604" max="14605" width="15.7109375" style="112" customWidth="1"/>
    <col min="14606" max="14606" width="2.85546875" style="112" customWidth="1"/>
    <col min="14607" max="14607" width="10.85546875" style="112" customWidth="1"/>
    <col min="14608" max="14608" width="2.85546875" style="112" customWidth="1"/>
    <col min="14609" max="14609" width="26.5703125" style="112" customWidth="1"/>
    <col min="14610" max="14848" width="11.42578125" style="112"/>
    <col min="14849" max="14849" width="2.85546875" style="112" customWidth="1"/>
    <col min="14850" max="14851" width="45.85546875" style="112" customWidth="1"/>
    <col min="14852" max="14852" width="5.7109375" style="112" customWidth="1"/>
    <col min="14853" max="14853" width="2.85546875" style="112" customWidth="1"/>
    <col min="14854" max="14855" width="15.7109375" style="112" customWidth="1"/>
    <col min="14856" max="14856" width="2.85546875" style="112" customWidth="1"/>
    <col min="14857" max="14858" width="15.7109375" style="112" customWidth="1"/>
    <col min="14859" max="14859" width="2.85546875" style="112" customWidth="1"/>
    <col min="14860" max="14861" width="15.7109375" style="112" customWidth="1"/>
    <col min="14862" max="14862" width="2.85546875" style="112" customWidth="1"/>
    <col min="14863" max="14863" width="10.85546875" style="112" customWidth="1"/>
    <col min="14864" max="14864" width="2.85546875" style="112" customWidth="1"/>
    <col min="14865" max="14865" width="26.5703125" style="112" customWidth="1"/>
    <col min="14866" max="15104" width="11.42578125" style="112"/>
    <col min="15105" max="15105" width="2.85546875" style="112" customWidth="1"/>
    <col min="15106" max="15107" width="45.85546875" style="112" customWidth="1"/>
    <col min="15108" max="15108" width="5.7109375" style="112" customWidth="1"/>
    <col min="15109" max="15109" width="2.85546875" style="112" customWidth="1"/>
    <col min="15110" max="15111" width="15.7109375" style="112" customWidth="1"/>
    <col min="15112" max="15112" width="2.85546875" style="112" customWidth="1"/>
    <col min="15113" max="15114" width="15.7109375" style="112" customWidth="1"/>
    <col min="15115" max="15115" width="2.85546875" style="112" customWidth="1"/>
    <col min="15116" max="15117" width="15.7109375" style="112" customWidth="1"/>
    <col min="15118" max="15118" width="2.85546875" style="112" customWidth="1"/>
    <col min="15119" max="15119" width="10.85546875" style="112" customWidth="1"/>
    <col min="15120" max="15120" width="2.85546875" style="112" customWidth="1"/>
    <col min="15121" max="15121" width="26.5703125" style="112" customWidth="1"/>
    <col min="15122" max="15360" width="11.42578125" style="112"/>
    <col min="15361" max="15361" width="2.85546875" style="112" customWidth="1"/>
    <col min="15362" max="15363" width="45.85546875" style="112" customWidth="1"/>
    <col min="15364" max="15364" width="5.7109375" style="112" customWidth="1"/>
    <col min="15365" max="15365" width="2.85546875" style="112" customWidth="1"/>
    <col min="15366" max="15367" width="15.7109375" style="112" customWidth="1"/>
    <col min="15368" max="15368" width="2.85546875" style="112" customWidth="1"/>
    <col min="15369" max="15370" width="15.7109375" style="112" customWidth="1"/>
    <col min="15371" max="15371" width="2.85546875" style="112" customWidth="1"/>
    <col min="15372" max="15373" width="15.7109375" style="112" customWidth="1"/>
    <col min="15374" max="15374" width="2.85546875" style="112" customWidth="1"/>
    <col min="15375" max="15375" width="10.85546875" style="112" customWidth="1"/>
    <col min="15376" max="15376" width="2.85546875" style="112" customWidth="1"/>
    <col min="15377" max="15377" width="26.5703125" style="112" customWidth="1"/>
    <col min="15378" max="15616" width="11.42578125" style="112"/>
    <col min="15617" max="15617" width="2.85546875" style="112" customWidth="1"/>
    <col min="15618" max="15619" width="45.85546875" style="112" customWidth="1"/>
    <col min="15620" max="15620" width="5.7109375" style="112" customWidth="1"/>
    <col min="15621" max="15621" width="2.85546875" style="112" customWidth="1"/>
    <col min="15622" max="15623" width="15.7109375" style="112" customWidth="1"/>
    <col min="15624" max="15624" width="2.85546875" style="112" customWidth="1"/>
    <col min="15625" max="15626" width="15.7109375" style="112" customWidth="1"/>
    <col min="15627" max="15627" width="2.85546875" style="112" customWidth="1"/>
    <col min="15628" max="15629" width="15.7109375" style="112" customWidth="1"/>
    <col min="15630" max="15630" width="2.85546875" style="112" customWidth="1"/>
    <col min="15631" max="15631" width="10.85546875" style="112" customWidth="1"/>
    <col min="15632" max="15632" width="2.85546875" style="112" customWidth="1"/>
    <col min="15633" max="15633" width="26.5703125" style="112" customWidth="1"/>
    <col min="15634" max="15872" width="11.42578125" style="112"/>
    <col min="15873" max="15873" width="2.85546875" style="112" customWidth="1"/>
    <col min="15874" max="15875" width="45.85546875" style="112" customWidth="1"/>
    <col min="15876" max="15876" width="5.7109375" style="112" customWidth="1"/>
    <col min="15877" max="15877" width="2.85546875" style="112" customWidth="1"/>
    <col min="15878" max="15879" width="15.7109375" style="112" customWidth="1"/>
    <col min="15880" max="15880" width="2.85546875" style="112" customWidth="1"/>
    <col min="15881" max="15882" width="15.7109375" style="112" customWidth="1"/>
    <col min="15883" max="15883" width="2.85546875" style="112" customWidth="1"/>
    <col min="15884" max="15885" width="15.7109375" style="112" customWidth="1"/>
    <col min="15886" max="15886" width="2.85546875" style="112" customWidth="1"/>
    <col min="15887" max="15887" width="10.85546875" style="112" customWidth="1"/>
    <col min="15888" max="15888" width="2.85546875" style="112" customWidth="1"/>
    <col min="15889" max="15889" width="26.5703125" style="112" customWidth="1"/>
    <col min="15890" max="16128" width="11.42578125" style="112"/>
    <col min="16129" max="16129" width="2.85546875" style="112" customWidth="1"/>
    <col min="16130" max="16131" width="45.85546875" style="112" customWidth="1"/>
    <col min="16132" max="16132" width="5.7109375" style="112" customWidth="1"/>
    <col min="16133" max="16133" width="2.85546875" style="112" customWidth="1"/>
    <col min="16134" max="16135" width="15.7109375" style="112" customWidth="1"/>
    <col min="16136" max="16136" width="2.85546875" style="112" customWidth="1"/>
    <col min="16137" max="16138" width="15.7109375" style="112" customWidth="1"/>
    <col min="16139" max="16139" width="2.85546875" style="112" customWidth="1"/>
    <col min="16140" max="16141" width="15.7109375" style="112" customWidth="1"/>
    <col min="16142" max="16142" width="2.85546875" style="112" customWidth="1"/>
    <col min="16143" max="16143" width="10.85546875" style="112" customWidth="1"/>
    <col min="16144" max="16144" width="2.85546875" style="112" customWidth="1"/>
    <col min="16145" max="16145" width="26.5703125" style="112" customWidth="1"/>
    <col min="16146" max="16384" width="11.42578125" style="112"/>
  </cols>
  <sheetData>
    <row r="1" spans="1:17" ht="12" customHeight="1" x14ac:dyDescent="0.25">
      <c r="A1" s="112"/>
      <c r="B1" s="112"/>
      <c r="C1" s="112"/>
      <c r="D1" s="112"/>
      <c r="E1" s="112"/>
      <c r="F1" s="112"/>
      <c r="G1" s="112"/>
      <c r="H1" s="112"/>
      <c r="I1" s="112"/>
      <c r="J1" s="112"/>
      <c r="K1" s="112"/>
      <c r="L1" s="112"/>
      <c r="M1" s="112"/>
      <c r="N1" s="112"/>
      <c r="O1" s="112"/>
      <c r="P1" s="209"/>
    </row>
    <row r="2" spans="1:17" ht="12" customHeight="1" x14ac:dyDescent="0.25">
      <c r="A2" s="112"/>
      <c r="B2" s="358" t="s">
        <v>316</v>
      </c>
      <c r="C2" s="358"/>
      <c r="D2" s="112"/>
      <c r="E2" s="112"/>
      <c r="F2" s="112"/>
      <c r="G2" s="112"/>
      <c r="H2" s="112"/>
      <c r="I2" s="112"/>
      <c r="J2" s="112"/>
      <c r="K2" s="112"/>
      <c r="L2" s="112"/>
      <c r="M2" s="112"/>
      <c r="N2" s="112"/>
      <c r="O2" s="112"/>
      <c r="P2" s="209"/>
    </row>
    <row r="3" spans="1:17" ht="12" customHeight="1" x14ac:dyDescent="0.25">
      <c r="A3" s="112"/>
      <c r="B3" s="6" t="s">
        <v>317</v>
      </c>
      <c r="C3" s="116"/>
      <c r="D3" s="112"/>
      <c r="E3" s="112"/>
      <c r="F3" s="92"/>
      <c r="G3" s="112"/>
      <c r="H3" s="112"/>
      <c r="I3" s="92"/>
      <c r="J3" s="112"/>
      <c r="K3" s="112"/>
      <c r="L3" s="92"/>
      <c r="M3" s="112"/>
      <c r="N3" s="112"/>
      <c r="O3" s="112"/>
      <c r="P3" s="209"/>
    </row>
    <row r="4" spans="1:17" ht="12" customHeight="1" x14ac:dyDescent="0.25">
      <c r="A4" s="12"/>
      <c r="B4" s="2032" t="s">
        <v>4</v>
      </c>
      <c r="C4" s="2032" t="s">
        <v>318</v>
      </c>
      <c r="D4" s="112"/>
      <c r="E4" s="112"/>
      <c r="F4" s="2032" t="s">
        <v>319</v>
      </c>
      <c r="G4" s="2032" t="s">
        <v>320</v>
      </c>
      <c r="H4" s="112"/>
      <c r="I4" s="2032" t="s">
        <v>321</v>
      </c>
      <c r="J4" s="2032" t="s">
        <v>320</v>
      </c>
      <c r="K4" s="112"/>
      <c r="L4" s="2032" t="s">
        <v>322</v>
      </c>
      <c r="M4" s="2032" t="s">
        <v>623</v>
      </c>
      <c r="N4" s="112"/>
      <c r="O4" s="2035" t="s">
        <v>323</v>
      </c>
      <c r="P4" s="209"/>
    </row>
    <row r="5" spans="1:17" ht="12" customHeight="1" x14ac:dyDescent="0.25">
      <c r="A5" s="12"/>
      <c r="B5" s="2033"/>
      <c r="C5" s="2033"/>
      <c r="D5" s="112"/>
      <c r="E5" s="112"/>
      <c r="F5" s="2033"/>
      <c r="G5" s="2033"/>
      <c r="H5" s="112"/>
      <c r="I5" s="2033"/>
      <c r="J5" s="2033"/>
      <c r="K5" s="112"/>
      <c r="L5" s="2033"/>
      <c r="M5" s="2033"/>
      <c r="N5" s="112"/>
      <c r="O5" s="2036"/>
      <c r="P5" s="209"/>
    </row>
    <row r="6" spans="1:17" ht="12" customHeight="1" x14ac:dyDescent="0.25">
      <c r="A6" s="12"/>
      <c r="B6" s="2034"/>
      <c r="C6" s="2034"/>
      <c r="D6" s="92"/>
      <c r="E6" s="92"/>
      <c r="F6" s="2034"/>
      <c r="G6" s="2034"/>
      <c r="H6" s="92"/>
      <c r="I6" s="2034"/>
      <c r="J6" s="2034"/>
      <c r="K6" s="92"/>
      <c r="L6" s="2034"/>
      <c r="M6" s="2034"/>
      <c r="N6" s="92"/>
      <c r="O6" s="2037"/>
      <c r="P6" s="209"/>
    </row>
    <row r="7" spans="1:17" ht="12" customHeight="1" x14ac:dyDescent="0.25">
      <c r="A7" s="16"/>
      <c r="B7" s="16"/>
      <c r="C7" s="16"/>
      <c r="D7" s="12"/>
      <c r="E7" s="12"/>
      <c r="F7" s="16"/>
      <c r="G7" s="16"/>
      <c r="H7" s="12"/>
      <c r="I7" s="16"/>
      <c r="J7" s="16"/>
      <c r="K7" s="12"/>
      <c r="L7" s="16"/>
      <c r="M7" s="16"/>
      <c r="N7" s="12"/>
      <c r="O7" s="16"/>
      <c r="P7" s="209"/>
    </row>
    <row r="8" spans="1:17" ht="12" customHeight="1" x14ac:dyDescent="0.25">
      <c r="A8" s="112"/>
      <c r="B8" s="396" t="s">
        <v>11</v>
      </c>
      <c r="C8" s="16"/>
      <c r="D8" s="12"/>
      <c r="E8" s="12"/>
      <c r="F8" s="21"/>
      <c r="G8" s="21"/>
      <c r="H8" s="12"/>
      <c r="I8" s="21"/>
      <c r="J8" s="21"/>
      <c r="K8" s="12"/>
      <c r="L8" s="21"/>
      <c r="M8" s="21"/>
      <c r="N8" s="12"/>
      <c r="O8" s="731"/>
      <c r="P8" s="209"/>
    </row>
    <row r="9" spans="1:17" ht="12" customHeight="1" x14ac:dyDescent="0.25">
      <c r="A9" s="113"/>
      <c r="B9" s="397" t="s">
        <v>12</v>
      </c>
      <c r="C9" s="398" t="s">
        <v>324</v>
      </c>
      <c r="D9" s="1695" t="s">
        <v>325</v>
      </c>
      <c r="E9" s="12"/>
      <c r="F9" s="1256">
        <v>1962.5</v>
      </c>
      <c r="G9" s="918">
        <v>42726</v>
      </c>
      <c r="H9" s="19"/>
      <c r="I9" s="1256">
        <v>1150.78</v>
      </c>
      <c r="J9" s="918">
        <v>42423</v>
      </c>
      <c r="K9" s="16"/>
      <c r="L9" s="955">
        <v>1923.79</v>
      </c>
      <c r="M9" s="955">
        <v>1304.06</v>
      </c>
      <c r="N9" s="112"/>
      <c r="O9" s="946">
        <f t="shared" ref="O9:O18" si="0">L9/M9-1</f>
        <v>0.47523120101835814</v>
      </c>
      <c r="P9" s="209"/>
      <c r="Q9" s="204"/>
    </row>
    <row r="10" spans="1:17" ht="12" customHeight="1" x14ac:dyDescent="0.25">
      <c r="A10" s="112"/>
      <c r="B10" s="32" t="s">
        <v>14</v>
      </c>
      <c r="C10" s="399" t="s">
        <v>326</v>
      </c>
      <c r="D10" s="400" t="s">
        <v>130</v>
      </c>
      <c r="E10" s="12"/>
      <c r="F10" s="921">
        <v>64924.51</v>
      </c>
      <c r="G10" s="737">
        <v>42674</v>
      </c>
      <c r="H10" s="19"/>
      <c r="I10" s="921">
        <v>37497.47</v>
      </c>
      <c r="J10" s="737">
        <v>42395</v>
      </c>
      <c r="K10" s="16"/>
      <c r="L10" s="956">
        <v>60227.28</v>
      </c>
      <c r="M10" s="956">
        <v>43349.96</v>
      </c>
      <c r="N10" s="112"/>
      <c r="O10" s="947">
        <f t="shared" si="0"/>
        <v>0.3893272335199387</v>
      </c>
      <c r="P10" s="209"/>
    </row>
    <row r="11" spans="1:17" ht="12" customHeight="1" x14ac:dyDescent="0.25">
      <c r="A11" s="112"/>
      <c r="B11" s="32" t="s">
        <v>16</v>
      </c>
      <c r="C11" s="399" t="s">
        <v>327</v>
      </c>
      <c r="D11" s="400" t="s">
        <v>130</v>
      </c>
      <c r="E11" s="12"/>
      <c r="F11" s="921">
        <v>796156.4</v>
      </c>
      <c r="G11" s="737">
        <v>42667</v>
      </c>
      <c r="H11" s="19"/>
      <c r="I11" s="921">
        <v>390848.74</v>
      </c>
      <c r="J11" s="737">
        <v>42389</v>
      </c>
      <c r="K11" s="16"/>
      <c r="L11" s="956">
        <v>745899.49</v>
      </c>
      <c r="M11" s="956">
        <v>479544.15</v>
      </c>
      <c r="N11" s="112"/>
      <c r="O11" s="947">
        <f t="shared" si="0"/>
        <v>0.55543444748517934</v>
      </c>
      <c r="P11" s="209"/>
    </row>
    <row r="12" spans="1:17" ht="12" customHeight="1" x14ac:dyDescent="0.25">
      <c r="A12" s="112"/>
      <c r="B12" s="32" t="s">
        <v>18</v>
      </c>
      <c r="C12" s="399" t="s">
        <v>328</v>
      </c>
      <c r="D12" s="400" t="s">
        <v>325</v>
      </c>
      <c r="E12" s="12"/>
      <c r="F12" s="921">
        <v>21514.07</v>
      </c>
      <c r="G12" s="737">
        <v>42668</v>
      </c>
      <c r="H12" s="19"/>
      <c r="I12" s="921">
        <v>17160.27</v>
      </c>
      <c r="J12" s="737">
        <v>42389</v>
      </c>
      <c r="K12" s="16"/>
      <c r="L12" s="956">
        <v>20734.169999999998</v>
      </c>
      <c r="M12" s="956">
        <v>18151.5</v>
      </c>
      <c r="N12" s="112"/>
      <c r="O12" s="947">
        <f t="shared" si="0"/>
        <v>0.14228410875134267</v>
      </c>
      <c r="P12" s="209"/>
    </row>
    <row r="13" spans="1:17" ht="12" customHeight="1" x14ac:dyDescent="0.25">
      <c r="A13" s="112"/>
      <c r="B13" s="32" t="s">
        <v>20</v>
      </c>
      <c r="C13" s="399" t="s">
        <v>329</v>
      </c>
      <c r="D13" s="400" t="s">
        <v>325</v>
      </c>
      <c r="E13" s="12"/>
      <c r="F13" s="921">
        <v>966.47</v>
      </c>
      <c r="G13" s="737">
        <v>42620</v>
      </c>
      <c r="H13" s="19"/>
      <c r="I13" s="921">
        <v>745.92</v>
      </c>
      <c r="J13" s="737">
        <v>42387</v>
      </c>
      <c r="K13" s="16"/>
      <c r="L13" s="956">
        <v>926.02</v>
      </c>
      <c r="M13" s="956">
        <v>796.14</v>
      </c>
      <c r="N13" s="112"/>
      <c r="O13" s="947">
        <f t="shared" si="0"/>
        <v>0.16313713668450269</v>
      </c>
      <c r="P13" s="209"/>
    </row>
    <row r="14" spans="1:17" ht="12" customHeight="1" x14ac:dyDescent="0.25">
      <c r="A14" s="112"/>
      <c r="B14" s="32" t="s">
        <v>22</v>
      </c>
      <c r="C14" s="399" t="s">
        <v>330</v>
      </c>
      <c r="D14" s="400" t="s">
        <v>130</v>
      </c>
      <c r="E14" s="12"/>
      <c r="F14" s="921">
        <v>15784.29</v>
      </c>
      <c r="G14" s="737">
        <v>42684</v>
      </c>
      <c r="H14" s="19"/>
      <c r="I14" s="921">
        <v>8878.15</v>
      </c>
      <c r="J14" s="737">
        <v>42389</v>
      </c>
      <c r="K14" s="16"/>
      <c r="L14" s="956">
        <v>15566.96</v>
      </c>
      <c r="M14" s="956">
        <v>9848.59</v>
      </c>
      <c r="N14" s="112"/>
      <c r="O14" s="947">
        <f t="shared" si="0"/>
        <v>0.58062829298407181</v>
      </c>
      <c r="P14" s="209"/>
    </row>
    <row r="15" spans="1:17" ht="12" customHeight="1" x14ac:dyDescent="0.25">
      <c r="A15" s="112"/>
      <c r="B15" s="32" t="s">
        <v>24</v>
      </c>
      <c r="C15" s="399" t="s">
        <v>331</v>
      </c>
      <c r="D15" s="400" t="s">
        <v>325</v>
      </c>
      <c r="E15" s="12"/>
      <c r="F15" s="921">
        <v>398.88</v>
      </c>
      <c r="G15" s="737">
        <v>42597</v>
      </c>
      <c r="H15" s="19"/>
      <c r="I15" s="921">
        <v>331.88</v>
      </c>
      <c r="J15" s="737">
        <v>42377</v>
      </c>
      <c r="K15" s="16"/>
      <c r="L15" s="956">
        <v>399.75</v>
      </c>
      <c r="M15" s="956">
        <v>353.18</v>
      </c>
      <c r="N15" s="112"/>
      <c r="O15" s="947">
        <f t="shared" si="0"/>
        <v>0.1318591086698</v>
      </c>
      <c r="P15" s="209"/>
    </row>
    <row r="16" spans="1:17" ht="12" customHeight="1" x14ac:dyDescent="0.25">
      <c r="A16" s="112"/>
      <c r="B16" s="32" t="s">
        <v>27</v>
      </c>
      <c r="C16" s="399" t="s">
        <v>332</v>
      </c>
      <c r="D16" s="400" t="s">
        <v>325</v>
      </c>
      <c r="E16" s="12"/>
      <c r="F16" s="921">
        <v>5487.4399409999996</v>
      </c>
      <c r="G16" s="737">
        <v>42731</v>
      </c>
      <c r="H16" s="19"/>
      <c r="I16" s="921">
        <v>4965.8100590000004</v>
      </c>
      <c r="J16" s="737">
        <v>42411</v>
      </c>
      <c r="K16" s="16"/>
      <c r="L16" s="956">
        <v>5383.12</v>
      </c>
      <c r="M16" s="956">
        <v>5007.41</v>
      </c>
      <c r="N16" s="112"/>
      <c r="O16" s="947">
        <f t="shared" si="0"/>
        <v>7.5030804347956392E-2</v>
      </c>
      <c r="P16" s="209"/>
    </row>
    <row r="17" spans="1:17" ht="12" customHeight="1" x14ac:dyDescent="0.25">
      <c r="A17" s="112"/>
      <c r="B17" s="32" t="s">
        <v>630</v>
      </c>
      <c r="C17" s="399" t="s">
        <v>332</v>
      </c>
      <c r="D17" s="400" t="s">
        <v>325</v>
      </c>
      <c r="E17" s="12"/>
      <c r="F17" s="921" t="s">
        <v>131</v>
      </c>
      <c r="G17" s="737" t="s">
        <v>131</v>
      </c>
      <c r="H17" s="19"/>
      <c r="I17" s="921" t="s">
        <v>131</v>
      </c>
      <c r="J17" s="737" t="s">
        <v>131</v>
      </c>
      <c r="K17" s="16"/>
      <c r="L17" s="956">
        <v>11056.9</v>
      </c>
      <c r="M17" s="956">
        <v>10143.42</v>
      </c>
      <c r="N17" s="149"/>
      <c r="O17" s="947">
        <f t="shared" si="0"/>
        <v>9.0056410954096222E-2</v>
      </c>
      <c r="P17" s="209"/>
    </row>
    <row r="18" spans="1:17" ht="12" customHeight="1" x14ac:dyDescent="0.25">
      <c r="A18" s="112"/>
      <c r="B18" s="42" t="s">
        <v>28</v>
      </c>
      <c r="C18" s="401" t="s">
        <v>333</v>
      </c>
      <c r="D18" s="402" t="s">
        <v>325</v>
      </c>
      <c r="E18" s="12"/>
      <c r="F18" s="921">
        <v>15422.12</v>
      </c>
      <c r="G18" s="737">
        <v>42733</v>
      </c>
      <c r="H18" s="19"/>
      <c r="I18" s="921">
        <v>11843.11</v>
      </c>
      <c r="J18" s="737">
        <v>42389</v>
      </c>
      <c r="K18" s="16"/>
      <c r="L18" s="957">
        <v>15287.59</v>
      </c>
      <c r="M18" s="957">
        <v>13009.95</v>
      </c>
      <c r="N18" s="149"/>
      <c r="O18" s="948">
        <f t="shared" si="0"/>
        <v>0.17506908174128255</v>
      </c>
    </row>
    <row r="19" spans="1:17" ht="12" customHeight="1" x14ac:dyDescent="0.25">
      <c r="A19" s="112"/>
      <c r="B19" s="48"/>
      <c r="C19" s="403"/>
      <c r="D19" s="48"/>
      <c r="E19" s="12"/>
      <c r="F19" s="188"/>
      <c r="G19" s="404"/>
      <c r="H19" s="19"/>
      <c r="I19" s="188"/>
      <c r="J19" s="738"/>
      <c r="K19" s="16"/>
      <c r="L19" s="958"/>
      <c r="M19" s="958"/>
      <c r="N19" s="112"/>
      <c r="O19" s="731"/>
      <c r="P19" s="209"/>
    </row>
    <row r="20" spans="1:17" ht="12" customHeight="1" x14ac:dyDescent="0.25">
      <c r="A20" s="187"/>
      <c r="B20" s="57"/>
      <c r="C20" s="403"/>
      <c r="D20" s="48"/>
      <c r="E20" s="12"/>
      <c r="F20" s="188"/>
      <c r="G20" s="404"/>
      <c r="H20" s="19"/>
      <c r="I20" s="188"/>
      <c r="J20" s="404"/>
      <c r="K20" s="16"/>
      <c r="L20" s="958"/>
      <c r="M20" s="958"/>
      <c r="N20" s="112"/>
      <c r="O20" s="731"/>
      <c r="P20" s="209"/>
    </row>
    <row r="21" spans="1:17" ht="12" customHeight="1" x14ac:dyDescent="0.25">
      <c r="A21" s="187"/>
      <c r="B21" s="20" t="s">
        <v>31</v>
      </c>
      <c r="C21" s="405"/>
      <c r="D21" s="21"/>
      <c r="E21" s="12"/>
      <c r="F21" s="23"/>
      <c r="G21" s="406"/>
      <c r="H21" s="19"/>
      <c r="I21" s="23"/>
      <c r="J21" s="738"/>
      <c r="K21" s="16"/>
      <c r="L21" s="959"/>
      <c r="M21" s="959"/>
      <c r="N21" s="112"/>
      <c r="O21" s="731"/>
      <c r="P21" s="209"/>
    </row>
    <row r="22" spans="1:17" ht="12" customHeight="1" x14ac:dyDescent="0.25">
      <c r="A22" s="113"/>
      <c r="B22" s="26" t="s">
        <v>32</v>
      </c>
      <c r="C22" s="407" t="s">
        <v>334</v>
      </c>
      <c r="D22" s="1695" t="s">
        <v>799</v>
      </c>
      <c r="E22" s="12"/>
      <c r="F22" s="1256">
        <v>5746.6859999999997</v>
      </c>
      <c r="G22" s="918">
        <v>42733</v>
      </c>
      <c r="H22" s="19"/>
      <c r="I22" s="919">
        <v>4958.1229999999996</v>
      </c>
      <c r="J22" s="918">
        <v>42276</v>
      </c>
      <c r="K22" s="16"/>
      <c r="L22" s="960">
        <v>5719.14</v>
      </c>
      <c r="M22" s="961">
        <v>5344.56</v>
      </c>
      <c r="N22" s="112"/>
      <c r="O22" s="946">
        <f t="shared" ref="O22:O37" si="1">L22/M22-1</f>
        <v>7.008621851003638E-2</v>
      </c>
      <c r="P22" s="209"/>
      <c r="Q22" s="204"/>
    </row>
    <row r="23" spans="1:17" ht="12" customHeight="1" x14ac:dyDescent="0.25">
      <c r="A23" s="112"/>
      <c r="B23" s="32" t="s">
        <v>700</v>
      </c>
      <c r="C23" s="409" t="s">
        <v>335</v>
      </c>
      <c r="D23" s="400" t="s">
        <v>325</v>
      </c>
      <c r="E23" s="12"/>
      <c r="F23" s="921">
        <v>3473.3881230417701</v>
      </c>
      <c r="G23" s="737">
        <v>42621</v>
      </c>
      <c r="H23" s="19"/>
      <c r="I23" s="921">
        <v>2643.2849614097499</v>
      </c>
      <c r="J23" s="737">
        <v>42425</v>
      </c>
      <c r="K23" s="16"/>
      <c r="L23" s="962">
        <v>11036.44</v>
      </c>
      <c r="M23" s="963">
        <v>10634.22</v>
      </c>
      <c r="N23" s="112"/>
      <c r="O23" s="947">
        <f t="shared" si="1"/>
        <v>3.782317838073701E-2</v>
      </c>
      <c r="P23" s="209"/>
      <c r="Q23" s="204"/>
    </row>
    <row r="24" spans="1:17" ht="12" customHeight="1" x14ac:dyDescent="0.25">
      <c r="A24" s="112"/>
      <c r="B24" s="32" t="s">
        <v>35</v>
      </c>
      <c r="C24" s="409" t="s">
        <v>336</v>
      </c>
      <c r="D24" s="400" t="s">
        <v>325</v>
      </c>
      <c r="E24" s="12"/>
      <c r="F24" s="921">
        <v>11997.07</v>
      </c>
      <c r="G24" s="737">
        <v>42475</v>
      </c>
      <c r="H24" s="19"/>
      <c r="I24" s="921">
        <v>11176.88</v>
      </c>
      <c r="J24" s="737">
        <v>42390</v>
      </c>
      <c r="K24" s="16"/>
      <c r="L24" s="962">
        <v>11466.54</v>
      </c>
      <c r="M24" s="963">
        <v>11793.65</v>
      </c>
      <c r="N24" s="112"/>
      <c r="O24" s="947">
        <f t="shared" si="1"/>
        <v>-2.7736112229886367E-2</v>
      </c>
      <c r="P24" s="209"/>
      <c r="Q24" s="204"/>
    </row>
    <row r="25" spans="1:17" ht="12" customHeight="1" x14ac:dyDescent="0.25">
      <c r="A25" s="112"/>
      <c r="B25" s="32" t="s">
        <v>37</v>
      </c>
      <c r="C25" s="409" t="s">
        <v>337</v>
      </c>
      <c r="D25" s="400" t="s">
        <v>325</v>
      </c>
      <c r="E25" s="12"/>
      <c r="F25" s="921" t="s">
        <v>818</v>
      </c>
      <c r="G25" s="737" t="s">
        <v>819</v>
      </c>
      <c r="H25" s="19"/>
      <c r="I25" s="921" t="s">
        <v>624</v>
      </c>
      <c r="J25" s="737" t="s">
        <v>817</v>
      </c>
      <c r="K25" s="16"/>
      <c r="L25" s="962">
        <v>6228.26</v>
      </c>
      <c r="M25" s="963">
        <v>6894.5</v>
      </c>
      <c r="N25" s="112"/>
      <c r="O25" s="947">
        <f t="shared" si="1"/>
        <v>-9.6633548480672959E-2</v>
      </c>
      <c r="P25" s="209"/>
      <c r="Q25" s="204"/>
    </row>
    <row r="26" spans="1:17" ht="12" customHeight="1" x14ac:dyDescent="0.25">
      <c r="A26" s="112"/>
      <c r="B26" s="32" t="s">
        <v>39</v>
      </c>
      <c r="C26" s="409" t="s">
        <v>338</v>
      </c>
      <c r="D26" s="400" t="s">
        <v>325</v>
      </c>
      <c r="E26" s="12"/>
      <c r="F26" s="921" t="s">
        <v>131</v>
      </c>
      <c r="G26" s="737" t="s">
        <v>131</v>
      </c>
      <c r="H26" s="19"/>
      <c r="I26" s="921" t="s">
        <v>131</v>
      </c>
      <c r="J26" s="737" t="s">
        <v>131</v>
      </c>
      <c r="K26" s="16"/>
      <c r="L26" s="962">
        <v>664.87</v>
      </c>
      <c r="M26" s="963">
        <v>579.03</v>
      </c>
      <c r="N26" s="112"/>
      <c r="O26" s="947">
        <f t="shared" si="1"/>
        <v>0.14824793188608543</v>
      </c>
      <c r="P26" s="209"/>
      <c r="Q26" s="204"/>
    </row>
    <row r="27" spans="1:17" ht="12" customHeight="1" x14ac:dyDescent="0.25">
      <c r="A27" s="2"/>
      <c r="B27" s="32" t="s">
        <v>41</v>
      </c>
      <c r="C27" s="409" t="s">
        <v>339</v>
      </c>
      <c r="D27" s="400" t="s">
        <v>325</v>
      </c>
      <c r="E27" s="12"/>
      <c r="F27" s="921">
        <v>30155.18</v>
      </c>
      <c r="G27" s="737">
        <v>42649</v>
      </c>
      <c r="H27" s="19"/>
      <c r="I27" s="921">
        <v>22539.49</v>
      </c>
      <c r="J27" s="737">
        <v>42412</v>
      </c>
      <c r="K27" s="16"/>
      <c r="L27" s="962">
        <v>27926.13</v>
      </c>
      <c r="M27" s="963">
        <v>27007.119999999999</v>
      </c>
      <c r="N27" s="112"/>
      <c r="O27" s="947">
        <f t="shared" si="1"/>
        <v>3.4028433983334772E-2</v>
      </c>
      <c r="P27" s="209"/>
      <c r="Q27" s="204"/>
    </row>
    <row r="28" spans="1:17" ht="12" customHeight="1" x14ac:dyDescent="0.25">
      <c r="A28" s="112"/>
      <c r="B28" s="32" t="s">
        <v>43</v>
      </c>
      <c r="C28" s="409" t="s">
        <v>340</v>
      </c>
      <c r="D28" s="400" t="s">
        <v>325</v>
      </c>
      <c r="E28" s="12"/>
      <c r="F28" s="921">
        <v>5472.317</v>
      </c>
      <c r="G28" s="737">
        <v>42647</v>
      </c>
      <c r="H28" s="19"/>
      <c r="I28" s="921">
        <v>4414.1260000000002</v>
      </c>
      <c r="J28" s="737">
        <v>42390</v>
      </c>
      <c r="K28" s="16"/>
      <c r="L28" s="962">
        <v>5296.71</v>
      </c>
      <c r="M28" s="963">
        <v>4593.01</v>
      </c>
      <c r="N28" s="112"/>
      <c r="O28" s="947">
        <f t="shared" si="1"/>
        <v>0.15321107509019138</v>
      </c>
      <c r="P28" s="209"/>
      <c r="Q28" s="204"/>
    </row>
    <row r="29" spans="1:17" ht="12" customHeight="1" x14ac:dyDescent="0.25">
      <c r="A29" s="112"/>
      <c r="B29" s="32" t="s">
        <v>45</v>
      </c>
      <c r="C29" s="409" t="s">
        <v>341</v>
      </c>
      <c r="D29" s="400" t="s">
        <v>325</v>
      </c>
      <c r="E29" s="12"/>
      <c r="F29" s="921">
        <v>1552.36</v>
      </c>
      <c r="G29" s="737">
        <v>42724</v>
      </c>
      <c r="H29" s="19"/>
      <c r="I29" s="921">
        <v>1196.28</v>
      </c>
      <c r="J29" s="737">
        <v>42412</v>
      </c>
      <c r="K29" s="16"/>
      <c r="L29" s="962">
        <v>1518.61</v>
      </c>
      <c r="M29" s="963">
        <v>1547.3</v>
      </c>
      <c r="N29" s="112"/>
      <c r="O29" s="947">
        <f t="shared" si="1"/>
        <v>-1.854197634589283E-2</v>
      </c>
      <c r="P29" s="209"/>
      <c r="Q29" s="204"/>
    </row>
    <row r="30" spans="1:17" ht="12" customHeight="1" x14ac:dyDescent="0.25">
      <c r="A30" s="112"/>
      <c r="B30" s="32" t="s">
        <v>47</v>
      </c>
      <c r="C30" s="409" t="s">
        <v>342</v>
      </c>
      <c r="D30" s="400" t="s">
        <v>325</v>
      </c>
      <c r="E30" s="12"/>
      <c r="F30" s="921">
        <v>2068.7199999999998</v>
      </c>
      <c r="G30" s="737">
        <v>42642</v>
      </c>
      <c r="H30" s="19"/>
      <c r="I30" s="921">
        <v>1835.28</v>
      </c>
      <c r="J30" s="737">
        <v>42412</v>
      </c>
      <c r="K30" s="16"/>
      <c r="L30" s="962">
        <v>2026.46</v>
      </c>
      <c r="M30" s="963">
        <v>1961.31</v>
      </c>
      <c r="N30" s="112"/>
      <c r="O30" s="947">
        <f t="shared" si="1"/>
        <v>3.3217594362951353E-2</v>
      </c>
      <c r="P30" s="209"/>
      <c r="Q30" s="204"/>
    </row>
    <row r="31" spans="1:17" ht="12" customHeight="1" x14ac:dyDescent="0.25">
      <c r="A31" s="112"/>
      <c r="B31" s="32" t="s">
        <v>49</v>
      </c>
      <c r="C31" s="409" t="s">
        <v>343</v>
      </c>
      <c r="D31" s="400" t="s">
        <v>799</v>
      </c>
      <c r="E31" s="12"/>
      <c r="F31" s="921">
        <v>7642.7</v>
      </c>
      <c r="G31" s="737">
        <v>42621</v>
      </c>
      <c r="H31" s="19"/>
      <c r="I31" s="921">
        <v>5816.5</v>
      </c>
      <c r="J31" s="737">
        <v>42425</v>
      </c>
      <c r="K31" s="16"/>
      <c r="L31" s="962">
        <v>6982.8</v>
      </c>
      <c r="M31" s="963">
        <v>6724.75</v>
      </c>
      <c r="N31" s="149"/>
      <c r="O31" s="947">
        <f t="shared" si="1"/>
        <v>3.8373173723930343E-2</v>
      </c>
      <c r="P31" s="209"/>
      <c r="Q31" s="204"/>
    </row>
    <row r="32" spans="1:17" ht="12" customHeight="1" x14ac:dyDescent="0.25">
      <c r="A32" s="112"/>
      <c r="B32" s="32" t="s">
        <v>50</v>
      </c>
      <c r="C32" s="409" t="s">
        <v>344</v>
      </c>
      <c r="D32" s="400" t="s">
        <v>130</v>
      </c>
      <c r="E32" s="12"/>
      <c r="F32" s="921">
        <v>8164.36</v>
      </c>
      <c r="G32" s="737">
        <v>42620</v>
      </c>
      <c r="H32" s="19"/>
      <c r="I32" s="921">
        <v>6389.36</v>
      </c>
      <c r="J32" s="737">
        <v>42412</v>
      </c>
      <c r="K32" s="16"/>
      <c r="L32" s="962">
        <v>7449.13</v>
      </c>
      <c r="M32" s="963">
        <v>6797.61</v>
      </c>
      <c r="N32" s="149"/>
      <c r="O32" s="947">
        <f t="shared" si="1"/>
        <v>9.5845451563123074E-2</v>
      </c>
      <c r="P32" s="209"/>
      <c r="Q32" s="204"/>
    </row>
    <row r="33" spans="1:30" ht="12" customHeight="1" x14ac:dyDescent="0.25">
      <c r="A33" s="112"/>
      <c r="B33" s="32" t="s">
        <v>719</v>
      </c>
      <c r="C33" s="409" t="s">
        <v>345</v>
      </c>
      <c r="D33" s="400" t="s">
        <v>325</v>
      </c>
      <c r="E33" s="12"/>
      <c r="F33" s="921">
        <v>8102.3</v>
      </c>
      <c r="G33" s="737">
        <v>42572</v>
      </c>
      <c r="H33" s="19"/>
      <c r="I33" s="921">
        <v>6084.28</v>
      </c>
      <c r="J33" s="737">
        <v>42390</v>
      </c>
      <c r="K33" s="16"/>
      <c r="L33" s="962">
        <v>6840.64</v>
      </c>
      <c r="M33" s="963">
        <v>6952.08</v>
      </c>
      <c r="N33" s="112"/>
      <c r="O33" s="947">
        <f t="shared" si="1"/>
        <v>-1.6029734985788413E-2</v>
      </c>
      <c r="P33" s="209"/>
      <c r="Q33" s="204"/>
    </row>
    <row r="34" spans="1:30" ht="12" customHeight="1" x14ac:dyDescent="0.25">
      <c r="A34" s="112"/>
      <c r="B34" s="32" t="s">
        <v>53</v>
      </c>
      <c r="C34" s="409" t="s">
        <v>346</v>
      </c>
      <c r="D34" s="400" t="s">
        <v>325</v>
      </c>
      <c r="E34" s="12"/>
      <c r="F34" s="921">
        <v>5178.1909999999998</v>
      </c>
      <c r="G34" s="737">
        <v>42167</v>
      </c>
      <c r="H34" s="19"/>
      <c r="I34" s="921">
        <v>2850.7139999999999</v>
      </c>
      <c r="J34" s="737">
        <v>42242</v>
      </c>
      <c r="K34" s="16"/>
      <c r="L34" s="962">
        <v>3103.64</v>
      </c>
      <c r="M34" s="963">
        <v>3539.18</v>
      </c>
      <c r="N34" s="112"/>
      <c r="O34" s="947">
        <f t="shared" si="1"/>
        <v>-0.12306240428573845</v>
      </c>
      <c r="P34" s="209"/>
      <c r="Q34" s="204"/>
    </row>
    <row r="35" spans="1:30" ht="12" customHeight="1" x14ac:dyDescent="0.25">
      <c r="A35" s="112"/>
      <c r="B35" s="32" t="s">
        <v>55</v>
      </c>
      <c r="C35" s="409" t="s">
        <v>347</v>
      </c>
      <c r="D35" s="400" t="s">
        <v>325</v>
      </c>
      <c r="E35" s="12"/>
      <c r="F35" s="921">
        <v>2137.88</v>
      </c>
      <c r="G35" s="737">
        <v>42696</v>
      </c>
      <c r="H35" s="19"/>
      <c r="I35" s="921">
        <v>1629.0659000000001</v>
      </c>
      <c r="J35" s="737">
        <v>42397</v>
      </c>
      <c r="K35" s="16"/>
      <c r="L35" s="962">
        <v>1969.11</v>
      </c>
      <c r="M35" s="963">
        <v>2308.91</v>
      </c>
      <c r="N35" s="112"/>
      <c r="O35" s="947">
        <f t="shared" si="1"/>
        <v>-0.14716901048546716</v>
      </c>
      <c r="P35" s="209"/>
      <c r="Q35" s="204"/>
    </row>
    <row r="36" spans="1:30" ht="12" customHeight="1" x14ac:dyDescent="0.25">
      <c r="A36" s="112"/>
      <c r="B36" s="32" t="s">
        <v>56</v>
      </c>
      <c r="C36" s="409" t="s">
        <v>348</v>
      </c>
      <c r="D36" s="400" t="s">
        <v>325</v>
      </c>
      <c r="E36" s="12"/>
      <c r="F36" s="921">
        <v>2960.78</v>
      </c>
      <c r="G36" s="737">
        <v>42481</v>
      </c>
      <c r="H36" s="19"/>
      <c r="I36" s="921">
        <v>2960.78</v>
      </c>
      <c r="J36" s="737">
        <v>42481</v>
      </c>
      <c r="K36" s="16"/>
      <c r="L36" s="962">
        <v>2880.76</v>
      </c>
      <c r="M36" s="963">
        <v>2882.73</v>
      </c>
      <c r="N36" s="112"/>
      <c r="O36" s="947">
        <f t="shared" si="1"/>
        <v>-6.8337999049505882E-4</v>
      </c>
      <c r="P36" s="209"/>
      <c r="Q36" s="204"/>
    </row>
    <row r="37" spans="1:30" ht="12" customHeight="1" x14ac:dyDescent="0.25">
      <c r="A37" s="112"/>
      <c r="B37" s="32" t="s">
        <v>160</v>
      </c>
      <c r="C37" s="409" t="s">
        <v>349</v>
      </c>
      <c r="D37" s="400" t="s">
        <v>325</v>
      </c>
      <c r="E37" s="12"/>
      <c r="F37" s="921">
        <v>1552.64</v>
      </c>
      <c r="G37" s="737">
        <v>42593</v>
      </c>
      <c r="H37" s="19"/>
      <c r="I37" s="921">
        <v>1224.83</v>
      </c>
      <c r="J37" s="737">
        <v>42376</v>
      </c>
      <c r="K37" s="16"/>
      <c r="L37" s="964">
        <v>1542.94</v>
      </c>
      <c r="M37" s="963">
        <v>1288.02</v>
      </c>
      <c r="N37" s="112"/>
      <c r="O37" s="947">
        <f t="shared" si="1"/>
        <v>0.1979161814257544</v>
      </c>
      <c r="P37" s="209"/>
      <c r="Q37" s="204"/>
    </row>
    <row r="38" spans="1:30" ht="12" customHeight="1" x14ac:dyDescent="0.25">
      <c r="A38" s="2"/>
      <c r="B38" s="32" t="s">
        <v>60</v>
      </c>
      <c r="C38" s="409" t="s">
        <v>350</v>
      </c>
      <c r="D38" s="400" t="s">
        <v>325</v>
      </c>
      <c r="E38" s="12"/>
      <c r="F38" s="921">
        <v>132.91</v>
      </c>
      <c r="G38" s="737">
        <v>42450</v>
      </c>
      <c r="H38" s="19"/>
      <c r="I38" s="921">
        <v>117.09</v>
      </c>
      <c r="J38" s="737">
        <v>42383</v>
      </c>
      <c r="K38" s="16"/>
      <c r="L38" s="962">
        <v>125.18</v>
      </c>
      <c r="M38" s="963">
        <v>129.05000000000001</v>
      </c>
      <c r="N38" s="112"/>
      <c r="O38" s="947">
        <f>L38/M38-1</f>
        <v>-2.9988376598217736E-2</v>
      </c>
      <c r="Q38" s="204"/>
    </row>
    <row r="39" spans="1:30" ht="12" customHeight="1" x14ac:dyDescent="0.25">
      <c r="A39" s="112"/>
      <c r="B39" s="42" t="s">
        <v>62</v>
      </c>
      <c r="C39" s="410" t="s">
        <v>351</v>
      </c>
      <c r="D39" s="402" t="s">
        <v>325</v>
      </c>
      <c r="E39" s="12"/>
      <c r="F39" s="1168">
        <v>9392.68</v>
      </c>
      <c r="G39" s="917">
        <v>42713</v>
      </c>
      <c r="H39" s="19"/>
      <c r="I39" s="922">
        <v>7664.01</v>
      </c>
      <c r="J39" s="917">
        <v>42390</v>
      </c>
      <c r="K39" s="16"/>
      <c r="L39" s="965">
        <v>9253.5</v>
      </c>
      <c r="M39" s="966">
        <v>8338.06</v>
      </c>
      <c r="N39" s="112"/>
      <c r="O39" s="948">
        <f>(L39-M39)/M39</f>
        <v>0.10979052681319162</v>
      </c>
      <c r="P39" s="209"/>
      <c r="Q39" s="204"/>
    </row>
    <row r="40" spans="1:30" ht="12" customHeight="1" x14ac:dyDescent="0.25">
      <c r="A40" s="112"/>
      <c r="B40" s="72"/>
      <c r="C40" s="58"/>
      <c r="D40" s="411"/>
      <c r="E40" s="12"/>
      <c r="F40" s="188"/>
      <c r="G40" s="404"/>
      <c r="H40" s="19"/>
      <c r="I40" s="740"/>
      <c r="J40" s="738"/>
      <c r="K40" s="16"/>
      <c r="L40" s="967"/>
      <c r="M40" s="967"/>
      <c r="N40" s="112"/>
      <c r="O40" s="357"/>
      <c r="P40" s="209"/>
      <c r="Q40" s="412"/>
      <c r="R40" s="412"/>
      <c r="S40" s="413"/>
      <c r="T40" s="413"/>
      <c r="U40" s="413"/>
      <c r="V40" s="413"/>
      <c r="W40" s="413"/>
      <c r="X40" s="413"/>
      <c r="Y40" s="413"/>
      <c r="Z40" s="413"/>
      <c r="AA40" s="413"/>
      <c r="AB40" s="413"/>
      <c r="AC40" s="413"/>
      <c r="AD40" s="413"/>
    </row>
    <row r="41" spans="1:30" ht="12" customHeight="1" x14ac:dyDescent="0.25">
      <c r="A41" s="187"/>
      <c r="B41" s="48"/>
      <c r="C41" s="403"/>
      <c r="D41" s="411"/>
      <c r="E41" s="12"/>
      <c r="F41" s="188"/>
      <c r="G41" s="404"/>
      <c r="H41" s="19"/>
      <c r="I41" s="740"/>
      <c r="J41" s="404"/>
      <c r="K41" s="16"/>
      <c r="L41" s="958"/>
      <c r="M41" s="958"/>
      <c r="N41" s="112"/>
      <c r="O41" s="354"/>
      <c r="P41" s="209"/>
      <c r="Q41" s="414"/>
      <c r="R41" s="414"/>
      <c r="S41" s="413"/>
      <c r="T41" s="413"/>
      <c r="U41" s="413"/>
      <c r="V41" s="413"/>
      <c r="W41" s="413"/>
      <c r="X41" s="413"/>
      <c r="Y41" s="413"/>
      <c r="Z41" s="413"/>
      <c r="AA41" s="413"/>
      <c r="AB41" s="413"/>
      <c r="AC41" s="413"/>
      <c r="AD41" s="413"/>
    </row>
    <row r="42" spans="1:30" ht="12" customHeight="1" x14ac:dyDescent="0.25">
      <c r="A42" s="187"/>
      <c r="B42" s="20" t="s">
        <v>64</v>
      </c>
      <c r="C42" s="405"/>
      <c r="D42" s="1666"/>
      <c r="E42" s="12"/>
      <c r="F42" s="23"/>
      <c r="G42" s="406"/>
      <c r="H42" s="19"/>
      <c r="I42" s="740"/>
      <c r="J42" s="406"/>
      <c r="K42" s="16"/>
      <c r="L42" s="959"/>
      <c r="M42" s="959"/>
      <c r="N42" s="112"/>
      <c r="O42" s="250"/>
      <c r="P42" s="209"/>
      <c r="Q42" s="204"/>
      <c r="S42" s="413"/>
      <c r="T42" s="413"/>
      <c r="U42" s="413"/>
      <c r="V42" s="413"/>
      <c r="W42" s="413"/>
      <c r="X42" s="413"/>
      <c r="Y42" s="413"/>
      <c r="Z42" s="413"/>
      <c r="AA42" s="413"/>
      <c r="AB42" s="413"/>
      <c r="AC42" s="413"/>
      <c r="AD42" s="413"/>
    </row>
    <row r="43" spans="1:30" ht="12" customHeight="1" x14ac:dyDescent="0.25">
      <c r="A43" s="113"/>
      <c r="B43" s="31" t="s">
        <v>67</v>
      </c>
      <c r="C43" s="923" t="s">
        <v>352</v>
      </c>
      <c r="D43" s="1695" t="s">
        <v>325</v>
      </c>
      <c r="E43" s="12"/>
      <c r="F43" s="732">
        <v>2186.4159827140775</v>
      </c>
      <c r="G43" s="728" t="s">
        <v>820</v>
      </c>
      <c r="H43" s="19"/>
      <c r="I43" s="732">
        <v>2076.8332447047528</v>
      </c>
      <c r="J43" s="728" t="s">
        <v>821</v>
      </c>
      <c r="K43" s="16"/>
      <c r="L43" s="960">
        <v>2170.29</v>
      </c>
      <c r="M43" s="961">
        <v>2136.3200000000002</v>
      </c>
      <c r="N43" s="112"/>
      <c r="O43" s="383">
        <f t="shared" ref="O43:O74" si="2">L43/M43-1</f>
        <v>1.5901175853804572E-2</v>
      </c>
      <c r="P43" s="209"/>
      <c r="Q43" s="204"/>
    </row>
    <row r="44" spans="1:30" ht="12" customHeight="1" x14ac:dyDescent="0.25">
      <c r="A44" s="112"/>
      <c r="B44" s="40" t="s">
        <v>166</v>
      </c>
      <c r="C44" s="924" t="s">
        <v>353</v>
      </c>
      <c r="D44" s="416" t="s">
        <v>325</v>
      </c>
      <c r="E44" s="12"/>
      <c r="F44" s="734">
        <v>658.99</v>
      </c>
      <c r="G44" s="729">
        <v>42529</v>
      </c>
      <c r="H44" s="19"/>
      <c r="I44" s="734">
        <v>420.82</v>
      </c>
      <c r="J44" s="729">
        <v>42411</v>
      </c>
      <c r="K44" s="16"/>
      <c r="L44" s="962">
        <v>643.64</v>
      </c>
      <c r="M44" s="963">
        <v>631.35</v>
      </c>
      <c r="N44" s="112"/>
      <c r="O44" s="350">
        <f t="shared" si="2"/>
        <v>1.9466223172566632E-2</v>
      </c>
      <c r="P44" s="209"/>
      <c r="S44" s="413"/>
      <c r="T44" s="413"/>
      <c r="U44" s="413"/>
      <c r="V44" s="413"/>
      <c r="W44" s="413"/>
      <c r="X44" s="413"/>
      <c r="Y44" s="413"/>
      <c r="Z44" s="413"/>
      <c r="AA44" s="413"/>
      <c r="AB44" s="413"/>
      <c r="AC44" s="413"/>
      <c r="AD44" s="413"/>
    </row>
    <row r="45" spans="1:30" ht="12" customHeight="1" x14ac:dyDescent="0.25">
      <c r="A45" s="112"/>
      <c r="B45" s="40" t="s">
        <v>71</v>
      </c>
      <c r="C45" s="924" t="s">
        <v>354</v>
      </c>
      <c r="D45" s="416" t="s">
        <v>325</v>
      </c>
      <c r="E45" s="12"/>
      <c r="F45" s="734">
        <v>1482.88</v>
      </c>
      <c r="G45" s="729">
        <v>42075</v>
      </c>
      <c r="H45" s="19"/>
      <c r="I45" s="734">
        <v>1189.53</v>
      </c>
      <c r="J45" s="729">
        <v>42360</v>
      </c>
      <c r="K45" s="16"/>
      <c r="L45" s="968">
        <v>1220.45</v>
      </c>
      <c r="M45" s="963">
        <v>1204.98</v>
      </c>
      <c r="N45" s="112"/>
      <c r="O45" s="350">
        <f t="shared" si="2"/>
        <v>1.2838387359126235E-2</v>
      </c>
      <c r="P45" s="209"/>
      <c r="S45" s="413"/>
      <c r="T45" s="413"/>
      <c r="U45" s="413"/>
      <c r="V45" s="413"/>
      <c r="W45" s="413"/>
      <c r="X45" s="413"/>
      <c r="Y45" s="413"/>
      <c r="Z45" s="413"/>
      <c r="AA45" s="413"/>
      <c r="AB45" s="413"/>
      <c r="AC45" s="413"/>
      <c r="AD45" s="413"/>
    </row>
    <row r="46" spans="1:30" ht="12" customHeight="1" x14ac:dyDescent="0.25">
      <c r="A46" s="112"/>
      <c r="B46" s="40" t="s">
        <v>355</v>
      </c>
      <c r="C46" s="924" t="s">
        <v>356</v>
      </c>
      <c r="D46" s="416" t="s">
        <v>325</v>
      </c>
      <c r="E46" s="12"/>
      <c r="F46" s="734">
        <v>766.29</v>
      </c>
      <c r="G46" s="729" t="s">
        <v>810</v>
      </c>
      <c r="H46" s="19"/>
      <c r="I46" s="734">
        <v>596.79999999999995</v>
      </c>
      <c r="J46" s="729">
        <v>42548</v>
      </c>
      <c r="K46" s="16"/>
      <c r="L46" s="962">
        <v>756.83</v>
      </c>
      <c r="M46" s="963">
        <v>754.45</v>
      </c>
      <c r="N46" s="112"/>
      <c r="O46" s="350">
        <f t="shared" si="2"/>
        <v>3.1546159453905709E-3</v>
      </c>
      <c r="P46" s="209"/>
      <c r="S46" s="413"/>
      <c r="T46" s="413"/>
      <c r="U46" s="413"/>
      <c r="V46" s="413"/>
      <c r="W46" s="413"/>
      <c r="X46" s="413"/>
      <c r="Y46" s="413"/>
      <c r="Z46" s="413"/>
      <c r="AA46" s="413"/>
      <c r="AB46" s="413"/>
      <c r="AC46" s="413"/>
      <c r="AD46" s="413"/>
    </row>
    <row r="47" spans="1:30" ht="12" customHeight="1" x14ac:dyDescent="0.25">
      <c r="A47" s="112"/>
      <c r="B47" s="40" t="s">
        <v>357</v>
      </c>
      <c r="C47" s="924" t="s">
        <v>358</v>
      </c>
      <c r="D47" s="416" t="s">
        <v>325</v>
      </c>
      <c r="E47" s="12"/>
      <c r="F47" s="734">
        <v>1559.99</v>
      </c>
      <c r="G47" s="729">
        <v>42373</v>
      </c>
      <c r="H47" s="19"/>
      <c r="I47" s="734">
        <v>1273.56</v>
      </c>
      <c r="J47" s="729">
        <v>42548</v>
      </c>
      <c r="K47" s="16"/>
      <c r="L47" s="962">
        <v>1489.5</v>
      </c>
      <c r="M47" s="963">
        <v>1578.45</v>
      </c>
      <c r="N47" s="112"/>
      <c r="O47" s="350">
        <f t="shared" si="2"/>
        <v>-5.6352751116601763E-2</v>
      </c>
      <c r="P47" s="209"/>
      <c r="S47" s="413"/>
      <c r="T47" s="413"/>
      <c r="U47" s="413"/>
      <c r="V47" s="413"/>
      <c r="W47" s="413"/>
      <c r="X47" s="413"/>
      <c r="Y47" s="413"/>
      <c r="Z47" s="413"/>
      <c r="AA47" s="413"/>
      <c r="AB47" s="413"/>
      <c r="AC47" s="413"/>
      <c r="AD47" s="413"/>
    </row>
    <row r="48" spans="1:30" ht="12" customHeight="1" x14ac:dyDescent="0.25">
      <c r="A48" s="112"/>
      <c r="B48" s="40" t="s">
        <v>359</v>
      </c>
      <c r="C48" s="924" t="s">
        <v>360</v>
      </c>
      <c r="D48" s="416" t="s">
        <v>325</v>
      </c>
      <c r="E48" s="12"/>
      <c r="F48" s="734">
        <v>955.55</v>
      </c>
      <c r="G48" s="729">
        <v>42374</v>
      </c>
      <c r="H48" s="19"/>
      <c r="I48" s="734">
        <v>762.71</v>
      </c>
      <c r="J48" s="729">
        <v>42548</v>
      </c>
      <c r="K48" s="16"/>
      <c r="L48" s="962">
        <v>943.55</v>
      </c>
      <c r="M48" s="963">
        <v>965.13</v>
      </c>
      <c r="N48" s="112"/>
      <c r="O48" s="350">
        <f t="shared" si="2"/>
        <v>-2.2359682115362767E-2</v>
      </c>
      <c r="P48" s="209"/>
      <c r="S48" s="413"/>
      <c r="T48" s="413"/>
      <c r="U48" s="413"/>
      <c r="V48" s="413"/>
      <c r="W48" s="413"/>
      <c r="X48" s="413"/>
      <c r="Y48" s="413"/>
      <c r="Z48" s="413"/>
      <c r="AA48" s="413"/>
      <c r="AB48" s="413"/>
      <c r="AC48" s="413"/>
      <c r="AD48" s="413"/>
    </row>
    <row r="49" spans="1:30" ht="12" customHeight="1" x14ac:dyDescent="0.25">
      <c r="A49" s="112"/>
      <c r="B49" s="40" t="s">
        <v>361</v>
      </c>
      <c r="C49" s="924" t="s">
        <v>362</v>
      </c>
      <c r="D49" s="416" t="s">
        <v>325</v>
      </c>
      <c r="E49" s="12"/>
      <c r="F49" s="734">
        <v>1207.45</v>
      </c>
      <c r="G49" s="729">
        <v>42724</v>
      </c>
      <c r="H49" s="19"/>
      <c r="I49" s="734">
        <v>935.68</v>
      </c>
      <c r="J49" s="729">
        <v>42548</v>
      </c>
      <c r="K49" s="16"/>
      <c r="L49" s="962">
        <v>1200.67</v>
      </c>
      <c r="M49" s="963">
        <v>1158.99</v>
      </c>
      <c r="N49" s="112"/>
      <c r="O49" s="350">
        <f t="shared" si="2"/>
        <v>3.5962346525854505E-2</v>
      </c>
      <c r="P49" s="209"/>
      <c r="S49" s="413"/>
      <c r="T49" s="413"/>
      <c r="U49" s="413"/>
      <c r="V49" s="413"/>
      <c r="W49" s="413"/>
      <c r="X49" s="413"/>
      <c r="Y49" s="413"/>
      <c r="Z49" s="413"/>
      <c r="AA49" s="413"/>
      <c r="AB49" s="413"/>
      <c r="AC49" s="413"/>
      <c r="AD49" s="413"/>
    </row>
    <row r="50" spans="1:30" ht="12" customHeight="1" x14ac:dyDescent="0.25">
      <c r="A50" s="199"/>
      <c r="B50" s="40" t="s">
        <v>74</v>
      </c>
      <c r="C50" s="924" t="s">
        <v>363</v>
      </c>
      <c r="D50" s="416" t="s">
        <v>325</v>
      </c>
      <c r="E50" s="12"/>
      <c r="F50" s="734">
        <v>86343.65</v>
      </c>
      <c r="G50" s="729">
        <v>42478</v>
      </c>
      <c r="H50" s="19"/>
      <c r="I50" s="734">
        <v>68567.89</v>
      </c>
      <c r="J50" s="729">
        <v>42390</v>
      </c>
      <c r="K50" s="16"/>
      <c r="L50" s="962">
        <v>78138.66</v>
      </c>
      <c r="M50" s="963">
        <v>71726.990000000005</v>
      </c>
      <c r="N50" s="112"/>
      <c r="O50" s="350">
        <f t="shared" si="2"/>
        <v>8.9389921422884155E-2</v>
      </c>
      <c r="P50" s="209"/>
      <c r="S50" s="413"/>
      <c r="T50" s="413"/>
      <c r="U50" s="413"/>
      <c r="V50" s="413"/>
      <c r="W50" s="413"/>
      <c r="X50" s="413"/>
      <c r="Y50" s="413"/>
      <c r="Z50" s="413"/>
      <c r="AA50" s="413"/>
      <c r="AB50" s="413"/>
      <c r="AC50" s="413"/>
      <c r="AD50" s="413"/>
    </row>
    <row r="51" spans="1:30" ht="12" customHeight="1" x14ac:dyDescent="0.25">
      <c r="A51" s="112"/>
      <c r="B51" s="40" t="s">
        <v>76</v>
      </c>
      <c r="C51" s="924" t="s">
        <v>364</v>
      </c>
      <c r="D51" s="416" t="s">
        <v>325</v>
      </c>
      <c r="E51" s="12"/>
      <c r="F51" s="734">
        <v>11927.19</v>
      </c>
      <c r="G51" s="729">
        <v>42727</v>
      </c>
      <c r="H51" s="19"/>
      <c r="I51" s="734">
        <v>8828.91</v>
      </c>
      <c r="J51" s="729">
        <v>42381</v>
      </c>
      <c r="K51" s="16"/>
      <c r="L51" s="962">
        <v>11644.22</v>
      </c>
      <c r="M51" s="963">
        <v>8925.7099999999991</v>
      </c>
      <c r="N51" s="112"/>
      <c r="O51" s="350">
        <f t="shared" si="2"/>
        <v>0.30457072882717462</v>
      </c>
      <c r="P51" s="209"/>
      <c r="S51" s="413"/>
      <c r="T51" s="413"/>
      <c r="U51" s="413"/>
      <c r="V51" s="413"/>
      <c r="W51" s="413"/>
      <c r="X51" s="413"/>
      <c r="Y51" s="413"/>
      <c r="Z51" s="413"/>
      <c r="AA51" s="413"/>
      <c r="AB51" s="413"/>
      <c r="AC51" s="413"/>
      <c r="AD51" s="413"/>
    </row>
    <row r="52" spans="1:30" ht="12" customHeight="1" x14ac:dyDescent="0.25">
      <c r="A52" s="112"/>
      <c r="B52" s="40" t="s">
        <v>78</v>
      </c>
      <c r="C52" s="924" t="s">
        <v>365</v>
      </c>
      <c r="D52" s="416" t="s">
        <v>325</v>
      </c>
      <c r="E52" s="12"/>
      <c r="F52" s="734">
        <v>69.8</v>
      </c>
      <c r="G52" s="729">
        <v>42531</v>
      </c>
      <c r="H52" s="19"/>
      <c r="I52" s="734">
        <v>63.32</v>
      </c>
      <c r="J52" s="729">
        <v>42718</v>
      </c>
      <c r="K52" s="16"/>
      <c r="L52" s="962">
        <v>66.41</v>
      </c>
      <c r="M52" s="963">
        <v>67.75</v>
      </c>
      <c r="N52" s="112"/>
      <c r="O52" s="350">
        <f>L52/M52-1</f>
        <v>-1.9778597785977903E-2</v>
      </c>
      <c r="P52" s="209"/>
      <c r="S52" s="413"/>
      <c r="T52" s="413"/>
      <c r="U52" s="413"/>
      <c r="V52" s="413"/>
      <c r="W52" s="413"/>
      <c r="X52" s="413"/>
      <c r="Y52" s="413"/>
      <c r="Z52" s="413"/>
      <c r="AA52" s="413"/>
      <c r="AB52" s="413"/>
      <c r="AC52" s="413"/>
      <c r="AD52" s="413"/>
    </row>
    <row r="53" spans="1:30" ht="12" customHeight="1" x14ac:dyDescent="0.25">
      <c r="A53" s="112"/>
      <c r="B53" s="40" t="s">
        <v>79</v>
      </c>
      <c r="C53" s="924" t="s">
        <v>366</v>
      </c>
      <c r="D53" s="416" t="s">
        <v>325</v>
      </c>
      <c r="E53" s="12"/>
      <c r="F53" s="734">
        <v>526.54999999999995</v>
      </c>
      <c r="G53" s="729">
        <v>42734</v>
      </c>
      <c r="H53" s="19"/>
      <c r="I53" s="734">
        <v>416.59</v>
      </c>
      <c r="J53" s="729">
        <v>42411</v>
      </c>
      <c r="K53" s="16"/>
      <c r="L53" s="962">
        <v>526.54999999999995</v>
      </c>
      <c r="M53" s="962">
        <v>508.8</v>
      </c>
      <c r="N53" s="112"/>
      <c r="O53" s="350">
        <f t="shared" ref="O53:O54" si="3">L53/M53-1</f>
        <v>3.4886006289308158E-2</v>
      </c>
      <c r="P53" s="209"/>
      <c r="S53" s="413"/>
      <c r="T53" s="413"/>
      <c r="U53" s="413"/>
      <c r="V53" s="413"/>
      <c r="W53" s="413"/>
      <c r="X53" s="413"/>
      <c r="Y53" s="413"/>
      <c r="Z53" s="413"/>
      <c r="AA53" s="413"/>
      <c r="AB53" s="413"/>
      <c r="AC53" s="413"/>
      <c r="AD53" s="413"/>
    </row>
    <row r="54" spans="1:30" ht="12" customHeight="1" x14ac:dyDescent="0.25">
      <c r="A54" s="112"/>
      <c r="B54" s="40" t="s">
        <v>80</v>
      </c>
      <c r="C54" s="924" t="s">
        <v>367</v>
      </c>
      <c r="D54" s="416" t="s">
        <v>325</v>
      </c>
      <c r="E54" s="12"/>
      <c r="F54" s="734">
        <v>3658.61</v>
      </c>
      <c r="G54" s="729">
        <v>42716</v>
      </c>
      <c r="H54" s="19"/>
      <c r="I54" s="734">
        <v>2590.7199999999998</v>
      </c>
      <c r="J54" s="729">
        <v>42390</v>
      </c>
      <c r="K54" s="16"/>
      <c r="L54" s="962">
        <v>3530.88</v>
      </c>
      <c r="M54" s="963">
        <v>3151</v>
      </c>
      <c r="N54" s="112"/>
      <c r="O54" s="350">
        <f t="shared" si="3"/>
        <v>0.12055855284036809</v>
      </c>
      <c r="P54" s="209"/>
      <c r="S54" s="413"/>
      <c r="T54" s="413"/>
      <c r="U54" s="413"/>
      <c r="V54" s="413"/>
      <c r="W54" s="413"/>
      <c r="X54" s="413"/>
      <c r="Y54" s="413"/>
      <c r="Z54" s="413"/>
      <c r="AA54" s="413"/>
      <c r="AB54" s="413"/>
      <c r="AC54" s="413"/>
      <c r="AD54" s="413"/>
    </row>
    <row r="55" spans="1:30" ht="12" customHeight="1" x14ac:dyDescent="0.25">
      <c r="A55" s="112"/>
      <c r="B55" s="40" t="s">
        <v>603</v>
      </c>
      <c r="C55" s="924" t="s">
        <v>368</v>
      </c>
      <c r="D55" s="416" t="s">
        <v>325</v>
      </c>
      <c r="E55" s="12"/>
      <c r="F55" s="734">
        <v>12420.3</v>
      </c>
      <c r="G55" s="729">
        <v>42726</v>
      </c>
      <c r="H55" s="19"/>
      <c r="I55" s="734">
        <v>5713.35</v>
      </c>
      <c r="J55" s="729">
        <v>42390</v>
      </c>
      <c r="K55" s="16"/>
      <c r="L55" s="962">
        <v>12344.89</v>
      </c>
      <c r="M55" s="963">
        <v>7006.01</v>
      </c>
      <c r="N55" s="112"/>
      <c r="O55" s="350">
        <f>L55/M55-1</f>
        <v>0.76204287461764952</v>
      </c>
      <c r="S55" s="413"/>
      <c r="T55" s="413"/>
      <c r="U55" s="413"/>
      <c r="V55" s="413"/>
      <c r="W55" s="413"/>
      <c r="X55" s="413"/>
      <c r="Y55" s="413"/>
      <c r="Z55" s="413"/>
      <c r="AA55" s="413"/>
      <c r="AB55" s="413"/>
      <c r="AC55" s="413"/>
      <c r="AD55" s="413"/>
    </row>
    <row r="56" spans="1:30" ht="12" customHeight="1" x14ac:dyDescent="0.25">
      <c r="A56" s="112"/>
      <c r="B56" s="40" t="s">
        <v>369</v>
      </c>
      <c r="C56" s="924" t="s">
        <v>370</v>
      </c>
      <c r="D56" s="416" t="s">
        <v>325</v>
      </c>
      <c r="E56" s="12"/>
      <c r="F56" s="734">
        <v>731.54</v>
      </c>
      <c r="G56" s="729">
        <v>42732</v>
      </c>
      <c r="H56" s="19"/>
      <c r="I56" s="734">
        <v>586.63</v>
      </c>
      <c r="J56" s="729">
        <v>42411</v>
      </c>
      <c r="K56" s="16"/>
      <c r="L56" s="962">
        <v>729.86</v>
      </c>
      <c r="M56" s="963">
        <v>680.38</v>
      </c>
      <c r="N56" s="112"/>
      <c r="O56" s="350">
        <f t="shared" ref="O56:O64" si="4">L56/M56-1</f>
        <v>7.2724065963138296E-2</v>
      </c>
      <c r="S56" s="413"/>
      <c r="T56" s="413"/>
      <c r="U56" s="413"/>
      <c r="V56" s="413"/>
      <c r="W56" s="413"/>
      <c r="X56" s="413"/>
      <c r="Y56" s="413"/>
      <c r="Z56" s="413"/>
      <c r="AA56" s="413"/>
      <c r="AB56" s="413"/>
      <c r="AC56" s="413"/>
      <c r="AD56" s="413"/>
    </row>
    <row r="57" spans="1:30" ht="12" customHeight="1" x14ac:dyDescent="0.25">
      <c r="A57" s="112"/>
      <c r="B57" s="40" t="s">
        <v>371</v>
      </c>
      <c r="C57" s="924" t="s">
        <v>372</v>
      </c>
      <c r="D57" s="416" t="s">
        <v>325</v>
      </c>
      <c r="E57" s="12"/>
      <c r="F57" s="734">
        <v>12835.79</v>
      </c>
      <c r="G57" s="729">
        <v>42663</v>
      </c>
      <c r="H57" s="19"/>
      <c r="I57" s="734">
        <v>10914.1</v>
      </c>
      <c r="J57" s="729">
        <v>42411</v>
      </c>
      <c r="K57" s="16"/>
      <c r="L57" s="962">
        <v>12693.4</v>
      </c>
      <c r="M57" s="963">
        <v>12899.76</v>
      </c>
      <c r="N57" s="112"/>
      <c r="O57" s="350">
        <f t="shared" si="4"/>
        <v>-1.5997196847073125E-2</v>
      </c>
      <c r="S57" s="413"/>
      <c r="T57" s="413"/>
      <c r="U57" s="413"/>
      <c r="V57" s="413"/>
      <c r="W57" s="413"/>
      <c r="X57" s="413"/>
      <c r="Y57" s="413"/>
      <c r="Z57" s="413"/>
      <c r="AA57" s="413"/>
      <c r="AB57" s="413"/>
      <c r="AC57" s="413"/>
      <c r="AD57" s="413"/>
    </row>
    <row r="58" spans="1:30" ht="12" customHeight="1" x14ac:dyDescent="0.25">
      <c r="A58" s="112"/>
      <c r="B58" s="40" t="s">
        <v>373</v>
      </c>
      <c r="C58" s="924" t="s">
        <v>374</v>
      </c>
      <c r="D58" s="416" t="s">
        <v>130</v>
      </c>
      <c r="E58" s="12"/>
      <c r="F58" s="739">
        <v>2575.9499999999998</v>
      </c>
      <c r="G58" s="729">
        <v>42594</v>
      </c>
      <c r="H58" s="19"/>
      <c r="I58" s="739">
        <v>2155.09</v>
      </c>
      <c r="J58" s="729">
        <v>42411</v>
      </c>
      <c r="K58" s="16"/>
      <c r="L58" s="962">
        <v>2520.15</v>
      </c>
      <c r="M58" s="963">
        <v>2524.41</v>
      </c>
      <c r="N58" s="112"/>
      <c r="O58" s="350">
        <f t="shared" si="4"/>
        <v>-1.6875230251820472E-3</v>
      </c>
      <c r="S58" s="413"/>
      <c r="T58" s="413"/>
      <c r="U58" s="413"/>
      <c r="V58" s="413"/>
      <c r="W58" s="413"/>
      <c r="X58" s="413"/>
      <c r="Y58" s="413"/>
      <c r="Z58" s="413"/>
      <c r="AA58" s="413"/>
      <c r="AB58" s="413"/>
      <c r="AC58" s="413"/>
      <c r="AD58" s="413"/>
    </row>
    <row r="59" spans="1:30" ht="12" customHeight="1" x14ac:dyDescent="0.25">
      <c r="A59" s="112"/>
      <c r="B59" s="40" t="s">
        <v>375</v>
      </c>
      <c r="C59" s="924" t="s">
        <v>376</v>
      </c>
      <c r="D59" s="416" t="s">
        <v>325</v>
      </c>
      <c r="E59" s="12"/>
      <c r="F59" s="739">
        <v>3769.25</v>
      </c>
      <c r="G59" s="729">
        <v>42734</v>
      </c>
      <c r="H59" s="19"/>
      <c r="I59" s="739">
        <v>3028.13</v>
      </c>
      <c r="J59" s="729">
        <v>42411</v>
      </c>
      <c r="K59" s="16"/>
      <c r="L59" s="962">
        <v>3769.25</v>
      </c>
      <c r="M59" s="963">
        <v>3596.97</v>
      </c>
      <c r="N59" s="112"/>
      <c r="O59" s="350">
        <f t="shared" si="4"/>
        <v>4.7895867911047496E-2</v>
      </c>
      <c r="P59" s="209"/>
      <c r="S59" s="413"/>
      <c r="T59" s="413"/>
      <c r="U59" s="413"/>
      <c r="V59" s="413"/>
      <c r="W59" s="413"/>
      <c r="X59" s="413"/>
      <c r="Y59" s="413"/>
      <c r="Z59" s="413"/>
      <c r="AA59" s="413"/>
      <c r="AB59" s="413"/>
      <c r="AC59" s="413"/>
      <c r="AD59" s="413"/>
    </row>
    <row r="60" spans="1:30" ht="12" customHeight="1" x14ac:dyDescent="0.25">
      <c r="A60" s="112"/>
      <c r="B60" s="40" t="s">
        <v>83</v>
      </c>
      <c r="C60" s="924" t="s">
        <v>377</v>
      </c>
      <c r="D60" s="416" t="s">
        <v>325</v>
      </c>
      <c r="E60" s="12"/>
      <c r="F60" s="739">
        <v>6736.1</v>
      </c>
      <c r="G60" s="729">
        <v>42374</v>
      </c>
      <c r="H60" s="19"/>
      <c r="I60" s="739">
        <v>5296.74</v>
      </c>
      <c r="J60" s="729">
        <v>42548</v>
      </c>
      <c r="K60" s="16"/>
      <c r="L60" s="962">
        <v>6517.24</v>
      </c>
      <c r="M60" s="963">
        <v>6791.68</v>
      </c>
      <c r="N60" s="112"/>
      <c r="O60" s="350">
        <f t="shared" si="4"/>
        <v>-4.040826422917454E-2</v>
      </c>
      <c r="P60" s="209"/>
      <c r="S60" s="413"/>
      <c r="T60" s="413"/>
      <c r="U60" s="413"/>
      <c r="V60" s="413"/>
      <c r="W60" s="413"/>
      <c r="X60" s="413"/>
      <c r="Y60" s="413"/>
      <c r="Z60" s="413"/>
      <c r="AA60" s="413"/>
      <c r="AB60" s="413"/>
      <c r="AC60" s="413"/>
      <c r="AD60" s="413"/>
    </row>
    <row r="61" spans="1:30" ht="12" customHeight="1" x14ac:dyDescent="0.25">
      <c r="A61" s="112"/>
      <c r="B61" s="40" t="s">
        <v>84</v>
      </c>
      <c r="C61" s="924" t="s">
        <v>378</v>
      </c>
      <c r="D61" s="416" t="s">
        <v>325</v>
      </c>
      <c r="E61" s="12"/>
      <c r="F61" s="739">
        <v>55188.336977819999</v>
      </c>
      <c r="G61" s="729">
        <v>42118</v>
      </c>
      <c r="H61" s="19"/>
      <c r="I61" s="739">
        <v>47631.18611504</v>
      </c>
      <c r="J61" s="729">
        <v>42240</v>
      </c>
      <c r="K61" s="16"/>
      <c r="L61" s="962">
        <v>50653.54</v>
      </c>
      <c r="M61" s="963">
        <v>50693.760000000002</v>
      </c>
      <c r="N61" s="112"/>
      <c r="O61" s="350">
        <f t="shared" si="4"/>
        <v>-7.933915337903219E-4</v>
      </c>
      <c r="P61" s="209"/>
      <c r="S61" s="413"/>
      <c r="T61" s="413"/>
      <c r="U61" s="413"/>
      <c r="V61" s="413"/>
      <c r="W61" s="413"/>
      <c r="X61" s="413"/>
      <c r="Y61" s="413"/>
      <c r="Z61" s="413"/>
      <c r="AA61" s="413"/>
      <c r="AB61" s="413"/>
      <c r="AC61" s="413"/>
      <c r="AD61" s="413"/>
    </row>
    <row r="62" spans="1:30" ht="12" customHeight="1" x14ac:dyDescent="0.25">
      <c r="A62" s="112"/>
      <c r="B62" s="40" t="s">
        <v>88</v>
      </c>
      <c r="C62" s="924" t="s">
        <v>379</v>
      </c>
      <c r="D62" s="416" t="s">
        <v>325</v>
      </c>
      <c r="E62" s="12"/>
      <c r="F62" s="734">
        <v>853.68</v>
      </c>
      <c r="G62" s="729">
        <v>42712</v>
      </c>
      <c r="H62" s="19"/>
      <c r="I62" s="734">
        <v>593.66999999999996</v>
      </c>
      <c r="J62" s="729">
        <v>42411</v>
      </c>
      <c r="K62" s="16"/>
      <c r="L62" s="962">
        <v>824.15</v>
      </c>
      <c r="M62" s="963">
        <v>692.56</v>
      </c>
      <c r="N62" s="92"/>
      <c r="O62" s="350">
        <f t="shared" si="4"/>
        <v>0.19000519810557925</v>
      </c>
      <c r="P62" s="209"/>
      <c r="S62" s="413"/>
      <c r="T62" s="413"/>
      <c r="U62" s="413"/>
      <c r="V62" s="413"/>
      <c r="W62" s="413"/>
      <c r="X62" s="413"/>
      <c r="Y62" s="413"/>
      <c r="Z62" s="413"/>
      <c r="AA62" s="413"/>
      <c r="AB62" s="413"/>
      <c r="AC62" s="413"/>
      <c r="AD62" s="413"/>
    </row>
    <row r="63" spans="1:30" ht="12" customHeight="1" x14ac:dyDescent="0.25">
      <c r="A63" s="112"/>
      <c r="B63" s="40" t="s">
        <v>89</v>
      </c>
      <c r="C63" s="924" t="s">
        <v>380</v>
      </c>
      <c r="D63" s="416" t="s">
        <v>325</v>
      </c>
      <c r="E63" s="12"/>
      <c r="F63" s="734">
        <v>4630.8789999999999</v>
      </c>
      <c r="G63" s="729">
        <v>42734</v>
      </c>
      <c r="H63" s="19"/>
      <c r="I63" s="734">
        <v>4390.1239999999998</v>
      </c>
      <c r="J63" s="729">
        <v>42620</v>
      </c>
      <c r="K63" s="16"/>
      <c r="L63" s="962">
        <v>4630.88</v>
      </c>
      <c r="M63" s="963">
        <v>4430.99</v>
      </c>
      <c r="N63" s="92"/>
      <c r="O63" s="350">
        <f t="shared" si="4"/>
        <v>4.5111814741175316E-2</v>
      </c>
      <c r="P63" s="209"/>
      <c r="S63" s="413"/>
      <c r="T63" s="413"/>
      <c r="U63" s="413"/>
      <c r="V63" s="413"/>
      <c r="W63" s="413"/>
      <c r="X63" s="413"/>
      <c r="Y63" s="413"/>
      <c r="Z63" s="413"/>
      <c r="AA63" s="413"/>
      <c r="AB63" s="413"/>
      <c r="AC63" s="413"/>
      <c r="AD63" s="413"/>
    </row>
    <row r="64" spans="1:30" ht="12" customHeight="1" x14ac:dyDescent="0.25">
      <c r="A64" s="112"/>
      <c r="B64" s="40" t="s">
        <v>90</v>
      </c>
      <c r="C64" s="924" t="s">
        <v>381</v>
      </c>
      <c r="D64" s="416" t="s">
        <v>325</v>
      </c>
      <c r="E64" s="12"/>
      <c r="F64" s="734">
        <v>1598.13</v>
      </c>
      <c r="G64" s="729">
        <v>42717</v>
      </c>
      <c r="H64" s="19"/>
      <c r="I64" s="734">
        <v>1136.78</v>
      </c>
      <c r="J64" s="729">
        <v>42384</v>
      </c>
      <c r="K64" s="16"/>
      <c r="L64" s="968">
        <v>1570.1</v>
      </c>
      <c r="M64" s="963">
        <v>1243.8399999999999</v>
      </c>
      <c r="N64" s="92"/>
      <c r="O64" s="350">
        <f t="shared" si="4"/>
        <v>0.26230061744275801</v>
      </c>
      <c r="P64" s="209"/>
      <c r="S64" s="413"/>
      <c r="T64" s="413"/>
      <c r="U64" s="413"/>
      <c r="V64" s="413"/>
      <c r="W64" s="413"/>
      <c r="X64" s="413"/>
      <c r="Y64" s="413"/>
      <c r="Z64" s="413"/>
      <c r="AA64" s="413"/>
      <c r="AB64" s="413"/>
      <c r="AC64" s="413"/>
      <c r="AD64" s="413"/>
    </row>
    <row r="65" spans="1:30" ht="12" customHeight="1" x14ac:dyDescent="0.25">
      <c r="A65" s="112"/>
      <c r="B65" s="40" t="s">
        <v>92</v>
      </c>
      <c r="C65" s="924" t="s">
        <v>382</v>
      </c>
      <c r="D65" s="416" t="s">
        <v>325</v>
      </c>
      <c r="E65" s="12"/>
      <c r="F65" s="734">
        <v>6020.39</v>
      </c>
      <c r="G65" s="729">
        <v>42618</v>
      </c>
      <c r="H65" s="417"/>
      <c r="I65" s="734">
        <v>4867</v>
      </c>
      <c r="J65" s="729">
        <v>42390</v>
      </c>
      <c r="K65" s="16"/>
      <c r="L65" s="962">
        <v>5782.71</v>
      </c>
      <c r="M65" s="963">
        <v>5406.22</v>
      </c>
      <c r="N65" s="92"/>
      <c r="O65" s="350">
        <f t="shared" si="2"/>
        <v>6.9640155228607004E-2</v>
      </c>
      <c r="P65" s="209"/>
      <c r="S65" s="413"/>
      <c r="T65" s="413"/>
      <c r="U65" s="413"/>
      <c r="V65" s="413"/>
      <c r="W65" s="413"/>
      <c r="X65" s="413"/>
      <c r="Y65" s="413"/>
      <c r="Z65" s="413"/>
      <c r="AA65" s="413"/>
      <c r="AB65" s="413"/>
      <c r="AC65" s="413"/>
      <c r="AD65" s="413"/>
    </row>
    <row r="66" spans="1:30" ht="12" customHeight="1" x14ac:dyDescent="0.25">
      <c r="A66" s="112"/>
      <c r="B66" s="40" t="s">
        <v>94</v>
      </c>
      <c r="C66" s="924" t="s">
        <v>383</v>
      </c>
      <c r="D66" s="416" t="s">
        <v>325</v>
      </c>
      <c r="E66" s="12"/>
      <c r="F66" s="734">
        <v>296</v>
      </c>
      <c r="G66" s="729">
        <v>42732</v>
      </c>
      <c r="H66" s="19"/>
      <c r="I66" s="734">
        <v>250</v>
      </c>
      <c r="J66" s="729">
        <v>42411</v>
      </c>
      <c r="K66" s="16"/>
      <c r="L66" s="962">
        <v>295.7</v>
      </c>
      <c r="M66" s="963">
        <v>298.08999999999997</v>
      </c>
      <c r="N66" s="112"/>
      <c r="O66" s="350">
        <f t="shared" si="2"/>
        <v>-8.0177127713105811E-3</v>
      </c>
      <c r="P66" s="209"/>
      <c r="S66" s="413"/>
      <c r="T66" s="413"/>
      <c r="U66" s="413"/>
      <c r="V66" s="413"/>
      <c r="W66" s="413"/>
      <c r="X66" s="413"/>
      <c r="Y66" s="413"/>
      <c r="Z66" s="413"/>
      <c r="AA66" s="413"/>
      <c r="AB66" s="413"/>
      <c r="AC66" s="413"/>
      <c r="AD66" s="413"/>
    </row>
    <row r="67" spans="1:30" ht="12" customHeight="1" x14ac:dyDescent="0.25">
      <c r="A67" s="112"/>
      <c r="B67" s="40" t="s">
        <v>95</v>
      </c>
      <c r="C67" s="924" t="s">
        <v>385</v>
      </c>
      <c r="D67" s="416" t="s">
        <v>325</v>
      </c>
      <c r="E67" s="12"/>
      <c r="F67" s="734">
        <v>31071.25</v>
      </c>
      <c r="G67" s="729">
        <v>42544</v>
      </c>
      <c r="H67" s="19"/>
      <c r="I67" s="734">
        <v>22456.32</v>
      </c>
      <c r="J67" s="729">
        <v>42388</v>
      </c>
      <c r="K67" s="16"/>
      <c r="L67" s="968">
        <v>26782.93</v>
      </c>
      <c r="M67" s="963">
        <v>28642.25</v>
      </c>
      <c r="N67" s="112"/>
      <c r="O67" s="350">
        <f t="shared" si="2"/>
        <v>-6.4915291221883775E-2</v>
      </c>
      <c r="P67" s="209"/>
      <c r="S67" s="413"/>
      <c r="T67" s="413"/>
      <c r="U67" s="413"/>
      <c r="V67" s="413"/>
      <c r="W67" s="413"/>
      <c r="X67" s="413"/>
      <c r="Y67" s="413"/>
      <c r="Z67" s="413"/>
      <c r="AA67" s="413"/>
      <c r="AB67" s="413"/>
      <c r="AC67" s="413"/>
      <c r="AD67" s="413"/>
    </row>
    <row r="68" spans="1:30" ht="12" customHeight="1" x14ac:dyDescent="0.25">
      <c r="A68" s="112"/>
      <c r="B68" s="40" t="s">
        <v>97</v>
      </c>
      <c r="C68" s="924" t="s">
        <v>801</v>
      </c>
      <c r="D68" s="416" t="s">
        <v>325</v>
      </c>
      <c r="E68" s="12"/>
      <c r="F68" s="734">
        <v>661.3</v>
      </c>
      <c r="G68" s="729">
        <v>42109</v>
      </c>
      <c r="H68" s="19"/>
      <c r="I68" s="734">
        <v>552.20000000000005</v>
      </c>
      <c r="J68" s="729">
        <v>42240</v>
      </c>
      <c r="K68" s="16"/>
      <c r="L68" s="962">
        <v>337.66</v>
      </c>
      <c r="M68" s="963">
        <v>314.99</v>
      </c>
      <c r="N68" s="112"/>
      <c r="O68" s="350">
        <f>L68/M68-1</f>
        <v>7.1970538747261781E-2</v>
      </c>
      <c r="P68" s="209"/>
      <c r="S68" s="413"/>
      <c r="T68" s="413"/>
      <c r="U68" s="413"/>
      <c r="V68" s="413"/>
      <c r="W68" s="413"/>
      <c r="X68" s="413"/>
      <c r="Y68" s="413"/>
      <c r="Z68" s="413"/>
      <c r="AA68" s="413"/>
      <c r="AB68" s="413"/>
      <c r="AC68" s="413"/>
      <c r="AD68" s="413"/>
    </row>
    <row r="69" spans="1:30" ht="12" customHeight="1" x14ac:dyDescent="0.25">
      <c r="A69" s="112"/>
      <c r="B69" s="40" t="s">
        <v>188</v>
      </c>
      <c r="C69" s="924" t="s">
        <v>803</v>
      </c>
      <c r="D69" s="416" t="s">
        <v>325</v>
      </c>
      <c r="E69" s="12"/>
      <c r="F69" s="734">
        <v>536.95000000000005</v>
      </c>
      <c r="G69" s="729">
        <v>42584</v>
      </c>
      <c r="H69" s="19"/>
      <c r="I69" s="734">
        <v>488.39</v>
      </c>
      <c r="J69" s="729">
        <v>42521</v>
      </c>
      <c r="K69" s="16"/>
      <c r="L69" s="962">
        <v>530.16</v>
      </c>
      <c r="M69" s="963">
        <v>532.73</v>
      </c>
      <c r="N69" s="112"/>
      <c r="O69" s="350">
        <f>L69/M69-1</f>
        <v>-4.8242073846038735E-3</v>
      </c>
      <c r="P69" s="209"/>
      <c r="S69" s="413"/>
      <c r="T69" s="413"/>
      <c r="U69" s="413"/>
      <c r="V69" s="413"/>
      <c r="W69" s="413"/>
      <c r="X69" s="413"/>
      <c r="Y69" s="413"/>
      <c r="Z69" s="413"/>
      <c r="AA69" s="413"/>
      <c r="AB69" s="413"/>
      <c r="AC69" s="413"/>
      <c r="AD69" s="413"/>
    </row>
    <row r="70" spans="1:30" ht="12" customHeight="1" x14ac:dyDescent="0.25">
      <c r="A70" s="112"/>
      <c r="B70" s="40" t="s">
        <v>99</v>
      </c>
      <c r="C70" s="924" t="s">
        <v>386</v>
      </c>
      <c r="D70" s="416" t="s">
        <v>130</v>
      </c>
      <c r="E70" s="12"/>
      <c r="F70" s="734">
        <v>3339.23</v>
      </c>
      <c r="G70" s="729">
        <v>42141</v>
      </c>
      <c r="H70" s="19"/>
      <c r="I70" s="734">
        <v>2575.79</v>
      </c>
      <c r="J70" s="729">
        <v>42351</v>
      </c>
      <c r="K70" s="16"/>
      <c r="L70" s="962">
        <v>2869.16</v>
      </c>
      <c r="M70" s="969">
        <v>2776.78</v>
      </c>
      <c r="N70" s="112"/>
      <c r="O70" s="350">
        <f>L70/M70-1</f>
        <v>3.3268750135048375E-2</v>
      </c>
      <c r="P70" s="209"/>
      <c r="S70" s="413"/>
      <c r="T70" s="413"/>
      <c r="U70" s="413"/>
      <c r="V70" s="413"/>
      <c r="W70" s="413"/>
      <c r="X70" s="413"/>
      <c r="Y70" s="413"/>
      <c r="Z70" s="413"/>
      <c r="AA70" s="413"/>
      <c r="AB70" s="413"/>
      <c r="AC70" s="413"/>
      <c r="AD70" s="413"/>
    </row>
    <row r="71" spans="1:30" ht="12" customHeight="1" x14ac:dyDescent="0.25">
      <c r="A71" s="112"/>
      <c r="B71" s="40" t="s">
        <v>101</v>
      </c>
      <c r="C71" s="924" t="s">
        <v>387</v>
      </c>
      <c r="D71" s="416" t="s">
        <v>325</v>
      </c>
      <c r="E71" s="12"/>
      <c r="F71" s="734">
        <v>7257.17</v>
      </c>
      <c r="G71" s="729">
        <v>42731</v>
      </c>
      <c r="H71" s="19"/>
      <c r="I71" s="734">
        <v>5416.47</v>
      </c>
      <c r="J71" s="729">
        <v>42646</v>
      </c>
      <c r="K71" s="16"/>
      <c r="L71" s="962">
        <v>7210.43</v>
      </c>
      <c r="M71" s="963">
        <v>6911.76</v>
      </c>
      <c r="N71" s="112"/>
      <c r="O71" s="350">
        <f t="shared" si="2"/>
        <v>4.3211859208074355E-2</v>
      </c>
      <c r="P71" s="209"/>
      <c r="S71" s="413"/>
      <c r="T71" s="413"/>
      <c r="U71" s="413"/>
      <c r="V71" s="413"/>
      <c r="W71" s="413"/>
      <c r="X71" s="413"/>
      <c r="Y71" s="413"/>
      <c r="Z71" s="413"/>
      <c r="AA71" s="413"/>
      <c r="AB71" s="413"/>
      <c r="AC71" s="413"/>
      <c r="AD71" s="413"/>
    </row>
    <row r="72" spans="1:30" ht="12" customHeight="1" x14ac:dyDescent="0.25">
      <c r="A72" s="112"/>
      <c r="B72" s="40" t="s">
        <v>103</v>
      </c>
      <c r="C72" s="924" t="s">
        <v>388</v>
      </c>
      <c r="D72" s="416" t="s">
        <v>130</v>
      </c>
      <c r="E72" s="12"/>
      <c r="F72" s="734">
        <v>9045.49</v>
      </c>
      <c r="G72" s="729">
        <v>42620</v>
      </c>
      <c r="H72" s="19"/>
      <c r="I72" s="734">
        <v>7783.35</v>
      </c>
      <c r="J72" s="729">
        <v>42411</v>
      </c>
      <c r="K72" s="16"/>
      <c r="L72" s="964">
        <v>8219.8700000000008</v>
      </c>
      <c r="M72" s="963">
        <v>8818.09</v>
      </c>
      <c r="N72" s="112"/>
      <c r="O72" s="350">
        <f t="shared" si="2"/>
        <v>-6.784008781947104E-2</v>
      </c>
      <c r="P72" s="209"/>
      <c r="S72" s="413"/>
      <c r="T72" s="413"/>
      <c r="U72" s="413"/>
      <c r="V72" s="413"/>
      <c r="W72" s="413"/>
      <c r="X72" s="413"/>
      <c r="Y72" s="413"/>
      <c r="Z72" s="413"/>
      <c r="AA72" s="413"/>
      <c r="AB72" s="413"/>
      <c r="AC72" s="413"/>
      <c r="AD72" s="413"/>
    </row>
    <row r="73" spans="1:30" ht="12" customHeight="1" x14ac:dyDescent="0.25">
      <c r="A73" s="112"/>
      <c r="B73" s="40" t="s">
        <v>105</v>
      </c>
      <c r="C73" s="924" t="s">
        <v>389</v>
      </c>
      <c r="D73" s="416" t="s">
        <v>325</v>
      </c>
      <c r="E73" s="12"/>
      <c r="F73" s="734">
        <v>1877.49</v>
      </c>
      <c r="G73" s="729">
        <v>42410</v>
      </c>
      <c r="H73" s="19"/>
      <c r="I73" s="734">
        <v>1740.45</v>
      </c>
      <c r="J73" s="729">
        <v>42570</v>
      </c>
      <c r="K73" s="16"/>
      <c r="L73" s="962">
        <v>1808.37</v>
      </c>
      <c r="M73" s="963">
        <v>1811.07</v>
      </c>
      <c r="N73" s="112"/>
      <c r="O73" s="350">
        <f t="shared" si="2"/>
        <v>-1.4908313869701484E-3</v>
      </c>
      <c r="P73" s="209"/>
      <c r="S73" s="413"/>
      <c r="T73" s="413"/>
      <c r="U73" s="413"/>
      <c r="V73" s="413"/>
      <c r="W73" s="413"/>
      <c r="X73" s="413"/>
      <c r="Y73" s="413"/>
      <c r="Z73" s="413"/>
      <c r="AA73" s="413"/>
      <c r="AB73" s="413"/>
      <c r="AC73" s="413"/>
      <c r="AD73" s="413"/>
    </row>
    <row r="74" spans="1:30" ht="12" customHeight="1" x14ac:dyDescent="0.25">
      <c r="A74" s="112"/>
      <c r="B74" s="46" t="s">
        <v>107</v>
      </c>
      <c r="C74" s="924" t="s">
        <v>390</v>
      </c>
      <c r="D74" s="402" t="s">
        <v>130</v>
      </c>
      <c r="E74" s="12"/>
      <c r="F74" s="736">
        <v>1221.0899999999999</v>
      </c>
      <c r="G74" s="730">
        <v>42432</v>
      </c>
      <c r="H74" s="19"/>
      <c r="I74" s="736">
        <v>1043.0999999999999</v>
      </c>
      <c r="J74" s="730">
        <v>42680</v>
      </c>
      <c r="K74" s="16"/>
      <c r="L74" s="965">
        <v>1076.8</v>
      </c>
      <c r="M74" s="966">
        <v>1210.46</v>
      </c>
      <c r="N74" s="112"/>
      <c r="O74" s="353">
        <f t="shared" si="2"/>
        <v>-0.11042083174991335</v>
      </c>
      <c r="S74" s="413"/>
      <c r="T74" s="413"/>
      <c r="U74" s="413"/>
      <c r="V74" s="413"/>
      <c r="W74" s="413"/>
      <c r="X74" s="413"/>
      <c r="Y74" s="413"/>
      <c r="Z74" s="413"/>
      <c r="AA74" s="413"/>
      <c r="AB74" s="413"/>
      <c r="AC74" s="413"/>
      <c r="AD74" s="413"/>
    </row>
    <row r="75" spans="1:30" ht="12" customHeight="1" x14ac:dyDescent="0.25">
      <c r="A75" s="112"/>
      <c r="B75" s="112"/>
      <c r="D75" s="3"/>
      <c r="E75" s="12"/>
      <c r="F75" s="112"/>
      <c r="G75" s="149"/>
      <c r="H75" s="149"/>
      <c r="I75" s="740"/>
      <c r="J75" s="112"/>
      <c r="K75" s="112"/>
      <c r="L75" s="949"/>
      <c r="M75" s="949"/>
      <c r="N75" s="112"/>
      <c r="O75" s="112"/>
    </row>
    <row r="76" spans="1:30" ht="12" customHeight="1" x14ac:dyDescent="0.25">
      <c r="A76" s="112"/>
      <c r="B76" s="21" t="s">
        <v>292</v>
      </c>
      <c r="C76" s="203"/>
      <c r="F76" s="112"/>
      <c r="G76" s="112"/>
      <c r="H76" s="112"/>
      <c r="I76" s="112"/>
      <c r="J76" s="112"/>
      <c r="K76" s="112"/>
      <c r="L76" s="112"/>
      <c r="M76" s="112"/>
      <c r="N76" s="112"/>
      <c r="O76" s="112"/>
      <c r="P76" s="209"/>
    </row>
    <row r="77" spans="1:30" ht="12" customHeight="1" x14ac:dyDescent="0.25">
      <c r="A77" s="112"/>
      <c r="B77" s="112" t="s">
        <v>391</v>
      </c>
      <c r="C77" s="80"/>
      <c r="F77" s="112"/>
      <c r="G77" s="112"/>
      <c r="H77" s="112"/>
      <c r="I77" s="112"/>
      <c r="J77" s="112"/>
      <c r="K77" s="112"/>
      <c r="L77" s="112"/>
      <c r="M77" s="112"/>
      <c r="N77" s="112"/>
      <c r="O77" s="112"/>
      <c r="P77" s="209"/>
    </row>
    <row r="78" spans="1:30" ht="12" customHeight="1" x14ac:dyDescent="0.25">
      <c r="B78" s="1" t="s">
        <v>287</v>
      </c>
      <c r="F78" s="1"/>
      <c r="G78" s="1"/>
      <c r="H78" s="112"/>
      <c r="I78" s="1"/>
      <c r="J78" s="1"/>
      <c r="K78" s="112"/>
      <c r="L78" s="1"/>
      <c r="M78" s="1"/>
      <c r="N78" s="112"/>
      <c r="O78" s="1"/>
      <c r="P78" s="209"/>
    </row>
    <row r="79" spans="1:30" ht="12" customHeight="1" x14ac:dyDescent="0.25">
      <c r="B79" s="3" t="s">
        <v>392</v>
      </c>
    </row>
    <row r="86" spans="7:7" x14ac:dyDescent="0.25">
      <c r="G86" s="112"/>
    </row>
  </sheetData>
  <mergeCells count="9">
    <mergeCell ref="L4:L6"/>
    <mergeCell ref="M4:M6"/>
    <mergeCell ref="O4:O6"/>
    <mergeCell ref="B4:B6"/>
    <mergeCell ref="C4:C6"/>
    <mergeCell ref="F4:F6"/>
    <mergeCell ref="G4:G6"/>
    <mergeCell ref="I4:I6"/>
    <mergeCell ref="J4:J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69"/>
  <sheetViews>
    <sheetView showGridLines="0" zoomScale="85" zoomScaleNormal="85" workbookViewId="0">
      <selection activeCell="C41" sqref="C41"/>
    </sheetView>
  </sheetViews>
  <sheetFormatPr defaultColWidth="11.42578125" defaultRowHeight="15" x14ac:dyDescent="0.25"/>
  <cols>
    <col min="1" max="1" width="2.85546875" style="3" customWidth="1"/>
    <col min="2" max="3" width="45.85546875" style="3" customWidth="1"/>
    <col min="4" max="5" width="6.85546875" style="2" customWidth="1"/>
    <col min="6" max="7" width="15.7109375" style="3" customWidth="1"/>
    <col min="8" max="8" width="2.85546875" style="2" customWidth="1"/>
    <col min="9" max="10" width="15.7109375" style="3" customWidth="1"/>
    <col min="11" max="11" width="2.85546875" style="2" customWidth="1"/>
    <col min="12" max="13" width="15.7109375" style="3" customWidth="1"/>
    <col min="14" max="14" width="2.85546875" style="2" customWidth="1"/>
    <col min="15" max="15" width="10.85546875" style="3" customWidth="1"/>
    <col min="16" max="16" width="2.85546875" style="112" customWidth="1"/>
    <col min="17" max="256" width="11.42578125" style="2"/>
    <col min="257" max="257" width="2.85546875" style="2" customWidth="1"/>
    <col min="258" max="259" width="45.85546875" style="2" customWidth="1"/>
    <col min="260" max="260" width="5.2851562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1" width="10.85546875" style="2" customWidth="1"/>
    <col min="272" max="272" width="2.85546875" style="2" customWidth="1"/>
    <col min="273" max="512" width="11.42578125" style="2"/>
    <col min="513" max="513" width="2.85546875" style="2" customWidth="1"/>
    <col min="514" max="515" width="45.85546875" style="2" customWidth="1"/>
    <col min="516" max="516" width="5.2851562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7" width="10.85546875" style="2" customWidth="1"/>
    <col min="528" max="528" width="2.85546875" style="2" customWidth="1"/>
    <col min="529" max="768" width="11.42578125" style="2"/>
    <col min="769" max="769" width="2.85546875" style="2" customWidth="1"/>
    <col min="770" max="771" width="45.85546875" style="2" customWidth="1"/>
    <col min="772" max="772" width="5.2851562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3" width="10.85546875" style="2" customWidth="1"/>
    <col min="784" max="784" width="2.85546875" style="2" customWidth="1"/>
    <col min="785" max="1024" width="11.42578125" style="2"/>
    <col min="1025" max="1025" width="2.85546875" style="2" customWidth="1"/>
    <col min="1026" max="1027" width="45.85546875" style="2" customWidth="1"/>
    <col min="1028" max="1028" width="5.2851562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39" width="10.85546875" style="2" customWidth="1"/>
    <col min="1040" max="1040" width="2.85546875" style="2" customWidth="1"/>
    <col min="1041" max="1280" width="11.42578125" style="2"/>
    <col min="1281" max="1281" width="2.85546875" style="2" customWidth="1"/>
    <col min="1282" max="1283" width="45.85546875" style="2" customWidth="1"/>
    <col min="1284" max="1284" width="5.2851562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5" width="10.85546875" style="2" customWidth="1"/>
    <col min="1296" max="1296" width="2.85546875" style="2" customWidth="1"/>
    <col min="1297" max="1536" width="11.42578125" style="2"/>
    <col min="1537" max="1537" width="2.85546875" style="2" customWidth="1"/>
    <col min="1538" max="1539" width="45.85546875" style="2" customWidth="1"/>
    <col min="1540" max="1540" width="5.2851562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1" width="10.85546875" style="2" customWidth="1"/>
    <col min="1552" max="1552" width="2.85546875" style="2" customWidth="1"/>
    <col min="1553" max="1792" width="11.42578125" style="2"/>
    <col min="1793" max="1793" width="2.85546875" style="2" customWidth="1"/>
    <col min="1794" max="1795" width="45.85546875" style="2" customWidth="1"/>
    <col min="1796" max="1796" width="5.2851562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7" width="10.85546875" style="2" customWidth="1"/>
    <col min="1808" max="1808" width="2.85546875" style="2" customWidth="1"/>
    <col min="1809" max="2048" width="11.42578125" style="2"/>
    <col min="2049" max="2049" width="2.85546875" style="2" customWidth="1"/>
    <col min="2050" max="2051" width="45.85546875" style="2" customWidth="1"/>
    <col min="2052" max="2052" width="5.2851562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3" width="10.85546875" style="2" customWidth="1"/>
    <col min="2064" max="2064" width="2.85546875" style="2" customWidth="1"/>
    <col min="2065" max="2304" width="11.42578125" style="2"/>
    <col min="2305" max="2305" width="2.85546875" style="2" customWidth="1"/>
    <col min="2306" max="2307" width="45.85546875" style="2" customWidth="1"/>
    <col min="2308" max="2308" width="5.2851562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19" width="10.85546875" style="2" customWidth="1"/>
    <col min="2320" max="2320" width="2.85546875" style="2" customWidth="1"/>
    <col min="2321" max="2560" width="11.42578125" style="2"/>
    <col min="2561" max="2561" width="2.85546875" style="2" customWidth="1"/>
    <col min="2562" max="2563" width="45.85546875" style="2" customWidth="1"/>
    <col min="2564" max="2564" width="5.2851562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5" width="10.85546875" style="2" customWidth="1"/>
    <col min="2576" max="2576" width="2.85546875" style="2" customWidth="1"/>
    <col min="2577" max="2816" width="11.42578125" style="2"/>
    <col min="2817" max="2817" width="2.85546875" style="2" customWidth="1"/>
    <col min="2818" max="2819" width="45.85546875" style="2" customWidth="1"/>
    <col min="2820" max="2820" width="5.2851562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1" width="10.85546875" style="2" customWidth="1"/>
    <col min="2832" max="2832" width="2.85546875" style="2" customWidth="1"/>
    <col min="2833" max="3072" width="11.42578125" style="2"/>
    <col min="3073" max="3073" width="2.85546875" style="2" customWidth="1"/>
    <col min="3074" max="3075" width="45.85546875" style="2" customWidth="1"/>
    <col min="3076" max="3076" width="5.2851562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7" width="10.85546875" style="2" customWidth="1"/>
    <col min="3088" max="3088" width="2.85546875" style="2" customWidth="1"/>
    <col min="3089" max="3328" width="11.42578125" style="2"/>
    <col min="3329" max="3329" width="2.85546875" style="2" customWidth="1"/>
    <col min="3330" max="3331" width="45.85546875" style="2" customWidth="1"/>
    <col min="3332" max="3332" width="5.2851562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3" width="10.85546875" style="2" customWidth="1"/>
    <col min="3344" max="3344" width="2.85546875" style="2" customWidth="1"/>
    <col min="3345" max="3584" width="11.42578125" style="2"/>
    <col min="3585" max="3585" width="2.85546875" style="2" customWidth="1"/>
    <col min="3586" max="3587" width="45.85546875" style="2" customWidth="1"/>
    <col min="3588" max="3588" width="5.2851562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599" width="10.85546875" style="2" customWidth="1"/>
    <col min="3600" max="3600" width="2.85546875" style="2" customWidth="1"/>
    <col min="3601" max="3840" width="11.42578125" style="2"/>
    <col min="3841" max="3841" width="2.85546875" style="2" customWidth="1"/>
    <col min="3842" max="3843" width="45.85546875" style="2" customWidth="1"/>
    <col min="3844" max="3844" width="5.2851562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5" width="10.85546875" style="2" customWidth="1"/>
    <col min="3856" max="3856" width="2.85546875" style="2" customWidth="1"/>
    <col min="3857" max="4096" width="11.42578125" style="2"/>
    <col min="4097" max="4097" width="2.85546875" style="2" customWidth="1"/>
    <col min="4098" max="4099" width="45.85546875" style="2" customWidth="1"/>
    <col min="4100" max="4100" width="5.2851562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1" width="10.85546875" style="2" customWidth="1"/>
    <col min="4112" max="4112" width="2.85546875" style="2" customWidth="1"/>
    <col min="4113" max="4352" width="11.42578125" style="2"/>
    <col min="4353" max="4353" width="2.85546875" style="2" customWidth="1"/>
    <col min="4354" max="4355" width="45.85546875" style="2" customWidth="1"/>
    <col min="4356" max="4356" width="5.2851562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7" width="10.85546875" style="2" customWidth="1"/>
    <col min="4368" max="4368" width="2.85546875" style="2" customWidth="1"/>
    <col min="4369" max="4608" width="11.42578125" style="2"/>
    <col min="4609" max="4609" width="2.85546875" style="2" customWidth="1"/>
    <col min="4610" max="4611" width="45.85546875" style="2" customWidth="1"/>
    <col min="4612" max="4612" width="5.2851562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3" width="10.85546875" style="2" customWidth="1"/>
    <col min="4624" max="4624" width="2.85546875" style="2" customWidth="1"/>
    <col min="4625" max="4864" width="11.42578125" style="2"/>
    <col min="4865" max="4865" width="2.85546875" style="2" customWidth="1"/>
    <col min="4866" max="4867" width="45.85546875" style="2" customWidth="1"/>
    <col min="4868" max="4868" width="5.2851562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79" width="10.85546875" style="2" customWidth="1"/>
    <col min="4880" max="4880" width="2.85546875" style="2" customWidth="1"/>
    <col min="4881" max="5120" width="11.42578125" style="2"/>
    <col min="5121" max="5121" width="2.85546875" style="2" customWidth="1"/>
    <col min="5122" max="5123" width="45.85546875" style="2" customWidth="1"/>
    <col min="5124" max="5124" width="5.2851562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5" width="10.85546875" style="2" customWidth="1"/>
    <col min="5136" max="5136" width="2.85546875" style="2" customWidth="1"/>
    <col min="5137" max="5376" width="11.42578125" style="2"/>
    <col min="5377" max="5377" width="2.85546875" style="2" customWidth="1"/>
    <col min="5378" max="5379" width="45.85546875" style="2" customWidth="1"/>
    <col min="5380" max="5380" width="5.2851562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1" width="10.85546875" style="2" customWidth="1"/>
    <col min="5392" max="5392" width="2.85546875" style="2" customWidth="1"/>
    <col min="5393" max="5632" width="11.42578125" style="2"/>
    <col min="5633" max="5633" width="2.85546875" style="2" customWidth="1"/>
    <col min="5634" max="5635" width="45.85546875" style="2" customWidth="1"/>
    <col min="5636" max="5636" width="5.2851562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7" width="10.85546875" style="2" customWidth="1"/>
    <col min="5648" max="5648" width="2.85546875" style="2" customWidth="1"/>
    <col min="5649" max="5888" width="11.42578125" style="2"/>
    <col min="5889" max="5889" width="2.85546875" style="2" customWidth="1"/>
    <col min="5890" max="5891" width="45.85546875" style="2" customWidth="1"/>
    <col min="5892" max="5892" width="5.2851562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3" width="10.85546875" style="2" customWidth="1"/>
    <col min="5904" max="5904" width="2.85546875" style="2" customWidth="1"/>
    <col min="5905" max="6144" width="11.42578125" style="2"/>
    <col min="6145" max="6145" width="2.85546875" style="2" customWidth="1"/>
    <col min="6146" max="6147" width="45.85546875" style="2" customWidth="1"/>
    <col min="6148" max="6148" width="5.2851562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59" width="10.85546875" style="2" customWidth="1"/>
    <col min="6160" max="6160" width="2.85546875" style="2" customWidth="1"/>
    <col min="6161" max="6400" width="11.42578125" style="2"/>
    <col min="6401" max="6401" width="2.85546875" style="2" customWidth="1"/>
    <col min="6402" max="6403" width="45.85546875" style="2" customWidth="1"/>
    <col min="6404" max="6404" width="5.2851562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5" width="10.85546875" style="2" customWidth="1"/>
    <col min="6416" max="6416" width="2.85546875" style="2" customWidth="1"/>
    <col min="6417" max="6656" width="11.42578125" style="2"/>
    <col min="6657" max="6657" width="2.85546875" style="2" customWidth="1"/>
    <col min="6658" max="6659" width="45.85546875" style="2" customWidth="1"/>
    <col min="6660" max="6660" width="5.2851562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1" width="10.85546875" style="2" customWidth="1"/>
    <col min="6672" max="6672" width="2.85546875" style="2" customWidth="1"/>
    <col min="6673" max="6912" width="11.42578125" style="2"/>
    <col min="6913" max="6913" width="2.85546875" style="2" customWidth="1"/>
    <col min="6914" max="6915" width="45.85546875" style="2" customWidth="1"/>
    <col min="6916" max="6916" width="5.2851562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7" width="10.85546875" style="2" customWidth="1"/>
    <col min="6928" max="6928" width="2.85546875" style="2" customWidth="1"/>
    <col min="6929" max="7168" width="11.42578125" style="2"/>
    <col min="7169" max="7169" width="2.85546875" style="2" customWidth="1"/>
    <col min="7170" max="7171" width="45.85546875" style="2" customWidth="1"/>
    <col min="7172" max="7172" width="5.2851562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3" width="10.85546875" style="2" customWidth="1"/>
    <col min="7184" max="7184" width="2.85546875" style="2" customWidth="1"/>
    <col min="7185" max="7424" width="11.42578125" style="2"/>
    <col min="7425" max="7425" width="2.85546875" style="2" customWidth="1"/>
    <col min="7426" max="7427" width="45.85546875" style="2" customWidth="1"/>
    <col min="7428" max="7428" width="5.2851562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39" width="10.85546875" style="2" customWidth="1"/>
    <col min="7440" max="7440" width="2.85546875" style="2" customWidth="1"/>
    <col min="7441" max="7680" width="11.42578125" style="2"/>
    <col min="7681" max="7681" width="2.85546875" style="2" customWidth="1"/>
    <col min="7682" max="7683" width="45.85546875" style="2" customWidth="1"/>
    <col min="7684" max="7684" width="5.2851562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5" width="10.85546875" style="2" customWidth="1"/>
    <col min="7696" max="7696" width="2.85546875" style="2" customWidth="1"/>
    <col min="7697" max="7936" width="11.42578125" style="2"/>
    <col min="7937" max="7937" width="2.85546875" style="2" customWidth="1"/>
    <col min="7938" max="7939" width="45.85546875" style="2" customWidth="1"/>
    <col min="7940" max="7940" width="5.2851562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1" width="10.85546875" style="2" customWidth="1"/>
    <col min="7952" max="7952" width="2.85546875" style="2" customWidth="1"/>
    <col min="7953" max="8192" width="11.42578125" style="2"/>
    <col min="8193" max="8193" width="2.85546875" style="2" customWidth="1"/>
    <col min="8194" max="8195" width="45.85546875" style="2" customWidth="1"/>
    <col min="8196" max="8196" width="5.2851562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7" width="10.85546875" style="2" customWidth="1"/>
    <col min="8208" max="8208" width="2.85546875" style="2" customWidth="1"/>
    <col min="8209" max="8448" width="11.42578125" style="2"/>
    <col min="8449" max="8449" width="2.85546875" style="2" customWidth="1"/>
    <col min="8450" max="8451" width="45.85546875" style="2" customWidth="1"/>
    <col min="8452" max="8452" width="5.2851562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3" width="10.85546875" style="2" customWidth="1"/>
    <col min="8464" max="8464" width="2.85546875" style="2" customWidth="1"/>
    <col min="8465" max="8704" width="11.42578125" style="2"/>
    <col min="8705" max="8705" width="2.85546875" style="2" customWidth="1"/>
    <col min="8706" max="8707" width="45.85546875" style="2" customWidth="1"/>
    <col min="8708" max="8708" width="5.2851562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19" width="10.85546875" style="2" customWidth="1"/>
    <col min="8720" max="8720" width="2.85546875" style="2" customWidth="1"/>
    <col min="8721" max="8960" width="11.42578125" style="2"/>
    <col min="8961" max="8961" width="2.85546875" style="2" customWidth="1"/>
    <col min="8962" max="8963" width="45.85546875" style="2" customWidth="1"/>
    <col min="8964" max="8964" width="5.2851562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5" width="10.85546875" style="2" customWidth="1"/>
    <col min="8976" max="8976" width="2.85546875" style="2" customWidth="1"/>
    <col min="8977" max="9216" width="11.42578125" style="2"/>
    <col min="9217" max="9217" width="2.85546875" style="2" customWidth="1"/>
    <col min="9218" max="9219" width="45.85546875" style="2" customWidth="1"/>
    <col min="9220" max="9220" width="5.2851562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1" width="10.85546875" style="2" customWidth="1"/>
    <col min="9232" max="9232" width="2.85546875" style="2" customWidth="1"/>
    <col min="9233" max="9472" width="11.42578125" style="2"/>
    <col min="9473" max="9473" width="2.85546875" style="2" customWidth="1"/>
    <col min="9474" max="9475" width="45.85546875" style="2" customWidth="1"/>
    <col min="9476" max="9476" width="5.2851562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7" width="10.85546875" style="2" customWidth="1"/>
    <col min="9488" max="9488" width="2.85546875" style="2" customWidth="1"/>
    <col min="9489" max="9728" width="11.42578125" style="2"/>
    <col min="9729" max="9729" width="2.85546875" style="2" customWidth="1"/>
    <col min="9730" max="9731" width="45.85546875" style="2" customWidth="1"/>
    <col min="9732" max="9732" width="5.2851562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3" width="10.85546875" style="2" customWidth="1"/>
    <col min="9744" max="9744" width="2.85546875" style="2" customWidth="1"/>
    <col min="9745" max="9984" width="11.42578125" style="2"/>
    <col min="9985" max="9985" width="2.85546875" style="2" customWidth="1"/>
    <col min="9986" max="9987" width="45.85546875" style="2" customWidth="1"/>
    <col min="9988" max="9988" width="5.2851562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9999" width="10.85546875" style="2" customWidth="1"/>
    <col min="10000" max="10000" width="2.85546875" style="2" customWidth="1"/>
    <col min="10001" max="10240" width="11.42578125" style="2"/>
    <col min="10241" max="10241" width="2.85546875" style="2" customWidth="1"/>
    <col min="10242" max="10243" width="45.85546875" style="2" customWidth="1"/>
    <col min="10244" max="10244" width="5.2851562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5" width="10.85546875" style="2" customWidth="1"/>
    <col min="10256" max="10256" width="2.85546875" style="2" customWidth="1"/>
    <col min="10257" max="10496" width="11.42578125" style="2"/>
    <col min="10497" max="10497" width="2.85546875" style="2" customWidth="1"/>
    <col min="10498" max="10499" width="45.85546875" style="2" customWidth="1"/>
    <col min="10500" max="10500" width="5.2851562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1" width="10.85546875" style="2" customWidth="1"/>
    <col min="10512" max="10512" width="2.85546875" style="2" customWidth="1"/>
    <col min="10513" max="10752" width="11.42578125" style="2"/>
    <col min="10753" max="10753" width="2.85546875" style="2" customWidth="1"/>
    <col min="10754" max="10755" width="45.85546875" style="2" customWidth="1"/>
    <col min="10756" max="10756" width="5.2851562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7" width="10.85546875" style="2" customWidth="1"/>
    <col min="10768" max="10768" width="2.85546875" style="2" customWidth="1"/>
    <col min="10769" max="11008" width="11.42578125" style="2"/>
    <col min="11009" max="11009" width="2.85546875" style="2" customWidth="1"/>
    <col min="11010" max="11011" width="45.85546875" style="2" customWidth="1"/>
    <col min="11012" max="11012" width="5.2851562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3" width="10.85546875" style="2" customWidth="1"/>
    <col min="11024" max="11024" width="2.85546875" style="2" customWidth="1"/>
    <col min="11025" max="11264" width="11.42578125" style="2"/>
    <col min="11265" max="11265" width="2.85546875" style="2" customWidth="1"/>
    <col min="11266" max="11267" width="45.85546875" style="2" customWidth="1"/>
    <col min="11268" max="11268" width="5.2851562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79" width="10.85546875" style="2" customWidth="1"/>
    <col min="11280" max="11280" width="2.85546875" style="2" customWidth="1"/>
    <col min="11281" max="11520" width="11.42578125" style="2"/>
    <col min="11521" max="11521" width="2.85546875" style="2" customWidth="1"/>
    <col min="11522" max="11523" width="45.85546875" style="2" customWidth="1"/>
    <col min="11524" max="11524" width="5.2851562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5" width="10.85546875" style="2" customWidth="1"/>
    <col min="11536" max="11536" width="2.85546875" style="2" customWidth="1"/>
    <col min="11537" max="11776" width="11.42578125" style="2"/>
    <col min="11777" max="11777" width="2.85546875" style="2" customWidth="1"/>
    <col min="11778" max="11779" width="45.85546875" style="2" customWidth="1"/>
    <col min="11780" max="11780" width="5.2851562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1" width="10.85546875" style="2" customWidth="1"/>
    <col min="11792" max="11792" width="2.85546875" style="2" customWidth="1"/>
    <col min="11793" max="12032" width="11.42578125" style="2"/>
    <col min="12033" max="12033" width="2.85546875" style="2" customWidth="1"/>
    <col min="12034" max="12035" width="45.85546875" style="2" customWidth="1"/>
    <col min="12036" max="12036" width="5.2851562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7" width="10.85546875" style="2" customWidth="1"/>
    <col min="12048" max="12048" width="2.85546875" style="2" customWidth="1"/>
    <col min="12049" max="12288" width="11.42578125" style="2"/>
    <col min="12289" max="12289" width="2.85546875" style="2" customWidth="1"/>
    <col min="12290" max="12291" width="45.85546875" style="2" customWidth="1"/>
    <col min="12292" max="12292" width="5.2851562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3" width="10.85546875" style="2" customWidth="1"/>
    <col min="12304" max="12304" width="2.85546875" style="2" customWidth="1"/>
    <col min="12305" max="12544" width="11.42578125" style="2"/>
    <col min="12545" max="12545" width="2.85546875" style="2" customWidth="1"/>
    <col min="12546" max="12547" width="45.85546875" style="2" customWidth="1"/>
    <col min="12548" max="12548" width="5.2851562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59" width="10.85546875" style="2" customWidth="1"/>
    <col min="12560" max="12560" width="2.85546875" style="2" customWidth="1"/>
    <col min="12561" max="12800" width="11.42578125" style="2"/>
    <col min="12801" max="12801" width="2.85546875" style="2" customWidth="1"/>
    <col min="12802" max="12803" width="45.85546875" style="2" customWidth="1"/>
    <col min="12804" max="12804" width="5.2851562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5" width="10.85546875" style="2" customWidth="1"/>
    <col min="12816" max="12816" width="2.85546875" style="2" customWidth="1"/>
    <col min="12817" max="13056" width="11.42578125" style="2"/>
    <col min="13057" max="13057" width="2.85546875" style="2" customWidth="1"/>
    <col min="13058" max="13059" width="45.85546875" style="2" customWidth="1"/>
    <col min="13060" max="13060" width="5.2851562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1" width="10.85546875" style="2" customWidth="1"/>
    <col min="13072" max="13072" width="2.85546875" style="2" customWidth="1"/>
    <col min="13073" max="13312" width="11.42578125" style="2"/>
    <col min="13313" max="13313" width="2.85546875" style="2" customWidth="1"/>
    <col min="13314" max="13315" width="45.85546875" style="2" customWidth="1"/>
    <col min="13316" max="13316" width="5.2851562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7" width="10.85546875" style="2" customWidth="1"/>
    <col min="13328" max="13328" width="2.85546875" style="2" customWidth="1"/>
    <col min="13329" max="13568" width="11.42578125" style="2"/>
    <col min="13569" max="13569" width="2.85546875" style="2" customWidth="1"/>
    <col min="13570" max="13571" width="45.85546875" style="2" customWidth="1"/>
    <col min="13572" max="13572" width="5.2851562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3" width="10.85546875" style="2" customWidth="1"/>
    <col min="13584" max="13584" width="2.85546875" style="2" customWidth="1"/>
    <col min="13585" max="13824" width="11.42578125" style="2"/>
    <col min="13825" max="13825" width="2.85546875" style="2" customWidth="1"/>
    <col min="13826" max="13827" width="45.85546875" style="2" customWidth="1"/>
    <col min="13828" max="13828" width="5.2851562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39" width="10.85546875" style="2" customWidth="1"/>
    <col min="13840" max="13840" width="2.85546875" style="2" customWidth="1"/>
    <col min="13841" max="14080" width="11.42578125" style="2"/>
    <col min="14081" max="14081" width="2.85546875" style="2" customWidth="1"/>
    <col min="14082" max="14083" width="45.85546875" style="2" customWidth="1"/>
    <col min="14084" max="14084" width="5.2851562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5" width="10.85546875" style="2" customWidth="1"/>
    <col min="14096" max="14096" width="2.85546875" style="2" customWidth="1"/>
    <col min="14097" max="14336" width="11.42578125" style="2"/>
    <col min="14337" max="14337" width="2.85546875" style="2" customWidth="1"/>
    <col min="14338" max="14339" width="45.85546875" style="2" customWidth="1"/>
    <col min="14340" max="14340" width="5.2851562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1" width="10.85546875" style="2" customWidth="1"/>
    <col min="14352" max="14352" width="2.85546875" style="2" customWidth="1"/>
    <col min="14353" max="14592" width="11.42578125" style="2"/>
    <col min="14593" max="14593" width="2.85546875" style="2" customWidth="1"/>
    <col min="14594" max="14595" width="45.85546875" style="2" customWidth="1"/>
    <col min="14596" max="14596" width="5.2851562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7" width="10.85546875" style="2" customWidth="1"/>
    <col min="14608" max="14608" width="2.85546875" style="2" customWidth="1"/>
    <col min="14609" max="14848" width="11.42578125" style="2"/>
    <col min="14849" max="14849" width="2.85546875" style="2" customWidth="1"/>
    <col min="14850" max="14851" width="45.85546875" style="2" customWidth="1"/>
    <col min="14852" max="14852" width="5.2851562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3" width="10.85546875" style="2" customWidth="1"/>
    <col min="14864" max="14864" width="2.85546875" style="2" customWidth="1"/>
    <col min="14865" max="15104" width="11.42578125" style="2"/>
    <col min="15105" max="15105" width="2.85546875" style="2" customWidth="1"/>
    <col min="15106" max="15107" width="45.85546875" style="2" customWidth="1"/>
    <col min="15108" max="15108" width="5.2851562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19" width="10.85546875" style="2" customWidth="1"/>
    <col min="15120" max="15120" width="2.85546875" style="2" customWidth="1"/>
    <col min="15121" max="15360" width="11.42578125" style="2"/>
    <col min="15361" max="15361" width="2.85546875" style="2" customWidth="1"/>
    <col min="15362" max="15363" width="45.85546875" style="2" customWidth="1"/>
    <col min="15364" max="15364" width="5.2851562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5" width="10.85546875" style="2" customWidth="1"/>
    <col min="15376" max="15376" width="2.85546875" style="2" customWidth="1"/>
    <col min="15377" max="15616" width="11.42578125" style="2"/>
    <col min="15617" max="15617" width="2.85546875" style="2" customWidth="1"/>
    <col min="15618" max="15619" width="45.85546875" style="2" customWidth="1"/>
    <col min="15620" max="15620" width="5.2851562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1" width="10.85546875" style="2" customWidth="1"/>
    <col min="15632" max="15632" width="2.85546875" style="2" customWidth="1"/>
    <col min="15633" max="15872" width="11.42578125" style="2"/>
    <col min="15873" max="15873" width="2.85546875" style="2" customWidth="1"/>
    <col min="15874" max="15875" width="45.85546875" style="2" customWidth="1"/>
    <col min="15876" max="15876" width="5.2851562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7" width="10.85546875" style="2" customWidth="1"/>
    <col min="15888" max="15888" width="2.85546875" style="2" customWidth="1"/>
    <col min="15889" max="16128" width="11.42578125" style="2"/>
    <col min="16129" max="16129" width="2.85546875" style="2" customWidth="1"/>
    <col min="16130" max="16131" width="45.85546875" style="2" customWidth="1"/>
    <col min="16132" max="16132" width="5.2851562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3" width="10.85546875" style="2" customWidth="1"/>
    <col min="16144" max="16144" width="2.85546875" style="2" customWidth="1"/>
    <col min="16145" max="16384" width="11.42578125" style="2"/>
  </cols>
  <sheetData>
    <row r="1" spans="1:16" ht="12" customHeight="1" x14ac:dyDescent="0.25">
      <c r="A1" s="112"/>
      <c r="B1" s="112"/>
      <c r="C1" s="112"/>
      <c r="D1" s="112"/>
      <c r="E1" s="112"/>
      <c r="F1" s="112"/>
      <c r="G1" s="112"/>
      <c r="H1" s="112"/>
      <c r="I1" s="112"/>
      <c r="J1" s="112"/>
      <c r="K1" s="112"/>
      <c r="L1" s="112"/>
      <c r="M1" s="112"/>
      <c r="N1" s="112"/>
      <c r="O1" s="112"/>
      <c r="P1" s="209"/>
    </row>
    <row r="2" spans="1:16" ht="12" customHeight="1" x14ac:dyDescent="0.25">
      <c r="A2" s="112"/>
      <c r="B2" s="358" t="s">
        <v>393</v>
      </c>
      <c r="C2" s="358"/>
      <c r="D2" s="112"/>
      <c r="E2" s="112"/>
      <c r="F2" s="112"/>
      <c r="G2" s="112"/>
      <c r="H2" s="112"/>
      <c r="I2" s="112"/>
      <c r="J2" s="112"/>
      <c r="K2" s="112"/>
      <c r="L2" s="112"/>
      <c r="M2" s="112"/>
      <c r="N2" s="112"/>
      <c r="O2" s="112"/>
      <c r="P2" s="209"/>
    </row>
    <row r="3" spans="1:16" ht="12" customHeight="1" x14ac:dyDescent="0.25">
      <c r="A3" s="112"/>
      <c r="B3" s="6" t="s">
        <v>394</v>
      </c>
      <c r="C3" s="116"/>
      <c r="D3" s="112"/>
      <c r="E3" s="112"/>
      <c r="F3" s="92"/>
      <c r="G3" s="112"/>
      <c r="H3" s="112"/>
      <c r="I3" s="92"/>
      <c r="J3" s="112"/>
      <c r="K3" s="112"/>
      <c r="L3" s="92"/>
      <c r="M3" s="112"/>
      <c r="N3" s="112"/>
      <c r="O3" s="112"/>
      <c r="P3" s="209"/>
    </row>
    <row r="4" spans="1:16" ht="12" customHeight="1" x14ac:dyDescent="0.25">
      <c r="A4" s="12"/>
      <c r="B4" s="1999" t="s">
        <v>4</v>
      </c>
      <c r="C4" s="1999" t="s">
        <v>318</v>
      </c>
      <c r="D4" s="112"/>
      <c r="E4" s="112"/>
      <c r="F4" s="2032" t="s">
        <v>319</v>
      </c>
      <c r="G4" s="2032" t="s">
        <v>320</v>
      </c>
      <c r="H4" s="112"/>
      <c r="I4" s="2032" t="s">
        <v>321</v>
      </c>
      <c r="J4" s="2032" t="s">
        <v>320</v>
      </c>
      <c r="K4" s="112"/>
      <c r="L4" s="2032" t="s">
        <v>322</v>
      </c>
      <c r="M4" s="2032" t="s">
        <v>322</v>
      </c>
      <c r="N4" s="112"/>
      <c r="O4" s="2038" t="s">
        <v>323</v>
      </c>
      <c r="P4" s="209"/>
    </row>
    <row r="5" spans="1:16" ht="12" customHeight="1" x14ac:dyDescent="0.25">
      <c r="A5" s="12"/>
      <c r="B5" s="2000"/>
      <c r="C5" s="2000"/>
      <c r="D5" s="112"/>
      <c r="E5" s="112"/>
      <c r="F5" s="2033"/>
      <c r="G5" s="2033"/>
      <c r="H5" s="112"/>
      <c r="I5" s="2033"/>
      <c r="J5" s="2033"/>
      <c r="K5" s="112"/>
      <c r="L5" s="2033"/>
      <c r="M5" s="2033"/>
      <c r="N5" s="112"/>
      <c r="O5" s="2039"/>
      <c r="P5" s="209"/>
    </row>
    <row r="6" spans="1:16" ht="12" customHeight="1" x14ac:dyDescent="0.25">
      <c r="A6" s="12"/>
      <c r="B6" s="2001"/>
      <c r="C6" s="2001"/>
      <c r="D6" s="92"/>
      <c r="E6" s="92"/>
      <c r="F6" s="2034"/>
      <c r="G6" s="2034"/>
      <c r="H6" s="92"/>
      <c r="I6" s="2034"/>
      <c r="J6" s="2034"/>
      <c r="K6" s="92"/>
      <c r="L6" s="2034"/>
      <c r="M6" s="2034"/>
      <c r="N6" s="92"/>
      <c r="O6" s="2040"/>
      <c r="P6" s="209"/>
    </row>
    <row r="7" spans="1:16" ht="12" customHeight="1" x14ac:dyDescent="0.25">
      <c r="A7" s="16"/>
      <c r="B7" s="16"/>
      <c r="C7" s="16"/>
      <c r="D7" s="12"/>
      <c r="E7" s="112"/>
      <c r="F7" s="16"/>
      <c r="G7" s="16"/>
      <c r="H7" s="12"/>
      <c r="I7" s="16"/>
      <c r="J7" s="16"/>
      <c r="K7" s="12"/>
      <c r="L7" s="16"/>
      <c r="M7" s="16"/>
      <c r="N7" s="12"/>
      <c r="O7" s="16"/>
      <c r="P7" s="209"/>
    </row>
    <row r="8" spans="1:16" ht="12" customHeight="1" x14ac:dyDescent="0.25">
      <c r="A8" s="112"/>
      <c r="B8" s="20" t="s">
        <v>11</v>
      </c>
      <c r="C8" s="16"/>
      <c r="D8" s="12"/>
      <c r="E8" s="112"/>
      <c r="F8" s="21"/>
      <c r="G8" s="21"/>
      <c r="H8" s="12"/>
      <c r="I8" s="21"/>
      <c r="J8" s="21"/>
      <c r="K8" s="12"/>
      <c r="L8" s="21"/>
      <c r="M8" s="21"/>
      <c r="N8" s="12"/>
      <c r="O8" s="21"/>
      <c r="P8" s="209"/>
    </row>
    <row r="9" spans="1:16" ht="12" customHeight="1" x14ac:dyDescent="0.25">
      <c r="A9" s="113"/>
      <c r="B9" s="26" t="s">
        <v>14</v>
      </c>
      <c r="C9" s="407" t="s">
        <v>395</v>
      </c>
      <c r="D9" s="1695" t="s">
        <v>130</v>
      </c>
      <c r="E9" s="112"/>
      <c r="F9" s="727">
        <v>10870.21</v>
      </c>
      <c r="G9" s="728">
        <v>42674</v>
      </c>
      <c r="H9" s="19"/>
      <c r="I9" s="727">
        <v>6386.62</v>
      </c>
      <c r="J9" s="728">
        <v>42395</v>
      </c>
      <c r="K9" s="16"/>
      <c r="L9" s="193">
        <v>7357.53</v>
      </c>
      <c r="M9" s="193">
        <v>8465.9699999999993</v>
      </c>
      <c r="N9" s="112"/>
      <c r="O9" s="348">
        <f>L9/M9-1</f>
        <v>-0.13092888351836818</v>
      </c>
      <c r="P9" s="209"/>
    </row>
    <row r="10" spans="1:16" ht="12" customHeight="1" x14ac:dyDescent="0.25">
      <c r="A10" s="112"/>
      <c r="B10" s="32" t="s">
        <v>16</v>
      </c>
      <c r="C10" s="399" t="s">
        <v>396</v>
      </c>
      <c r="D10" s="400" t="s">
        <v>325</v>
      </c>
      <c r="E10" s="112"/>
      <c r="F10" s="1445">
        <v>796156.4</v>
      </c>
      <c r="G10" s="729">
        <v>42667</v>
      </c>
      <c r="H10" s="19"/>
      <c r="I10" s="1445">
        <v>390848.74</v>
      </c>
      <c r="J10" s="729">
        <v>42389</v>
      </c>
      <c r="K10" s="16"/>
      <c r="L10" s="176">
        <v>33156.379999999997</v>
      </c>
      <c r="M10" s="176">
        <v>25224.23</v>
      </c>
      <c r="N10" s="112"/>
      <c r="O10" s="350">
        <f t="shared" ref="O10:O17" si="0">L10/M10-1</f>
        <v>0.31446549607262542</v>
      </c>
      <c r="P10" s="209"/>
    </row>
    <row r="11" spans="1:16" s="112" customFormat="1" ht="12" customHeight="1" x14ac:dyDescent="0.25">
      <c r="B11" s="32" t="s">
        <v>18</v>
      </c>
      <c r="C11" s="399" t="s">
        <v>397</v>
      </c>
      <c r="D11" s="400" t="s">
        <v>325</v>
      </c>
      <c r="F11" s="739">
        <v>4313.0200000000004</v>
      </c>
      <c r="G11" s="729">
        <v>42668</v>
      </c>
      <c r="H11" s="19"/>
      <c r="I11" s="739">
        <v>3455.74</v>
      </c>
      <c r="J11" s="729">
        <v>42389</v>
      </c>
      <c r="K11" s="16"/>
      <c r="L11" s="176">
        <v>3680.21</v>
      </c>
      <c r="M11" s="176">
        <v>3850.78</v>
      </c>
      <c r="O11" s="350">
        <f t="shared" si="0"/>
        <v>-4.4294922067736997E-2</v>
      </c>
      <c r="P11" s="209"/>
    </row>
    <row r="12" spans="1:16" ht="12" customHeight="1" x14ac:dyDescent="0.25">
      <c r="A12" s="112"/>
      <c r="B12" s="32" t="s">
        <v>20</v>
      </c>
      <c r="C12" s="399" t="s">
        <v>398</v>
      </c>
      <c r="D12" s="400" t="s">
        <v>325</v>
      </c>
      <c r="E12" s="112"/>
      <c r="F12" s="739">
        <v>1417.57</v>
      </c>
      <c r="G12" s="729">
        <v>42620</v>
      </c>
      <c r="H12" s="19"/>
      <c r="I12" s="739">
        <v>1078.69</v>
      </c>
      <c r="J12" s="729">
        <v>42387</v>
      </c>
      <c r="K12" s="16"/>
      <c r="L12" s="176">
        <v>1153.71</v>
      </c>
      <c r="M12" s="176">
        <v>1512.98</v>
      </c>
      <c r="N12" s="112"/>
      <c r="O12" s="350">
        <f t="shared" si="0"/>
        <v>-0.23745852555883085</v>
      </c>
      <c r="P12" s="209"/>
    </row>
    <row r="13" spans="1:16" ht="12" customHeight="1" x14ac:dyDescent="0.25">
      <c r="A13" s="112"/>
      <c r="B13" s="32" t="s">
        <v>22</v>
      </c>
      <c r="C13" s="399" t="s">
        <v>399</v>
      </c>
      <c r="D13" s="400" t="s">
        <v>130</v>
      </c>
      <c r="E13" s="112"/>
      <c r="F13" s="739">
        <v>8878.15</v>
      </c>
      <c r="G13" s="729">
        <v>42602</v>
      </c>
      <c r="H13" s="19"/>
      <c r="I13" s="739">
        <v>11595.61</v>
      </c>
      <c r="J13" s="729">
        <v>42389</v>
      </c>
      <c r="K13" s="16"/>
      <c r="L13" s="176">
        <v>12901.7</v>
      </c>
      <c r="M13" s="176">
        <v>20265.02</v>
      </c>
      <c r="N13" s="112"/>
      <c r="O13" s="350">
        <f t="shared" si="0"/>
        <v>-0.36335123281398185</v>
      </c>
      <c r="P13" s="209"/>
    </row>
    <row r="14" spans="1:16" ht="12" customHeight="1" x14ac:dyDescent="0.25">
      <c r="A14" s="112"/>
      <c r="B14" s="32" t="s">
        <v>24</v>
      </c>
      <c r="C14" s="399" t="s">
        <v>400</v>
      </c>
      <c r="D14" s="400" t="s">
        <v>325</v>
      </c>
      <c r="E14" s="112"/>
      <c r="F14" s="739">
        <v>48694.9</v>
      </c>
      <c r="G14" s="729">
        <v>42597</v>
      </c>
      <c r="H14" s="19"/>
      <c r="I14" s="739">
        <v>40265.370000000003</v>
      </c>
      <c r="J14" s="729">
        <v>42377</v>
      </c>
      <c r="K14" s="16"/>
      <c r="L14" s="176">
        <v>42977.5</v>
      </c>
      <c r="M14" s="176">
        <v>43145.66</v>
      </c>
      <c r="N14" s="112"/>
      <c r="O14" s="350">
        <f t="shared" si="0"/>
        <v>-3.8974951362432675E-3</v>
      </c>
      <c r="P14" s="209"/>
    </row>
    <row r="15" spans="1:16" ht="12" customHeight="1" x14ac:dyDescent="0.25">
      <c r="A15" s="112"/>
      <c r="B15" s="32" t="s">
        <v>27</v>
      </c>
      <c r="C15" s="399" t="s">
        <v>401</v>
      </c>
      <c r="D15" s="400" t="s">
        <v>325</v>
      </c>
      <c r="E15" s="112"/>
      <c r="F15" s="739">
        <v>4965.8100590000004</v>
      </c>
      <c r="G15" s="729">
        <v>42731</v>
      </c>
      <c r="H15" s="19"/>
      <c r="I15" s="739">
        <v>3947.8000489999999</v>
      </c>
      <c r="J15" s="729">
        <v>42409</v>
      </c>
      <c r="K15" s="16"/>
      <c r="L15" s="176">
        <v>4593.2700000000004</v>
      </c>
      <c r="M15" s="176">
        <v>4236.28</v>
      </c>
      <c r="N15" s="112"/>
      <c r="O15" s="350">
        <f t="shared" si="0"/>
        <v>8.4269689444512741E-2</v>
      </c>
      <c r="P15" s="209"/>
    </row>
    <row r="16" spans="1:16" ht="12" customHeight="1" x14ac:dyDescent="0.25">
      <c r="A16" s="112"/>
      <c r="B16" s="32" t="s">
        <v>630</v>
      </c>
      <c r="C16" s="399" t="s">
        <v>402</v>
      </c>
      <c r="D16" s="400" t="s">
        <v>325</v>
      </c>
      <c r="E16" s="112"/>
      <c r="F16" s="739" t="s">
        <v>131</v>
      </c>
      <c r="G16" s="921" t="s">
        <v>131</v>
      </c>
      <c r="H16" s="19"/>
      <c r="I16" s="739" t="s">
        <v>131</v>
      </c>
      <c r="J16" s="921" t="s">
        <v>131</v>
      </c>
      <c r="K16" s="16"/>
      <c r="L16" s="176">
        <v>8246.07</v>
      </c>
      <c r="M16" s="176">
        <v>8527.0400000000009</v>
      </c>
      <c r="N16" s="149"/>
      <c r="O16" s="350">
        <f t="shared" si="0"/>
        <v>-3.2950472848726098E-2</v>
      </c>
      <c r="P16" s="209"/>
    </row>
    <row r="17" spans="1:16" ht="12" customHeight="1" x14ac:dyDescent="0.25">
      <c r="A17" s="112"/>
      <c r="B17" s="42" t="s">
        <v>28</v>
      </c>
      <c r="C17" s="401" t="s">
        <v>403</v>
      </c>
      <c r="D17" s="402" t="s">
        <v>325</v>
      </c>
      <c r="E17" s="112"/>
      <c r="F17" s="739">
        <v>908.74</v>
      </c>
      <c r="G17" s="729">
        <v>42733</v>
      </c>
      <c r="H17" s="19"/>
      <c r="I17" s="739">
        <v>695.03</v>
      </c>
      <c r="J17" s="729">
        <v>42389</v>
      </c>
      <c r="K17" s="16"/>
      <c r="L17" s="181">
        <v>764.54</v>
      </c>
      <c r="M17" s="181">
        <v>854.85</v>
      </c>
      <c r="N17" s="149"/>
      <c r="O17" s="353">
        <f t="shared" si="0"/>
        <v>-0.10564426507574431</v>
      </c>
    </row>
    <row r="18" spans="1:16" ht="12" customHeight="1" x14ac:dyDescent="0.25">
      <c r="A18" s="112"/>
      <c r="B18" s="48"/>
      <c r="C18" s="403"/>
      <c r="D18" s="48"/>
      <c r="E18" s="112"/>
      <c r="F18" s="188"/>
      <c r="G18" s="404"/>
      <c r="H18" s="19"/>
      <c r="I18" s="188"/>
      <c r="J18" s="404"/>
      <c r="K18" s="16"/>
      <c r="L18" s="48"/>
      <c r="M18" s="48"/>
      <c r="N18" s="112"/>
      <c r="O18" s="354"/>
      <c r="P18" s="209"/>
    </row>
    <row r="19" spans="1:16" ht="12" customHeight="1" x14ac:dyDescent="0.25">
      <c r="A19" s="187"/>
      <c r="B19" s="57"/>
      <c r="C19" s="403"/>
      <c r="D19" s="48"/>
      <c r="E19" s="112"/>
      <c r="F19" s="188"/>
      <c r="G19" s="404"/>
      <c r="H19" s="19"/>
      <c r="I19" s="188"/>
      <c r="J19" s="404"/>
      <c r="K19" s="16"/>
      <c r="L19" s="48"/>
      <c r="M19" s="48"/>
      <c r="N19" s="112"/>
      <c r="O19" s="354"/>
      <c r="P19" s="209"/>
    </row>
    <row r="20" spans="1:16" ht="12" customHeight="1" x14ac:dyDescent="0.25">
      <c r="A20" s="187"/>
      <c r="B20" s="20" t="s">
        <v>31</v>
      </c>
      <c r="C20" s="405"/>
      <c r="D20" s="21"/>
      <c r="E20" s="112"/>
      <c r="F20" s="534"/>
      <c r="G20" s="738"/>
      <c r="H20" s="19"/>
      <c r="I20" s="534"/>
      <c r="J20" s="406"/>
      <c r="K20" s="16"/>
      <c r="L20" s="21"/>
      <c r="M20" s="21"/>
      <c r="N20" s="112"/>
      <c r="O20" s="250"/>
      <c r="P20" s="209"/>
    </row>
    <row r="21" spans="1:16" ht="12" customHeight="1" x14ac:dyDescent="0.25">
      <c r="A21" s="113"/>
      <c r="B21" s="26" t="s">
        <v>32</v>
      </c>
      <c r="C21" s="407" t="s">
        <v>404</v>
      </c>
      <c r="D21" s="1695" t="s">
        <v>799</v>
      </c>
      <c r="E21" s="112"/>
      <c r="F21" s="727">
        <v>5704.3</v>
      </c>
      <c r="G21" s="728">
        <v>42733</v>
      </c>
      <c r="H21" s="19"/>
      <c r="I21" s="727">
        <v>4800.2</v>
      </c>
      <c r="J21" s="728">
        <v>42412</v>
      </c>
      <c r="K21" s="16"/>
      <c r="L21" s="732">
        <v>5347.69</v>
      </c>
      <c r="M21" s="733">
        <v>5563.39</v>
      </c>
      <c r="N21" s="112"/>
      <c r="O21" s="348">
        <f t="shared" ref="O21:O37" si="1">L21/M21-1</f>
        <v>-3.8771324677939312E-2</v>
      </c>
      <c r="P21" s="209"/>
    </row>
    <row r="22" spans="1:16" ht="12" customHeight="1" x14ac:dyDescent="0.25">
      <c r="A22" s="112"/>
      <c r="B22" s="32" t="s">
        <v>700</v>
      </c>
      <c r="C22" s="409" t="s">
        <v>405</v>
      </c>
      <c r="D22" s="400" t="s">
        <v>800</v>
      </c>
      <c r="E22" s="112"/>
      <c r="F22" s="739">
        <v>29045.2781768936</v>
      </c>
      <c r="G22" s="729">
        <v>42621</v>
      </c>
      <c r="H22" s="19"/>
      <c r="I22" s="739">
        <v>22951.827406910601</v>
      </c>
      <c r="J22" s="729">
        <v>42411</v>
      </c>
      <c r="K22" s="16"/>
      <c r="L22" s="734">
        <v>26117.54</v>
      </c>
      <c r="M22" s="735">
        <v>27499.42</v>
      </c>
      <c r="N22" s="112"/>
      <c r="O22" s="355">
        <f t="shared" si="1"/>
        <v>-5.0251241662551349E-2</v>
      </c>
      <c r="P22" s="209"/>
    </row>
    <row r="23" spans="1:16" s="112" customFormat="1" ht="12" customHeight="1" x14ac:dyDescent="0.25">
      <c r="B23" s="32" t="s">
        <v>35</v>
      </c>
      <c r="C23" s="409" t="s">
        <v>406</v>
      </c>
      <c r="D23" s="400" t="s">
        <v>800</v>
      </c>
      <c r="F23" s="739">
        <v>1727.99</v>
      </c>
      <c r="G23" s="729">
        <v>42475</v>
      </c>
      <c r="H23" s="19"/>
      <c r="I23" s="739">
        <v>1600.92</v>
      </c>
      <c r="J23" s="729">
        <v>42390</v>
      </c>
      <c r="K23" s="16"/>
      <c r="L23" s="734">
        <v>1692.51</v>
      </c>
      <c r="M23" s="735">
        <v>1761.25</v>
      </c>
      <c r="O23" s="355">
        <f t="shared" si="1"/>
        <v>-3.9029098651525929E-2</v>
      </c>
      <c r="P23" s="209"/>
    </row>
    <row r="24" spans="1:16" ht="12" customHeight="1" x14ac:dyDescent="0.25">
      <c r="A24" s="112"/>
      <c r="B24" s="32" t="s">
        <v>37</v>
      </c>
      <c r="C24" s="409" t="s">
        <v>407</v>
      </c>
      <c r="D24" s="400" t="s">
        <v>800</v>
      </c>
      <c r="E24" s="112"/>
      <c r="F24" s="739" t="s">
        <v>625</v>
      </c>
      <c r="G24" s="729" t="s">
        <v>627</v>
      </c>
      <c r="H24" s="19"/>
      <c r="I24" s="739" t="s">
        <v>626</v>
      </c>
      <c r="J24" s="729">
        <v>42438</v>
      </c>
      <c r="K24" s="16"/>
      <c r="L24" s="734">
        <v>3625.69</v>
      </c>
      <c r="M24" s="735">
        <v>4089.14</v>
      </c>
      <c r="N24" s="112"/>
      <c r="O24" s="355">
        <f t="shared" si="1"/>
        <v>-0.11333678964280991</v>
      </c>
      <c r="P24" s="209"/>
    </row>
    <row r="25" spans="1:16" ht="12" customHeight="1" x14ac:dyDescent="0.25">
      <c r="A25" s="112"/>
      <c r="B25" s="32" t="s">
        <v>39</v>
      </c>
      <c r="C25" s="409" t="s">
        <v>408</v>
      </c>
      <c r="D25" s="400" t="s">
        <v>325</v>
      </c>
      <c r="E25" s="112"/>
      <c r="F25" s="739" t="s">
        <v>131</v>
      </c>
      <c r="G25" s="729" t="s">
        <v>131</v>
      </c>
      <c r="H25" s="19"/>
      <c r="I25" s="739" t="s">
        <v>131</v>
      </c>
      <c r="J25" s="729" t="s">
        <v>131</v>
      </c>
      <c r="K25" s="16"/>
      <c r="L25" s="734">
        <v>589.91</v>
      </c>
      <c r="M25" s="735">
        <v>601.66</v>
      </c>
      <c r="N25" s="112"/>
      <c r="O25" s="355">
        <f t="shared" si="1"/>
        <v>-1.9529302263736947E-2</v>
      </c>
      <c r="P25" s="209"/>
    </row>
    <row r="26" spans="1:16" ht="12" customHeight="1" x14ac:dyDescent="0.25">
      <c r="A26" s="2"/>
      <c r="B26" s="32" t="s">
        <v>41</v>
      </c>
      <c r="C26" s="409" t="s">
        <v>409</v>
      </c>
      <c r="D26" s="400" t="s">
        <v>325</v>
      </c>
      <c r="E26" s="112"/>
      <c r="F26" s="739">
        <v>24099.7</v>
      </c>
      <c r="G26" s="729">
        <v>42622</v>
      </c>
      <c r="H26" s="19"/>
      <c r="I26" s="739">
        <v>18319.580000000002</v>
      </c>
      <c r="J26" s="729">
        <v>42412</v>
      </c>
      <c r="K26" s="16"/>
      <c r="L26" s="734">
        <v>21914.400000000001</v>
      </c>
      <c r="M26" s="735">
        <v>23605.040000000001</v>
      </c>
      <c r="N26" s="112"/>
      <c r="O26" s="355">
        <f t="shared" si="1"/>
        <v>-7.1621992591412664E-2</v>
      </c>
      <c r="P26" s="209"/>
    </row>
    <row r="27" spans="1:16" s="112" customFormat="1" ht="12" customHeight="1" x14ac:dyDescent="0.25">
      <c r="B27" s="32" t="s">
        <v>43</v>
      </c>
      <c r="C27" s="409" t="s">
        <v>410</v>
      </c>
      <c r="D27" s="400" t="s">
        <v>325</v>
      </c>
      <c r="F27" s="739">
        <v>946.52499999999998</v>
      </c>
      <c r="G27" s="729">
        <v>42647</v>
      </c>
      <c r="H27" s="19"/>
      <c r="I27" s="739">
        <v>767.904</v>
      </c>
      <c r="J27" s="729">
        <v>42390</v>
      </c>
      <c r="K27" s="16"/>
      <c r="L27" s="734">
        <v>792.03</v>
      </c>
      <c r="M27" s="735">
        <v>898.58</v>
      </c>
      <c r="O27" s="355">
        <f t="shared" si="1"/>
        <v>-0.11857597542789744</v>
      </c>
      <c r="P27" s="209"/>
    </row>
    <row r="28" spans="1:16" ht="12" customHeight="1" x14ac:dyDescent="0.25">
      <c r="A28" s="112"/>
      <c r="B28" s="32" t="s">
        <v>45</v>
      </c>
      <c r="C28" s="409" t="s">
        <v>411</v>
      </c>
      <c r="D28" s="400" t="s">
        <v>325</v>
      </c>
      <c r="E28" s="112"/>
      <c r="F28" s="739">
        <v>742.01</v>
      </c>
      <c r="G28" s="729">
        <v>42720</v>
      </c>
      <c r="H28" s="19"/>
      <c r="I28" s="739">
        <v>568.49</v>
      </c>
      <c r="J28" s="729">
        <v>42559</v>
      </c>
      <c r="K28" s="16"/>
      <c r="L28" s="734">
        <v>758.14</v>
      </c>
      <c r="M28" s="735">
        <v>709.67</v>
      </c>
      <c r="N28" s="112"/>
      <c r="O28" s="355">
        <f t="shared" si="1"/>
        <v>6.829935040229973E-2</v>
      </c>
      <c r="P28" s="209"/>
    </row>
    <row r="29" spans="1:16" ht="12" customHeight="1" x14ac:dyDescent="0.25">
      <c r="A29" s="112"/>
      <c r="B29" s="32" t="s">
        <v>47</v>
      </c>
      <c r="C29" s="409" t="s">
        <v>412</v>
      </c>
      <c r="D29" s="400" t="s">
        <v>325</v>
      </c>
      <c r="E29" s="112"/>
      <c r="F29" s="739">
        <v>4364.8599999999997</v>
      </c>
      <c r="G29" s="729">
        <v>42483</v>
      </c>
      <c r="H29" s="19"/>
      <c r="I29" s="739">
        <v>3565.06</v>
      </c>
      <c r="J29" s="729">
        <v>42606</v>
      </c>
      <c r="K29" s="16"/>
      <c r="L29" s="734">
        <v>3872.49</v>
      </c>
      <c r="M29" s="735">
        <v>3942.92</v>
      </c>
      <c r="N29" s="112"/>
      <c r="O29" s="355">
        <f t="shared" si="1"/>
        <v>-1.7862396396579272E-2</v>
      </c>
      <c r="P29" s="209"/>
    </row>
    <row r="30" spans="1:16" ht="12" customHeight="1" x14ac:dyDescent="0.25">
      <c r="A30" s="112"/>
      <c r="B30" s="32" t="s">
        <v>49</v>
      </c>
      <c r="C30" s="409" t="s">
        <v>413</v>
      </c>
      <c r="D30" s="400" t="s">
        <v>799</v>
      </c>
      <c r="E30" s="112"/>
      <c r="F30" s="739">
        <v>8952.5</v>
      </c>
      <c r="G30" s="729">
        <v>42621</v>
      </c>
      <c r="H30" s="19"/>
      <c r="I30" s="739">
        <v>6970.6</v>
      </c>
      <c r="J30" s="729">
        <v>42425</v>
      </c>
      <c r="K30" s="16"/>
      <c r="L30" s="734">
        <v>7946.35</v>
      </c>
      <c r="M30" s="735">
        <v>8282.7000000000007</v>
      </c>
      <c r="N30" s="149"/>
      <c r="O30" s="355">
        <f t="shared" si="1"/>
        <v>-4.0608738696318869E-2</v>
      </c>
      <c r="P30" s="209"/>
    </row>
    <row r="31" spans="1:16" ht="12" customHeight="1" x14ac:dyDescent="0.25">
      <c r="A31" s="112"/>
      <c r="B31" s="32" t="s">
        <v>50</v>
      </c>
      <c r="C31" s="409" t="s">
        <v>414</v>
      </c>
      <c r="D31" s="400" t="s">
        <v>130</v>
      </c>
      <c r="E31" s="112"/>
      <c r="F31" s="739">
        <v>7571.11</v>
      </c>
      <c r="G31" s="729">
        <v>42620</v>
      </c>
      <c r="H31" s="19"/>
      <c r="I31" s="739">
        <v>5933.96</v>
      </c>
      <c r="J31" s="729">
        <v>42412</v>
      </c>
      <c r="K31" s="16"/>
      <c r="L31" s="734">
        <v>6324.26</v>
      </c>
      <c r="M31" s="735">
        <v>5568.28</v>
      </c>
      <c r="N31" s="149"/>
      <c r="O31" s="355">
        <f t="shared" si="1"/>
        <v>0.13576544282974279</v>
      </c>
      <c r="P31" s="209"/>
    </row>
    <row r="32" spans="1:16" ht="12" customHeight="1" x14ac:dyDescent="0.25">
      <c r="A32" s="112"/>
      <c r="B32" s="32" t="s">
        <v>53</v>
      </c>
      <c r="C32" s="409" t="s">
        <v>415</v>
      </c>
      <c r="D32" s="400" t="s">
        <v>325</v>
      </c>
      <c r="E32" s="112"/>
      <c r="F32" s="739">
        <v>11815.507</v>
      </c>
      <c r="G32" s="729">
        <v>42164</v>
      </c>
      <c r="H32" s="19"/>
      <c r="I32" s="739">
        <v>6360.0749999999998</v>
      </c>
      <c r="J32" s="729">
        <v>42242</v>
      </c>
      <c r="K32" s="16"/>
      <c r="L32" s="734">
        <v>7995.77</v>
      </c>
      <c r="M32" s="735">
        <v>8044.51</v>
      </c>
      <c r="N32" s="112"/>
      <c r="O32" s="355">
        <f t="shared" si="1"/>
        <v>-6.0587904048847729E-3</v>
      </c>
      <c r="P32" s="209"/>
    </row>
    <row r="33" spans="1:16" ht="12" customHeight="1" x14ac:dyDescent="0.25">
      <c r="A33" s="112"/>
      <c r="B33" s="32" t="s">
        <v>55</v>
      </c>
      <c r="C33" s="409" t="s">
        <v>416</v>
      </c>
      <c r="D33" s="400" t="s">
        <v>325</v>
      </c>
      <c r="E33" s="112"/>
      <c r="F33" s="739">
        <v>11724.88</v>
      </c>
      <c r="G33" s="729">
        <v>42375</v>
      </c>
      <c r="H33" s="19"/>
      <c r="I33" s="739">
        <v>9082.59</v>
      </c>
      <c r="J33" s="729">
        <v>42397</v>
      </c>
      <c r="K33" s="16"/>
      <c r="L33" s="734">
        <v>5240.84</v>
      </c>
      <c r="M33" s="735">
        <v>4256.74</v>
      </c>
      <c r="N33" s="112"/>
      <c r="O33" s="355">
        <f t="shared" si="1"/>
        <v>0.23118630689212871</v>
      </c>
      <c r="P33" s="209"/>
    </row>
    <row r="34" spans="1:16" ht="12" customHeight="1" x14ac:dyDescent="0.25">
      <c r="A34" s="112"/>
      <c r="B34" s="32" t="s">
        <v>56</v>
      </c>
      <c r="C34" s="409" t="s">
        <v>417</v>
      </c>
      <c r="D34" s="400" t="s">
        <v>325</v>
      </c>
      <c r="E34" s="112"/>
      <c r="F34" s="739">
        <v>2960.78</v>
      </c>
      <c r="G34" s="729">
        <v>42481</v>
      </c>
      <c r="H34" s="19"/>
      <c r="I34" s="739">
        <v>2532.6999999999998</v>
      </c>
      <c r="J34" s="729">
        <v>42390</v>
      </c>
      <c r="K34" s="16"/>
      <c r="L34" s="734">
        <v>2882.73</v>
      </c>
      <c r="M34" s="735">
        <v>3365.15</v>
      </c>
      <c r="N34" s="112"/>
      <c r="O34" s="355">
        <v>-0.14335765121911359</v>
      </c>
      <c r="P34" s="209"/>
    </row>
    <row r="35" spans="1:16" ht="12" customHeight="1" x14ac:dyDescent="0.25">
      <c r="A35" s="112"/>
      <c r="B35" s="32" t="s">
        <v>160</v>
      </c>
      <c r="C35" s="409" t="s">
        <v>418</v>
      </c>
      <c r="D35" s="400" t="s">
        <v>325</v>
      </c>
      <c r="E35" s="112"/>
      <c r="F35" s="739">
        <v>990.71</v>
      </c>
      <c r="G35" s="729">
        <v>42593</v>
      </c>
      <c r="H35" s="19"/>
      <c r="I35" s="739">
        <v>761.75</v>
      </c>
      <c r="J35" s="729">
        <v>42376</v>
      </c>
      <c r="K35" s="16"/>
      <c r="L35" s="734">
        <v>813.55</v>
      </c>
      <c r="M35" s="735">
        <v>1001.01</v>
      </c>
      <c r="N35" s="112"/>
      <c r="O35" s="355">
        <f t="shared" si="1"/>
        <v>-0.18727085643500063</v>
      </c>
      <c r="P35" s="209"/>
    </row>
    <row r="36" spans="1:16" ht="12" customHeight="1" x14ac:dyDescent="0.25">
      <c r="A36" s="112"/>
      <c r="B36" s="32" t="s">
        <v>60</v>
      </c>
      <c r="C36" s="409" t="s">
        <v>419</v>
      </c>
      <c r="D36" s="400" t="s">
        <v>325</v>
      </c>
      <c r="E36" s="112"/>
      <c r="F36" s="739">
        <v>152.44</v>
      </c>
      <c r="G36" s="729">
        <v>42450</v>
      </c>
      <c r="H36" s="19"/>
      <c r="I36" s="739">
        <v>129.59</v>
      </c>
      <c r="J36" s="729">
        <v>42383</v>
      </c>
      <c r="K36" s="16"/>
      <c r="L36" s="734">
        <v>145.97999999999999</v>
      </c>
      <c r="M36" s="735">
        <v>162.47999999999999</v>
      </c>
      <c r="N36" s="112"/>
      <c r="O36" s="355">
        <f t="shared" si="1"/>
        <v>-0.10155096011816844</v>
      </c>
      <c r="P36" s="209"/>
    </row>
    <row r="37" spans="1:16" ht="12" customHeight="1" x14ac:dyDescent="0.25">
      <c r="A37" s="2"/>
      <c r="B37" s="42" t="s">
        <v>62</v>
      </c>
      <c r="C37" s="409" t="s">
        <v>420</v>
      </c>
      <c r="D37" s="402" t="s">
        <v>325</v>
      </c>
      <c r="E37" s="112"/>
      <c r="F37" s="741">
        <v>7147.77</v>
      </c>
      <c r="G37" s="730">
        <v>42668</v>
      </c>
      <c r="H37" s="19"/>
      <c r="I37" s="741">
        <v>5559.56</v>
      </c>
      <c r="J37" s="730">
        <v>42390</v>
      </c>
      <c r="K37" s="16"/>
      <c r="L37" s="1556">
        <v>6105.44</v>
      </c>
      <c r="M37" s="1514">
        <v>6724.55</v>
      </c>
      <c r="N37" s="112"/>
      <c r="O37" s="356">
        <f t="shared" si="1"/>
        <v>-9.2067127168360741E-2</v>
      </c>
    </row>
    <row r="38" spans="1:16" ht="12" customHeight="1" x14ac:dyDescent="0.25">
      <c r="A38" s="112"/>
      <c r="B38" s="72"/>
      <c r="C38" s="58"/>
      <c r="D38" s="411"/>
      <c r="E38" s="112"/>
      <c r="F38" s="188"/>
      <c r="G38" s="404"/>
      <c r="H38" s="19"/>
      <c r="I38" s="188"/>
      <c r="J38" s="404"/>
      <c r="K38" s="16"/>
      <c r="L38" s="72"/>
      <c r="M38" s="72"/>
      <c r="N38" s="112"/>
      <c r="O38" s="357"/>
      <c r="P38" s="209"/>
    </row>
    <row r="39" spans="1:16" ht="12" customHeight="1" x14ac:dyDescent="0.25">
      <c r="A39" s="187"/>
      <c r="B39" s="48"/>
      <c r="C39" s="403"/>
      <c r="D39" s="411"/>
      <c r="E39" s="112"/>
      <c r="F39" s="188"/>
      <c r="G39" s="404"/>
      <c r="H39" s="19"/>
      <c r="I39" s="188"/>
      <c r="J39" s="404"/>
      <c r="K39" s="16"/>
      <c r="L39" s="48"/>
      <c r="M39" s="48"/>
      <c r="N39" s="112"/>
      <c r="O39" s="354"/>
      <c r="P39" s="209"/>
    </row>
    <row r="40" spans="1:16" ht="12" customHeight="1" x14ac:dyDescent="0.25">
      <c r="A40" s="187"/>
      <c r="B40" s="20" t="s">
        <v>64</v>
      </c>
      <c r="C40" s="405"/>
      <c r="D40" s="1666"/>
      <c r="E40" s="112"/>
      <c r="F40" s="23"/>
      <c r="G40" s="188"/>
      <c r="H40" s="188"/>
      <c r="I40" s="23"/>
      <c r="J40" s="406"/>
      <c r="K40" s="16"/>
      <c r="L40" s="21"/>
      <c r="M40" s="21"/>
      <c r="O40" s="250"/>
      <c r="P40" s="209"/>
    </row>
    <row r="41" spans="1:16" ht="12" customHeight="1" x14ac:dyDescent="0.25">
      <c r="A41" s="113"/>
      <c r="B41" s="26" t="s">
        <v>166</v>
      </c>
      <c r="C41" s="407" t="s">
        <v>421</v>
      </c>
      <c r="D41" s="1695" t="s">
        <v>325</v>
      </c>
      <c r="E41" s="112"/>
      <c r="F41" s="727">
        <v>1868.9</v>
      </c>
      <c r="G41" s="728">
        <v>42513</v>
      </c>
      <c r="H41" s="19"/>
      <c r="I41" s="727">
        <v>1075.2</v>
      </c>
      <c r="J41" s="728">
        <v>42411</v>
      </c>
      <c r="K41" s="16"/>
      <c r="L41" s="193">
        <v>183.34</v>
      </c>
      <c r="M41" s="193">
        <v>264.86</v>
      </c>
      <c r="N41" s="112"/>
      <c r="O41" s="348">
        <f t="shared" ref="O41:O63" si="2">L41/M41-1</f>
        <v>-0.30778524503511295</v>
      </c>
      <c r="P41" s="209"/>
    </row>
    <row r="42" spans="1:16" ht="12" customHeight="1" x14ac:dyDescent="0.25">
      <c r="A42" s="112"/>
      <c r="B42" s="32" t="s">
        <v>170</v>
      </c>
      <c r="C42" s="415" t="s">
        <v>422</v>
      </c>
      <c r="D42" s="416" t="s">
        <v>325</v>
      </c>
      <c r="E42" s="112"/>
      <c r="F42" s="739">
        <v>9452.9</v>
      </c>
      <c r="G42" s="729">
        <v>42720</v>
      </c>
      <c r="H42" s="19"/>
      <c r="I42" s="739">
        <v>7579.8</v>
      </c>
      <c r="J42" s="729">
        <v>42548</v>
      </c>
      <c r="K42" s="16"/>
      <c r="L42" s="198">
        <v>9544.2000000000007</v>
      </c>
      <c r="M42" s="198">
        <v>10279.5</v>
      </c>
      <c r="N42" s="112"/>
      <c r="O42" s="355">
        <f t="shared" si="2"/>
        <v>-7.1530716474536682E-2</v>
      </c>
      <c r="P42" s="209"/>
    </row>
    <row r="43" spans="1:16" ht="12" customHeight="1" x14ac:dyDescent="0.25">
      <c r="A43" s="199"/>
      <c r="B43" s="32" t="s">
        <v>74</v>
      </c>
      <c r="C43" s="415" t="s">
        <v>423</v>
      </c>
      <c r="D43" s="416" t="s">
        <v>325</v>
      </c>
      <c r="E43" s="112"/>
      <c r="F43" s="739">
        <v>105912.02</v>
      </c>
      <c r="G43" s="729">
        <v>42478</v>
      </c>
      <c r="H43" s="19"/>
      <c r="I43" s="739">
        <v>83911.77</v>
      </c>
      <c r="J43" s="729">
        <v>42390</v>
      </c>
      <c r="K43" s="16"/>
      <c r="L43" s="198">
        <v>87428.49</v>
      </c>
      <c r="M43" s="198">
        <v>106149.75999999999</v>
      </c>
      <c r="N43" s="112"/>
      <c r="O43" s="355">
        <f t="shared" si="2"/>
        <v>-0.17636657869033323</v>
      </c>
      <c r="P43" s="209"/>
    </row>
    <row r="44" spans="1:16" ht="12" customHeight="1" x14ac:dyDescent="0.25">
      <c r="A44" s="199"/>
      <c r="B44" s="32" t="s">
        <v>76</v>
      </c>
      <c r="C44" s="415" t="s">
        <v>424</v>
      </c>
      <c r="D44" s="416" t="s">
        <v>325</v>
      </c>
      <c r="E44" s="112"/>
      <c r="F44" s="739">
        <v>9801.2800000000007</v>
      </c>
      <c r="G44" s="729">
        <v>42727</v>
      </c>
      <c r="H44" s="19"/>
      <c r="I44" s="739">
        <v>7183.62</v>
      </c>
      <c r="J44" s="729">
        <v>42381</v>
      </c>
      <c r="K44" s="16"/>
      <c r="L44" s="384">
        <v>11644.22</v>
      </c>
      <c r="M44" s="384">
        <v>8925.7099999999991</v>
      </c>
      <c r="N44" s="112"/>
      <c r="O44" s="355">
        <f t="shared" si="2"/>
        <v>0.30457072882717462</v>
      </c>
      <c r="P44" s="209"/>
    </row>
    <row r="45" spans="1:16" ht="12" customHeight="1" x14ac:dyDescent="0.25">
      <c r="A45" s="112"/>
      <c r="B45" s="32" t="s">
        <v>78</v>
      </c>
      <c r="C45" s="415" t="s">
        <v>425</v>
      </c>
      <c r="D45" s="416" t="s">
        <v>325</v>
      </c>
      <c r="E45" s="112"/>
      <c r="F45" s="739">
        <v>40.159999999999997</v>
      </c>
      <c r="G45" s="729">
        <v>42531</v>
      </c>
      <c r="H45" s="19"/>
      <c r="I45" s="739">
        <v>36.71</v>
      </c>
      <c r="J45" s="729">
        <v>42415</v>
      </c>
      <c r="K45" s="16"/>
      <c r="L45" s="198">
        <v>39.130000000000003</v>
      </c>
      <c r="M45" s="198">
        <v>49.17</v>
      </c>
      <c r="N45" s="112"/>
      <c r="O45" s="355">
        <f t="shared" si="2"/>
        <v>-0.20418954647142562</v>
      </c>
      <c r="P45" s="209"/>
    </row>
    <row r="46" spans="1:16" s="112" customFormat="1" ht="12" customHeight="1" x14ac:dyDescent="0.25">
      <c r="B46" s="32" t="s">
        <v>79</v>
      </c>
      <c r="C46" s="415" t="s">
        <v>426</v>
      </c>
      <c r="D46" s="416" t="s">
        <v>325</v>
      </c>
      <c r="F46" s="739">
        <v>5588.27</v>
      </c>
      <c r="G46" s="729">
        <v>42734</v>
      </c>
      <c r="H46" s="19"/>
      <c r="I46" s="739">
        <v>4376.46</v>
      </c>
      <c r="J46" s="729">
        <v>42411</v>
      </c>
      <c r="K46" s="16"/>
      <c r="L46" s="198">
        <v>10743.01</v>
      </c>
      <c r="M46" s="198">
        <v>9805.5499999999993</v>
      </c>
      <c r="O46" s="355">
        <f t="shared" si="2"/>
        <v>9.5605040002855635E-2</v>
      </c>
      <c r="P46" s="209"/>
    </row>
    <row r="47" spans="1:16" ht="12" customHeight="1" x14ac:dyDescent="0.25">
      <c r="A47" s="112"/>
      <c r="B47" s="32" t="s">
        <v>603</v>
      </c>
      <c r="C47" s="415" t="s">
        <v>427</v>
      </c>
      <c r="D47" s="416" t="s">
        <v>325</v>
      </c>
      <c r="E47" s="112"/>
      <c r="F47" s="739">
        <v>2638.81</v>
      </c>
      <c r="G47" s="729">
        <v>42726</v>
      </c>
      <c r="H47" s="19"/>
      <c r="I47" s="739">
        <v>1187.9000000000001</v>
      </c>
      <c r="J47" s="729">
        <v>42390</v>
      </c>
      <c r="K47" s="16"/>
      <c r="L47" s="198">
        <v>1461.36</v>
      </c>
      <c r="M47" s="198">
        <v>1893.67</v>
      </c>
      <c r="N47" s="112"/>
      <c r="O47" s="355">
        <f t="shared" si="2"/>
        <v>-0.22829215227573973</v>
      </c>
    </row>
    <row r="48" spans="1:16" ht="12" customHeight="1" x14ac:dyDescent="0.25">
      <c r="A48" s="112"/>
      <c r="B48" s="32" t="s">
        <v>369</v>
      </c>
      <c r="C48" s="415" t="s">
        <v>428</v>
      </c>
      <c r="D48" s="416" t="s">
        <v>325</v>
      </c>
      <c r="E48" s="112"/>
      <c r="F48" s="739">
        <v>484.2</v>
      </c>
      <c r="G48" s="729">
        <v>42732</v>
      </c>
      <c r="H48" s="19"/>
      <c r="I48" s="739">
        <v>382.61</v>
      </c>
      <c r="J48" s="729">
        <v>42411</v>
      </c>
      <c r="K48" s="16"/>
      <c r="L48" s="198">
        <v>906.33</v>
      </c>
      <c r="M48" s="198">
        <v>839.52</v>
      </c>
      <c r="N48" s="112"/>
      <c r="O48" s="355">
        <f t="shared" si="2"/>
        <v>7.958118925100055E-2</v>
      </c>
    </row>
    <row r="49" spans="1:16" ht="12" customHeight="1" x14ac:dyDescent="0.25">
      <c r="A49" s="112"/>
      <c r="B49" s="32" t="s">
        <v>371</v>
      </c>
      <c r="C49" s="415" t="s">
        <v>429</v>
      </c>
      <c r="D49" s="416" t="s">
        <v>325</v>
      </c>
      <c r="E49" s="112"/>
      <c r="F49" s="739">
        <v>3653.18</v>
      </c>
      <c r="G49" s="729">
        <v>42374</v>
      </c>
      <c r="H49" s="19"/>
      <c r="I49" s="739">
        <v>3130.76</v>
      </c>
      <c r="J49" s="729">
        <v>42411</v>
      </c>
      <c r="K49" s="16"/>
      <c r="L49" s="198">
        <v>441.82</v>
      </c>
      <c r="M49" s="198">
        <v>424.47</v>
      </c>
      <c r="N49" s="112"/>
      <c r="O49" s="355">
        <f t="shared" si="2"/>
        <v>4.0874502320540795E-2</v>
      </c>
    </row>
    <row r="50" spans="1:16" ht="12" customHeight="1" x14ac:dyDescent="0.25">
      <c r="A50" s="112"/>
      <c r="B50" s="32" t="s">
        <v>373</v>
      </c>
      <c r="C50" s="415" t="s">
        <v>430</v>
      </c>
      <c r="D50" s="416" t="s">
        <v>325</v>
      </c>
      <c r="E50" s="112"/>
      <c r="F50" s="739">
        <v>5231.1400000000003</v>
      </c>
      <c r="G50" s="729">
        <v>42373</v>
      </c>
      <c r="H50" s="19"/>
      <c r="I50" s="739">
        <v>4260.13</v>
      </c>
      <c r="J50" s="729">
        <v>42548</v>
      </c>
      <c r="K50" s="16"/>
      <c r="L50" s="198">
        <v>3700.3</v>
      </c>
      <c r="M50" s="198">
        <v>3285.26</v>
      </c>
      <c r="N50" s="112"/>
      <c r="O50" s="355">
        <f t="shared" si="2"/>
        <v>0.12633398878627555</v>
      </c>
    </row>
    <row r="51" spans="1:16" ht="12" customHeight="1" x14ac:dyDescent="0.25">
      <c r="A51" s="112"/>
      <c r="B51" s="32" t="s">
        <v>375</v>
      </c>
      <c r="C51" s="415" t="s">
        <v>431</v>
      </c>
      <c r="D51" s="416" t="s">
        <v>325</v>
      </c>
      <c r="E51" s="112"/>
      <c r="F51" s="739">
        <v>4862.3100000000004</v>
      </c>
      <c r="G51" s="729">
        <v>42734</v>
      </c>
      <c r="H51" s="19"/>
      <c r="I51" s="739">
        <v>3896.71</v>
      </c>
      <c r="J51" s="729">
        <v>42411</v>
      </c>
      <c r="K51" s="16"/>
      <c r="L51" s="198">
        <v>5313.17</v>
      </c>
      <c r="M51" s="198">
        <v>4798.99</v>
      </c>
      <c r="N51" s="112"/>
      <c r="O51" s="355">
        <f t="shared" si="2"/>
        <v>0.10714337808580554</v>
      </c>
      <c r="P51" s="209"/>
    </row>
    <row r="52" spans="1:16" ht="12" customHeight="1" x14ac:dyDescent="0.25">
      <c r="A52" s="112"/>
      <c r="B52" s="32" t="s">
        <v>83</v>
      </c>
      <c r="C52" s="415" t="s">
        <v>432</v>
      </c>
      <c r="D52" s="416" t="s">
        <v>325</v>
      </c>
      <c r="E52" s="112"/>
      <c r="F52" s="739">
        <v>1116.97</v>
      </c>
      <c r="G52" s="729">
        <v>42374</v>
      </c>
      <c r="H52" s="19"/>
      <c r="I52" s="739">
        <v>871.72</v>
      </c>
      <c r="J52" s="729">
        <v>42548</v>
      </c>
      <c r="K52" s="16"/>
      <c r="L52" s="198">
        <v>1126.24</v>
      </c>
      <c r="M52" s="198">
        <v>737.11</v>
      </c>
      <c r="N52" s="112"/>
      <c r="O52" s="355">
        <f t="shared" si="2"/>
        <v>0.527913065892472</v>
      </c>
      <c r="P52" s="209"/>
    </row>
    <row r="53" spans="1:16" s="112" customFormat="1" ht="12" customHeight="1" x14ac:dyDescent="0.25">
      <c r="B53" s="32" t="s">
        <v>84</v>
      </c>
      <c r="C53" s="415" t="s">
        <v>433</v>
      </c>
      <c r="D53" s="416" t="s">
        <v>325</v>
      </c>
      <c r="F53" s="739">
        <v>55188.336977819999</v>
      </c>
      <c r="G53" s="729">
        <v>42118</v>
      </c>
      <c r="H53" s="19"/>
      <c r="I53" s="739">
        <v>47631.18611504</v>
      </c>
      <c r="J53" s="729">
        <v>42240</v>
      </c>
      <c r="K53" s="16"/>
      <c r="L53" s="198">
        <v>45797.3</v>
      </c>
      <c r="M53" s="198">
        <v>43969.96</v>
      </c>
      <c r="O53" s="355">
        <f t="shared" si="2"/>
        <v>4.1558827890678218E-2</v>
      </c>
      <c r="P53" s="209"/>
    </row>
    <row r="54" spans="1:16" ht="12" customHeight="1" x14ac:dyDescent="0.25">
      <c r="A54" s="112"/>
      <c r="B54" s="32" t="s">
        <v>88</v>
      </c>
      <c r="C54" s="415" t="s">
        <v>434</v>
      </c>
      <c r="D54" s="416" t="s">
        <v>325</v>
      </c>
      <c r="E54" s="112"/>
      <c r="F54" s="739">
        <v>1711.11</v>
      </c>
      <c r="G54" s="729">
        <v>42712</v>
      </c>
      <c r="H54" s="19"/>
      <c r="I54" s="739">
        <v>1180.46</v>
      </c>
      <c r="J54" s="729">
        <v>42411</v>
      </c>
      <c r="K54" s="16"/>
      <c r="L54" s="198">
        <v>1390.72</v>
      </c>
      <c r="M54" s="198">
        <v>1520.37</v>
      </c>
      <c r="N54" s="92"/>
      <c r="O54" s="355">
        <f t="shared" si="2"/>
        <v>-8.5275294829547987E-2</v>
      </c>
      <c r="P54" s="209"/>
    </row>
    <row r="55" spans="1:16" ht="12" customHeight="1" x14ac:dyDescent="0.25">
      <c r="A55" s="112"/>
      <c r="B55" s="32" t="s">
        <v>86</v>
      </c>
      <c r="C55" s="415" t="s">
        <v>435</v>
      </c>
      <c r="D55" s="416" t="s">
        <v>325</v>
      </c>
      <c r="E55" s="112"/>
      <c r="F55" s="739">
        <v>1391.88</v>
      </c>
      <c r="G55" s="729">
        <v>42717</v>
      </c>
      <c r="H55" s="19"/>
      <c r="I55" s="739">
        <v>799.25</v>
      </c>
      <c r="J55" s="729">
        <v>42390</v>
      </c>
      <c r="K55" s="16"/>
      <c r="L55" s="198">
        <v>858.79</v>
      </c>
      <c r="M55" s="198">
        <v>941.86</v>
      </c>
      <c r="N55" s="92"/>
      <c r="O55" s="355">
        <f t="shared" si="2"/>
        <v>-8.8197821332257509E-2</v>
      </c>
      <c r="P55" s="209"/>
    </row>
    <row r="56" spans="1:16" ht="12" customHeight="1" x14ac:dyDescent="0.25">
      <c r="A56" s="112"/>
      <c r="B56" s="32" t="s">
        <v>90</v>
      </c>
      <c r="C56" s="415" t="s">
        <v>436</v>
      </c>
      <c r="D56" s="416" t="s">
        <v>325</v>
      </c>
      <c r="E56" s="112"/>
      <c r="F56" s="739">
        <v>14819.18</v>
      </c>
      <c r="G56" s="729">
        <v>42717</v>
      </c>
      <c r="H56" s="19"/>
      <c r="I56" s="739">
        <v>10588.08</v>
      </c>
      <c r="J56" s="729">
        <v>42384</v>
      </c>
      <c r="K56" s="16"/>
      <c r="L56" s="384" t="s">
        <v>131</v>
      </c>
      <c r="M56" s="384" t="s">
        <v>131</v>
      </c>
      <c r="N56" s="92"/>
      <c r="O56" s="350" t="s">
        <v>131</v>
      </c>
      <c r="P56" s="209"/>
    </row>
    <row r="57" spans="1:16" ht="12" customHeight="1" x14ac:dyDescent="0.25">
      <c r="A57" s="112"/>
      <c r="B57" s="32" t="s">
        <v>94</v>
      </c>
      <c r="C57" s="415" t="s">
        <v>437</v>
      </c>
      <c r="D57" s="416" t="s">
        <v>325</v>
      </c>
      <c r="E57" s="112"/>
      <c r="F57" s="739">
        <v>1514</v>
      </c>
      <c r="G57" s="729">
        <v>42374</v>
      </c>
      <c r="H57" s="19"/>
      <c r="I57" s="739">
        <v>1299</v>
      </c>
      <c r="J57" s="729" t="s">
        <v>384</v>
      </c>
      <c r="K57" s="16"/>
      <c r="L57" s="198">
        <v>1554.83</v>
      </c>
      <c r="M57" s="198">
        <v>1379.98</v>
      </c>
      <c r="N57" s="112"/>
      <c r="O57" s="355">
        <f t="shared" si="2"/>
        <v>0.12670473485122957</v>
      </c>
      <c r="P57" s="209"/>
    </row>
    <row r="58" spans="1:16" ht="12" customHeight="1" x14ac:dyDescent="0.25">
      <c r="A58" s="112"/>
      <c r="B58" s="32" t="s">
        <v>95</v>
      </c>
      <c r="C58" s="415" t="s">
        <v>438</v>
      </c>
      <c r="D58" s="416" t="s">
        <v>325</v>
      </c>
      <c r="E58" s="112"/>
      <c r="F58" s="739">
        <v>1379.09</v>
      </c>
      <c r="G58" s="729">
        <v>42544</v>
      </c>
      <c r="H58" s="19"/>
      <c r="I58" s="739">
        <v>1000.34</v>
      </c>
      <c r="J58" s="729">
        <v>42388</v>
      </c>
      <c r="K58" s="16"/>
      <c r="L58" s="198">
        <v>1246.1099999999999</v>
      </c>
      <c r="M58" s="198">
        <v>1577.36</v>
      </c>
      <c r="N58" s="112"/>
      <c r="O58" s="355">
        <f t="shared" si="2"/>
        <v>-0.21000278947101492</v>
      </c>
      <c r="P58" s="209"/>
    </row>
    <row r="59" spans="1:16" ht="12" customHeight="1" x14ac:dyDescent="0.25">
      <c r="A59" s="112"/>
      <c r="B59" s="32" t="s">
        <v>97</v>
      </c>
      <c r="C59" s="415" t="s">
        <v>802</v>
      </c>
      <c r="D59" s="416" t="s">
        <v>325</v>
      </c>
      <c r="E59" s="112"/>
      <c r="F59" s="739">
        <v>399.59</v>
      </c>
      <c r="G59" s="729">
        <v>42716</v>
      </c>
      <c r="H59" s="19"/>
      <c r="I59" s="739">
        <v>306.89</v>
      </c>
      <c r="J59" s="729">
        <v>42389</v>
      </c>
      <c r="K59" s="16"/>
      <c r="L59" s="198">
        <v>538.98</v>
      </c>
      <c r="M59" s="198">
        <v>523.67999999999995</v>
      </c>
      <c r="N59" s="112"/>
      <c r="O59" s="355">
        <f t="shared" si="2"/>
        <v>2.9216315307057927E-2</v>
      </c>
      <c r="P59" s="209"/>
    </row>
    <row r="60" spans="1:16" ht="12" customHeight="1" x14ac:dyDescent="0.25">
      <c r="A60" s="112"/>
      <c r="B60" s="32" t="s">
        <v>99</v>
      </c>
      <c r="C60" s="415" t="s">
        <v>439</v>
      </c>
      <c r="D60" s="416" t="s">
        <v>325</v>
      </c>
      <c r="E60" s="112"/>
      <c r="F60" s="739" t="s">
        <v>131</v>
      </c>
      <c r="G60" s="729" t="s">
        <v>131</v>
      </c>
      <c r="H60" s="19"/>
      <c r="I60" s="739" t="s">
        <v>131</v>
      </c>
      <c r="J60" s="729" t="s">
        <v>131</v>
      </c>
      <c r="K60" s="16"/>
      <c r="L60" s="198">
        <v>10429.36</v>
      </c>
      <c r="M60" s="198">
        <v>12285.78</v>
      </c>
      <c r="N60" s="112"/>
      <c r="O60" s="355">
        <f t="shared" si="2"/>
        <v>-0.15110314526224622</v>
      </c>
      <c r="P60" s="209"/>
    </row>
    <row r="61" spans="1:16" ht="12" customHeight="1" x14ac:dyDescent="0.25">
      <c r="A61" s="112"/>
      <c r="B61" s="32" t="s">
        <v>103</v>
      </c>
      <c r="C61" s="415" t="s">
        <v>440</v>
      </c>
      <c r="D61" s="416" t="s">
        <v>325</v>
      </c>
      <c r="E61" s="112"/>
      <c r="F61" s="739">
        <v>8701.4599999999991</v>
      </c>
      <c r="G61" s="729">
        <v>42374</v>
      </c>
      <c r="H61" s="19"/>
      <c r="I61" s="739">
        <v>7496.62</v>
      </c>
      <c r="J61" s="729">
        <v>42411</v>
      </c>
      <c r="K61" s="16"/>
      <c r="L61" s="198">
        <v>8818.09</v>
      </c>
      <c r="M61" s="198">
        <v>8983.3700000000008</v>
      </c>
      <c r="N61" s="112"/>
      <c r="O61" s="355">
        <f t="shared" si="2"/>
        <v>-1.8398440674268213E-2</v>
      </c>
      <c r="P61" s="209"/>
    </row>
    <row r="62" spans="1:16" ht="12" customHeight="1" x14ac:dyDescent="0.25">
      <c r="A62" s="112"/>
      <c r="B62" s="418" t="s">
        <v>105</v>
      </c>
      <c r="C62" s="419" t="s">
        <v>441</v>
      </c>
      <c r="D62" s="1696" t="s">
        <v>325</v>
      </c>
      <c r="E62" s="112"/>
      <c r="F62" s="739">
        <v>352.52</v>
      </c>
      <c r="G62" s="729">
        <v>42654</v>
      </c>
      <c r="H62" s="19"/>
      <c r="I62" s="739">
        <v>335.4</v>
      </c>
      <c r="J62" s="729">
        <v>42569</v>
      </c>
      <c r="K62" s="16"/>
      <c r="L62" s="198">
        <v>346.35</v>
      </c>
      <c r="M62" s="198">
        <v>385.51</v>
      </c>
      <c r="N62" s="112"/>
      <c r="O62" s="355">
        <f t="shared" si="2"/>
        <v>-0.10157972555835115</v>
      </c>
      <c r="P62" s="209"/>
    </row>
    <row r="63" spans="1:16" ht="12" customHeight="1" x14ac:dyDescent="0.25">
      <c r="A63" s="112"/>
      <c r="B63" s="42" t="s">
        <v>107</v>
      </c>
      <c r="C63" s="410" t="s">
        <v>442</v>
      </c>
      <c r="D63" s="402" t="s">
        <v>130</v>
      </c>
      <c r="E63" s="112"/>
      <c r="F63" s="741">
        <v>1540.9</v>
      </c>
      <c r="G63" s="730">
        <v>42372</v>
      </c>
      <c r="H63" s="19"/>
      <c r="I63" s="741">
        <v>1382.34</v>
      </c>
      <c r="J63" s="730">
        <v>42578</v>
      </c>
      <c r="K63" s="16"/>
      <c r="L63" s="196">
        <v>1528.74</v>
      </c>
      <c r="M63" s="196">
        <v>1464.99</v>
      </c>
      <c r="N63" s="112"/>
      <c r="O63" s="356">
        <f t="shared" si="2"/>
        <v>4.3515655396965114E-2</v>
      </c>
    </row>
    <row r="64" spans="1:16" ht="12" customHeight="1" x14ac:dyDescent="0.25">
      <c r="A64" s="112"/>
      <c r="B64" s="112"/>
      <c r="C64" s="112"/>
      <c r="D64" s="112"/>
      <c r="E64" s="112"/>
      <c r="F64" s="149"/>
      <c r="G64" s="738"/>
      <c r="H64" s="112"/>
      <c r="I64" s="112"/>
      <c r="J64" s="112"/>
      <c r="K64" s="112"/>
      <c r="L64" s="112"/>
      <c r="M64" s="112"/>
      <c r="N64" s="112"/>
      <c r="O64" s="112"/>
    </row>
    <row r="65" spans="1:16" ht="12" customHeight="1" x14ac:dyDescent="0.25">
      <c r="A65" s="112"/>
      <c r="B65" s="21" t="s">
        <v>292</v>
      </c>
      <c r="C65" s="92"/>
      <c r="D65" s="112"/>
      <c r="E65" s="112"/>
      <c r="F65" s="112"/>
      <c r="G65" s="112"/>
      <c r="H65" s="112"/>
      <c r="I65" s="112"/>
      <c r="J65" s="112"/>
      <c r="K65" s="112"/>
      <c r="L65" s="112"/>
      <c r="M65" s="112"/>
      <c r="N65" s="112"/>
      <c r="O65" s="112"/>
      <c r="P65" s="209"/>
    </row>
    <row r="66" spans="1:16" ht="12" customHeight="1" x14ac:dyDescent="0.25">
      <c r="A66" s="112"/>
      <c r="B66" s="112" t="s">
        <v>391</v>
      </c>
      <c r="C66" s="80"/>
      <c r="D66" s="112"/>
      <c r="E66" s="112"/>
      <c r="F66" s="112"/>
      <c r="G66" s="112"/>
      <c r="H66" s="112"/>
      <c r="I66" s="112"/>
      <c r="J66" s="112"/>
      <c r="K66" s="112"/>
      <c r="L66" s="112"/>
      <c r="M66" s="112"/>
      <c r="N66" s="112"/>
      <c r="O66" s="112"/>
      <c r="P66" s="209"/>
    </row>
    <row r="67" spans="1:16" ht="12" customHeight="1" x14ac:dyDescent="0.25">
      <c r="B67" s="268" t="s">
        <v>443</v>
      </c>
      <c r="C67" s="1"/>
      <c r="D67" s="112"/>
      <c r="E67" s="112"/>
      <c r="F67" s="1"/>
      <c r="G67" s="1"/>
      <c r="H67" s="112"/>
      <c r="I67" s="1"/>
      <c r="J67" s="1"/>
      <c r="K67" s="112"/>
      <c r="L67" s="1"/>
      <c r="M67" s="1"/>
      <c r="N67" s="112"/>
      <c r="O67" s="1"/>
      <c r="P67" s="209"/>
    </row>
    <row r="68" spans="1:16" ht="12" customHeight="1" x14ac:dyDescent="0.25">
      <c r="B68" s="3" t="s">
        <v>444</v>
      </c>
      <c r="E68" s="112"/>
    </row>
    <row r="69" spans="1:16" ht="12" customHeight="1" x14ac:dyDescent="0.25">
      <c r="B69" s="3" t="s">
        <v>392</v>
      </c>
    </row>
  </sheetData>
  <mergeCells count="9">
    <mergeCell ref="L4:L6"/>
    <mergeCell ref="M4:M6"/>
    <mergeCell ref="O4:O6"/>
    <mergeCell ref="B4:B6"/>
    <mergeCell ref="C4:C6"/>
    <mergeCell ref="F4:F6"/>
    <mergeCell ref="G4:G6"/>
    <mergeCell ref="I4:I6"/>
    <mergeCell ref="J4:J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88"/>
  <sheetViews>
    <sheetView showGridLines="0" zoomScale="85" zoomScaleNormal="85" workbookViewId="0">
      <selection activeCell="AA37" sqref="AA37"/>
    </sheetView>
  </sheetViews>
  <sheetFormatPr defaultColWidth="11.42578125" defaultRowHeight="15" x14ac:dyDescent="0.25"/>
  <cols>
    <col min="1" max="1" width="2.85546875" style="3" customWidth="1"/>
    <col min="2" max="2" width="37.140625" style="112" customWidth="1"/>
    <col min="3" max="3" width="2.85546875" style="2" customWidth="1"/>
    <col min="4" max="4" width="15.7109375" style="112" customWidth="1"/>
    <col min="5" max="5" width="15.7109375" style="3" customWidth="1"/>
    <col min="6" max="6" width="2.85546875" style="111" customWidth="1"/>
    <col min="7" max="7" width="6.85546875" style="254" customWidth="1"/>
    <col min="8" max="9" width="15.7109375" style="2" customWidth="1"/>
    <col min="10" max="10" width="2.7109375" style="111" customWidth="1"/>
    <col min="11" max="11" width="2.7109375" style="254" customWidth="1"/>
    <col min="12" max="13" width="15.7109375" style="2" customWidth="1"/>
    <col min="14" max="14" width="2.7109375" style="111" customWidth="1"/>
    <col min="15" max="15" width="2.7109375" style="254" customWidth="1"/>
    <col min="16" max="17" width="15.7109375" style="2" customWidth="1"/>
    <col min="18" max="18" width="2.7109375" style="111" customWidth="1"/>
    <col min="19" max="19" width="2.7109375" style="254" customWidth="1"/>
    <col min="20" max="21" width="15.7109375" style="2" customWidth="1"/>
    <col min="22" max="22" width="2.7109375" style="111" customWidth="1"/>
    <col min="23" max="23" width="2.85546875" style="2" customWidth="1"/>
    <col min="24" max="24" width="11.140625" style="3" customWidth="1"/>
    <col min="25" max="25" width="15.7109375" style="3" customWidth="1"/>
    <col min="26" max="26" width="2.85546875" style="2" customWidth="1"/>
    <col min="27" max="27" width="37.5703125" style="112" customWidth="1"/>
    <col min="28" max="28" width="2.85546875" style="2" customWidth="1"/>
    <col min="29" max="30" width="15.7109375" style="2" customWidth="1"/>
    <col min="31" max="31" width="2.7109375" style="3" customWidth="1"/>
    <col min="32" max="32" width="2.85546875" style="2" customWidth="1"/>
    <col min="33" max="34" width="15.7109375" style="2" customWidth="1"/>
    <col min="35" max="35" width="2.7109375" style="3" customWidth="1"/>
    <col min="36" max="36" width="2.85546875" style="2" customWidth="1"/>
    <col min="37" max="256" width="11.42578125" style="2"/>
    <col min="257" max="257" width="2.85546875" style="2" customWidth="1"/>
    <col min="258" max="258" width="37.5703125" style="2" customWidth="1"/>
    <col min="259" max="259" width="2.85546875" style="2" customWidth="1"/>
    <col min="260" max="261" width="15.7109375" style="2" customWidth="1"/>
    <col min="262" max="263" width="2.7109375" style="2" customWidth="1"/>
    <col min="264" max="265" width="15.7109375" style="2" customWidth="1"/>
    <col min="266" max="267" width="2.7109375" style="2" customWidth="1"/>
    <col min="268" max="269" width="15.7109375" style="2" customWidth="1"/>
    <col min="270" max="271" width="2.7109375" style="2" customWidth="1"/>
    <col min="272" max="273" width="15.7109375" style="2" customWidth="1"/>
    <col min="274" max="275" width="2.7109375" style="2" customWidth="1"/>
    <col min="276" max="277" width="15.7109375" style="2" customWidth="1"/>
    <col min="278" max="278" width="2.7109375" style="2" customWidth="1"/>
    <col min="279" max="279" width="2.85546875" style="2" customWidth="1"/>
    <col min="280" max="281" width="15.7109375" style="2" customWidth="1"/>
    <col min="282" max="282" width="2.85546875" style="2" customWidth="1"/>
    <col min="283" max="283" width="37.5703125" style="2" customWidth="1"/>
    <col min="284" max="284" width="2.85546875" style="2" customWidth="1"/>
    <col min="285" max="286" width="15.7109375" style="2" customWidth="1"/>
    <col min="287" max="287" width="2.7109375" style="2" customWidth="1"/>
    <col min="288" max="288" width="2.85546875" style="2" customWidth="1"/>
    <col min="289" max="290" width="15.7109375" style="2" customWidth="1"/>
    <col min="291" max="291" width="2.7109375" style="2" customWidth="1"/>
    <col min="292" max="292" width="2.85546875" style="2" customWidth="1"/>
    <col min="293" max="512" width="11.42578125" style="2"/>
    <col min="513" max="513" width="2.85546875" style="2" customWidth="1"/>
    <col min="514" max="514" width="37.5703125" style="2" customWidth="1"/>
    <col min="515" max="515" width="2.85546875" style="2" customWidth="1"/>
    <col min="516" max="517" width="15.7109375" style="2" customWidth="1"/>
    <col min="518" max="519" width="2.7109375" style="2" customWidth="1"/>
    <col min="520" max="521" width="15.7109375" style="2" customWidth="1"/>
    <col min="522" max="523" width="2.7109375" style="2" customWidth="1"/>
    <col min="524" max="525" width="15.7109375" style="2" customWidth="1"/>
    <col min="526" max="527" width="2.7109375" style="2" customWidth="1"/>
    <col min="528" max="529" width="15.7109375" style="2" customWidth="1"/>
    <col min="530" max="531" width="2.7109375" style="2" customWidth="1"/>
    <col min="532" max="533" width="15.7109375" style="2" customWidth="1"/>
    <col min="534" max="534" width="2.7109375" style="2" customWidth="1"/>
    <col min="535" max="535" width="2.85546875" style="2" customWidth="1"/>
    <col min="536" max="537" width="15.7109375" style="2" customWidth="1"/>
    <col min="538" max="538" width="2.85546875" style="2" customWidth="1"/>
    <col min="539" max="539" width="37.5703125" style="2" customWidth="1"/>
    <col min="540" max="540" width="2.85546875" style="2" customWidth="1"/>
    <col min="541" max="542" width="15.7109375" style="2" customWidth="1"/>
    <col min="543" max="543" width="2.7109375" style="2" customWidth="1"/>
    <col min="544" max="544" width="2.85546875" style="2" customWidth="1"/>
    <col min="545" max="546" width="15.7109375" style="2" customWidth="1"/>
    <col min="547" max="547" width="2.7109375" style="2" customWidth="1"/>
    <col min="548" max="548" width="2.85546875" style="2" customWidth="1"/>
    <col min="549" max="768" width="11.42578125" style="2"/>
    <col min="769" max="769" width="2.85546875" style="2" customWidth="1"/>
    <col min="770" max="770" width="37.5703125" style="2" customWidth="1"/>
    <col min="771" max="771" width="2.85546875" style="2" customWidth="1"/>
    <col min="772" max="773" width="15.7109375" style="2" customWidth="1"/>
    <col min="774" max="775" width="2.7109375" style="2" customWidth="1"/>
    <col min="776" max="777" width="15.7109375" style="2" customWidth="1"/>
    <col min="778" max="779" width="2.7109375" style="2" customWidth="1"/>
    <col min="780" max="781" width="15.7109375" style="2" customWidth="1"/>
    <col min="782" max="783" width="2.7109375" style="2" customWidth="1"/>
    <col min="784" max="785" width="15.7109375" style="2" customWidth="1"/>
    <col min="786" max="787" width="2.7109375" style="2" customWidth="1"/>
    <col min="788" max="789" width="15.7109375" style="2" customWidth="1"/>
    <col min="790" max="790" width="2.7109375" style="2" customWidth="1"/>
    <col min="791" max="791" width="2.85546875" style="2" customWidth="1"/>
    <col min="792" max="793" width="15.7109375" style="2" customWidth="1"/>
    <col min="794" max="794" width="2.85546875" style="2" customWidth="1"/>
    <col min="795" max="795" width="37.5703125" style="2" customWidth="1"/>
    <col min="796" max="796" width="2.85546875" style="2" customWidth="1"/>
    <col min="797" max="798" width="15.7109375" style="2" customWidth="1"/>
    <col min="799" max="799" width="2.7109375" style="2" customWidth="1"/>
    <col min="800" max="800" width="2.85546875" style="2" customWidth="1"/>
    <col min="801" max="802" width="15.7109375" style="2" customWidth="1"/>
    <col min="803" max="803" width="2.7109375" style="2" customWidth="1"/>
    <col min="804" max="804" width="2.85546875" style="2" customWidth="1"/>
    <col min="805" max="1024" width="11.42578125" style="2"/>
    <col min="1025" max="1025" width="2.85546875" style="2" customWidth="1"/>
    <col min="1026" max="1026" width="37.5703125" style="2" customWidth="1"/>
    <col min="1027" max="1027" width="2.85546875" style="2" customWidth="1"/>
    <col min="1028" max="1029" width="15.7109375" style="2" customWidth="1"/>
    <col min="1030" max="1031" width="2.7109375" style="2" customWidth="1"/>
    <col min="1032" max="1033" width="15.7109375" style="2" customWidth="1"/>
    <col min="1034" max="1035" width="2.7109375" style="2" customWidth="1"/>
    <col min="1036" max="1037" width="15.7109375" style="2" customWidth="1"/>
    <col min="1038" max="1039" width="2.7109375" style="2" customWidth="1"/>
    <col min="1040" max="1041" width="15.7109375" style="2" customWidth="1"/>
    <col min="1042" max="1043" width="2.7109375" style="2" customWidth="1"/>
    <col min="1044" max="1045" width="15.7109375" style="2" customWidth="1"/>
    <col min="1046" max="1046" width="2.7109375" style="2" customWidth="1"/>
    <col min="1047" max="1047" width="2.85546875" style="2" customWidth="1"/>
    <col min="1048" max="1049" width="15.7109375" style="2" customWidth="1"/>
    <col min="1050" max="1050" width="2.85546875" style="2" customWidth="1"/>
    <col min="1051" max="1051" width="37.5703125" style="2" customWidth="1"/>
    <col min="1052" max="1052" width="2.85546875" style="2" customWidth="1"/>
    <col min="1053" max="1054" width="15.7109375" style="2" customWidth="1"/>
    <col min="1055" max="1055" width="2.7109375" style="2" customWidth="1"/>
    <col min="1056" max="1056" width="2.85546875" style="2" customWidth="1"/>
    <col min="1057" max="1058" width="15.7109375" style="2" customWidth="1"/>
    <col min="1059" max="1059" width="2.7109375" style="2" customWidth="1"/>
    <col min="1060" max="1060" width="2.85546875" style="2" customWidth="1"/>
    <col min="1061" max="1280" width="11.42578125" style="2"/>
    <col min="1281" max="1281" width="2.85546875" style="2" customWidth="1"/>
    <col min="1282" max="1282" width="37.5703125" style="2" customWidth="1"/>
    <col min="1283" max="1283" width="2.85546875" style="2" customWidth="1"/>
    <col min="1284" max="1285" width="15.7109375" style="2" customWidth="1"/>
    <col min="1286" max="1287" width="2.7109375" style="2" customWidth="1"/>
    <col min="1288" max="1289" width="15.7109375" style="2" customWidth="1"/>
    <col min="1290" max="1291" width="2.7109375" style="2" customWidth="1"/>
    <col min="1292" max="1293" width="15.7109375" style="2" customWidth="1"/>
    <col min="1294" max="1295" width="2.7109375" style="2" customWidth="1"/>
    <col min="1296" max="1297" width="15.7109375" style="2" customWidth="1"/>
    <col min="1298" max="1299" width="2.7109375" style="2" customWidth="1"/>
    <col min="1300" max="1301" width="15.7109375" style="2" customWidth="1"/>
    <col min="1302" max="1302" width="2.7109375" style="2" customWidth="1"/>
    <col min="1303" max="1303" width="2.85546875" style="2" customWidth="1"/>
    <col min="1304" max="1305" width="15.7109375" style="2" customWidth="1"/>
    <col min="1306" max="1306" width="2.85546875" style="2" customWidth="1"/>
    <col min="1307" max="1307" width="37.5703125" style="2" customWidth="1"/>
    <col min="1308" max="1308" width="2.85546875" style="2" customWidth="1"/>
    <col min="1309" max="1310" width="15.7109375" style="2" customWidth="1"/>
    <col min="1311" max="1311" width="2.7109375" style="2" customWidth="1"/>
    <col min="1312" max="1312" width="2.85546875" style="2" customWidth="1"/>
    <col min="1313" max="1314" width="15.7109375" style="2" customWidth="1"/>
    <col min="1315" max="1315" width="2.7109375" style="2" customWidth="1"/>
    <col min="1316" max="1316" width="2.85546875" style="2" customWidth="1"/>
    <col min="1317" max="1536" width="11.42578125" style="2"/>
    <col min="1537" max="1537" width="2.85546875" style="2" customWidth="1"/>
    <col min="1538" max="1538" width="37.5703125" style="2" customWidth="1"/>
    <col min="1539" max="1539" width="2.85546875" style="2" customWidth="1"/>
    <col min="1540" max="1541" width="15.7109375" style="2" customWidth="1"/>
    <col min="1542" max="1543" width="2.7109375" style="2" customWidth="1"/>
    <col min="1544" max="1545" width="15.7109375" style="2" customWidth="1"/>
    <col min="1546" max="1547" width="2.7109375" style="2" customWidth="1"/>
    <col min="1548" max="1549" width="15.7109375" style="2" customWidth="1"/>
    <col min="1550" max="1551" width="2.7109375" style="2" customWidth="1"/>
    <col min="1552" max="1553" width="15.7109375" style="2" customWidth="1"/>
    <col min="1554" max="1555" width="2.7109375" style="2" customWidth="1"/>
    <col min="1556" max="1557" width="15.7109375" style="2" customWidth="1"/>
    <col min="1558" max="1558" width="2.7109375" style="2" customWidth="1"/>
    <col min="1559" max="1559" width="2.85546875" style="2" customWidth="1"/>
    <col min="1560" max="1561" width="15.7109375" style="2" customWidth="1"/>
    <col min="1562" max="1562" width="2.85546875" style="2" customWidth="1"/>
    <col min="1563" max="1563" width="37.5703125" style="2" customWidth="1"/>
    <col min="1564" max="1564" width="2.85546875" style="2" customWidth="1"/>
    <col min="1565" max="1566" width="15.7109375" style="2" customWidth="1"/>
    <col min="1567" max="1567" width="2.7109375" style="2" customWidth="1"/>
    <col min="1568" max="1568" width="2.85546875" style="2" customWidth="1"/>
    <col min="1569" max="1570" width="15.7109375" style="2" customWidth="1"/>
    <col min="1571" max="1571" width="2.7109375" style="2" customWidth="1"/>
    <col min="1572" max="1572" width="2.85546875" style="2" customWidth="1"/>
    <col min="1573" max="1792" width="11.42578125" style="2"/>
    <col min="1793" max="1793" width="2.85546875" style="2" customWidth="1"/>
    <col min="1794" max="1794" width="37.5703125" style="2" customWidth="1"/>
    <col min="1795" max="1795" width="2.85546875" style="2" customWidth="1"/>
    <col min="1796" max="1797" width="15.7109375" style="2" customWidth="1"/>
    <col min="1798" max="1799" width="2.7109375" style="2" customWidth="1"/>
    <col min="1800" max="1801" width="15.7109375" style="2" customWidth="1"/>
    <col min="1802" max="1803" width="2.7109375" style="2" customWidth="1"/>
    <col min="1804" max="1805" width="15.7109375" style="2" customWidth="1"/>
    <col min="1806" max="1807" width="2.7109375" style="2" customWidth="1"/>
    <col min="1808" max="1809" width="15.7109375" style="2" customWidth="1"/>
    <col min="1810" max="1811" width="2.7109375" style="2" customWidth="1"/>
    <col min="1812" max="1813" width="15.7109375" style="2" customWidth="1"/>
    <col min="1814" max="1814" width="2.7109375" style="2" customWidth="1"/>
    <col min="1815" max="1815" width="2.85546875" style="2" customWidth="1"/>
    <col min="1816" max="1817" width="15.7109375" style="2" customWidth="1"/>
    <col min="1818" max="1818" width="2.85546875" style="2" customWidth="1"/>
    <col min="1819" max="1819" width="37.5703125" style="2" customWidth="1"/>
    <col min="1820" max="1820" width="2.85546875" style="2" customWidth="1"/>
    <col min="1821" max="1822" width="15.7109375" style="2" customWidth="1"/>
    <col min="1823" max="1823" width="2.7109375" style="2" customWidth="1"/>
    <col min="1824" max="1824" width="2.85546875" style="2" customWidth="1"/>
    <col min="1825" max="1826" width="15.7109375" style="2" customWidth="1"/>
    <col min="1827" max="1827" width="2.7109375" style="2" customWidth="1"/>
    <col min="1828" max="1828" width="2.85546875" style="2" customWidth="1"/>
    <col min="1829" max="2048" width="11.42578125" style="2"/>
    <col min="2049" max="2049" width="2.85546875" style="2" customWidth="1"/>
    <col min="2050" max="2050" width="37.5703125" style="2" customWidth="1"/>
    <col min="2051" max="2051" width="2.85546875" style="2" customWidth="1"/>
    <col min="2052" max="2053" width="15.7109375" style="2" customWidth="1"/>
    <col min="2054" max="2055" width="2.7109375" style="2" customWidth="1"/>
    <col min="2056" max="2057" width="15.7109375" style="2" customWidth="1"/>
    <col min="2058" max="2059" width="2.7109375" style="2" customWidth="1"/>
    <col min="2060" max="2061" width="15.7109375" style="2" customWidth="1"/>
    <col min="2062" max="2063" width="2.7109375" style="2" customWidth="1"/>
    <col min="2064" max="2065" width="15.7109375" style="2" customWidth="1"/>
    <col min="2066" max="2067" width="2.7109375" style="2" customWidth="1"/>
    <col min="2068" max="2069" width="15.7109375" style="2" customWidth="1"/>
    <col min="2070" max="2070" width="2.7109375" style="2" customWidth="1"/>
    <col min="2071" max="2071" width="2.85546875" style="2" customWidth="1"/>
    <col min="2072" max="2073" width="15.7109375" style="2" customWidth="1"/>
    <col min="2074" max="2074" width="2.85546875" style="2" customWidth="1"/>
    <col min="2075" max="2075" width="37.5703125" style="2" customWidth="1"/>
    <col min="2076" max="2076" width="2.85546875" style="2" customWidth="1"/>
    <col min="2077" max="2078" width="15.7109375" style="2" customWidth="1"/>
    <col min="2079" max="2079" width="2.7109375" style="2" customWidth="1"/>
    <col min="2080" max="2080" width="2.85546875" style="2" customWidth="1"/>
    <col min="2081" max="2082" width="15.7109375" style="2" customWidth="1"/>
    <col min="2083" max="2083" width="2.7109375" style="2" customWidth="1"/>
    <col min="2084" max="2084" width="2.85546875" style="2" customWidth="1"/>
    <col min="2085" max="2304" width="11.42578125" style="2"/>
    <col min="2305" max="2305" width="2.85546875" style="2" customWidth="1"/>
    <col min="2306" max="2306" width="37.5703125" style="2" customWidth="1"/>
    <col min="2307" max="2307" width="2.85546875" style="2" customWidth="1"/>
    <col min="2308" max="2309" width="15.7109375" style="2" customWidth="1"/>
    <col min="2310" max="2311" width="2.7109375" style="2" customWidth="1"/>
    <col min="2312" max="2313" width="15.7109375" style="2" customWidth="1"/>
    <col min="2314" max="2315" width="2.7109375" style="2" customWidth="1"/>
    <col min="2316" max="2317" width="15.7109375" style="2" customWidth="1"/>
    <col min="2318" max="2319" width="2.7109375" style="2" customWidth="1"/>
    <col min="2320" max="2321" width="15.7109375" style="2" customWidth="1"/>
    <col min="2322" max="2323" width="2.7109375" style="2" customWidth="1"/>
    <col min="2324" max="2325" width="15.7109375" style="2" customWidth="1"/>
    <col min="2326" max="2326" width="2.7109375" style="2" customWidth="1"/>
    <col min="2327" max="2327" width="2.85546875" style="2" customWidth="1"/>
    <col min="2328" max="2329" width="15.7109375" style="2" customWidth="1"/>
    <col min="2330" max="2330" width="2.85546875" style="2" customWidth="1"/>
    <col min="2331" max="2331" width="37.5703125" style="2" customWidth="1"/>
    <col min="2332" max="2332" width="2.85546875" style="2" customWidth="1"/>
    <col min="2333" max="2334" width="15.7109375" style="2" customWidth="1"/>
    <col min="2335" max="2335" width="2.7109375" style="2" customWidth="1"/>
    <col min="2336" max="2336" width="2.85546875" style="2" customWidth="1"/>
    <col min="2337" max="2338" width="15.7109375" style="2" customWidth="1"/>
    <col min="2339" max="2339" width="2.7109375" style="2" customWidth="1"/>
    <col min="2340" max="2340" width="2.85546875" style="2" customWidth="1"/>
    <col min="2341" max="2560" width="11.42578125" style="2"/>
    <col min="2561" max="2561" width="2.85546875" style="2" customWidth="1"/>
    <col min="2562" max="2562" width="37.5703125" style="2" customWidth="1"/>
    <col min="2563" max="2563" width="2.85546875" style="2" customWidth="1"/>
    <col min="2564" max="2565" width="15.7109375" style="2" customWidth="1"/>
    <col min="2566" max="2567" width="2.7109375" style="2" customWidth="1"/>
    <col min="2568" max="2569" width="15.7109375" style="2" customWidth="1"/>
    <col min="2570" max="2571" width="2.7109375" style="2" customWidth="1"/>
    <col min="2572" max="2573" width="15.7109375" style="2" customWidth="1"/>
    <col min="2574" max="2575" width="2.7109375" style="2" customWidth="1"/>
    <col min="2576" max="2577" width="15.7109375" style="2" customWidth="1"/>
    <col min="2578" max="2579" width="2.7109375" style="2" customWidth="1"/>
    <col min="2580" max="2581" width="15.7109375" style="2" customWidth="1"/>
    <col min="2582" max="2582" width="2.7109375" style="2" customWidth="1"/>
    <col min="2583" max="2583" width="2.85546875" style="2" customWidth="1"/>
    <col min="2584" max="2585" width="15.7109375" style="2" customWidth="1"/>
    <col min="2586" max="2586" width="2.85546875" style="2" customWidth="1"/>
    <col min="2587" max="2587" width="37.5703125" style="2" customWidth="1"/>
    <col min="2588" max="2588" width="2.85546875" style="2" customWidth="1"/>
    <col min="2589" max="2590" width="15.7109375" style="2" customWidth="1"/>
    <col min="2591" max="2591" width="2.7109375" style="2" customWidth="1"/>
    <col min="2592" max="2592" width="2.85546875" style="2" customWidth="1"/>
    <col min="2593" max="2594" width="15.7109375" style="2" customWidth="1"/>
    <col min="2595" max="2595" width="2.7109375" style="2" customWidth="1"/>
    <col min="2596" max="2596" width="2.85546875" style="2" customWidth="1"/>
    <col min="2597" max="2816" width="11.42578125" style="2"/>
    <col min="2817" max="2817" width="2.85546875" style="2" customWidth="1"/>
    <col min="2818" max="2818" width="37.5703125" style="2" customWidth="1"/>
    <col min="2819" max="2819" width="2.85546875" style="2" customWidth="1"/>
    <col min="2820" max="2821" width="15.7109375" style="2" customWidth="1"/>
    <col min="2822" max="2823" width="2.7109375" style="2" customWidth="1"/>
    <col min="2824" max="2825" width="15.7109375" style="2" customWidth="1"/>
    <col min="2826" max="2827" width="2.7109375" style="2" customWidth="1"/>
    <col min="2828" max="2829" width="15.7109375" style="2" customWidth="1"/>
    <col min="2830" max="2831" width="2.7109375" style="2" customWidth="1"/>
    <col min="2832" max="2833" width="15.7109375" style="2" customWidth="1"/>
    <col min="2834" max="2835" width="2.7109375" style="2" customWidth="1"/>
    <col min="2836" max="2837" width="15.7109375" style="2" customWidth="1"/>
    <col min="2838" max="2838" width="2.7109375" style="2" customWidth="1"/>
    <col min="2839" max="2839" width="2.85546875" style="2" customWidth="1"/>
    <col min="2840" max="2841" width="15.7109375" style="2" customWidth="1"/>
    <col min="2842" max="2842" width="2.85546875" style="2" customWidth="1"/>
    <col min="2843" max="2843" width="37.5703125" style="2" customWidth="1"/>
    <col min="2844" max="2844" width="2.85546875" style="2" customWidth="1"/>
    <col min="2845" max="2846" width="15.7109375" style="2" customWidth="1"/>
    <col min="2847" max="2847" width="2.7109375" style="2" customWidth="1"/>
    <col min="2848" max="2848" width="2.85546875" style="2" customWidth="1"/>
    <col min="2849" max="2850" width="15.7109375" style="2" customWidth="1"/>
    <col min="2851" max="2851" width="2.7109375" style="2" customWidth="1"/>
    <col min="2852" max="2852" width="2.85546875" style="2" customWidth="1"/>
    <col min="2853" max="3072" width="11.42578125" style="2"/>
    <col min="3073" max="3073" width="2.85546875" style="2" customWidth="1"/>
    <col min="3074" max="3074" width="37.5703125" style="2" customWidth="1"/>
    <col min="3075" max="3075" width="2.85546875" style="2" customWidth="1"/>
    <col min="3076" max="3077" width="15.7109375" style="2" customWidth="1"/>
    <col min="3078" max="3079" width="2.7109375" style="2" customWidth="1"/>
    <col min="3080" max="3081" width="15.7109375" style="2" customWidth="1"/>
    <col min="3082" max="3083" width="2.7109375" style="2" customWidth="1"/>
    <col min="3084" max="3085" width="15.7109375" style="2" customWidth="1"/>
    <col min="3086" max="3087" width="2.7109375" style="2" customWidth="1"/>
    <col min="3088" max="3089" width="15.7109375" style="2" customWidth="1"/>
    <col min="3090" max="3091" width="2.7109375" style="2" customWidth="1"/>
    <col min="3092" max="3093" width="15.7109375" style="2" customWidth="1"/>
    <col min="3094" max="3094" width="2.7109375" style="2" customWidth="1"/>
    <col min="3095" max="3095" width="2.85546875" style="2" customWidth="1"/>
    <col min="3096" max="3097" width="15.7109375" style="2" customWidth="1"/>
    <col min="3098" max="3098" width="2.85546875" style="2" customWidth="1"/>
    <col min="3099" max="3099" width="37.5703125" style="2" customWidth="1"/>
    <col min="3100" max="3100" width="2.85546875" style="2" customWidth="1"/>
    <col min="3101" max="3102" width="15.7109375" style="2" customWidth="1"/>
    <col min="3103" max="3103" width="2.7109375" style="2" customWidth="1"/>
    <col min="3104" max="3104" width="2.85546875" style="2" customWidth="1"/>
    <col min="3105" max="3106" width="15.7109375" style="2" customWidth="1"/>
    <col min="3107" max="3107" width="2.7109375" style="2" customWidth="1"/>
    <col min="3108" max="3108" width="2.85546875" style="2" customWidth="1"/>
    <col min="3109" max="3328" width="11.42578125" style="2"/>
    <col min="3329" max="3329" width="2.85546875" style="2" customWidth="1"/>
    <col min="3330" max="3330" width="37.5703125" style="2" customWidth="1"/>
    <col min="3331" max="3331" width="2.85546875" style="2" customWidth="1"/>
    <col min="3332" max="3333" width="15.7109375" style="2" customWidth="1"/>
    <col min="3334" max="3335" width="2.7109375" style="2" customWidth="1"/>
    <col min="3336" max="3337" width="15.7109375" style="2" customWidth="1"/>
    <col min="3338" max="3339" width="2.7109375" style="2" customWidth="1"/>
    <col min="3340" max="3341" width="15.7109375" style="2" customWidth="1"/>
    <col min="3342" max="3343" width="2.7109375" style="2" customWidth="1"/>
    <col min="3344" max="3345" width="15.7109375" style="2" customWidth="1"/>
    <col min="3346" max="3347" width="2.7109375" style="2" customWidth="1"/>
    <col min="3348" max="3349" width="15.7109375" style="2" customWidth="1"/>
    <col min="3350" max="3350" width="2.7109375" style="2" customWidth="1"/>
    <col min="3351" max="3351" width="2.85546875" style="2" customWidth="1"/>
    <col min="3352" max="3353" width="15.7109375" style="2" customWidth="1"/>
    <col min="3354" max="3354" width="2.85546875" style="2" customWidth="1"/>
    <col min="3355" max="3355" width="37.5703125" style="2" customWidth="1"/>
    <col min="3356" max="3356" width="2.85546875" style="2" customWidth="1"/>
    <col min="3357" max="3358" width="15.7109375" style="2" customWidth="1"/>
    <col min="3359" max="3359" width="2.7109375" style="2" customWidth="1"/>
    <col min="3360" max="3360" width="2.85546875" style="2" customWidth="1"/>
    <col min="3361" max="3362" width="15.7109375" style="2" customWidth="1"/>
    <col min="3363" max="3363" width="2.7109375" style="2" customWidth="1"/>
    <col min="3364" max="3364" width="2.85546875" style="2" customWidth="1"/>
    <col min="3365" max="3584" width="11.42578125" style="2"/>
    <col min="3585" max="3585" width="2.85546875" style="2" customWidth="1"/>
    <col min="3586" max="3586" width="37.5703125" style="2" customWidth="1"/>
    <col min="3587" max="3587" width="2.85546875" style="2" customWidth="1"/>
    <col min="3588" max="3589" width="15.7109375" style="2" customWidth="1"/>
    <col min="3590" max="3591" width="2.7109375" style="2" customWidth="1"/>
    <col min="3592" max="3593" width="15.7109375" style="2" customWidth="1"/>
    <col min="3594" max="3595" width="2.7109375" style="2" customWidth="1"/>
    <col min="3596" max="3597" width="15.7109375" style="2" customWidth="1"/>
    <col min="3598" max="3599" width="2.7109375" style="2" customWidth="1"/>
    <col min="3600" max="3601" width="15.7109375" style="2" customWidth="1"/>
    <col min="3602" max="3603" width="2.7109375" style="2" customWidth="1"/>
    <col min="3604" max="3605" width="15.7109375" style="2" customWidth="1"/>
    <col min="3606" max="3606" width="2.7109375" style="2" customWidth="1"/>
    <col min="3607" max="3607" width="2.85546875" style="2" customWidth="1"/>
    <col min="3608" max="3609" width="15.7109375" style="2" customWidth="1"/>
    <col min="3610" max="3610" width="2.85546875" style="2" customWidth="1"/>
    <col min="3611" max="3611" width="37.5703125" style="2" customWidth="1"/>
    <col min="3612" max="3612" width="2.85546875" style="2" customWidth="1"/>
    <col min="3613" max="3614" width="15.7109375" style="2" customWidth="1"/>
    <col min="3615" max="3615" width="2.7109375" style="2" customWidth="1"/>
    <col min="3616" max="3616" width="2.85546875" style="2" customWidth="1"/>
    <col min="3617" max="3618" width="15.7109375" style="2" customWidth="1"/>
    <col min="3619" max="3619" width="2.7109375" style="2" customWidth="1"/>
    <col min="3620" max="3620" width="2.85546875" style="2" customWidth="1"/>
    <col min="3621" max="3840" width="11.42578125" style="2"/>
    <col min="3841" max="3841" width="2.85546875" style="2" customWidth="1"/>
    <col min="3842" max="3842" width="37.5703125" style="2" customWidth="1"/>
    <col min="3843" max="3843" width="2.85546875" style="2" customWidth="1"/>
    <col min="3844" max="3845" width="15.7109375" style="2" customWidth="1"/>
    <col min="3846" max="3847" width="2.7109375" style="2" customWidth="1"/>
    <col min="3848" max="3849" width="15.7109375" style="2" customWidth="1"/>
    <col min="3850" max="3851" width="2.7109375" style="2" customWidth="1"/>
    <col min="3852" max="3853" width="15.7109375" style="2" customWidth="1"/>
    <col min="3854" max="3855" width="2.7109375" style="2" customWidth="1"/>
    <col min="3856" max="3857" width="15.7109375" style="2" customWidth="1"/>
    <col min="3858" max="3859" width="2.7109375" style="2" customWidth="1"/>
    <col min="3860" max="3861" width="15.7109375" style="2" customWidth="1"/>
    <col min="3862" max="3862" width="2.7109375" style="2" customWidth="1"/>
    <col min="3863" max="3863" width="2.85546875" style="2" customWidth="1"/>
    <col min="3864" max="3865" width="15.7109375" style="2" customWidth="1"/>
    <col min="3866" max="3866" width="2.85546875" style="2" customWidth="1"/>
    <col min="3867" max="3867" width="37.5703125" style="2" customWidth="1"/>
    <col min="3868" max="3868" width="2.85546875" style="2" customWidth="1"/>
    <col min="3869" max="3870" width="15.7109375" style="2" customWidth="1"/>
    <col min="3871" max="3871" width="2.7109375" style="2" customWidth="1"/>
    <col min="3872" max="3872" width="2.85546875" style="2" customWidth="1"/>
    <col min="3873" max="3874" width="15.7109375" style="2" customWidth="1"/>
    <col min="3875" max="3875" width="2.7109375" style="2" customWidth="1"/>
    <col min="3876" max="3876" width="2.85546875" style="2" customWidth="1"/>
    <col min="3877" max="4096" width="11.42578125" style="2"/>
    <col min="4097" max="4097" width="2.85546875" style="2" customWidth="1"/>
    <col min="4098" max="4098" width="37.5703125" style="2" customWidth="1"/>
    <col min="4099" max="4099" width="2.85546875" style="2" customWidth="1"/>
    <col min="4100" max="4101" width="15.7109375" style="2" customWidth="1"/>
    <col min="4102" max="4103" width="2.7109375" style="2" customWidth="1"/>
    <col min="4104" max="4105" width="15.7109375" style="2" customWidth="1"/>
    <col min="4106" max="4107" width="2.7109375" style="2" customWidth="1"/>
    <col min="4108" max="4109" width="15.7109375" style="2" customWidth="1"/>
    <col min="4110" max="4111" width="2.7109375" style="2" customWidth="1"/>
    <col min="4112" max="4113" width="15.7109375" style="2" customWidth="1"/>
    <col min="4114" max="4115" width="2.7109375" style="2" customWidth="1"/>
    <col min="4116" max="4117" width="15.7109375" style="2" customWidth="1"/>
    <col min="4118" max="4118" width="2.7109375" style="2" customWidth="1"/>
    <col min="4119" max="4119" width="2.85546875" style="2" customWidth="1"/>
    <col min="4120" max="4121" width="15.7109375" style="2" customWidth="1"/>
    <col min="4122" max="4122" width="2.85546875" style="2" customWidth="1"/>
    <col min="4123" max="4123" width="37.5703125" style="2" customWidth="1"/>
    <col min="4124" max="4124" width="2.85546875" style="2" customWidth="1"/>
    <col min="4125" max="4126" width="15.7109375" style="2" customWidth="1"/>
    <col min="4127" max="4127" width="2.7109375" style="2" customWidth="1"/>
    <col min="4128" max="4128" width="2.85546875" style="2" customWidth="1"/>
    <col min="4129" max="4130" width="15.7109375" style="2" customWidth="1"/>
    <col min="4131" max="4131" width="2.7109375" style="2" customWidth="1"/>
    <col min="4132" max="4132" width="2.85546875" style="2" customWidth="1"/>
    <col min="4133" max="4352" width="11.42578125" style="2"/>
    <col min="4353" max="4353" width="2.85546875" style="2" customWidth="1"/>
    <col min="4354" max="4354" width="37.5703125" style="2" customWidth="1"/>
    <col min="4355" max="4355" width="2.85546875" style="2" customWidth="1"/>
    <col min="4356" max="4357" width="15.7109375" style="2" customWidth="1"/>
    <col min="4358" max="4359" width="2.7109375" style="2" customWidth="1"/>
    <col min="4360" max="4361" width="15.7109375" style="2" customWidth="1"/>
    <col min="4362" max="4363" width="2.7109375" style="2" customWidth="1"/>
    <col min="4364" max="4365" width="15.7109375" style="2" customWidth="1"/>
    <col min="4366" max="4367" width="2.7109375" style="2" customWidth="1"/>
    <col min="4368" max="4369" width="15.7109375" style="2" customWidth="1"/>
    <col min="4370" max="4371" width="2.7109375" style="2" customWidth="1"/>
    <col min="4372" max="4373" width="15.7109375" style="2" customWidth="1"/>
    <col min="4374" max="4374" width="2.7109375" style="2" customWidth="1"/>
    <col min="4375" max="4375" width="2.85546875" style="2" customWidth="1"/>
    <col min="4376" max="4377" width="15.7109375" style="2" customWidth="1"/>
    <col min="4378" max="4378" width="2.85546875" style="2" customWidth="1"/>
    <col min="4379" max="4379" width="37.5703125" style="2" customWidth="1"/>
    <col min="4380" max="4380" width="2.85546875" style="2" customWidth="1"/>
    <col min="4381" max="4382" width="15.7109375" style="2" customWidth="1"/>
    <col min="4383" max="4383" width="2.7109375" style="2" customWidth="1"/>
    <col min="4384" max="4384" width="2.85546875" style="2" customWidth="1"/>
    <col min="4385" max="4386" width="15.7109375" style="2" customWidth="1"/>
    <col min="4387" max="4387" width="2.7109375" style="2" customWidth="1"/>
    <col min="4388" max="4388" width="2.85546875" style="2" customWidth="1"/>
    <col min="4389" max="4608" width="11.42578125" style="2"/>
    <col min="4609" max="4609" width="2.85546875" style="2" customWidth="1"/>
    <col min="4610" max="4610" width="37.5703125" style="2" customWidth="1"/>
    <col min="4611" max="4611" width="2.85546875" style="2" customWidth="1"/>
    <col min="4612" max="4613" width="15.7109375" style="2" customWidth="1"/>
    <col min="4614" max="4615" width="2.7109375" style="2" customWidth="1"/>
    <col min="4616" max="4617" width="15.7109375" style="2" customWidth="1"/>
    <col min="4618" max="4619" width="2.7109375" style="2" customWidth="1"/>
    <col min="4620" max="4621" width="15.7109375" style="2" customWidth="1"/>
    <col min="4622" max="4623" width="2.7109375" style="2" customWidth="1"/>
    <col min="4624" max="4625" width="15.7109375" style="2" customWidth="1"/>
    <col min="4626" max="4627" width="2.7109375" style="2" customWidth="1"/>
    <col min="4628" max="4629" width="15.7109375" style="2" customWidth="1"/>
    <col min="4630" max="4630" width="2.7109375" style="2" customWidth="1"/>
    <col min="4631" max="4631" width="2.85546875" style="2" customWidth="1"/>
    <col min="4632" max="4633" width="15.7109375" style="2" customWidth="1"/>
    <col min="4634" max="4634" width="2.85546875" style="2" customWidth="1"/>
    <col min="4635" max="4635" width="37.5703125" style="2" customWidth="1"/>
    <col min="4636" max="4636" width="2.85546875" style="2" customWidth="1"/>
    <col min="4637" max="4638" width="15.7109375" style="2" customWidth="1"/>
    <col min="4639" max="4639" width="2.7109375" style="2" customWidth="1"/>
    <col min="4640" max="4640" width="2.85546875" style="2" customWidth="1"/>
    <col min="4641" max="4642" width="15.7109375" style="2" customWidth="1"/>
    <col min="4643" max="4643" width="2.7109375" style="2" customWidth="1"/>
    <col min="4644" max="4644" width="2.85546875" style="2" customWidth="1"/>
    <col min="4645" max="4864" width="11.42578125" style="2"/>
    <col min="4865" max="4865" width="2.85546875" style="2" customWidth="1"/>
    <col min="4866" max="4866" width="37.5703125" style="2" customWidth="1"/>
    <col min="4867" max="4867" width="2.85546875" style="2" customWidth="1"/>
    <col min="4868" max="4869" width="15.7109375" style="2" customWidth="1"/>
    <col min="4870" max="4871" width="2.7109375" style="2" customWidth="1"/>
    <col min="4872" max="4873" width="15.7109375" style="2" customWidth="1"/>
    <col min="4874" max="4875" width="2.7109375" style="2" customWidth="1"/>
    <col min="4876" max="4877" width="15.7109375" style="2" customWidth="1"/>
    <col min="4878" max="4879" width="2.7109375" style="2" customWidth="1"/>
    <col min="4880" max="4881" width="15.7109375" style="2" customWidth="1"/>
    <col min="4882" max="4883" width="2.7109375" style="2" customWidth="1"/>
    <col min="4884" max="4885" width="15.7109375" style="2" customWidth="1"/>
    <col min="4886" max="4886" width="2.7109375" style="2" customWidth="1"/>
    <col min="4887" max="4887" width="2.85546875" style="2" customWidth="1"/>
    <col min="4888" max="4889" width="15.7109375" style="2" customWidth="1"/>
    <col min="4890" max="4890" width="2.85546875" style="2" customWidth="1"/>
    <col min="4891" max="4891" width="37.5703125" style="2" customWidth="1"/>
    <col min="4892" max="4892" width="2.85546875" style="2" customWidth="1"/>
    <col min="4893" max="4894" width="15.7109375" style="2" customWidth="1"/>
    <col min="4895" max="4895" width="2.7109375" style="2" customWidth="1"/>
    <col min="4896" max="4896" width="2.85546875" style="2" customWidth="1"/>
    <col min="4897" max="4898" width="15.7109375" style="2" customWidth="1"/>
    <col min="4899" max="4899" width="2.7109375" style="2" customWidth="1"/>
    <col min="4900" max="4900" width="2.85546875" style="2" customWidth="1"/>
    <col min="4901" max="5120" width="11.42578125" style="2"/>
    <col min="5121" max="5121" width="2.85546875" style="2" customWidth="1"/>
    <col min="5122" max="5122" width="37.5703125" style="2" customWidth="1"/>
    <col min="5123" max="5123" width="2.85546875" style="2" customWidth="1"/>
    <col min="5124" max="5125" width="15.7109375" style="2" customWidth="1"/>
    <col min="5126" max="5127" width="2.7109375" style="2" customWidth="1"/>
    <col min="5128" max="5129" width="15.7109375" style="2" customWidth="1"/>
    <col min="5130" max="5131" width="2.7109375" style="2" customWidth="1"/>
    <col min="5132" max="5133" width="15.7109375" style="2" customWidth="1"/>
    <col min="5134" max="5135" width="2.7109375" style="2" customWidth="1"/>
    <col min="5136" max="5137" width="15.7109375" style="2" customWidth="1"/>
    <col min="5138" max="5139" width="2.7109375" style="2" customWidth="1"/>
    <col min="5140" max="5141" width="15.7109375" style="2" customWidth="1"/>
    <col min="5142" max="5142" width="2.7109375" style="2" customWidth="1"/>
    <col min="5143" max="5143" width="2.85546875" style="2" customWidth="1"/>
    <col min="5144" max="5145" width="15.7109375" style="2" customWidth="1"/>
    <col min="5146" max="5146" width="2.85546875" style="2" customWidth="1"/>
    <col min="5147" max="5147" width="37.5703125" style="2" customWidth="1"/>
    <col min="5148" max="5148" width="2.85546875" style="2" customWidth="1"/>
    <col min="5149" max="5150" width="15.7109375" style="2" customWidth="1"/>
    <col min="5151" max="5151" width="2.7109375" style="2" customWidth="1"/>
    <col min="5152" max="5152" width="2.85546875" style="2" customWidth="1"/>
    <col min="5153" max="5154" width="15.7109375" style="2" customWidth="1"/>
    <col min="5155" max="5155" width="2.7109375" style="2" customWidth="1"/>
    <col min="5156" max="5156" width="2.85546875" style="2" customWidth="1"/>
    <col min="5157" max="5376" width="11.42578125" style="2"/>
    <col min="5377" max="5377" width="2.85546875" style="2" customWidth="1"/>
    <col min="5378" max="5378" width="37.5703125" style="2" customWidth="1"/>
    <col min="5379" max="5379" width="2.85546875" style="2" customWidth="1"/>
    <col min="5380" max="5381" width="15.7109375" style="2" customWidth="1"/>
    <col min="5382" max="5383" width="2.7109375" style="2" customWidth="1"/>
    <col min="5384" max="5385" width="15.7109375" style="2" customWidth="1"/>
    <col min="5386" max="5387" width="2.7109375" style="2" customWidth="1"/>
    <col min="5388" max="5389" width="15.7109375" style="2" customWidth="1"/>
    <col min="5390" max="5391" width="2.7109375" style="2" customWidth="1"/>
    <col min="5392" max="5393" width="15.7109375" style="2" customWidth="1"/>
    <col min="5394" max="5395" width="2.7109375" style="2" customWidth="1"/>
    <col min="5396" max="5397" width="15.7109375" style="2" customWidth="1"/>
    <col min="5398" max="5398" width="2.7109375" style="2" customWidth="1"/>
    <col min="5399" max="5399" width="2.85546875" style="2" customWidth="1"/>
    <col min="5400" max="5401" width="15.7109375" style="2" customWidth="1"/>
    <col min="5402" max="5402" width="2.85546875" style="2" customWidth="1"/>
    <col min="5403" max="5403" width="37.5703125" style="2" customWidth="1"/>
    <col min="5404" max="5404" width="2.85546875" style="2" customWidth="1"/>
    <col min="5405" max="5406" width="15.7109375" style="2" customWidth="1"/>
    <col min="5407" max="5407" width="2.7109375" style="2" customWidth="1"/>
    <col min="5408" max="5408" width="2.85546875" style="2" customWidth="1"/>
    <col min="5409" max="5410" width="15.7109375" style="2" customWidth="1"/>
    <col min="5411" max="5411" width="2.7109375" style="2" customWidth="1"/>
    <col min="5412" max="5412" width="2.85546875" style="2" customWidth="1"/>
    <col min="5413" max="5632" width="11.42578125" style="2"/>
    <col min="5633" max="5633" width="2.85546875" style="2" customWidth="1"/>
    <col min="5634" max="5634" width="37.5703125" style="2" customWidth="1"/>
    <col min="5635" max="5635" width="2.85546875" style="2" customWidth="1"/>
    <col min="5636" max="5637" width="15.7109375" style="2" customWidth="1"/>
    <col min="5638" max="5639" width="2.7109375" style="2" customWidth="1"/>
    <col min="5640" max="5641" width="15.7109375" style="2" customWidth="1"/>
    <col min="5642" max="5643" width="2.7109375" style="2" customWidth="1"/>
    <col min="5644" max="5645" width="15.7109375" style="2" customWidth="1"/>
    <col min="5646" max="5647" width="2.7109375" style="2" customWidth="1"/>
    <col min="5648" max="5649" width="15.7109375" style="2" customWidth="1"/>
    <col min="5650" max="5651" width="2.7109375" style="2" customWidth="1"/>
    <col min="5652" max="5653" width="15.7109375" style="2" customWidth="1"/>
    <col min="5654" max="5654" width="2.7109375" style="2" customWidth="1"/>
    <col min="5655" max="5655" width="2.85546875" style="2" customWidth="1"/>
    <col min="5656" max="5657" width="15.7109375" style="2" customWidth="1"/>
    <col min="5658" max="5658" width="2.85546875" style="2" customWidth="1"/>
    <col min="5659" max="5659" width="37.5703125" style="2" customWidth="1"/>
    <col min="5660" max="5660" width="2.85546875" style="2" customWidth="1"/>
    <col min="5661" max="5662" width="15.7109375" style="2" customWidth="1"/>
    <col min="5663" max="5663" width="2.7109375" style="2" customWidth="1"/>
    <col min="5664" max="5664" width="2.85546875" style="2" customWidth="1"/>
    <col min="5665" max="5666" width="15.7109375" style="2" customWidth="1"/>
    <col min="5667" max="5667" width="2.7109375" style="2" customWidth="1"/>
    <col min="5668" max="5668" width="2.85546875" style="2" customWidth="1"/>
    <col min="5669" max="5888" width="11.42578125" style="2"/>
    <col min="5889" max="5889" width="2.85546875" style="2" customWidth="1"/>
    <col min="5890" max="5890" width="37.5703125" style="2" customWidth="1"/>
    <col min="5891" max="5891" width="2.85546875" style="2" customWidth="1"/>
    <col min="5892" max="5893" width="15.7109375" style="2" customWidth="1"/>
    <col min="5894" max="5895" width="2.7109375" style="2" customWidth="1"/>
    <col min="5896" max="5897" width="15.7109375" style="2" customWidth="1"/>
    <col min="5898" max="5899" width="2.7109375" style="2" customWidth="1"/>
    <col min="5900" max="5901" width="15.7109375" style="2" customWidth="1"/>
    <col min="5902" max="5903" width="2.7109375" style="2" customWidth="1"/>
    <col min="5904" max="5905" width="15.7109375" style="2" customWidth="1"/>
    <col min="5906" max="5907" width="2.7109375" style="2" customWidth="1"/>
    <col min="5908" max="5909" width="15.7109375" style="2" customWidth="1"/>
    <col min="5910" max="5910" width="2.7109375" style="2" customWidth="1"/>
    <col min="5911" max="5911" width="2.85546875" style="2" customWidth="1"/>
    <col min="5912" max="5913" width="15.7109375" style="2" customWidth="1"/>
    <col min="5914" max="5914" width="2.85546875" style="2" customWidth="1"/>
    <col min="5915" max="5915" width="37.5703125" style="2" customWidth="1"/>
    <col min="5916" max="5916" width="2.85546875" style="2" customWidth="1"/>
    <col min="5917" max="5918" width="15.7109375" style="2" customWidth="1"/>
    <col min="5919" max="5919" width="2.7109375" style="2" customWidth="1"/>
    <col min="5920" max="5920" width="2.85546875" style="2" customWidth="1"/>
    <col min="5921" max="5922" width="15.7109375" style="2" customWidth="1"/>
    <col min="5923" max="5923" width="2.7109375" style="2" customWidth="1"/>
    <col min="5924" max="5924" width="2.85546875" style="2" customWidth="1"/>
    <col min="5925" max="6144" width="11.42578125" style="2"/>
    <col min="6145" max="6145" width="2.85546875" style="2" customWidth="1"/>
    <col min="6146" max="6146" width="37.5703125" style="2" customWidth="1"/>
    <col min="6147" max="6147" width="2.85546875" style="2" customWidth="1"/>
    <col min="6148" max="6149" width="15.7109375" style="2" customWidth="1"/>
    <col min="6150" max="6151" width="2.7109375" style="2" customWidth="1"/>
    <col min="6152" max="6153" width="15.7109375" style="2" customWidth="1"/>
    <col min="6154" max="6155" width="2.7109375" style="2" customWidth="1"/>
    <col min="6156" max="6157" width="15.7109375" style="2" customWidth="1"/>
    <col min="6158" max="6159" width="2.7109375" style="2" customWidth="1"/>
    <col min="6160" max="6161" width="15.7109375" style="2" customWidth="1"/>
    <col min="6162" max="6163" width="2.7109375" style="2" customWidth="1"/>
    <col min="6164" max="6165" width="15.7109375" style="2" customWidth="1"/>
    <col min="6166" max="6166" width="2.7109375" style="2" customWidth="1"/>
    <col min="6167" max="6167" width="2.85546875" style="2" customWidth="1"/>
    <col min="6168" max="6169" width="15.7109375" style="2" customWidth="1"/>
    <col min="6170" max="6170" width="2.85546875" style="2" customWidth="1"/>
    <col min="6171" max="6171" width="37.5703125" style="2" customWidth="1"/>
    <col min="6172" max="6172" width="2.85546875" style="2" customWidth="1"/>
    <col min="6173" max="6174" width="15.7109375" style="2" customWidth="1"/>
    <col min="6175" max="6175" width="2.7109375" style="2" customWidth="1"/>
    <col min="6176" max="6176" width="2.85546875" style="2" customWidth="1"/>
    <col min="6177" max="6178" width="15.7109375" style="2" customWidth="1"/>
    <col min="6179" max="6179" width="2.7109375" style="2" customWidth="1"/>
    <col min="6180" max="6180" width="2.85546875" style="2" customWidth="1"/>
    <col min="6181" max="6400" width="11.42578125" style="2"/>
    <col min="6401" max="6401" width="2.85546875" style="2" customWidth="1"/>
    <col min="6402" max="6402" width="37.5703125" style="2" customWidth="1"/>
    <col min="6403" max="6403" width="2.85546875" style="2" customWidth="1"/>
    <col min="6404" max="6405" width="15.7109375" style="2" customWidth="1"/>
    <col min="6406" max="6407" width="2.7109375" style="2" customWidth="1"/>
    <col min="6408" max="6409" width="15.7109375" style="2" customWidth="1"/>
    <col min="6410" max="6411" width="2.7109375" style="2" customWidth="1"/>
    <col min="6412" max="6413" width="15.7109375" style="2" customWidth="1"/>
    <col min="6414" max="6415" width="2.7109375" style="2" customWidth="1"/>
    <col min="6416" max="6417" width="15.7109375" style="2" customWidth="1"/>
    <col min="6418" max="6419" width="2.7109375" style="2" customWidth="1"/>
    <col min="6420" max="6421" width="15.7109375" style="2" customWidth="1"/>
    <col min="6422" max="6422" width="2.7109375" style="2" customWidth="1"/>
    <col min="6423" max="6423" width="2.85546875" style="2" customWidth="1"/>
    <col min="6424" max="6425" width="15.7109375" style="2" customWidth="1"/>
    <col min="6426" max="6426" width="2.85546875" style="2" customWidth="1"/>
    <col min="6427" max="6427" width="37.5703125" style="2" customWidth="1"/>
    <col min="6428" max="6428" width="2.85546875" style="2" customWidth="1"/>
    <col min="6429" max="6430" width="15.7109375" style="2" customWidth="1"/>
    <col min="6431" max="6431" width="2.7109375" style="2" customWidth="1"/>
    <col min="6432" max="6432" width="2.85546875" style="2" customWidth="1"/>
    <col min="6433" max="6434" width="15.7109375" style="2" customWidth="1"/>
    <col min="6435" max="6435" width="2.7109375" style="2" customWidth="1"/>
    <col min="6436" max="6436" width="2.85546875" style="2" customWidth="1"/>
    <col min="6437" max="6656" width="11.42578125" style="2"/>
    <col min="6657" max="6657" width="2.85546875" style="2" customWidth="1"/>
    <col min="6658" max="6658" width="37.5703125" style="2" customWidth="1"/>
    <col min="6659" max="6659" width="2.85546875" style="2" customWidth="1"/>
    <col min="6660" max="6661" width="15.7109375" style="2" customWidth="1"/>
    <col min="6662" max="6663" width="2.7109375" style="2" customWidth="1"/>
    <col min="6664" max="6665" width="15.7109375" style="2" customWidth="1"/>
    <col min="6666" max="6667" width="2.7109375" style="2" customWidth="1"/>
    <col min="6668" max="6669" width="15.7109375" style="2" customWidth="1"/>
    <col min="6670" max="6671" width="2.7109375" style="2" customWidth="1"/>
    <col min="6672" max="6673" width="15.7109375" style="2" customWidth="1"/>
    <col min="6674" max="6675" width="2.7109375" style="2" customWidth="1"/>
    <col min="6676" max="6677" width="15.7109375" style="2" customWidth="1"/>
    <col min="6678" max="6678" width="2.7109375" style="2" customWidth="1"/>
    <col min="6679" max="6679" width="2.85546875" style="2" customWidth="1"/>
    <col min="6680" max="6681" width="15.7109375" style="2" customWidth="1"/>
    <col min="6682" max="6682" width="2.85546875" style="2" customWidth="1"/>
    <col min="6683" max="6683" width="37.5703125" style="2" customWidth="1"/>
    <col min="6684" max="6684" width="2.85546875" style="2" customWidth="1"/>
    <col min="6685" max="6686" width="15.7109375" style="2" customWidth="1"/>
    <col min="6687" max="6687" width="2.7109375" style="2" customWidth="1"/>
    <col min="6688" max="6688" width="2.85546875" style="2" customWidth="1"/>
    <col min="6689" max="6690" width="15.7109375" style="2" customWidth="1"/>
    <col min="6691" max="6691" width="2.7109375" style="2" customWidth="1"/>
    <col min="6692" max="6692" width="2.85546875" style="2" customWidth="1"/>
    <col min="6693" max="6912" width="11.42578125" style="2"/>
    <col min="6913" max="6913" width="2.85546875" style="2" customWidth="1"/>
    <col min="6914" max="6914" width="37.5703125" style="2" customWidth="1"/>
    <col min="6915" max="6915" width="2.85546875" style="2" customWidth="1"/>
    <col min="6916" max="6917" width="15.7109375" style="2" customWidth="1"/>
    <col min="6918" max="6919" width="2.7109375" style="2" customWidth="1"/>
    <col min="6920" max="6921" width="15.7109375" style="2" customWidth="1"/>
    <col min="6922" max="6923" width="2.7109375" style="2" customWidth="1"/>
    <col min="6924" max="6925" width="15.7109375" style="2" customWidth="1"/>
    <col min="6926" max="6927" width="2.7109375" style="2" customWidth="1"/>
    <col min="6928" max="6929" width="15.7109375" style="2" customWidth="1"/>
    <col min="6930" max="6931" width="2.7109375" style="2" customWidth="1"/>
    <col min="6932" max="6933" width="15.7109375" style="2" customWidth="1"/>
    <col min="6934" max="6934" width="2.7109375" style="2" customWidth="1"/>
    <col min="6935" max="6935" width="2.85546875" style="2" customWidth="1"/>
    <col min="6936" max="6937" width="15.7109375" style="2" customWidth="1"/>
    <col min="6938" max="6938" width="2.85546875" style="2" customWidth="1"/>
    <col min="6939" max="6939" width="37.5703125" style="2" customWidth="1"/>
    <col min="6940" max="6940" width="2.85546875" style="2" customWidth="1"/>
    <col min="6941" max="6942" width="15.7109375" style="2" customWidth="1"/>
    <col min="6943" max="6943" width="2.7109375" style="2" customWidth="1"/>
    <col min="6944" max="6944" width="2.85546875" style="2" customWidth="1"/>
    <col min="6945" max="6946" width="15.7109375" style="2" customWidth="1"/>
    <col min="6947" max="6947" width="2.7109375" style="2" customWidth="1"/>
    <col min="6948" max="6948" width="2.85546875" style="2" customWidth="1"/>
    <col min="6949" max="7168" width="11.42578125" style="2"/>
    <col min="7169" max="7169" width="2.85546875" style="2" customWidth="1"/>
    <col min="7170" max="7170" width="37.5703125" style="2" customWidth="1"/>
    <col min="7171" max="7171" width="2.85546875" style="2" customWidth="1"/>
    <col min="7172" max="7173" width="15.7109375" style="2" customWidth="1"/>
    <col min="7174" max="7175" width="2.7109375" style="2" customWidth="1"/>
    <col min="7176" max="7177" width="15.7109375" style="2" customWidth="1"/>
    <col min="7178" max="7179" width="2.7109375" style="2" customWidth="1"/>
    <col min="7180" max="7181" width="15.7109375" style="2" customWidth="1"/>
    <col min="7182" max="7183" width="2.7109375" style="2" customWidth="1"/>
    <col min="7184" max="7185" width="15.7109375" style="2" customWidth="1"/>
    <col min="7186" max="7187" width="2.7109375" style="2" customWidth="1"/>
    <col min="7188" max="7189" width="15.7109375" style="2" customWidth="1"/>
    <col min="7190" max="7190" width="2.7109375" style="2" customWidth="1"/>
    <col min="7191" max="7191" width="2.85546875" style="2" customWidth="1"/>
    <col min="7192" max="7193" width="15.7109375" style="2" customWidth="1"/>
    <col min="7194" max="7194" width="2.85546875" style="2" customWidth="1"/>
    <col min="7195" max="7195" width="37.5703125" style="2" customWidth="1"/>
    <col min="7196" max="7196" width="2.85546875" style="2" customWidth="1"/>
    <col min="7197" max="7198" width="15.7109375" style="2" customWidth="1"/>
    <col min="7199" max="7199" width="2.7109375" style="2" customWidth="1"/>
    <col min="7200" max="7200" width="2.85546875" style="2" customWidth="1"/>
    <col min="7201" max="7202" width="15.7109375" style="2" customWidth="1"/>
    <col min="7203" max="7203" width="2.7109375" style="2" customWidth="1"/>
    <col min="7204" max="7204" width="2.85546875" style="2" customWidth="1"/>
    <col min="7205" max="7424" width="11.42578125" style="2"/>
    <col min="7425" max="7425" width="2.85546875" style="2" customWidth="1"/>
    <col min="7426" max="7426" width="37.5703125" style="2" customWidth="1"/>
    <col min="7427" max="7427" width="2.85546875" style="2" customWidth="1"/>
    <col min="7428" max="7429" width="15.7109375" style="2" customWidth="1"/>
    <col min="7430" max="7431" width="2.7109375" style="2" customWidth="1"/>
    <col min="7432" max="7433" width="15.7109375" style="2" customWidth="1"/>
    <col min="7434" max="7435" width="2.7109375" style="2" customWidth="1"/>
    <col min="7436" max="7437" width="15.7109375" style="2" customWidth="1"/>
    <col min="7438" max="7439" width="2.7109375" style="2" customWidth="1"/>
    <col min="7440" max="7441" width="15.7109375" style="2" customWidth="1"/>
    <col min="7442" max="7443" width="2.7109375" style="2" customWidth="1"/>
    <col min="7444" max="7445" width="15.7109375" style="2" customWidth="1"/>
    <col min="7446" max="7446" width="2.7109375" style="2" customWidth="1"/>
    <col min="7447" max="7447" width="2.85546875" style="2" customWidth="1"/>
    <col min="7448" max="7449" width="15.7109375" style="2" customWidth="1"/>
    <col min="7450" max="7450" width="2.85546875" style="2" customWidth="1"/>
    <col min="7451" max="7451" width="37.5703125" style="2" customWidth="1"/>
    <col min="7452" max="7452" width="2.85546875" style="2" customWidth="1"/>
    <col min="7453" max="7454" width="15.7109375" style="2" customWidth="1"/>
    <col min="7455" max="7455" width="2.7109375" style="2" customWidth="1"/>
    <col min="7456" max="7456" width="2.85546875" style="2" customWidth="1"/>
    <col min="7457" max="7458" width="15.7109375" style="2" customWidth="1"/>
    <col min="7459" max="7459" width="2.7109375" style="2" customWidth="1"/>
    <col min="7460" max="7460" width="2.85546875" style="2" customWidth="1"/>
    <col min="7461" max="7680" width="11.42578125" style="2"/>
    <col min="7681" max="7681" width="2.85546875" style="2" customWidth="1"/>
    <col min="7682" max="7682" width="37.5703125" style="2" customWidth="1"/>
    <col min="7683" max="7683" width="2.85546875" style="2" customWidth="1"/>
    <col min="7684" max="7685" width="15.7109375" style="2" customWidth="1"/>
    <col min="7686" max="7687" width="2.7109375" style="2" customWidth="1"/>
    <col min="7688" max="7689" width="15.7109375" style="2" customWidth="1"/>
    <col min="7690" max="7691" width="2.7109375" style="2" customWidth="1"/>
    <col min="7692" max="7693" width="15.7109375" style="2" customWidth="1"/>
    <col min="7694" max="7695" width="2.7109375" style="2" customWidth="1"/>
    <col min="7696" max="7697" width="15.7109375" style="2" customWidth="1"/>
    <col min="7698" max="7699" width="2.7109375" style="2" customWidth="1"/>
    <col min="7700" max="7701" width="15.7109375" style="2" customWidth="1"/>
    <col min="7702" max="7702" width="2.7109375" style="2" customWidth="1"/>
    <col min="7703" max="7703" width="2.85546875" style="2" customWidth="1"/>
    <col min="7704" max="7705" width="15.7109375" style="2" customWidth="1"/>
    <col min="7706" max="7706" width="2.85546875" style="2" customWidth="1"/>
    <col min="7707" max="7707" width="37.5703125" style="2" customWidth="1"/>
    <col min="7708" max="7708" width="2.85546875" style="2" customWidth="1"/>
    <col min="7709" max="7710" width="15.7109375" style="2" customWidth="1"/>
    <col min="7711" max="7711" width="2.7109375" style="2" customWidth="1"/>
    <col min="7712" max="7712" width="2.85546875" style="2" customWidth="1"/>
    <col min="7713" max="7714" width="15.7109375" style="2" customWidth="1"/>
    <col min="7715" max="7715" width="2.7109375" style="2" customWidth="1"/>
    <col min="7716" max="7716" width="2.85546875" style="2" customWidth="1"/>
    <col min="7717" max="7936" width="11.42578125" style="2"/>
    <col min="7937" max="7937" width="2.85546875" style="2" customWidth="1"/>
    <col min="7938" max="7938" width="37.5703125" style="2" customWidth="1"/>
    <col min="7939" max="7939" width="2.85546875" style="2" customWidth="1"/>
    <col min="7940" max="7941" width="15.7109375" style="2" customWidth="1"/>
    <col min="7942" max="7943" width="2.7109375" style="2" customWidth="1"/>
    <col min="7944" max="7945" width="15.7109375" style="2" customWidth="1"/>
    <col min="7946" max="7947" width="2.7109375" style="2" customWidth="1"/>
    <col min="7948" max="7949" width="15.7109375" style="2" customWidth="1"/>
    <col min="7950" max="7951" width="2.7109375" style="2" customWidth="1"/>
    <col min="7952" max="7953" width="15.7109375" style="2" customWidth="1"/>
    <col min="7954" max="7955" width="2.7109375" style="2" customWidth="1"/>
    <col min="7956" max="7957" width="15.7109375" style="2" customWidth="1"/>
    <col min="7958" max="7958" width="2.7109375" style="2" customWidth="1"/>
    <col min="7959" max="7959" width="2.85546875" style="2" customWidth="1"/>
    <col min="7960" max="7961" width="15.7109375" style="2" customWidth="1"/>
    <col min="7962" max="7962" width="2.85546875" style="2" customWidth="1"/>
    <col min="7963" max="7963" width="37.5703125" style="2" customWidth="1"/>
    <col min="7964" max="7964" width="2.85546875" style="2" customWidth="1"/>
    <col min="7965" max="7966" width="15.7109375" style="2" customWidth="1"/>
    <col min="7967" max="7967" width="2.7109375" style="2" customWidth="1"/>
    <col min="7968" max="7968" width="2.85546875" style="2" customWidth="1"/>
    <col min="7969" max="7970" width="15.7109375" style="2" customWidth="1"/>
    <col min="7971" max="7971" width="2.7109375" style="2" customWidth="1"/>
    <col min="7972" max="7972" width="2.85546875" style="2" customWidth="1"/>
    <col min="7973" max="8192" width="11.42578125" style="2"/>
    <col min="8193" max="8193" width="2.85546875" style="2" customWidth="1"/>
    <col min="8194" max="8194" width="37.5703125" style="2" customWidth="1"/>
    <col min="8195" max="8195" width="2.85546875" style="2" customWidth="1"/>
    <col min="8196" max="8197" width="15.7109375" style="2" customWidth="1"/>
    <col min="8198" max="8199" width="2.7109375" style="2" customWidth="1"/>
    <col min="8200" max="8201" width="15.7109375" style="2" customWidth="1"/>
    <col min="8202" max="8203" width="2.7109375" style="2" customWidth="1"/>
    <col min="8204" max="8205" width="15.7109375" style="2" customWidth="1"/>
    <col min="8206" max="8207" width="2.7109375" style="2" customWidth="1"/>
    <col min="8208" max="8209" width="15.7109375" style="2" customWidth="1"/>
    <col min="8210" max="8211" width="2.7109375" style="2" customWidth="1"/>
    <col min="8212" max="8213" width="15.7109375" style="2" customWidth="1"/>
    <col min="8214" max="8214" width="2.7109375" style="2" customWidth="1"/>
    <col min="8215" max="8215" width="2.85546875" style="2" customWidth="1"/>
    <col min="8216" max="8217" width="15.7109375" style="2" customWidth="1"/>
    <col min="8218" max="8218" width="2.85546875" style="2" customWidth="1"/>
    <col min="8219" max="8219" width="37.5703125" style="2" customWidth="1"/>
    <col min="8220" max="8220" width="2.85546875" style="2" customWidth="1"/>
    <col min="8221" max="8222" width="15.7109375" style="2" customWidth="1"/>
    <col min="8223" max="8223" width="2.7109375" style="2" customWidth="1"/>
    <col min="8224" max="8224" width="2.85546875" style="2" customWidth="1"/>
    <col min="8225" max="8226" width="15.7109375" style="2" customWidth="1"/>
    <col min="8227" max="8227" width="2.7109375" style="2" customWidth="1"/>
    <col min="8228" max="8228" width="2.85546875" style="2" customWidth="1"/>
    <col min="8229" max="8448" width="11.42578125" style="2"/>
    <col min="8449" max="8449" width="2.85546875" style="2" customWidth="1"/>
    <col min="8450" max="8450" width="37.5703125" style="2" customWidth="1"/>
    <col min="8451" max="8451" width="2.85546875" style="2" customWidth="1"/>
    <col min="8452" max="8453" width="15.7109375" style="2" customWidth="1"/>
    <col min="8454" max="8455" width="2.7109375" style="2" customWidth="1"/>
    <col min="8456" max="8457" width="15.7109375" style="2" customWidth="1"/>
    <col min="8458" max="8459" width="2.7109375" style="2" customWidth="1"/>
    <col min="8460" max="8461" width="15.7109375" style="2" customWidth="1"/>
    <col min="8462" max="8463" width="2.7109375" style="2" customWidth="1"/>
    <col min="8464" max="8465" width="15.7109375" style="2" customWidth="1"/>
    <col min="8466" max="8467" width="2.7109375" style="2" customWidth="1"/>
    <col min="8468" max="8469" width="15.7109375" style="2" customWidth="1"/>
    <col min="8470" max="8470" width="2.7109375" style="2" customWidth="1"/>
    <col min="8471" max="8471" width="2.85546875" style="2" customWidth="1"/>
    <col min="8472" max="8473" width="15.7109375" style="2" customWidth="1"/>
    <col min="8474" max="8474" width="2.85546875" style="2" customWidth="1"/>
    <col min="8475" max="8475" width="37.5703125" style="2" customWidth="1"/>
    <col min="8476" max="8476" width="2.85546875" style="2" customWidth="1"/>
    <col min="8477" max="8478" width="15.7109375" style="2" customWidth="1"/>
    <col min="8479" max="8479" width="2.7109375" style="2" customWidth="1"/>
    <col min="8480" max="8480" width="2.85546875" style="2" customWidth="1"/>
    <col min="8481" max="8482" width="15.7109375" style="2" customWidth="1"/>
    <col min="8483" max="8483" width="2.7109375" style="2" customWidth="1"/>
    <col min="8484" max="8484" width="2.85546875" style="2" customWidth="1"/>
    <col min="8485" max="8704" width="11.42578125" style="2"/>
    <col min="8705" max="8705" width="2.85546875" style="2" customWidth="1"/>
    <col min="8706" max="8706" width="37.5703125" style="2" customWidth="1"/>
    <col min="8707" max="8707" width="2.85546875" style="2" customWidth="1"/>
    <col min="8708" max="8709" width="15.7109375" style="2" customWidth="1"/>
    <col min="8710" max="8711" width="2.7109375" style="2" customWidth="1"/>
    <col min="8712" max="8713" width="15.7109375" style="2" customWidth="1"/>
    <col min="8714" max="8715" width="2.7109375" style="2" customWidth="1"/>
    <col min="8716" max="8717" width="15.7109375" style="2" customWidth="1"/>
    <col min="8718" max="8719" width="2.7109375" style="2" customWidth="1"/>
    <col min="8720" max="8721" width="15.7109375" style="2" customWidth="1"/>
    <col min="8722" max="8723" width="2.7109375" style="2" customWidth="1"/>
    <col min="8724" max="8725" width="15.7109375" style="2" customWidth="1"/>
    <col min="8726" max="8726" width="2.7109375" style="2" customWidth="1"/>
    <col min="8727" max="8727" width="2.85546875" style="2" customWidth="1"/>
    <col min="8728" max="8729" width="15.7109375" style="2" customWidth="1"/>
    <col min="8730" max="8730" width="2.85546875" style="2" customWidth="1"/>
    <col min="8731" max="8731" width="37.5703125" style="2" customWidth="1"/>
    <col min="8732" max="8732" width="2.85546875" style="2" customWidth="1"/>
    <col min="8733" max="8734" width="15.7109375" style="2" customWidth="1"/>
    <col min="8735" max="8735" width="2.7109375" style="2" customWidth="1"/>
    <col min="8736" max="8736" width="2.85546875" style="2" customWidth="1"/>
    <col min="8737" max="8738" width="15.7109375" style="2" customWidth="1"/>
    <col min="8739" max="8739" width="2.7109375" style="2" customWidth="1"/>
    <col min="8740" max="8740" width="2.85546875" style="2" customWidth="1"/>
    <col min="8741" max="8960" width="11.42578125" style="2"/>
    <col min="8961" max="8961" width="2.85546875" style="2" customWidth="1"/>
    <col min="8962" max="8962" width="37.5703125" style="2" customWidth="1"/>
    <col min="8963" max="8963" width="2.85546875" style="2" customWidth="1"/>
    <col min="8964" max="8965" width="15.7109375" style="2" customWidth="1"/>
    <col min="8966" max="8967" width="2.7109375" style="2" customWidth="1"/>
    <col min="8968" max="8969" width="15.7109375" style="2" customWidth="1"/>
    <col min="8970" max="8971" width="2.7109375" style="2" customWidth="1"/>
    <col min="8972" max="8973" width="15.7109375" style="2" customWidth="1"/>
    <col min="8974" max="8975" width="2.7109375" style="2" customWidth="1"/>
    <col min="8976" max="8977" width="15.7109375" style="2" customWidth="1"/>
    <col min="8978" max="8979" width="2.7109375" style="2" customWidth="1"/>
    <col min="8980" max="8981" width="15.7109375" style="2" customWidth="1"/>
    <col min="8982" max="8982" width="2.7109375" style="2" customWidth="1"/>
    <col min="8983" max="8983" width="2.85546875" style="2" customWidth="1"/>
    <col min="8984" max="8985" width="15.7109375" style="2" customWidth="1"/>
    <col min="8986" max="8986" width="2.85546875" style="2" customWidth="1"/>
    <col min="8987" max="8987" width="37.5703125" style="2" customWidth="1"/>
    <col min="8988" max="8988" width="2.85546875" style="2" customWidth="1"/>
    <col min="8989" max="8990" width="15.7109375" style="2" customWidth="1"/>
    <col min="8991" max="8991" width="2.7109375" style="2" customWidth="1"/>
    <col min="8992" max="8992" width="2.85546875" style="2" customWidth="1"/>
    <col min="8993" max="8994" width="15.7109375" style="2" customWidth="1"/>
    <col min="8995" max="8995" width="2.7109375" style="2" customWidth="1"/>
    <col min="8996" max="8996" width="2.85546875" style="2" customWidth="1"/>
    <col min="8997" max="9216" width="11.42578125" style="2"/>
    <col min="9217" max="9217" width="2.85546875" style="2" customWidth="1"/>
    <col min="9218" max="9218" width="37.5703125" style="2" customWidth="1"/>
    <col min="9219" max="9219" width="2.85546875" style="2" customWidth="1"/>
    <col min="9220" max="9221" width="15.7109375" style="2" customWidth="1"/>
    <col min="9222" max="9223" width="2.7109375" style="2" customWidth="1"/>
    <col min="9224" max="9225" width="15.7109375" style="2" customWidth="1"/>
    <col min="9226" max="9227" width="2.7109375" style="2" customWidth="1"/>
    <col min="9228" max="9229" width="15.7109375" style="2" customWidth="1"/>
    <col min="9230" max="9231" width="2.7109375" style="2" customWidth="1"/>
    <col min="9232" max="9233" width="15.7109375" style="2" customWidth="1"/>
    <col min="9234" max="9235" width="2.7109375" style="2" customWidth="1"/>
    <col min="9236" max="9237" width="15.7109375" style="2" customWidth="1"/>
    <col min="9238" max="9238" width="2.7109375" style="2" customWidth="1"/>
    <col min="9239" max="9239" width="2.85546875" style="2" customWidth="1"/>
    <col min="9240" max="9241" width="15.7109375" style="2" customWidth="1"/>
    <col min="9242" max="9242" width="2.85546875" style="2" customWidth="1"/>
    <col min="9243" max="9243" width="37.5703125" style="2" customWidth="1"/>
    <col min="9244" max="9244" width="2.85546875" style="2" customWidth="1"/>
    <col min="9245" max="9246" width="15.7109375" style="2" customWidth="1"/>
    <col min="9247" max="9247" width="2.7109375" style="2" customWidth="1"/>
    <col min="9248" max="9248" width="2.85546875" style="2" customWidth="1"/>
    <col min="9249" max="9250" width="15.7109375" style="2" customWidth="1"/>
    <col min="9251" max="9251" width="2.7109375" style="2" customWidth="1"/>
    <col min="9252" max="9252" width="2.85546875" style="2" customWidth="1"/>
    <col min="9253" max="9472" width="11.42578125" style="2"/>
    <col min="9473" max="9473" width="2.85546875" style="2" customWidth="1"/>
    <col min="9474" max="9474" width="37.5703125" style="2" customWidth="1"/>
    <col min="9475" max="9475" width="2.85546875" style="2" customWidth="1"/>
    <col min="9476" max="9477" width="15.7109375" style="2" customWidth="1"/>
    <col min="9478" max="9479" width="2.7109375" style="2" customWidth="1"/>
    <col min="9480" max="9481" width="15.7109375" style="2" customWidth="1"/>
    <col min="9482" max="9483" width="2.7109375" style="2" customWidth="1"/>
    <col min="9484" max="9485" width="15.7109375" style="2" customWidth="1"/>
    <col min="9486" max="9487" width="2.7109375" style="2" customWidth="1"/>
    <col min="9488" max="9489" width="15.7109375" style="2" customWidth="1"/>
    <col min="9490" max="9491" width="2.7109375" style="2" customWidth="1"/>
    <col min="9492" max="9493" width="15.7109375" style="2" customWidth="1"/>
    <col min="9494" max="9494" width="2.7109375" style="2" customWidth="1"/>
    <col min="9495" max="9495" width="2.85546875" style="2" customWidth="1"/>
    <col min="9496" max="9497" width="15.7109375" style="2" customWidth="1"/>
    <col min="9498" max="9498" width="2.85546875" style="2" customWidth="1"/>
    <col min="9499" max="9499" width="37.5703125" style="2" customWidth="1"/>
    <col min="9500" max="9500" width="2.85546875" style="2" customWidth="1"/>
    <col min="9501" max="9502" width="15.7109375" style="2" customWidth="1"/>
    <col min="9503" max="9503" width="2.7109375" style="2" customWidth="1"/>
    <col min="9504" max="9504" width="2.85546875" style="2" customWidth="1"/>
    <col min="9505" max="9506" width="15.7109375" style="2" customWidth="1"/>
    <col min="9507" max="9507" width="2.7109375" style="2" customWidth="1"/>
    <col min="9508" max="9508" width="2.85546875" style="2" customWidth="1"/>
    <col min="9509" max="9728" width="11.42578125" style="2"/>
    <col min="9729" max="9729" width="2.85546875" style="2" customWidth="1"/>
    <col min="9730" max="9730" width="37.5703125" style="2" customWidth="1"/>
    <col min="9731" max="9731" width="2.85546875" style="2" customWidth="1"/>
    <col min="9732" max="9733" width="15.7109375" style="2" customWidth="1"/>
    <col min="9734" max="9735" width="2.7109375" style="2" customWidth="1"/>
    <col min="9736" max="9737" width="15.7109375" style="2" customWidth="1"/>
    <col min="9738" max="9739" width="2.7109375" style="2" customWidth="1"/>
    <col min="9740" max="9741" width="15.7109375" style="2" customWidth="1"/>
    <col min="9742" max="9743" width="2.7109375" style="2" customWidth="1"/>
    <col min="9744" max="9745" width="15.7109375" style="2" customWidth="1"/>
    <col min="9746" max="9747" width="2.7109375" style="2" customWidth="1"/>
    <col min="9748" max="9749" width="15.7109375" style="2" customWidth="1"/>
    <col min="9750" max="9750" width="2.7109375" style="2" customWidth="1"/>
    <col min="9751" max="9751" width="2.85546875" style="2" customWidth="1"/>
    <col min="9752" max="9753" width="15.7109375" style="2" customWidth="1"/>
    <col min="9754" max="9754" width="2.85546875" style="2" customWidth="1"/>
    <col min="9755" max="9755" width="37.5703125" style="2" customWidth="1"/>
    <col min="9756" max="9756" width="2.85546875" style="2" customWidth="1"/>
    <col min="9757" max="9758" width="15.7109375" style="2" customWidth="1"/>
    <col min="9759" max="9759" width="2.7109375" style="2" customWidth="1"/>
    <col min="9760" max="9760" width="2.85546875" style="2" customWidth="1"/>
    <col min="9761" max="9762" width="15.7109375" style="2" customWidth="1"/>
    <col min="9763" max="9763" width="2.7109375" style="2" customWidth="1"/>
    <col min="9764" max="9764" width="2.85546875" style="2" customWidth="1"/>
    <col min="9765" max="9984" width="11.42578125" style="2"/>
    <col min="9985" max="9985" width="2.85546875" style="2" customWidth="1"/>
    <col min="9986" max="9986" width="37.5703125" style="2" customWidth="1"/>
    <col min="9987" max="9987" width="2.85546875" style="2" customWidth="1"/>
    <col min="9988" max="9989" width="15.7109375" style="2" customWidth="1"/>
    <col min="9990" max="9991" width="2.7109375" style="2" customWidth="1"/>
    <col min="9992" max="9993" width="15.7109375" style="2" customWidth="1"/>
    <col min="9994" max="9995" width="2.7109375" style="2" customWidth="1"/>
    <col min="9996" max="9997" width="15.7109375" style="2" customWidth="1"/>
    <col min="9998" max="9999" width="2.7109375" style="2" customWidth="1"/>
    <col min="10000" max="10001" width="15.7109375" style="2" customWidth="1"/>
    <col min="10002" max="10003" width="2.7109375" style="2" customWidth="1"/>
    <col min="10004" max="10005" width="15.7109375" style="2" customWidth="1"/>
    <col min="10006" max="10006" width="2.7109375" style="2" customWidth="1"/>
    <col min="10007" max="10007" width="2.85546875" style="2" customWidth="1"/>
    <col min="10008" max="10009" width="15.7109375" style="2" customWidth="1"/>
    <col min="10010" max="10010" width="2.85546875" style="2" customWidth="1"/>
    <col min="10011" max="10011" width="37.5703125" style="2" customWidth="1"/>
    <col min="10012" max="10012" width="2.85546875" style="2" customWidth="1"/>
    <col min="10013" max="10014" width="15.7109375" style="2" customWidth="1"/>
    <col min="10015" max="10015" width="2.7109375" style="2" customWidth="1"/>
    <col min="10016" max="10016" width="2.85546875" style="2" customWidth="1"/>
    <col min="10017" max="10018" width="15.7109375" style="2" customWidth="1"/>
    <col min="10019" max="10019" width="2.7109375" style="2" customWidth="1"/>
    <col min="10020" max="10020" width="2.85546875" style="2" customWidth="1"/>
    <col min="10021" max="10240" width="11.42578125" style="2"/>
    <col min="10241" max="10241" width="2.85546875" style="2" customWidth="1"/>
    <col min="10242" max="10242" width="37.5703125" style="2" customWidth="1"/>
    <col min="10243" max="10243" width="2.85546875" style="2" customWidth="1"/>
    <col min="10244" max="10245" width="15.7109375" style="2" customWidth="1"/>
    <col min="10246" max="10247" width="2.7109375" style="2" customWidth="1"/>
    <col min="10248" max="10249" width="15.7109375" style="2" customWidth="1"/>
    <col min="10250" max="10251" width="2.7109375" style="2" customWidth="1"/>
    <col min="10252" max="10253" width="15.7109375" style="2" customWidth="1"/>
    <col min="10254" max="10255" width="2.7109375" style="2" customWidth="1"/>
    <col min="10256" max="10257" width="15.7109375" style="2" customWidth="1"/>
    <col min="10258" max="10259" width="2.7109375" style="2" customWidth="1"/>
    <col min="10260" max="10261" width="15.7109375" style="2" customWidth="1"/>
    <col min="10262" max="10262" width="2.7109375" style="2" customWidth="1"/>
    <col min="10263" max="10263" width="2.85546875" style="2" customWidth="1"/>
    <col min="10264" max="10265" width="15.7109375" style="2" customWidth="1"/>
    <col min="10266" max="10266" width="2.85546875" style="2" customWidth="1"/>
    <col min="10267" max="10267" width="37.5703125" style="2" customWidth="1"/>
    <col min="10268" max="10268" width="2.85546875" style="2" customWidth="1"/>
    <col min="10269" max="10270" width="15.7109375" style="2" customWidth="1"/>
    <col min="10271" max="10271" width="2.7109375" style="2" customWidth="1"/>
    <col min="10272" max="10272" width="2.85546875" style="2" customWidth="1"/>
    <col min="10273" max="10274" width="15.7109375" style="2" customWidth="1"/>
    <col min="10275" max="10275" width="2.7109375" style="2" customWidth="1"/>
    <col min="10276" max="10276" width="2.85546875" style="2" customWidth="1"/>
    <col min="10277" max="10496" width="11.42578125" style="2"/>
    <col min="10497" max="10497" width="2.85546875" style="2" customWidth="1"/>
    <col min="10498" max="10498" width="37.5703125" style="2" customWidth="1"/>
    <col min="10499" max="10499" width="2.85546875" style="2" customWidth="1"/>
    <col min="10500" max="10501" width="15.7109375" style="2" customWidth="1"/>
    <col min="10502" max="10503" width="2.7109375" style="2" customWidth="1"/>
    <col min="10504" max="10505" width="15.7109375" style="2" customWidth="1"/>
    <col min="10506" max="10507" width="2.7109375" style="2" customWidth="1"/>
    <col min="10508" max="10509" width="15.7109375" style="2" customWidth="1"/>
    <col min="10510" max="10511" width="2.7109375" style="2" customWidth="1"/>
    <col min="10512" max="10513" width="15.7109375" style="2" customWidth="1"/>
    <col min="10514" max="10515" width="2.7109375" style="2" customWidth="1"/>
    <col min="10516" max="10517" width="15.7109375" style="2" customWidth="1"/>
    <col min="10518" max="10518" width="2.7109375" style="2" customWidth="1"/>
    <col min="10519" max="10519" width="2.85546875" style="2" customWidth="1"/>
    <col min="10520" max="10521" width="15.7109375" style="2" customWidth="1"/>
    <col min="10522" max="10522" width="2.85546875" style="2" customWidth="1"/>
    <col min="10523" max="10523" width="37.5703125" style="2" customWidth="1"/>
    <col min="10524" max="10524" width="2.85546875" style="2" customWidth="1"/>
    <col min="10525" max="10526" width="15.7109375" style="2" customWidth="1"/>
    <col min="10527" max="10527" width="2.7109375" style="2" customWidth="1"/>
    <col min="10528" max="10528" width="2.85546875" style="2" customWidth="1"/>
    <col min="10529" max="10530" width="15.7109375" style="2" customWidth="1"/>
    <col min="10531" max="10531" width="2.7109375" style="2" customWidth="1"/>
    <col min="10532" max="10532" width="2.85546875" style="2" customWidth="1"/>
    <col min="10533" max="10752" width="11.42578125" style="2"/>
    <col min="10753" max="10753" width="2.85546875" style="2" customWidth="1"/>
    <col min="10754" max="10754" width="37.5703125" style="2" customWidth="1"/>
    <col min="10755" max="10755" width="2.85546875" style="2" customWidth="1"/>
    <col min="10756" max="10757" width="15.7109375" style="2" customWidth="1"/>
    <col min="10758" max="10759" width="2.7109375" style="2" customWidth="1"/>
    <col min="10760" max="10761" width="15.7109375" style="2" customWidth="1"/>
    <col min="10762" max="10763" width="2.7109375" style="2" customWidth="1"/>
    <col min="10764" max="10765" width="15.7109375" style="2" customWidth="1"/>
    <col min="10766" max="10767" width="2.7109375" style="2" customWidth="1"/>
    <col min="10768" max="10769" width="15.7109375" style="2" customWidth="1"/>
    <col min="10770" max="10771" width="2.7109375" style="2" customWidth="1"/>
    <col min="10772" max="10773" width="15.7109375" style="2" customWidth="1"/>
    <col min="10774" max="10774" width="2.7109375" style="2" customWidth="1"/>
    <col min="10775" max="10775" width="2.85546875" style="2" customWidth="1"/>
    <col min="10776" max="10777" width="15.7109375" style="2" customWidth="1"/>
    <col min="10778" max="10778" width="2.85546875" style="2" customWidth="1"/>
    <col min="10779" max="10779" width="37.5703125" style="2" customWidth="1"/>
    <col min="10780" max="10780" width="2.85546875" style="2" customWidth="1"/>
    <col min="10781" max="10782" width="15.7109375" style="2" customWidth="1"/>
    <col min="10783" max="10783" width="2.7109375" style="2" customWidth="1"/>
    <col min="10784" max="10784" width="2.85546875" style="2" customWidth="1"/>
    <col min="10785" max="10786" width="15.7109375" style="2" customWidth="1"/>
    <col min="10787" max="10787" width="2.7109375" style="2" customWidth="1"/>
    <col min="10788" max="10788" width="2.85546875" style="2" customWidth="1"/>
    <col min="10789" max="11008" width="11.42578125" style="2"/>
    <col min="11009" max="11009" width="2.85546875" style="2" customWidth="1"/>
    <col min="11010" max="11010" width="37.5703125" style="2" customWidth="1"/>
    <col min="11011" max="11011" width="2.85546875" style="2" customWidth="1"/>
    <col min="11012" max="11013" width="15.7109375" style="2" customWidth="1"/>
    <col min="11014" max="11015" width="2.7109375" style="2" customWidth="1"/>
    <col min="11016" max="11017" width="15.7109375" style="2" customWidth="1"/>
    <col min="11018" max="11019" width="2.7109375" style="2" customWidth="1"/>
    <col min="11020" max="11021" width="15.7109375" style="2" customWidth="1"/>
    <col min="11022" max="11023" width="2.7109375" style="2" customWidth="1"/>
    <col min="11024" max="11025" width="15.7109375" style="2" customWidth="1"/>
    <col min="11026" max="11027" width="2.7109375" style="2" customWidth="1"/>
    <col min="11028" max="11029" width="15.7109375" style="2" customWidth="1"/>
    <col min="11030" max="11030" width="2.7109375" style="2" customWidth="1"/>
    <col min="11031" max="11031" width="2.85546875" style="2" customWidth="1"/>
    <col min="11032" max="11033" width="15.7109375" style="2" customWidth="1"/>
    <col min="11034" max="11034" width="2.85546875" style="2" customWidth="1"/>
    <col min="11035" max="11035" width="37.5703125" style="2" customWidth="1"/>
    <col min="11036" max="11036" width="2.85546875" style="2" customWidth="1"/>
    <col min="11037" max="11038" width="15.7109375" style="2" customWidth="1"/>
    <col min="11039" max="11039" width="2.7109375" style="2" customWidth="1"/>
    <col min="11040" max="11040" width="2.85546875" style="2" customWidth="1"/>
    <col min="11041" max="11042" width="15.7109375" style="2" customWidth="1"/>
    <col min="11043" max="11043" width="2.7109375" style="2" customWidth="1"/>
    <col min="11044" max="11044" width="2.85546875" style="2" customWidth="1"/>
    <col min="11045" max="11264" width="11.42578125" style="2"/>
    <col min="11265" max="11265" width="2.85546875" style="2" customWidth="1"/>
    <col min="11266" max="11266" width="37.5703125" style="2" customWidth="1"/>
    <col min="11267" max="11267" width="2.85546875" style="2" customWidth="1"/>
    <col min="11268" max="11269" width="15.7109375" style="2" customWidth="1"/>
    <col min="11270" max="11271" width="2.7109375" style="2" customWidth="1"/>
    <col min="11272" max="11273" width="15.7109375" style="2" customWidth="1"/>
    <col min="11274" max="11275" width="2.7109375" style="2" customWidth="1"/>
    <col min="11276" max="11277" width="15.7109375" style="2" customWidth="1"/>
    <col min="11278" max="11279" width="2.7109375" style="2" customWidth="1"/>
    <col min="11280" max="11281" width="15.7109375" style="2" customWidth="1"/>
    <col min="11282" max="11283" width="2.7109375" style="2" customWidth="1"/>
    <col min="11284" max="11285" width="15.7109375" style="2" customWidth="1"/>
    <col min="11286" max="11286" width="2.7109375" style="2" customWidth="1"/>
    <col min="11287" max="11287" width="2.85546875" style="2" customWidth="1"/>
    <col min="11288" max="11289" width="15.7109375" style="2" customWidth="1"/>
    <col min="11290" max="11290" width="2.85546875" style="2" customWidth="1"/>
    <col min="11291" max="11291" width="37.5703125" style="2" customWidth="1"/>
    <col min="11292" max="11292" width="2.85546875" style="2" customWidth="1"/>
    <col min="11293" max="11294" width="15.7109375" style="2" customWidth="1"/>
    <col min="11295" max="11295" width="2.7109375" style="2" customWidth="1"/>
    <col min="11296" max="11296" width="2.85546875" style="2" customWidth="1"/>
    <col min="11297" max="11298" width="15.7109375" style="2" customWidth="1"/>
    <col min="11299" max="11299" width="2.7109375" style="2" customWidth="1"/>
    <col min="11300" max="11300" width="2.85546875" style="2" customWidth="1"/>
    <col min="11301" max="11520" width="11.42578125" style="2"/>
    <col min="11521" max="11521" width="2.85546875" style="2" customWidth="1"/>
    <col min="11522" max="11522" width="37.5703125" style="2" customWidth="1"/>
    <col min="11523" max="11523" width="2.85546875" style="2" customWidth="1"/>
    <col min="11524" max="11525" width="15.7109375" style="2" customWidth="1"/>
    <col min="11526" max="11527" width="2.7109375" style="2" customWidth="1"/>
    <col min="11528" max="11529" width="15.7109375" style="2" customWidth="1"/>
    <col min="11530" max="11531" width="2.7109375" style="2" customWidth="1"/>
    <col min="11532" max="11533" width="15.7109375" style="2" customWidth="1"/>
    <col min="11534" max="11535" width="2.7109375" style="2" customWidth="1"/>
    <col min="11536" max="11537" width="15.7109375" style="2" customWidth="1"/>
    <col min="11538" max="11539" width="2.7109375" style="2" customWidth="1"/>
    <col min="11540" max="11541" width="15.7109375" style="2" customWidth="1"/>
    <col min="11542" max="11542" width="2.7109375" style="2" customWidth="1"/>
    <col min="11543" max="11543" width="2.85546875" style="2" customWidth="1"/>
    <col min="11544" max="11545" width="15.7109375" style="2" customWidth="1"/>
    <col min="11546" max="11546" width="2.85546875" style="2" customWidth="1"/>
    <col min="11547" max="11547" width="37.5703125" style="2" customWidth="1"/>
    <col min="11548" max="11548" width="2.85546875" style="2" customWidth="1"/>
    <col min="11549" max="11550" width="15.7109375" style="2" customWidth="1"/>
    <col min="11551" max="11551" width="2.7109375" style="2" customWidth="1"/>
    <col min="11552" max="11552" width="2.85546875" style="2" customWidth="1"/>
    <col min="11553" max="11554" width="15.7109375" style="2" customWidth="1"/>
    <col min="11555" max="11555" width="2.7109375" style="2" customWidth="1"/>
    <col min="11556" max="11556" width="2.85546875" style="2" customWidth="1"/>
    <col min="11557" max="11776" width="11.42578125" style="2"/>
    <col min="11777" max="11777" width="2.85546875" style="2" customWidth="1"/>
    <col min="11778" max="11778" width="37.5703125" style="2" customWidth="1"/>
    <col min="11779" max="11779" width="2.85546875" style="2" customWidth="1"/>
    <col min="11780" max="11781" width="15.7109375" style="2" customWidth="1"/>
    <col min="11782" max="11783" width="2.7109375" style="2" customWidth="1"/>
    <col min="11784" max="11785" width="15.7109375" style="2" customWidth="1"/>
    <col min="11786" max="11787" width="2.7109375" style="2" customWidth="1"/>
    <col min="11788" max="11789" width="15.7109375" style="2" customWidth="1"/>
    <col min="11790" max="11791" width="2.7109375" style="2" customWidth="1"/>
    <col min="11792" max="11793" width="15.7109375" style="2" customWidth="1"/>
    <col min="11794" max="11795" width="2.7109375" style="2" customWidth="1"/>
    <col min="11796" max="11797" width="15.7109375" style="2" customWidth="1"/>
    <col min="11798" max="11798" width="2.7109375" style="2" customWidth="1"/>
    <col min="11799" max="11799" width="2.85546875" style="2" customWidth="1"/>
    <col min="11800" max="11801" width="15.7109375" style="2" customWidth="1"/>
    <col min="11802" max="11802" width="2.85546875" style="2" customWidth="1"/>
    <col min="11803" max="11803" width="37.5703125" style="2" customWidth="1"/>
    <col min="11804" max="11804" width="2.85546875" style="2" customWidth="1"/>
    <col min="11805" max="11806" width="15.7109375" style="2" customWidth="1"/>
    <col min="11807" max="11807" width="2.7109375" style="2" customWidth="1"/>
    <col min="11808" max="11808" width="2.85546875" style="2" customWidth="1"/>
    <col min="11809" max="11810" width="15.7109375" style="2" customWidth="1"/>
    <col min="11811" max="11811" width="2.7109375" style="2" customWidth="1"/>
    <col min="11812" max="11812" width="2.85546875" style="2" customWidth="1"/>
    <col min="11813" max="12032" width="11.42578125" style="2"/>
    <col min="12033" max="12033" width="2.85546875" style="2" customWidth="1"/>
    <col min="12034" max="12034" width="37.5703125" style="2" customWidth="1"/>
    <col min="12035" max="12035" width="2.85546875" style="2" customWidth="1"/>
    <col min="12036" max="12037" width="15.7109375" style="2" customWidth="1"/>
    <col min="12038" max="12039" width="2.7109375" style="2" customWidth="1"/>
    <col min="12040" max="12041" width="15.7109375" style="2" customWidth="1"/>
    <col min="12042" max="12043" width="2.7109375" style="2" customWidth="1"/>
    <col min="12044" max="12045" width="15.7109375" style="2" customWidth="1"/>
    <col min="12046" max="12047" width="2.7109375" style="2" customWidth="1"/>
    <col min="12048" max="12049" width="15.7109375" style="2" customWidth="1"/>
    <col min="12050" max="12051" width="2.7109375" style="2" customWidth="1"/>
    <col min="12052" max="12053" width="15.7109375" style="2" customWidth="1"/>
    <col min="12054" max="12054" width="2.7109375" style="2" customWidth="1"/>
    <col min="12055" max="12055" width="2.85546875" style="2" customWidth="1"/>
    <col min="12056" max="12057" width="15.7109375" style="2" customWidth="1"/>
    <col min="12058" max="12058" width="2.85546875" style="2" customWidth="1"/>
    <col min="12059" max="12059" width="37.5703125" style="2" customWidth="1"/>
    <col min="12060" max="12060" width="2.85546875" style="2" customWidth="1"/>
    <col min="12061" max="12062" width="15.7109375" style="2" customWidth="1"/>
    <col min="12063" max="12063" width="2.7109375" style="2" customWidth="1"/>
    <col min="12064" max="12064" width="2.85546875" style="2" customWidth="1"/>
    <col min="12065" max="12066" width="15.7109375" style="2" customWidth="1"/>
    <col min="12067" max="12067" width="2.7109375" style="2" customWidth="1"/>
    <col min="12068" max="12068" width="2.85546875" style="2" customWidth="1"/>
    <col min="12069" max="12288" width="11.42578125" style="2"/>
    <col min="12289" max="12289" width="2.85546875" style="2" customWidth="1"/>
    <col min="12290" max="12290" width="37.5703125" style="2" customWidth="1"/>
    <col min="12291" max="12291" width="2.85546875" style="2" customWidth="1"/>
    <col min="12292" max="12293" width="15.7109375" style="2" customWidth="1"/>
    <col min="12294" max="12295" width="2.7109375" style="2" customWidth="1"/>
    <col min="12296" max="12297" width="15.7109375" style="2" customWidth="1"/>
    <col min="12298" max="12299" width="2.7109375" style="2" customWidth="1"/>
    <col min="12300" max="12301" width="15.7109375" style="2" customWidth="1"/>
    <col min="12302" max="12303" width="2.7109375" style="2" customWidth="1"/>
    <col min="12304" max="12305" width="15.7109375" style="2" customWidth="1"/>
    <col min="12306" max="12307" width="2.7109375" style="2" customWidth="1"/>
    <col min="12308" max="12309" width="15.7109375" style="2" customWidth="1"/>
    <col min="12310" max="12310" width="2.7109375" style="2" customWidth="1"/>
    <col min="12311" max="12311" width="2.85546875" style="2" customWidth="1"/>
    <col min="12312" max="12313" width="15.7109375" style="2" customWidth="1"/>
    <col min="12314" max="12314" width="2.85546875" style="2" customWidth="1"/>
    <col min="12315" max="12315" width="37.5703125" style="2" customWidth="1"/>
    <col min="12316" max="12316" width="2.85546875" style="2" customWidth="1"/>
    <col min="12317" max="12318" width="15.7109375" style="2" customWidth="1"/>
    <col min="12319" max="12319" width="2.7109375" style="2" customWidth="1"/>
    <col min="12320" max="12320" width="2.85546875" style="2" customWidth="1"/>
    <col min="12321" max="12322" width="15.7109375" style="2" customWidth="1"/>
    <col min="12323" max="12323" width="2.7109375" style="2" customWidth="1"/>
    <col min="12324" max="12324" width="2.85546875" style="2" customWidth="1"/>
    <col min="12325" max="12544" width="11.42578125" style="2"/>
    <col min="12545" max="12545" width="2.85546875" style="2" customWidth="1"/>
    <col min="12546" max="12546" width="37.5703125" style="2" customWidth="1"/>
    <col min="12547" max="12547" width="2.85546875" style="2" customWidth="1"/>
    <col min="12548" max="12549" width="15.7109375" style="2" customWidth="1"/>
    <col min="12550" max="12551" width="2.7109375" style="2" customWidth="1"/>
    <col min="12552" max="12553" width="15.7109375" style="2" customWidth="1"/>
    <col min="12554" max="12555" width="2.7109375" style="2" customWidth="1"/>
    <col min="12556" max="12557" width="15.7109375" style="2" customWidth="1"/>
    <col min="12558" max="12559" width="2.7109375" style="2" customWidth="1"/>
    <col min="12560" max="12561" width="15.7109375" style="2" customWidth="1"/>
    <col min="12562" max="12563" width="2.7109375" style="2" customWidth="1"/>
    <col min="12564" max="12565" width="15.7109375" style="2" customWidth="1"/>
    <col min="12566" max="12566" width="2.7109375" style="2" customWidth="1"/>
    <col min="12567" max="12567" width="2.85546875" style="2" customWidth="1"/>
    <col min="12568" max="12569" width="15.7109375" style="2" customWidth="1"/>
    <col min="12570" max="12570" width="2.85546875" style="2" customWidth="1"/>
    <col min="12571" max="12571" width="37.5703125" style="2" customWidth="1"/>
    <col min="12572" max="12572" width="2.85546875" style="2" customWidth="1"/>
    <col min="12573" max="12574" width="15.7109375" style="2" customWidth="1"/>
    <col min="12575" max="12575" width="2.7109375" style="2" customWidth="1"/>
    <col min="12576" max="12576" width="2.85546875" style="2" customWidth="1"/>
    <col min="12577" max="12578" width="15.7109375" style="2" customWidth="1"/>
    <col min="12579" max="12579" width="2.7109375" style="2" customWidth="1"/>
    <col min="12580" max="12580" width="2.85546875" style="2" customWidth="1"/>
    <col min="12581" max="12800" width="11.42578125" style="2"/>
    <col min="12801" max="12801" width="2.85546875" style="2" customWidth="1"/>
    <col min="12802" max="12802" width="37.5703125" style="2" customWidth="1"/>
    <col min="12803" max="12803" width="2.85546875" style="2" customWidth="1"/>
    <col min="12804" max="12805" width="15.7109375" style="2" customWidth="1"/>
    <col min="12806" max="12807" width="2.7109375" style="2" customWidth="1"/>
    <col min="12808" max="12809" width="15.7109375" style="2" customWidth="1"/>
    <col min="12810" max="12811" width="2.7109375" style="2" customWidth="1"/>
    <col min="12812" max="12813" width="15.7109375" style="2" customWidth="1"/>
    <col min="12814" max="12815" width="2.7109375" style="2" customWidth="1"/>
    <col min="12816" max="12817" width="15.7109375" style="2" customWidth="1"/>
    <col min="12818" max="12819" width="2.7109375" style="2" customWidth="1"/>
    <col min="12820" max="12821" width="15.7109375" style="2" customWidth="1"/>
    <col min="12822" max="12822" width="2.7109375" style="2" customWidth="1"/>
    <col min="12823" max="12823" width="2.85546875" style="2" customWidth="1"/>
    <col min="12824" max="12825" width="15.7109375" style="2" customWidth="1"/>
    <col min="12826" max="12826" width="2.85546875" style="2" customWidth="1"/>
    <col min="12827" max="12827" width="37.5703125" style="2" customWidth="1"/>
    <col min="12828" max="12828" width="2.85546875" style="2" customWidth="1"/>
    <col min="12829" max="12830" width="15.7109375" style="2" customWidth="1"/>
    <col min="12831" max="12831" width="2.7109375" style="2" customWidth="1"/>
    <col min="12832" max="12832" width="2.85546875" style="2" customWidth="1"/>
    <col min="12833" max="12834" width="15.7109375" style="2" customWidth="1"/>
    <col min="12835" max="12835" width="2.7109375" style="2" customWidth="1"/>
    <col min="12836" max="12836" width="2.85546875" style="2" customWidth="1"/>
    <col min="12837" max="13056" width="11.42578125" style="2"/>
    <col min="13057" max="13057" width="2.85546875" style="2" customWidth="1"/>
    <col min="13058" max="13058" width="37.5703125" style="2" customWidth="1"/>
    <col min="13059" max="13059" width="2.85546875" style="2" customWidth="1"/>
    <col min="13060" max="13061" width="15.7109375" style="2" customWidth="1"/>
    <col min="13062" max="13063" width="2.7109375" style="2" customWidth="1"/>
    <col min="13064" max="13065" width="15.7109375" style="2" customWidth="1"/>
    <col min="13066" max="13067" width="2.7109375" style="2" customWidth="1"/>
    <col min="13068" max="13069" width="15.7109375" style="2" customWidth="1"/>
    <col min="13070" max="13071" width="2.7109375" style="2" customWidth="1"/>
    <col min="13072" max="13073" width="15.7109375" style="2" customWidth="1"/>
    <col min="13074" max="13075" width="2.7109375" style="2" customWidth="1"/>
    <col min="13076" max="13077" width="15.7109375" style="2" customWidth="1"/>
    <col min="13078" max="13078" width="2.7109375" style="2" customWidth="1"/>
    <col min="13079" max="13079" width="2.85546875" style="2" customWidth="1"/>
    <col min="13080" max="13081" width="15.7109375" style="2" customWidth="1"/>
    <col min="13082" max="13082" width="2.85546875" style="2" customWidth="1"/>
    <col min="13083" max="13083" width="37.5703125" style="2" customWidth="1"/>
    <col min="13084" max="13084" width="2.85546875" style="2" customWidth="1"/>
    <col min="13085" max="13086" width="15.7109375" style="2" customWidth="1"/>
    <col min="13087" max="13087" width="2.7109375" style="2" customWidth="1"/>
    <col min="13088" max="13088" width="2.85546875" style="2" customWidth="1"/>
    <col min="13089" max="13090" width="15.7109375" style="2" customWidth="1"/>
    <col min="13091" max="13091" width="2.7109375" style="2" customWidth="1"/>
    <col min="13092" max="13092" width="2.85546875" style="2" customWidth="1"/>
    <col min="13093" max="13312" width="11.42578125" style="2"/>
    <col min="13313" max="13313" width="2.85546875" style="2" customWidth="1"/>
    <col min="13314" max="13314" width="37.5703125" style="2" customWidth="1"/>
    <col min="13315" max="13315" width="2.85546875" style="2" customWidth="1"/>
    <col min="13316" max="13317" width="15.7109375" style="2" customWidth="1"/>
    <col min="13318" max="13319" width="2.7109375" style="2" customWidth="1"/>
    <col min="13320" max="13321" width="15.7109375" style="2" customWidth="1"/>
    <col min="13322" max="13323" width="2.7109375" style="2" customWidth="1"/>
    <col min="13324" max="13325" width="15.7109375" style="2" customWidth="1"/>
    <col min="13326" max="13327" width="2.7109375" style="2" customWidth="1"/>
    <col min="13328" max="13329" width="15.7109375" style="2" customWidth="1"/>
    <col min="13330" max="13331" width="2.7109375" style="2" customWidth="1"/>
    <col min="13332" max="13333" width="15.7109375" style="2" customWidth="1"/>
    <col min="13334" max="13334" width="2.7109375" style="2" customWidth="1"/>
    <col min="13335" max="13335" width="2.85546875" style="2" customWidth="1"/>
    <col min="13336" max="13337" width="15.7109375" style="2" customWidth="1"/>
    <col min="13338" max="13338" width="2.85546875" style="2" customWidth="1"/>
    <col min="13339" max="13339" width="37.5703125" style="2" customWidth="1"/>
    <col min="13340" max="13340" width="2.85546875" style="2" customWidth="1"/>
    <col min="13341" max="13342" width="15.7109375" style="2" customWidth="1"/>
    <col min="13343" max="13343" width="2.7109375" style="2" customWidth="1"/>
    <col min="13344" max="13344" width="2.85546875" style="2" customWidth="1"/>
    <col min="13345" max="13346" width="15.7109375" style="2" customWidth="1"/>
    <col min="13347" max="13347" width="2.7109375" style="2" customWidth="1"/>
    <col min="13348" max="13348" width="2.85546875" style="2" customWidth="1"/>
    <col min="13349" max="13568" width="11.42578125" style="2"/>
    <col min="13569" max="13569" width="2.85546875" style="2" customWidth="1"/>
    <col min="13570" max="13570" width="37.5703125" style="2" customWidth="1"/>
    <col min="13571" max="13571" width="2.85546875" style="2" customWidth="1"/>
    <col min="13572" max="13573" width="15.7109375" style="2" customWidth="1"/>
    <col min="13574" max="13575" width="2.7109375" style="2" customWidth="1"/>
    <col min="13576" max="13577" width="15.7109375" style="2" customWidth="1"/>
    <col min="13578" max="13579" width="2.7109375" style="2" customWidth="1"/>
    <col min="13580" max="13581" width="15.7109375" style="2" customWidth="1"/>
    <col min="13582" max="13583" width="2.7109375" style="2" customWidth="1"/>
    <col min="13584" max="13585" width="15.7109375" style="2" customWidth="1"/>
    <col min="13586" max="13587" width="2.7109375" style="2" customWidth="1"/>
    <col min="13588" max="13589" width="15.7109375" style="2" customWidth="1"/>
    <col min="13590" max="13590" width="2.7109375" style="2" customWidth="1"/>
    <col min="13591" max="13591" width="2.85546875" style="2" customWidth="1"/>
    <col min="13592" max="13593" width="15.7109375" style="2" customWidth="1"/>
    <col min="13594" max="13594" width="2.85546875" style="2" customWidth="1"/>
    <col min="13595" max="13595" width="37.5703125" style="2" customWidth="1"/>
    <col min="13596" max="13596" width="2.85546875" style="2" customWidth="1"/>
    <col min="13597" max="13598" width="15.7109375" style="2" customWidth="1"/>
    <col min="13599" max="13599" width="2.7109375" style="2" customWidth="1"/>
    <col min="13600" max="13600" width="2.85546875" style="2" customWidth="1"/>
    <col min="13601" max="13602" width="15.7109375" style="2" customWidth="1"/>
    <col min="13603" max="13603" width="2.7109375" style="2" customWidth="1"/>
    <col min="13604" max="13604" width="2.85546875" style="2" customWidth="1"/>
    <col min="13605" max="13824" width="11.42578125" style="2"/>
    <col min="13825" max="13825" width="2.85546875" style="2" customWidth="1"/>
    <col min="13826" max="13826" width="37.5703125" style="2" customWidth="1"/>
    <col min="13827" max="13827" width="2.85546875" style="2" customWidth="1"/>
    <col min="13828" max="13829" width="15.7109375" style="2" customWidth="1"/>
    <col min="13830" max="13831" width="2.7109375" style="2" customWidth="1"/>
    <col min="13832" max="13833" width="15.7109375" style="2" customWidth="1"/>
    <col min="13834" max="13835" width="2.7109375" style="2" customWidth="1"/>
    <col min="13836" max="13837" width="15.7109375" style="2" customWidth="1"/>
    <col min="13838" max="13839" width="2.7109375" style="2" customWidth="1"/>
    <col min="13840" max="13841" width="15.7109375" style="2" customWidth="1"/>
    <col min="13842" max="13843" width="2.7109375" style="2" customWidth="1"/>
    <col min="13844" max="13845" width="15.7109375" style="2" customWidth="1"/>
    <col min="13846" max="13846" width="2.7109375" style="2" customWidth="1"/>
    <col min="13847" max="13847" width="2.85546875" style="2" customWidth="1"/>
    <col min="13848" max="13849" width="15.7109375" style="2" customWidth="1"/>
    <col min="13850" max="13850" width="2.85546875" style="2" customWidth="1"/>
    <col min="13851" max="13851" width="37.5703125" style="2" customWidth="1"/>
    <col min="13852" max="13852" width="2.85546875" style="2" customWidth="1"/>
    <col min="13853" max="13854" width="15.7109375" style="2" customWidth="1"/>
    <col min="13855" max="13855" width="2.7109375" style="2" customWidth="1"/>
    <col min="13856" max="13856" width="2.85546875" style="2" customWidth="1"/>
    <col min="13857" max="13858" width="15.7109375" style="2" customWidth="1"/>
    <col min="13859" max="13859" width="2.7109375" style="2" customWidth="1"/>
    <col min="13860" max="13860" width="2.85546875" style="2" customWidth="1"/>
    <col min="13861" max="14080" width="11.42578125" style="2"/>
    <col min="14081" max="14081" width="2.85546875" style="2" customWidth="1"/>
    <col min="14082" max="14082" width="37.5703125" style="2" customWidth="1"/>
    <col min="14083" max="14083" width="2.85546875" style="2" customWidth="1"/>
    <col min="14084" max="14085" width="15.7109375" style="2" customWidth="1"/>
    <col min="14086" max="14087" width="2.7109375" style="2" customWidth="1"/>
    <col min="14088" max="14089" width="15.7109375" style="2" customWidth="1"/>
    <col min="14090" max="14091" width="2.7109375" style="2" customWidth="1"/>
    <col min="14092" max="14093" width="15.7109375" style="2" customWidth="1"/>
    <col min="14094" max="14095" width="2.7109375" style="2" customWidth="1"/>
    <col min="14096" max="14097" width="15.7109375" style="2" customWidth="1"/>
    <col min="14098" max="14099" width="2.7109375" style="2" customWidth="1"/>
    <col min="14100" max="14101" width="15.7109375" style="2" customWidth="1"/>
    <col min="14102" max="14102" width="2.7109375" style="2" customWidth="1"/>
    <col min="14103" max="14103" width="2.85546875" style="2" customWidth="1"/>
    <col min="14104" max="14105" width="15.7109375" style="2" customWidth="1"/>
    <col min="14106" max="14106" width="2.85546875" style="2" customWidth="1"/>
    <col min="14107" max="14107" width="37.5703125" style="2" customWidth="1"/>
    <col min="14108" max="14108" width="2.85546875" style="2" customWidth="1"/>
    <col min="14109" max="14110" width="15.7109375" style="2" customWidth="1"/>
    <col min="14111" max="14111" width="2.7109375" style="2" customWidth="1"/>
    <col min="14112" max="14112" width="2.85546875" style="2" customWidth="1"/>
    <col min="14113" max="14114" width="15.7109375" style="2" customWidth="1"/>
    <col min="14115" max="14115" width="2.7109375" style="2" customWidth="1"/>
    <col min="14116" max="14116" width="2.85546875" style="2" customWidth="1"/>
    <col min="14117" max="14336" width="11.42578125" style="2"/>
    <col min="14337" max="14337" width="2.85546875" style="2" customWidth="1"/>
    <col min="14338" max="14338" width="37.5703125" style="2" customWidth="1"/>
    <col min="14339" max="14339" width="2.85546875" style="2" customWidth="1"/>
    <col min="14340" max="14341" width="15.7109375" style="2" customWidth="1"/>
    <col min="14342" max="14343" width="2.7109375" style="2" customWidth="1"/>
    <col min="14344" max="14345" width="15.7109375" style="2" customWidth="1"/>
    <col min="14346" max="14347" width="2.7109375" style="2" customWidth="1"/>
    <col min="14348" max="14349" width="15.7109375" style="2" customWidth="1"/>
    <col min="14350" max="14351" width="2.7109375" style="2" customWidth="1"/>
    <col min="14352" max="14353" width="15.7109375" style="2" customWidth="1"/>
    <col min="14354" max="14355" width="2.7109375" style="2" customWidth="1"/>
    <col min="14356" max="14357" width="15.7109375" style="2" customWidth="1"/>
    <col min="14358" max="14358" width="2.7109375" style="2" customWidth="1"/>
    <col min="14359" max="14359" width="2.85546875" style="2" customWidth="1"/>
    <col min="14360" max="14361" width="15.7109375" style="2" customWidth="1"/>
    <col min="14362" max="14362" width="2.85546875" style="2" customWidth="1"/>
    <col min="14363" max="14363" width="37.5703125" style="2" customWidth="1"/>
    <col min="14364" max="14364" width="2.85546875" style="2" customWidth="1"/>
    <col min="14365" max="14366" width="15.7109375" style="2" customWidth="1"/>
    <col min="14367" max="14367" width="2.7109375" style="2" customWidth="1"/>
    <col min="14368" max="14368" width="2.85546875" style="2" customWidth="1"/>
    <col min="14369" max="14370" width="15.7109375" style="2" customWidth="1"/>
    <col min="14371" max="14371" width="2.7109375" style="2" customWidth="1"/>
    <col min="14372" max="14372" width="2.85546875" style="2" customWidth="1"/>
    <col min="14373" max="14592" width="11.42578125" style="2"/>
    <col min="14593" max="14593" width="2.85546875" style="2" customWidth="1"/>
    <col min="14594" max="14594" width="37.5703125" style="2" customWidth="1"/>
    <col min="14595" max="14595" width="2.85546875" style="2" customWidth="1"/>
    <col min="14596" max="14597" width="15.7109375" style="2" customWidth="1"/>
    <col min="14598" max="14599" width="2.7109375" style="2" customWidth="1"/>
    <col min="14600" max="14601" width="15.7109375" style="2" customWidth="1"/>
    <col min="14602" max="14603" width="2.7109375" style="2" customWidth="1"/>
    <col min="14604" max="14605" width="15.7109375" style="2" customWidth="1"/>
    <col min="14606" max="14607" width="2.7109375" style="2" customWidth="1"/>
    <col min="14608" max="14609" width="15.7109375" style="2" customWidth="1"/>
    <col min="14610" max="14611" width="2.7109375" style="2" customWidth="1"/>
    <col min="14612" max="14613" width="15.7109375" style="2" customWidth="1"/>
    <col min="14614" max="14614" width="2.7109375" style="2" customWidth="1"/>
    <col min="14615" max="14615" width="2.85546875" style="2" customWidth="1"/>
    <col min="14616" max="14617" width="15.7109375" style="2" customWidth="1"/>
    <col min="14618" max="14618" width="2.85546875" style="2" customWidth="1"/>
    <col min="14619" max="14619" width="37.5703125" style="2" customWidth="1"/>
    <col min="14620" max="14620" width="2.85546875" style="2" customWidth="1"/>
    <col min="14621" max="14622" width="15.7109375" style="2" customWidth="1"/>
    <col min="14623" max="14623" width="2.7109375" style="2" customWidth="1"/>
    <col min="14624" max="14624" width="2.85546875" style="2" customWidth="1"/>
    <col min="14625" max="14626" width="15.7109375" style="2" customWidth="1"/>
    <col min="14627" max="14627" width="2.7109375" style="2" customWidth="1"/>
    <col min="14628" max="14628" width="2.85546875" style="2" customWidth="1"/>
    <col min="14629" max="14848" width="11.42578125" style="2"/>
    <col min="14849" max="14849" width="2.85546875" style="2" customWidth="1"/>
    <col min="14850" max="14850" width="37.5703125" style="2" customWidth="1"/>
    <col min="14851" max="14851" width="2.85546875" style="2" customWidth="1"/>
    <col min="14852" max="14853" width="15.7109375" style="2" customWidth="1"/>
    <col min="14854" max="14855" width="2.7109375" style="2" customWidth="1"/>
    <col min="14856" max="14857" width="15.7109375" style="2" customWidth="1"/>
    <col min="14858" max="14859" width="2.7109375" style="2" customWidth="1"/>
    <col min="14860" max="14861" width="15.7109375" style="2" customWidth="1"/>
    <col min="14862" max="14863" width="2.7109375" style="2" customWidth="1"/>
    <col min="14864" max="14865" width="15.7109375" style="2" customWidth="1"/>
    <col min="14866" max="14867" width="2.7109375" style="2" customWidth="1"/>
    <col min="14868" max="14869" width="15.7109375" style="2" customWidth="1"/>
    <col min="14870" max="14870" width="2.7109375" style="2" customWidth="1"/>
    <col min="14871" max="14871" width="2.85546875" style="2" customWidth="1"/>
    <col min="14872" max="14873" width="15.7109375" style="2" customWidth="1"/>
    <col min="14874" max="14874" width="2.85546875" style="2" customWidth="1"/>
    <col min="14875" max="14875" width="37.5703125" style="2" customWidth="1"/>
    <col min="14876" max="14876" width="2.85546875" style="2" customWidth="1"/>
    <col min="14877" max="14878" width="15.7109375" style="2" customWidth="1"/>
    <col min="14879" max="14879" width="2.7109375" style="2" customWidth="1"/>
    <col min="14880" max="14880" width="2.85546875" style="2" customWidth="1"/>
    <col min="14881" max="14882" width="15.7109375" style="2" customWidth="1"/>
    <col min="14883" max="14883" width="2.7109375" style="2" customWidth="1"/>
    <col min="14884" max="14884" width="2.85546875" style="2" customWidth="1"/>
    <col min="14885" max="15104" width="11.42578125" style="2"/>
    <col min="15105" max="15105" width="2.85546875" style="2" customWidth="1"/>
    <col min="15106" max="15106" width="37.5703125" style="2" customWidth="1"/>
    <col min="15107" max="15107" width="2.85546875" style="2" customWidth="1"/>
    <col min="15108" max="15109" width="15.7109375" style="2" customWidth="1"/>
    <col min="15110" max="15111" width="2.7109375" style="2" customWidth="1"/>
    <col min="15112" max="15113" width="15.7109375" style="2" customWidth="1"/>
    <col min="15114" max="15115" width="2.7109375" style="2" customWidth="1"/>
    <col min="15116" max="15117" width="15.7109375" style="2" customWidth="1"/>
    <col min="15118" max="15119" width="2.7109375" style="2" customWidth="1"/>
    <col min="15120" max="15121" width="15.7109375" style="2" customWidth="1"/>
    <col min="15122" max="15123" width="2.7109375" style="2" customWidth="1"/>
    <col min="15124" max="15125" width="15.7109375" style="2" customWidth="1"/>
    <col min="15126" max="15126" width="2.7109375" style="2" customWidth="1"/>
    <col min="15127" max="15127" width="2.85546875" style="2" customWidth="1"/>
    <col min="15128" max="15129" width="15.7109375" style="2" customWidth="1"/>
    <col min="15130" max="15130" width="2.85546875" style="2" customWidth="1"/>
    <col min="15131" max="15131" width="37.5703125" style="2" customWidth="1"/>
    <col min="15132" max="15132" width="2.85546875" style="2" customWidth="1"/>
    <col min="15133" max="15134" width="15.7109375" style="2" customWidth="1"/>
    <col min="15135" max="15135" width="2.7109375" style="2" customWidth="1"/>
    <col min="15136" max="15136" width="2.85546875" style="2" customWidth="1"/>
    <col min="15137" max="15138" width="15.7109375" style="2" customWidth="1"/>
    <col min="15139" max="15139" width="2.7109375" style="2" customWidth="1"/>
    <col min="15140" max="15140" width="2.85546875" style="2" customWidth="1"/>
    <col min="15141" max="15360" width="11.42578125" style="2"/>
    <col min="15361" max="15361" width="2.85546875" style="2" customWidth="1"/>
    <col min="15362" max="15362" width="37.5703125" style="2" customWidth="1"/>
    <col min="15363" max="15363" width="2.85546875" style="2" customWidth="1"/>
    <col min="15364" max="15365" width="15.7109375" style="2" customWidth="1"/>
    <col min="15366" max="15367" width="2.7109375" style="2" customWidth="1"/>
    <col min="15368" max="15369" width="15.7109375" style="2" customWidth="1"/>
    <col min="15370" max="15371" width="2.7109375" style="2" customWidth="1"/>
    <col min="15372" max="15373" width="15.7109375" style="2" customWidth="1"/>
    <col min="15374" max="15375" width="2.7109375" style="2" customWidth="1"/>
    <col min="15376" max="15377" width="15.7109375" style="2" customWidth="1"/>
    <col min="15378" max="15379" width="2.7109375" style="2" customWidth="1"/>
    <col min="15380" max="15381" width="15.7109375" style="2" customWidth="1"/>
    <col min="15382" max="15382" width="2.7109375" style="2" customWidth="1"/>
    <col min="15383" max="15383" width="2.85546875" style="2" customWidth="1"/>
    <col min="15384" max="15385" width="15.7109375" style="2" customWidth="1"/>
    <col min="15386" max="15386" width="2.85546875" style="2" customWidth="1"/>
    <col min="15387" max="15387" width="37.5703125" style="2" customWidth="1"/>
    <col min="15388" max="15388" width="2.85546875" style="2" customWidth="1"/>
    <col min="15389" max="15390" width="15.7109375" style="2" customWidth="1"/>
    <col min="15391" max="15391" width="2.7109375" style="2" customWidth="1"/>
    <col min="15392" max="15392" width="2.85546875" style="2" customWidth="1"/>
    <col min="15393" max="15394" width="15.7109375" style="2" customWidth="1"/>
    <col min="15395" max="15395" width="2.7109375" style="2" customWidth="1"/>
    <col min="15396" max="15396" width="2.85546875" style="2" customWidth="1"/>
    <col min="15397" max="15616" width="11.42578125" style="2"/>
    <col min="15617" max="15617" width="2.85546875" style="2" customWidth="1"/>
    <col min="15618" max="15618" width="37.5703125" style="2" customWidth="1"/>
    <col min="15619" max="15619" width="2.85546875" style="2" customWidth="1"/>
    <col min="15620" max="15621" width="15.7109375" style="2" customWidth="1"/>
    <col min="15622" max="15623" width="2.7109375" style="2" customWidth="1"/>
    <col min="15624" max="15625" width="15.7109375" style="2" customWidth="1"/>
    <col min="15626" max="15627" width="2.7109375" style="2" customWidth="1"/>
    <col min="15628" max="15629" width="15.7109375" style="2" customWidth="1"/>
    <col min="15630" max="15631" width="2.7109375" style="2" customWidth="1"/>
    <col min="15632" max="15633" width="15.7109375" style="2" customWidth="1"/>
    <col min="15634" max="15635" width="2.7109375" style="2" customWidth="1"/>
    <col min="15636" max="15637" width="15.7109375" style="2" customWidth="1"/>
    <col min="15638" max="15638" width="2.7109375" style="2" customWidth="1"/>
    <col min="15639" max="15639" width="2.85546875" style="2" customWidth="1"/>
    <col min="15640" max="15641" width="15.7109375" style="2" customWidth="1"/>
    <col min="15642" max="15642" width="2.85546875" style="2" customWidth="1"/>
    <col min="15643" max="15643" width="37.5703125" style="2" customWidth="1"/>
    <col min="15644" max="15644" width="2.85546875" style="2" customWidth="1"/>
    <col min="15645" max="15646" width="15.7109375" style="2" customWidth="1"/>
    <col min="15647" max="15647" width="2.7109375" style="2" customWidth="1"/>
    <col min="15648" max="15648" width="2.85546875" style="2" customWidth="1"/>
    <col min="15649" max="15650" width="15.7109375" style="2" customWidth="1"/>
    <col min="15651" max="15651" width="2.7109375" style="2" customWidth="1"/>
    <col min="15652" max="15652" width="2.85546875" style="2" customWidth="1"/>
    <col min="15653" max="15872" width="11.42578125" style="2"/>
    <col min="15873" max="15873" width="2.85546875" style="2" customWidth="1"/>
    <col min="15874" max="15874" width="37.5703125" style="2" customWidth="1"/>
    <col min="15875" max="15875" width="2.85546875" style="2" customWidth="1"/>
    <col min="15876" max="15877" width="15.7109375" style="2" customWidth="1"/>
    <col min="15878" max="15879" width="2.7109375" style="2" customWidth="1"/>
    <col min="15880" max="15881" width="15.7109375" style="2" customWidth="1"/>
    <col min="15882" max="15883" width="2.7109375" style="2" customWidth="1"/>
    <col min="15884" max="15885" width="15.7109375" style="2" customWidth="1"/>
    <col min="15886" max="15887" width="2.7109375" style="2" customWidth="1"/>
    <col min="15888" max="15889" width="15.7109375" style="2" customWidth="1"/>
    <col min="15890" max="15891" width="2.7109375" style="2" customWidth="1"/>
    <col min="15892" max="15893" width="15.7109375" style="2" customWidth="1"/>
    <col min="15894" max="15894" width="2.7109375" style="2" customWidth="1"/>
    <col min="15895" max="15895" width="2.85546875" style="2" customWidth="1"/>
    <col min="15896" max="15897" width="15.7109375" style="2" customWidth="1"/>
    <col min="15898" max="15898" width="2.85546875" style="2" customWidth="1"/>
    <col min="15899" max="15899" width="37.5703125" style="2" customWidth="1"/>
    <col min="15900" max="15900" width="2.85546875" style="2" customWidth="1"/>
    <col min="15901" max="15902" width="15.7109375" style="2" customWidth="1"/>
    <col min="15903" max="15903" width="2.7109375" style="2" customWidth="1"/>
    <col min="15904" max="15904" width="2.85546875" style="2" customWidth="1"/>
    <col min="15905" max="15906" width="15.7109375" style="2" customWidth="1"/>
    <col min="15907" max="15907" width="2.7109375" style="2" customWidth="1"/>
    <col min="15908" max="15908" width="2.85546875" style="2" customWidth="1"/>
    <col min="15909" max="16128" width="11.42578125" style="2"/>
    <col min="16129" max="16129" width="2.85546875" style="2" customWidth="1"/>
    <col min="16130" max="16130" width="37.5703125" style="2" customWidth="1"/>
    <col min="16131" max="16131" width="2.85546875" style="2" customWidth="1"/>
    <col min="16132" max="16133" width="15.7109375" style="2" customWidth="1"/>
    <col min="16134" max="16135" width="2.7109375" style="2" customWidth="1"/>
    <col min="16136" max="16137" width="15.7109375" style="2" customWidth="1"/>
    <col min="16138" max="16139" width="2.7109375" style="2" customWidth="1"/>
    <col min="16140" max="16141" width="15.7109375" style="2" customWidth="1"/>
    <col min="16142" max="16143" width="2.7109375" style="2" customWidth="1"/>
    <col min="16144" max="16145" width="15.7109375" style="2" customWidth="1"/>
    <col min="16146" max="16147" width="2.7109375" style="2" customWidth="1"/>
    <col min="16148" max="16149" width="15.7109375" style="2" customWidth="1"/>
    <col min="16150" max="16150" width="2.7109375" style="2" customWidth="1"/>
    <col min="16151" max="16151" width="2.85546875" style="2" customWidth="1"/>
    <col min="16152" max="16153" width="15.7109375" style="2" customWidth="1"/>
    <col min="16154" max="16154" width="2.85546875" style="2" customWidth="1"/>
    <col min="16155" max="16155" width="37.5703125" style="2" customWidth="1"/>
    <col min="16156" max="16156" width="2.85546875" style="2" customWidth="1"/>
    <col min="16157" max="16158" width="15.7109375" style="2" customWidth="1"/>
    <col min="16159" max="16159" width="2.7109375" style="2" customWidth="1"/>
    <col min="16160" max="16160" width="2.85546875" style="2" customWidth="1"/>
    <col min="16161" max="16162" width="15.7109375" style="2" customWidth="1"/>
    <col min="16163" max="16163" width="2.7109375" style="2" customWidth="1"/>
    <col min="16164" max="16164" width="2.85546875" style="2" customWidth="1"/>
    <col min="16165" max="16384" width="11.42578125" style="2"/>
  </cols>
  <sheetData>
    <row r="1" spans="1:36" ht="12" customHeight="1" x14ac:dyDescent="0.25">
      <c r="B1" s="1"/>
      <c r="C1" s="209"/>
      <c r="D1" s="1"/>
      <c r="H1" s="209"/>
      <c r="I1" s="209"/>
      <c r="L1" s="209"/>
      <c r="M1" s="209"/>
      <c r="P1" s="209"/>
      <c r="Q1" s="209"/>
      <c r="T1" s="209"/>
      <c r="U1" s="209"/>
      <c r="W1" s="209"/>
      <c r="X1" s="112"/>
      <c r="Y1" s="112"/>
      <c r="Z1" s="209"/>
      <c r="AA1" s="1"/>
      <c r="AB1" s="209"/>
      <c r="AC1" s="209"/>
      <c r="AD1" s="209"/>
      <c r="AF1" s="209"/>
      <c r="AG1" s="209"/>
      <c r="AH1" s="209"/>
      <c r="AJ1" s="209"/>
    </row>
    <row r="2" spans="1:36" ht="12" customHeight="1" x14ac:dyDescent="0.25">
      <c r="B2" s="358" t="s">
        <v>704</v>
      </c>
      <c r="C2" s="209"/>
      <c r="D2" s="5"/>
      <c r="H2" s="209"/>
      <c r="I2" s="209"/>
      <c r="L2" s="209"/>
      <c r="M2" s="209"/>
      <c r="P2" s="209"/>
      <c r="Q2" s="209"/>
      <c r="T2" s="209"/>
      <c r="U2" s="209"/>
      <c r="W2" s="209"/>
      <c r="X2" s="112"/>
      <c r="Y2" s="112"/>
      <c r="Z2" s="18"/>
      <c r="AA2" s="358"/>
      <c r="AB2" s="18"/>
      <c r="AC2" s="209"/>
      <c r="AD2" s="209"/>
      <c r="AF2" s="209"/>
      <c r="AG2" s="209"/>
      <c r="AH2" s="209"/>
      <c r="AJ2" s="209"/>
    </row>
    <row r="3" spans="1:36" ht="12" customHeight="1" x14ac:dyDescent="0.25">
      <c r="B3" s="6" t="s">
        <v>446</v>
      </c>
      <c r="C3" s="209"/>
      <c r="H3" s="209"/>
      <c r="I3" s="209"/>
      <c r="L3" s="209"/>
      <c r="M3" s="209"/>
      <c r="P3" s="209"/>
      <c r="Q3" s="209"/>
      <c r="T3" s="209"/>
      <c r="U3" s="209"/>
      <c r="W3" s="209"/>
      <c r="X3" s="112"/>
      <c r="Y3" s="112"/>
      <c r="Z3" s="18"/>
      <c r="AA3" s="6" t="s">
        <v>446</v>
      </c>
      <c r="AB3" s="18"/>
      <c r="AC3" s="209"/>
      <c r="AD3" s="209"/>
      <c r="AF3" s="209"/>
      <c r="AG3" s="209"/>
      <c r="AH3" s="209"/>
      <c r="AJ3" s="209"/>
    </row>
    <row r="4" spans="1:36" ht="12" customHeight="1" x14ac:dyDescent="0.25">
      <c r="B4" s="2006" t="s">
        <v>4</v>
      </c>
      <c r="C4" s="209"/>
      <c r="D4" s="2041" t="s">
        <v>447</v>
      </c>
      <c r="E4" s="2041"/>
      <c r="F4" s="420"/>
      <c r="G4" s="420"/>
      <c r="H4" s="2041" t="s">
        <v>448</v>
      </c>
      <c r="I4" s="2041"/>
      <c r="J4" s="420"/>
      <c r="K4" s="420"/>
      <c r="L4" s="2041" t="s">
        <v>449</v>
      </c>
      <c r="M4" s="2041"/>
      <c r="N4" s="420"/>
      <c r="O4" s="420"/>
      <c r="P4" s="2041" t="s">
        <v>450</v>
      </c>
      <c r="Q4" s="2041"/>
      <c r="R4" s="420"/>
      <c r="S4" s="420"/>
      <c r="T4" s="2041" t="s">
        <v>451</v>
      </c>
      <c r="U4" s="2041"/>
      <c r="V4" s="420"/>
      <c r="W4" s="209"/>
      <c r="X4" s="2041" t="s">
        <v>9</v>
      </c>
      <c r="Y4" s="2041" t="s">
        <v>10</v>
      </c>
      <c r="Z4" s="421"/>
      <c r="AA4" s="2006" t="s">
        <v>4</v>
      </c>
      <c r="AB4" s="421"/>
      <c r="AC4" s="2041" t="s">
        <v>448</v>
      </c>
      <c r="AD4" s="2041"/>
      <c r="AE4" s="420"/>
      <c r="AF4" s="209"/>
      <c r="AG4" s="2041" t="s">
        <v>449</v>
      </c>
      <c r="AH4" s="2041"/>
      <c r="AI4" s="420"/>
      <c r="AJ4" s="209"/>
    </row>
    <row r="5" spans="1:36" ht="12" customHeight="1" x14ac:dyDescent="0.25">
      <c r="B5" s="2006"/>
      <c r="C5" s="209"/>
      <c r="D5" s="422">
        <v>2016</v>
      </c>
      <c r="E5" s="422">
        <v>2015</v>
      </c>
      <c r="F5" s="423"/>
      <c r="G5" s="423"/>
      <c r="H5" s="422">
        <v>2016</v>
      </c>
      <c r="I5" s="422">
        <v>2015</v>
      </c>
      <c r="J5" s="423"/>
      <c r="K5" s="423"/>
      <c r="L5" s="422">
        <v>2016</v>
      </c>
      <c r="M5" s="422">
        <v>2015</v>
      </c>
      <c r="N5" s="423"/>
      <c r="O5" s="423"/>
      <c r="P5" s="422">
        <v>2016</v>
      </c>
      <c r="Q5" s="422">
        <v>2015</v>
      </c>
      <c r="R5" s="423"/>
      <c r="S5" s="423"/>
      <c r="T5" s="422">
        <v>2016</v>
      </c>
      <c r="U5" s="422">
        <v>2015</v>
      </c>
      <c r="V5" s="423"/>
      <c r="W5" s="209"/>
      <c r="X5" s="2041"/>
      <c r="Y5" s="2041"/>
      <c r="Z5" s="424"/>
      <c r="AA5" s="2006"/>
      <c r="AB5" s="424"/>
      <c r="AC5" s="422">
        <v>2016</v>
      </c>
      <c r="AD5" s="422">
        <v>2015</v>
      </c>
      <c r="AE5" s="423"/>
      <c r="AF5" s="209"/>
      <c r="AG5" s="422">
        <v>2016</v>
      </c>
      <c r="AH5" s="422">
        <v>2015</v>
      </c>
      <c r="AI5" s="423"/>
      <c r="AJ5" s="209"/>
    </row>
    <row r="6" spans="1:36" ht="12" customHeight="1" x14ac:dyDescent="0.25">
      <c r="B6" s="16"/>
      <c r="C6" s="209"/>
      <c r="D6" s="16"/>
      <c r="E6" s="16"/>
      <c r="F6" s="16"/>
      <c r="G6" s="16"/>
      <c r="H6" s="209"/>
      <c r="I6" s="209"/>
      <c r="J6" s="16"/>
      <c r="K6" s="16"/>
      <c r="L6" s="209"/>
      <c r="M6" s="209"/>
      <c r="N6" s="16"/>
      <c r="O6" s="16"/>
      <c r="P6" s="209"/>
      <c r="Q6" s="209"/>
      <c r="R6" s="16"/>
      <c r="S6" s="16"/>
      <c r="T6" s="209"/>
      <c r="U6" s="209"/>
      <c r="V6" s="16"/>
      <c r="W6" s="209"/>
      <c r="X6" s="209"/>
      <c r="Y6" s="209"/>
      <c r="Z6" s="19"/>
      <c r="AA6" s="16"/>
      <c r="AB6" s="19"/>
      <c r="AC6" s="209"/>
      <c r="AD6" s="209"/>
      <c r="AE6" s="16"/>
      <c r="AF6" s="209"/>
      <c r="AG6" s="209"/>
      <c r="AH6" s="209"/>
      <c r="AI6" s="16"/>
      <c r="AJ6" s="209"/>
    </row>
    <row r="7" spans="1:36" ht="12" customHeight="1" x14ac:dyDescent="0.25">
      <c r="B7" s="20" t="s">
        <v>11</v>
      </c>
      <c r="C7" s="209"/>
      <c r="D7" s="23"/>
      <c r="E7" s="23"/>
      <c r="F7" s="23"/>
      <c r="G7" s="23"/>
      <c r="H7" s="19"/>
      <c r="I7" s="19"/>
      <c r="J7" s="23"/>
      <c r="K7" s="23"/>
      <c r="L7" s="19"/>
      <c r="M7" s="19"/>
      <c r="N7" s="23"/>
      <c r="O7" s="23"/>
      <c r="P7" s="19"/>
      <c r="Q7" s="19"/>
      <c r="R7" s="23"/>
      <c r="S7" s="23"/>
      <c r="T7" s="19"/>
      <c r="U7" s="19"/>
      <c r="V7" s="23"/>
      <c r="W7" s="209"/>
      <c r="X7" s="23"/>
      <c r="Y7" s="2"/>
      <c r="Z7" s="18"/>
      <c r="AA7" s="20" t="s">
        <v>11</v>
      </c>
      <c r="AB7" s="18"/>
      <c r="AC7" s="209"/>
      <c r="AD7" s="209"/>
      <c r="AE7" s="21"/>
      <c r="AF7" s="209"/>
      <c r="AG7" s="209"/>
      <c r="AH7" s="209"/>
      <c r="AI7" s="21"/>
      <c r="AJ7" s="209"/>
    </row>
    <row r="8" spans="1:36" s="112" customFormat="1" ht="12" customHeight="1" x14ac:dyDescent="0.25">
      <c r="A8" s="3"/>
      <c r="B8" s="26" t="s">
        <v>12</v>
      </c>
      <c r="C8" s="209"/>
      <c r="D8" s="1216">
        <v>10</v>
      </c>
      <c r="E8" s="1216">
        <v>10</v>
      </c>
      <c r="F8" s="783"/>
      <c r="G8" s="267"/>
      <c r="H8" s="1066" t="s">
        <v>131</v>
      </c>
      <c r="I8" s="1066" t="s">
        <v>131</v>
      </c>
      <c r="J8" s="1066"/>
      <c r="K8" s="29"/>
      <c r="L8" s="1066" t="s">
        <v>131</v>
      </c>
      <c r="M8" s="1066" t="s">
        <v>131</v>
      </c>
      <c r="N8" s="925"/>
      <c r="O8" s="431"/>
      <c r="P8" s="1653" t="s">
        <v>131</v>
      </c>
      <c r="Q8" s="987" t="s">
        <v>131</v>
      </c>
      <c r="R8" s="743"/>
      <c r="S8" s="431"/>
      <c r="T8" s="1677" t="s">
        <v>131</v>
      </c>
      <c r="U8" s="987" t="s">
        <v>131</v>
      </c>
      <c r="V8" s="783"/>
      <c r="W8" s="209"/>
      <c r="X8" s="1442">
        <f>VLOOKUP(B8,'FX rates'!$B$9:$K$116,4,FALSE)</f>
        <v>1</v>
      </c>
      <c r="Y8" s="984">
        <f>VLOOKUP(B8,'FX rates'!$B$9:$K$116,5,FALSE)</f>
        <v>1</v>
      </c>
      <c r="Z8" s="339"/>
      <c r="AA8" s="26" t="s">
        <v>12</v>
      </c>
      <c r="AB8" s="339"/>
      <c r="AC8" s="1066" t="s">
        <v>131</v>
      </c>
      <c r="AD8" s="1066" t="s">
        <v>131</v>
      </c>
      <c r="AE8" s="805"/>
      <c r="AF8" s="1024"/>
      <c r="AG8" s="1066" t="s">
        <v>131</v>
      </c>
      <c r="AH8" s="1066" t="s">
        <v>131</v>
      </c>
      <c r="AI8" s="783"/>
      <c r="AJ8" s="209"/>
    </row>
    <row r="9" spans="1:36" ht="12" customHeight="1" x14ac:dyDescent="0.25">
      <c r="B9" s="32" t="s">
        <v>14</v>
      </c>
      <c r="C9" s="209"/>
      <c r="D9" s="1219">
        <v>347</v>
      </c>
      <c r="E9" s="1219">
        <v>406</v>
      </c>
      <c r="F9" s="644"/>
      <c r="G9" s="267"/>
      <c r="H9" s="996" t="s">
        <v>131</v>
      </c>
      <c r="I9" s="996" t="s">
        <v>131</v>
      </c>
      <c r="J9" s="996"/>
      <c r="K9" s="29"/>
      <c r="L9" s="996" t="s">
        <v>131</v>
      </c>
      <c r="M9" s="996" t="s">
        <v>131</v>
      </c>
      <c r="N9" s="440"/>
      <c r="O9" s="431"/>
      <c r="P9" s="1654" t="s">
        <v>131</v>
      </c>
      <c r="Q9" s="1655" t="s">
        <v>131</v>
      </c>
      <c r="R9" s="440"/>
      <c r="S9" s="431"/>
      <c r="T9" s="1678" t="s">
        <v>131</v>
      </c>
      <c r="U9" s="1655" t="s">
        <v>131</v>
      </c>
      <c r="V9" s="644"/>
      <c r="W9" s="209"/>
      <c r="X9" s="1443">
        <f>VLOOKUP(B9,'FX rates'!$B$9:$K$116,4,FALSE)</f>
        <v>3.2522000000000002</v>
      </c>
      <c r="Y9" s="985">
        <f>VLOOKUP(B9,'FX rates'!$B$9:$K$116,5,FALSE)</f>
        <v>3.8978999999999999</v>
      </c>
      <c r="Z9" s="39"/>
      <c r="AA9" s="32" t="s">
        <v>14</v>
      </c>
      <c r="AB9" s="39"/>
      <c r="AC9" s="996" t="s">
        <v>131</v>
      </c>
      <c r="AD9" s="996" t="s">
        <v>131</v>
      </c>
      <c r="AE9" s="69"/>
      <c r="AF9" s="1024"/>
      <c r="AG9" s="996" t="s">
        <v>131</v>
      </c>
      <c r="AH9" s="996" t="s">
        <v>131</v>
      </c>
      <c r="AI9" s="644"/>
      <c r="AJ9" s="209"/>
    </row>
    <row r="10" spans="1:36" ht="12" customHeight="1" x14ac:dyDescent="0.25">
      <c r="B10" s="32" t="s">
        <v>16</v>
      </c>
      <c r="C10" s="209"/>
      <c r="D10" s="1219">
        <v>48</v>
      </c>
      <c r="E10" s="1219">
        <v>44</v>
      </c>
      <c r="F10" s="644"/>
      <c r="G10" s="267"/>
      <c r="H10" s="996" t="s">
        <v>131</v>
      </c>
      <c r="I10" s="996" t="s">
        <v>131</v>
      </c>
      <c r="J10" s="996"/>
      <c r="K10" s="29"/>
      <c r="L10" s="996" t="s">
        <v>452</v>
      </c>
      <c r="M10" s="996" t="s">
        <v>453</v>
      </c>
      <c r="N10" s="440"/>
      <c r="O10" s="431"/>
      <c r="P10" s="1654" t="s">
        <v>131</v>
      </c>
      <c r="Q10" s="1655" t="s">
        <v>131</v>
      </c>
      <c r="R10" s="440"/>
      <c r="S10" s="431"/>
      <c r="T10" s="1678" t="s">
        <v>131</v>
      </c>
      <c r="U10" s="1655" t="s">
        <v>131</v>
      </c>
      <c r="V10" s="644"/>
      <c r="W10" s="209"/>
      <c r="X10" s="1443">
        <f>VLOOKUP(B10,'FX rates'!$B$9:$K$116,4,FALSE)</f>
        <v>15.890700000000001</v>
      </c>
      <c r="Y10" s="985">
        <f>VLOOKUP(B10,'FX rates'!$B$9:$K$116,5,FALSE)</f>
        <v>12.987500000000001</v>
      </c>
      <c r="Z10" s="339"/>
      <c r="AA10" s="32" t="s">
        <v>16</v>
      </c>
      <c r="AB10" s="339"/>
      <c r="AC10" s="996" t="s">
        <v>131</v>
      </c>
      <c r="AD10" s="996" t="s">
        <v>131</v>
      </c>
      <c r="AE10" s="69"/>
      <c r="AF10" s="1024"/>
      <c r="AG10" s="996" t="e">
        <f t="shared" ref="AG10:AG54" si="0">L10/X10</f>
        <v>#VALUE!</v>
      </c>
      <c r="AH10" s="996" t="e">
        <f>M10/Y10</f>
        <v>#VALUE!</v>
      </c>
      <c r="AI10" s="644"/>
      <c r="AJ10" s="209"/>
    </row>
    <row r="11" spans="1:36" ht="12" customHeight="1" x14ac:dyDescent="0.25">
      <c r="B11" s="32" t="s">
        <v>18</v>
      </c>
      <c r="C11" s="209"/>
      <c r="D11" s="1219">
        <v>155</v>
      </c>
      <c r="E11" s="1219">
        <v>164</v>
      </c>
      <c r="F11" s="644"/>
      <c r="G11" s="267"/>
      <c r="H11" s="996" t="s">
        <v>131</v>
      </c>
      <c r="I11" s="996" t="s">
        <v>131</v>
      </c>
      <c r="J11" s="996"/>
      <c r="K11" s="29"/>
      <c r="L11" s="996">
        <v>4760068</v>
      </c>
      <c r="M11" s="996">
        <v>4730207</v>
      </c>
      <c r="N11" s="440"/>
      <c r="O11" s="431"/>
      <c r="P11" s="1654">
        <v>6.31</v>
      </c>
      <c r="Q11" s="1655">
        <v>5.45</v>
      </c>
      <c r="R11" s="440"/>
      <c r="S11" s="431"/>
      <c r="T11" s="1678" t="s">
        <v>131</v>
      </c>
      <c r="U11" s="1655" t="s">
        <v>131</v>
      </c>
      <c r="V11" s="644"/>
      <c r="W11" s="209"/>
      <c r="X11" s="1443">
        <f>VLOOKUP(B11,'FX rates'!$B$9:$K$116,4,FALSE)</f>
        <v>659.05399999999997</v>
      </c>
      <c r="Y11" s="985">
        <f>VLOOKUP(B11,'FX rates'!$B$9:$K$116,5,FALSE)</f>
        <v>708.35599999999999</v>
      </c>
      <c r="Z11" s="339"/>
      <c r="AA11" s="32" t="s">
        <v>18</v>
      </c>
      <c r="AB11" s="339"/>
      <c r="AC11" s="996" t="s">
        <v>131</v>
      </c>
      <c r="AD11" s="996" t="s">
        <v>131</v>
      </c>
      <c r="AE11" s="69"/>
      <c r="AF11" s="1024"/>
      <c r="AG11" s="996">
        <f t="shared" si="0"/>
        <v>7222.576602220759</v>
      </c>
      <c r="AH11" s="996">
        <f t="shared" ref="AH11:AH55" si="1">M11/Y11</f>
        <v>6677.725606898226</v>
      </c>
      <c r="AI11" s="644"/>
      <c r="AJ11" s="209"/>
    </row>
    <row r="12" spans="1:36" ht="12" customHeight="1" x14ac:dyDescent="0.25">
      <c r="B12" s="32" t="s">
        <v>20</v>
      </c>
      <c r="C12" s="209"/>
      <c r="D12" s="1219">
        <v>57</v>
      </c>
      <c r="E12" s="1219">
        <v>58</v>
      </c>
      <c r="F12" s="644"/>
      <c r="G12" s="267"/>
      <c r="H12" s="996">
        <v>8202940.7608384602</v>
      </c>
      <c r="I12" s="996" t="s">
        <v>131</v>
      </c>
      <c r="J12" s="996"/>
      <c r="K12" s="29"/>
      <c r="L12" s="996">
        <v>8202940.7608384602</v>
      </c>
      <c r="M12" s="996">
        <v>15625070.4653414</v>
      </c>
      <c r="N12" s="440"/>
      <c r="O12" s="431"/>
      <c r="P12" s="1654">
        <v>4.9000000000000004</v>
      </c>
      <c r="Q12" s="1655">
        <v>6.04</v>
      </c>
      <c r="R12" s="440"/>
      <c r="S12" s="431"/>
      <c r="T12" s="1678">
        <v>4.9000000000000004</v>
      </c>
      <c r="U12" s="1655">
        <v>6.04</v>
      </c>
      <c r="V12" s="644"/>
      <c r="W12" s="209"/>
      <c r="X12" s="1443">
        <f>VLOOKUP(B12,'FX rates'!$B$9:$K$116,4,FALSE)</f>
        <v>2974.03</v>
      </c>
      <c r="Y12" s="985">
        <f>VLOOKUP(B12,'FX rates'!$B$9:$K$116,5,FALSE)</f>
        <v>3145.64</v>
      </c>
      <c r="Z12" s="339"/>
      <c r="AA12" s="32" t="s">
        <v>20</v>
      </c>
      <c r="AB12" s="339"/>
      <c r="AC12" s="996">
        <f t="shared" ref="AC12:AC14" si="2">H12/X12</f>
        <v>2758.1903211596587</v>
      </c>
      <c r="AD12" s="996" t="s">
        <v>131</v>
      </c>
      <c r="AE12" s="69"/>
      <c r="AF12" s="1024"/>
      <c r="AG12" s="996">
        <f t="shared" si="0"/>
        <v>2758.1903211596587</v>
      </c>
      <c r="AH12" s="996">
        <f t="shared" si="1"/>
        <v>4967.2150867045821</v>
      </c>
      <c r="AI12" s="644"/>
      <c r="AJ12" s="209"/>
    </row>
    <row r="13" spans="1:36" ht="12" customHeight="1" x14ac:dyDescent="0.25">
      <c r="B13" s="32" t="s">
        <v>22</v>
      </c>
      <c r="C13" s="209"/>
      <c r="D13" s="1219">
        <v>105</v>
      </c>
      <c r="E13" s="1219">
        <v>104</v>
      </c>
      <c r="F13" s="644"/>
      <c r="G13" s="267"/>
      <c r="H13" s="996" t="s">
        <v>131</v>
      </c>
      <c r="I13" s="996" t="s">
        <v>131</v>
      </c>
      <c r="J13" s="996"/>
      <c r="K13" s="29"/>
      <c r="L13" s="996">
        <v>7916.95</v>
      </c>
      <c r="M13" s="996">
        <v>7878.96</v>
      </c>
      <c r="N13" s="440"/>
      <c r="O13" s="431"/>
      <c r="P13" s="1654">
        <v>3.55</v>
      </c>
      <c r="Q13" s="1655">
        <v>2.9</v>
      </c>
      <c r="R13" s="440"/>
      <c r="S13" s="431"/>
      <c r="T13" s="1678" t="s">
        <v>454</v>
      </c>
      <c r="U13" s="1655" t="s">
        <v>454</v>
      </c>
      <c r="V13" s="644"/>
      <c r="W13" s="209"/>
      <c r="X13" s="1443">
        <f>VLOOKUP(B13,'FX rates'!$B$9:$K$116,4,FALSE)</f>
        <v>3.2938999999999998</v>
      </c>
      <c r="Y13" s="985">
        <f>VLOOKUP(B13,'FX rates'!$B$9:$K$116,5,FALSE)</f>
        <v>3.3523999999999998</v>
      </c>
      <c r="Z13" s="339"/>
      <c r="AA13" s="32" t="s">
        <v>22</v>
      </c>
      <c r="AB13" s="339"/>
      <c r="AC13" s="996" t="s">
        <v>131</v>
      </c>
      <c r="AD13" s="996" t="s">
        <v>131</v>
      </c>
      <c r="AE13" s="69"/>
      <c r="AF13" s="1024"/>
      <c r="AG13" s="996">
        <f t="shared" si="0"/>
        <v>2403.5186253377456</v>
      </c>
      <c r="AH13" s="996">
        <f t="shared" si="1"/>
        <v>2350.2446008829497</v>
      </c>
      <c r="AI13" s="644"/>
      <c r="AJ13" s="209"/>
    </row>
    <row r="14" spans="1:36" ht="12" customHeight="1" x14ac:dyDescent="0.25">
      <c r="B14" s="32" t="s">
        <v>24</v>
      </c>
      <c r="C14" s="209"/>
      <c r="D14" s="1219">
        <v>85</v>
      </c>
      <c r="E14" s="1219">
        <v>64</v>
      </c>
      <c r="F14" s="644"/>
      <c r="G14" s="267"/>
      <c r="H14" s="996">
        <v>319467.82093748997</v>
      </c>
      <c r="I14" s="996">
        <v>231016.12732163101</v>
      </c>
      <c r="J14" s="996"/>
      <c r="K14" s="29"/>
      <c r="L14" s="996" t="s">
        <v>131</v>
      </c>
      <c r="M14" s="996" t="s">
        <v>131</v>
      </c>
      <c r="N14" s="440"/>
      <c r="O14" s="431"/>
      <c r="P14" s="1654">
        <v>0.87439359019603602</v>
      </c>
      <c r="Q14" s="1655">
        <v>0.73</v>
      </c>
      <c r="R14" s="440"/>
      <c r="S14" s="431"/>
      <c r="T14" s="1678" t="s">
        <v>131</v>
      </c>
      <c r="U14" s="1655" t="s">
        <v>131</v>
      </c>
      <c r="V14" s="644"/>
      <c r="W14" s="209"/>
      <c r="X14" s="1443">
        <f>VLOOKUP(B14,'FX rates'!$B$9:$K$116,4,FALSE)</f>
        <v>20.715699999999998</v>
      </c>
      <c r="Y14" s="985">
        <f>VLOOKUP(B14,'FX rates'!$B$9:$K$116,5,FALSE)</f>
        <v>17.287199999999999</v>
      </c>
      <c r="Z14" s="339"/>
      <c r="AA14" s="32" t="s">
        <v>24</v>
      </c>
      <c r="AB14" s="339"/>
      <c r="AC14" s="996">
        <f t="shared" si="2"/>
        <v>15421.531540690878</v>
      </c>
      <c r="AD14" s="996">
        <f>I14/Y14</f>
        <v>13363.420757649072</v>
      </c>
      <c r="AE14" s="69"/>
      <c r="AF14" s="1024"/>
      <c r="AG14" s="996" t="s">
        <v>131</v>
      </c>
      <c r="AH14" s="996" t="s">
        <v>131</v>
      </c>
      <c r="AI14" s="644"/>
      <c r="AJ14" s="209"/>
    </row>
    <row r="15" spans="1:36" ht="12" customHeight="1" x14ac:dyDescent="0.25">
      <c r="B15" s="42" t="s">
        <v>28</v>
      </c>
      <c r="C15" s="209"/>
      <c r="D15" s="1293">
        <v>1482</v>
      </c>
      <c r="E15" s="1293">
        <v>1487</v>
      </c>
      <c r="F15" s="926"/>
      <c r="G15" s="526"/>
      <c r="H15" s="1284" t="s">
        <v>131</v>
      </c>
      <c r="I15" s="1284" t="s">
        <v>131</v>
      </c>
      <c r="J15" s="1168"/>
      <c r="K15" s="534"/>
      <c r="L15" s="1284" t="s">
        <v>131</v>
      </c>
      <c r="M15" s="1284" t="s">
        <v>131</v>
      </c>
      <c r="N15" s="928"/>
      <c r="O15" s="927"/>
      <c r="P15" s="1680">
        <v>2.76</v>
      </c>
      <c r="Q15" s="1681">
        <v>3.32</v>
      </c>
      <c r="R15" s="928"/>
      <c r="S15" s="927"/>
      <c r="T15" s="1679" t="s">
        <v>131</v>
      </c>
      <c r="U15" s="1681" t="s">
        <v>131</v>
      </c>
      <c r="V15" s="742"/>
      <c r="W15" s="209"/>
      <c r="X15" s="1444">
        <f>VLOOKUP(B15,'FX rates'!$B$9:$K$116,4,FALSE)</f>
        <v>1.3436999999999999</v>
      </c>
      <c r="Y15" s="986">
        <f>VLOOKUP(B15,'FX rates'!$B$9:$K$116,5,FALSE)</f>
        <v>1.3864000000000001</v>
      </c>
      <c r="Z15" s="430"/>
      <c r="AA15" s="42" t="s">
        <v>28</v>
      </c>
      <c r="AB15" s="430"/>
      <c r="AC15" s="1284" t="s">
        <v>131</v>
      </c>
      <c r="AD15" s="1284" t="s">
        <v>131</v>
      </c>
      <c r="AE15" s="1797"/>
      <c r="AF15" s="1024"/>
      <c r="AG15" s="1284" t="s">
        <v>131</v>
      </c>
      <c r="AH15" s="1284" t="s">
        <v>131</v>
      </c>
      <c r="AI15" s="742"/>
      <c r="AJ15" s="209"/>
    </row>
    <row r="16" spans="1:36" ht="12" customHeight="1" x14ac:dyDescent="0.25">
      <c r="B16" s="157"/>
      <c r="C16" s="209"/>
      <c r="D16" s="267"/>
      <c r="E16" s="267"/>
      <c r="F16" s="267"/>
      <c r="G16" s="267"/>
      <c r="H16" s="29"/>
      <c r="I16" s="29"/>
      <c r="J16" s="29"/>
      <c r="K16" s="29"/>
      <c r="L16" s="29"/>
      <c r="M16" s="29"/>
      <c r="N16" s="431"/>
      <c r="O16" s="431"/>
      <c r="P16" s="431"/>
      <c r="Q16" s="431"/>
      <c r="R16" s="431"/>
      <c r="S16" s="431"/>
      <c r="T16" s="431"/>
      <c r="U16" s="29"/>
      <c r="V16" s="267"/>
      <c r="W16" s="29"/>
      <c r="X16" s="29"/>
      <c r="Y16" s="29"/>
      <c r="Z16" s="339"/>
      <c r="AA16" s="157"/>
      <c r="AB16" s="339"/>
      <c r="AC16" s="209"/>
      <c r="AD16" s="209"/>
      <c r="AE16" s="267"/>
      <c r="AF16" s="209"/>
      <c r="AI16" s="2"/>
    </row>
    <row r="17" spans="1:36" ht="12" customHeight="1" x14ac:dyDescent="0.25">
      <c r="B17" s="57"/>
      <c r="C17" s="209"/>
      <c r="D17" s="267"/>
      <c r="E17" s="267"/>
      <c r="F17" s="267"/>
      <c r="G17" s="267"/>
      <c r="H17" s="29"/>
      <c r="I17" s="29"/>
      <c r="J17" s="29"/>
      <c r="K17" s="29"/>
      <c r="L17" s="29"/>
      <c r="M17" s="29"/>
      <c r="N17" s="431"/>
      <c r="O17" s="431"/>
      <c r="P17" s="431"/>
      <c r="Q17" s="431"/>
      <c r="R17" s="431"/>
      <c r="S17" s="431"/>
      <c r="T17" s="431"/>
      <c r="U17" s="431"/>
      <c r="V17" s="267"/>
      <c r="W17" s="29"/>
      <c r="X17" s="29"/>
      <c r="Y17" s="29"/>
      <c r="Z17" s="339"/>
      <c r="AA17" s="57"/>
      <c r="AB17" s="339"/>
      <c r="AC17" s="209"/>
      <c r="AD17" s="209"/>
      <c r="AE17" s="267"/>
      <c r="AF17" s="209"/>
      <c r="AI17" s="2"/>
    </row>
    <row r="18" spans="1:36" ht="12" customHeight="1" x14ac:dyDescent="0.25">
      <c r="B18" s="20" t="s">
        <v>31</v>
      </c>
      <c r="C18" s="209"/>
      <c r="D18" s="267"/>
      <c r="E18" s="435"/>
      <c r="F18" s="267"/>
      <c r="G18" s="267"/>
      <c r="H18" s="29"/>
      <c r="I18" s="29"/>
      <c r="J18" s="29"/>
      <c r="K18" s="29"/>
      <c r="L18" s="29"/>
      <c r="M18" s="29"/>
      <c r="N18" s="431"/>
      <c r="O18" s="431"/>
      <c r="P18" s="431"/>
      <c r="Q18" s="431"/>
      <c r="R18" s="431"/>
      <c r="S18" s="431"/>
      <c r="T18" s="431"/>
      <c r="U18" s="431"/>
      <c r="V18" s="267"/>
      <c r="W18" s="29"/>
      <c r="X18" s="29"/>
      <c r="Y18" s="29"/>
      <c r="Z18" s="339"/>
      <c r="AA18" s="20" t="s">
        <v>31</v>
      </c>
      <c r="AB18" s="339"/>
      <c r="AC18" s="209"/>
      <c r="AD18" s="209"/>
      <c r="AE18" s="267"/>
      <c r="AF18" s="209"/>
      <c r="AI18" s="2"/>
    </row>
    <row r="19" spans="1:36" ht="12" customHeight="1" x14ac:dyDescent="0.25">
      <c r="B19" s="26" t="s">
        <v>35</v>
      </c>
      <c r="C19" s="209"/>
      <c r="D19" s="1216">
        <v>464</v>
      </c>
      <c r="E19" s="1216">
        <v>464</v>
      </c>
      <c r="F19" s="970"/>
      <c r="G19" s="526"/>
      <c r="H19" s="1066">
        <v>51303.03869745</v>
      </c>
      <c r="I19" s="1066">
        <v>50390.186999999998</v>
      </c>
      <c r="J19" s="979"/>
      <c r="K19" s="979"/>
      <c r="L19" s="1066">
        <v>51303.03869745</v>
      </c>
      <c r="M19" s="1066">
        <v>50390.186999999998</v>
      </c>
      <c r="N19" s="440"/>
      <c r="O19" s="976"/>
      <c r="P19" s="1653">
        <v>3.05</v>
      </c>
      <c r="Q19" s="987">
        <v>3.1311434549106862</v>
      </c>
      <c r="R19" s="976"/>
      <c r="S19" s="976"/>
      <c r="T19" s="1677">
        <v>3.05</v>
      </c>
      <c r="U19" s="1677">
        <v>3.1311434549106862</v>
      </c>
      <c r="V19" s="1216"/>
      <c r="W19" s="973"/>
      <c r="X19" s="1442">
        <f>VLOOKUP(B19,'FX rates'!$B$9:$K$116,4,FALSE)</f>
        <v>4.4835000000000003</v>
      </c>
      <c r="Y19" s="984">
        <f>VLOOKUP(B19,'FX rates'!$B$9:$K$116,5,FALSE)</f>
        <v>4.2942</v>
      </c>
      <c r="Z19" s="339"/>
      <c r="AA19" s="26" t="s">
        <v>35</v>
      </c>
      <c r="AB19" s="339"/>
      <c r="AC19" s="1795">
        <f>H19/X19</f>
        <v>11442.631581900301</v>
      </c>
      <c r="AD19" s="1066">
        <f t="shared" ref="AD19:AD53" si="3">I19/Y19</f>
        <v>11734.476037445856</v>
      </c>
      <c r="AE19" s="1796" t="s">
        <v>130</v>
      </c>
      <c r="AF19" s="1024"/>
      <c r="AG19" s="994">
        <f t="shared" si="0"/>
        <v>11442.631581900301</v>
      </c>
      <c r="AH19" s="1066">
        <f t="shared" si="1"/>
        <v>11734.476037445856</v>
      </c>
      <c r="AI19" s="1777" t="s">
        <v>130</v>
      </c>
      <c r="AJ19" s="209"/>
    </row>
    <row r="20" spans="1:36" ht="12" customHeight="1" x14ac:dyDescent="0.25">
      <c r="B20" s="32" t="s">
        <v>37</v>
      </c>
      <c r="C20" s="209"/>
      <c r="D20" s="1219">
        <v>181</v>
      </c>
      <c r="E20" s="1219">
        <v>128</v>
      </c>
      <c r="F20" s="971" t="s">
        <v>130</v>
      </c>
      <c r="G20" s="267"/>
      <c r="H20" s="996" t="s">
        <v>131</v>
      </c>
      <c r="I20" s="996" t="s">
        <v>131</v>
      </c>
      <c r="J20" s="978"/>
      <c r="K20" s="978"/>
      <c r="L20" s="996" t="s">
        <v>131</v>
      </c>
      <c r="M20" s="996" t="s">
        <v>131</v>
      </c>
      <c r="N20" s="440"/>
      <c r="O20" s="975"/>
      <c r="P20" s="1654" t="s">
        <v>131</v>
      </c>
      <c r="Q20" s="1655">
        <v>2.1800000000000002</v>
      </c>
      <c r="R20" s="975"/>
      <c r="S20" s="975"/>
      <c r="T20" s="1678">
        <v>2.75</v>
      </c>
      <c r="U20" s="1678">
        <v>2.1800000000000002</v>
      </c>
      <c r="V20" s="1219"/>
      <c r="W20" s="973"/>
      <c r="X20" s="1443">
        <f>VLOOKUP(B20,'FX rates'!$B$9:$K$116,4,FALSE)</f>
        <v>146.97999999999999</v>
      </c>
      <c r="Y20" s="985">
        <f>VLOOKUP(B20,'FX rates'!$B$9:$K$116,5,FALSE)</f>
        <v>141.22200000000001</v>
      </c>
      <c r="Z20" s="339"/>
      <c r="AA20" s="32" t="s">
        <v>37</v>
      </c>
      <c r="AB20" s="339"/>
      <c r="AC20" s="996" t="s">
        <v>131</v>
      </c>
      <c r="AD20" s="996" t="s">
        <v>131</v>
      </c>
      <c r="AE20" s="69"/>
      <c r="AF20" s="1024"/>
      <c r="AG20" s="995" t="s">
        <v>131</v>
      </c>
      <c r="AH20" s="996" t="s">
        <v>131</v>
      </c>
      <c r="AI20" s="1219"/>
      <c r="AJ20" s="209"/>
    </row>
    <row r="21" spans="1:36" s="112" customFormat="1" ht="12" customHeight="1" x14ac:dyDescent="0.25">
      <c r="A21" s="1"/>
      <c r="B21" s="32" t="s">
        <v>39</v>
      </c>
      <c r="C21" s="209"/>
      <c r="D21" s="1219" t="s">
        <v>131</v>
      </c>
      <c r="E21" s="1219">
        <v>307</v>
      </c>
      <c r="F21" s="644"/>
      <c r="G21" s="267"/>
      <c r="H21" s="996" t="s">
        <v>131</v>
      </c>
      <c r="I21" s="996" t="s">
        <v>131</v>
      </c>
      <c r="J21" s="978"/>
      <c r="K21" s="978"/>
      <c r="L21" s="996" t="s">
        <v>131</v>
      </c>
      <c r="M21" s="996" t="s">
        <v>131</v>
      </c>
      <c r="N21" s="440"/>
      <c r="O21" s="975"/>
      <c r="P21" s="1654" t="s">
        <v>131</v>
      </c>
      <c r="Q21" s="1655" t="s">
        <v>131</v>
      </c>
      <c r="R21" s="975"/>
      <c r="S21" s="975"/>
      <c r="T21" s="1678" t="s">
        <v>131</v>
      </c>
      <c r="U21" s="1678" t="s">
        <v>131</v>
      </c>
      <c r="V21" s="1219"/>
      <c r="W21" s="973"/>
      <c r="X21" s="1443">
        <f>VLOOKUP(B21,'FX rates'!$B$9:$K$116,4,FALSE)</f>
        <v>22468</v>
      </c>
      <c r="Y21" s="985">
        <f>VLOOKUP(B21,'FX rates'!$B$9:$K$116,5,FALSE)</f>
        <v>22108.7</v>
      </c>
      <c r="Z21" s="339"/>
      <c r="AA21" s="32" t="s">
        <v>39</v>
      </c>
      <c r="AB21" s="339"/>
      <c r="AC21" s="996" t="s">
        <v>131</v>
      </c>
      <c r="AD21" s="996" t="s">
        <v>131</v>
      </c>
      <c r="AE21" s="69"/>
      <c r="AF21" s="1024"/>
      <c r="AG21" s="995" t="s">
        <v>131</v>
      </c>
      <c r="AH21" s="996" t="s">
        <v>131</v>
      </c>
      <c r="AI21" s="1219"/>
      <c r="AJ21" s="209"/>
    </row>
    <row r="22" spans="1:36" ht="12" customHeight="1" x14ac:dyDescent="0.25">
      <c r="B22" s="32" t="s">
        <v>41</v>
      </c>
      <c r="C22" s="209"/>
      <c r="D22" s="1219">
        <v>810</v>
      </c>
      <c r="E22" s="1219">
        <v>817</v>
      </c>
      <c r="F22" s="644"/>
      <c r="G22" s="267"/>
      <c r="H22" s="996">
        <v>778142.00926330732</v>
      </c>
      <c r="I22" s="996">
        <v>816062.5836870512</v>
      </c>
      <c r="J22" s="978"/>
      <c r="K22" s="978"/>
      <c r="L22" s="996" t="s">
        <v>131</v>
      </c>
      <c r="M22" s="996" t="s">
        <v>455</v>
      </c>
      <c r="N22" s="440"/>
      <c r="O22" s="975"/>
      <c r="P22" s="1654" t="s">
        <v>131</v>
      </c>
      <c r="Q22" s="1655" t="s">
        <v>455</v>
      </c>
      <c r="R22" s="975"/>
      <c r="S22" s="975"/>
      <c r="T22" s="1678">
        <v>3.24</v>
      </c>
      <c r="U22" s="1678">
        <v>3.46</v>
      </c>
      <c r="V22" s="1219" t="s">
        <v>130</v>
      </c>
      <c r="W22" s="973"/>
      <c r="X22" s="1443">
        <f>VLOOKUP(B22,'FX rates'!$B$9:$K$116,4,FALSE)</f>
        <v>7.7542999999999997</v>
      </c>
      <c r="Y22" s="985">
        <f>VLOOKUP(B22,'FX rates'!$B$9:$K$116,5,FALSE)</f>
        <v>7.7503000000000002</v>
      </c>
      <c r="Z22" s="339"/>
      <c r="AA22" s="32" t="s">
        <v>41</v>
      </c>
      <c r="AB22" s="339"/>
      <c r="AC22" s="996">
        <f>H22/X22</f>
        <v>100349.74262838777</v>
      </c>
      <c r="AD22" s="996">
        <f t="shared" si="3"/>
        <v>105294.32198586522</v>
      </c>
      <c r="AE22" s="69"/>
      <c r="AF22" s="1024"/>
      <c r="AG22" s="995" t="s">
        <v>131</v>
      </c>
      <c r="AH22" s="996" t="s">
        <v>131</v>
      </c>
      <c r="AI22" s="1219"/>
      <c r="AJ22" s="209"/>
    </row>
    <row r="23" spans="1:36" s="112" customFormat="1" ht="12" customHeight="1" x14ac:dyDescent="0.25">
      <c r="A23" s="1"/>
      <c r="B23" s="32" t="s">
        <v>43</v>
      </c>
      <c r="C23" s="209"/>
      <c r="D23" s="1219">
        <v>202</v>
      </c>
      <c r="E23" s="1219">
        <v>185</v>
      </c>
      <c r="F23" s="644"/>
      <c r="G23" s="267"/>
      <c r="H23" s="996">
        <v>73628380.424572989</v>
      </c>
      <c r="I23" s="996">
        <v>104230758.61383902</v>
      </c>
      <c r="J23" s="978"/>
      <c r="K23" s="978"/>
      <c r="L23" s="996">
        <v>86621624.0289094</v>
      </c>
      <c r="M23" s="996">
        <v>119865372.40591487</v>
      </c>
      <c r="N23" s="440"/>
      <c r="O23" s="975"/>
      <c r="P23" s="1654">
        <v>1.51</v>
      </c>
      <c r="Q23" s="1655">
        <v>2.46</v>
      </c>
      <c r="R23" s="975"/>
      <c r="S23" s="975"/>
      <c r="T23" s="1678">
        <v>1.28</v>
      </c>
      <c r="U23" s="1678">
        <v>2.14</v>
      </c>
      <c r="V23" s="1219"/>
      <c r="W23" s="973"/>
      <c r="X23" s="1443">
        <f>VLOOKUP(B23,'FX rates'!$B$9:$K$116,4,FALSE)</f>
        <v>13513.5</v>
      </c>
      <c r="Y23" s="985">
        <f>VLOOKUP(B23,'FX rates'!$B$9:$K$116,5,FALSE)</f>
        <v>13793.1</v>
      </c>
      <c r="Z23" s="339"/>
      <c r="AA23" s="32" t="s">
        <v>43</v>
      </c>
      <c r="AB23" s="339"/>
      <c r="AC23" s="996">
        <f>H23/X23</f>
        <v>5448.5055999240012</v>
      </c>
      <c r="AD23" s="996">
        <f t="shared" si="3"/>
        <v>7556.7318886863004</v>
      </c>
      <c r="AE23" s="69"/>
      <c r="AF23" s="1024"/>
      <c r="AG23" s="995">
        <f>L23/X23</f>
        <v>6410.0065881458841</v>
      </c>
      <c r="AH23" s="996">
        <f t="shared" si="1"/>
        <v>8690.2416719892462</v>
      </c>
      <c r="AI23" s="1219"/>
      <c r="AJ23" s="209"/>
    </row>
    <row r="24" spans="1:36" ht="12" customHeight="1" x14ac:dyDescent="0.25">
      <c r="B24" s="32" t="s">
        <v>45</v>
      </c>
      <c r="C24" s="209"/>
      <c r="D24" s="1219">
        <v>2322</v>
      </c>
      <c r="E24" s="1219">
        <v>2261</v>
      </c>
      <c r="F24" s="644"/>
      <c r="G24" s="267"/>
      <c r="H24" s="996" t="s">
        <v>131</v>
      </c>
      <c r="I24" s="996" t="s">
        <v>131</v>
      </c>
      <c r="J24" s="978"/>
      <c r="K24" s="978"/>
      <c r="L24" s="996" t="s">
        <v>131</v>
      </c>
      <c r="M24" s="996" t="s">
        <v>131</v>
      </c>
      <c r="N24" s="440"/>
      <c r="O24" s="975"/>
      <c r="P24" s="1654">
        <v>1.87</v>
      </c>
      <c r="Q24" s="1655">
        <v>1.69</v>
      </c>
      <c r="R24" s="975"/>
      <c r="S24" s="975"/>
      <c r="T24" s="1678" t="s">
        <v>131</v>
      </c>
      <c r="U24" s="1678" t="s">
        <v>131</v>
      </c>
      <c r="V24" s="1219"/>
      <c r="W24" s="973"/>
      <c r="X24" s="1443">
        <f>VLOOKUP(B24,'FX rates'!$B$9:$K$116,4,FALSE)</f>
        <v>116.965</v>
      </c>
      <c r="Y24" s="985">
        <f>VLOOKUP(B24,'FX rates'!$B$9:$K$116,5,FALSE)</f>
        <v>120.49</v>
      </c>
      <c r="Z24" s="339"/>
      <c r="AA24" s="32" t="s">
        <v>45</v>
      </c>
      <c r="AB24" s="339"/>
      <c r="AC24" s="996" t="s">
        <v>131</v>
      </c>
      <c r="AD24" s="996" t="s">
        <v>131</v>
      </c>
      <c r="AE24" s="69"/>
      <c r="AF24" s="1024"/>
      <c r="AG24" s="996" t="s">
        <v>131</v>
      </c>
      <c r="AH24" s="996" t="s">
        <v>131</v>
      </c>
      <c r="AI24" s="1219"/>
      <c r="AJ24" s="209"/>
    </row>
    <row r="25" spans="1:36" ht="12" customHeight="1" x14ac:dyDescent="0.25">
      <c r="B25" s="32" t="s">
        <v>49</v>
      </c>
      <c r="C25" s="209"/>
      <c r="D25" s="1219">
        <v>846</v>
      </c>
      <c r="E25" s="1219">
        <v>816</v>
      </c>
      <c r="F25" s="971" t="s">
        <v>130</v>
      </c>
      <c r="G25" s="21"/>
      <c r="H25" s="996" t="s">
        <v>131</v>
      </c>
      <c r="I25" s="996" t="s">
        <v>131</v>
      </c>
      <c r="J25" s="978"/>
      <c r="K25" s="978"/>
      <c r="L25" s="996" t="s">
        <v>131</v>
      </c>
      <c r="M25" s="996" t="s">
        <v>131</v>
      </c>
      <c r="N25" s="440"/>
      <c r="O25" s="975"/>
      <c r="P25" s="1654" t="s">
        <v>131</v>
      </c>
      <c r="Q25" s="1655" t="s">
        <v>131</v>
      </c>
      <c r="R25" s="975"/>
      <c r="S25" s="975"/>
      <c r="T25" s="1678" t="s">
        <v>131</v>
      </c>
      <c r="U25" s="1678" t="s">
        <v>131</v>
      </c>
      <c r="V25" s="1219"/>
      <c r="W25" s="973"/>
      <c r="X25" s="1443">
        <f>VLOOKUP(B25,'FX rates'!$B$9:$K$116,4,FALSE)</f>
        <v>67.808000000000007</v>
      </c>
      <c r="Y25" s="985">
        <f>VLOOKUP(B25,'FX rates'!$B$9:$K$116,5,FALSE)</f>
        <v>66.202500000000001</v>
      </c>
      <c r="Z25" s="339"/>
      <c r="AA25" s="32" t="s">
        <v>49</v>
      </c>
      <c r="AB25" s="339"/>
      <c r="AC25" s="996" t="s">
        <v>131</v>
      </c>
      <c r="AD25" s="996" t="s">
        <v>131</v>
      </c>
      <c r="AE25" s="69"/>
      <c r="AF25" s="1024"/>
      <c r="AG25" s="996" t="s">
        <v>131</v>
      </c>
      <c r="AH25" s="996" t="s">
        <v>131</v>
      </c>
      <c r="AI25" s="1219"/>
      <c r="AJ25" s="209"/>
    </row>
    <row r="26" spans="1:36" ht="12" customHeight="1" x14ac:dyDescent="0.25">
      <c r="B26" s="32" t="s">
        <v>50</v>
      </c>
      <c r="C26" s="209"/>
      <c r="D26" s="1219">
        <v>167</v>
      </c>
      <c r="E26" s="1219">
        <v>168</v>
      </c>
      <c r="F26" s="644"/>
      <c r="G26" s="267"/>
      <c r="H26" s="996">
        <v>5326.7561038844397</v>
      </c>
      <c r="I26" s="996">
        <v>4639.8023134661926</v>
      </c>
      <c r="J26" s="978"/>
      <c r="K26" s="978"/>
      <c r="L26" s="996">
        <v>7119.4308954799453</v>
      </c>
      <c r="M26" s="996">
        <v>6022.1332530595782</v>
      </c>
      <c r="N26" s="440"/>
      <c r="O26" s="975"/>
      <c r="P26" s="1654">
        <v>6.04</v>
      </c>
      <c r="Q26" s="1655">
        <v>5.5</v>
      </c>
      <c r="R26" s="975"/>
      <c r="S26" s="975"/>
      <c r="T26" s="1678">
        <v>4.63</v>
      </c>
      <c r="U26" s="1678">
        <v>4.24</v>
      </c>
      <c r="V26" s="1219"/>
      <c r="W26" s="973"/>
      <c r="X26" s="1443">
        <f>VLOOKUP(B26,'FX rates'!$B$9:$K$116,4,FALSE)</f>
        <v>1.4371</v>
      </c>
      <c r="Y26" s="985">
        <f>VLOOKUP(B26,'FX rates'!$B$9:$K$116,5,FALSE)</f>
        <v>1.4592000000000001</v>
      </c>
      <c r="Z26" s="339"/>
      <c r="AA26" s="32" t="s">
        <v>50</v>
      </c>
      <c r="AB26" s="339"/>
      <c r="AC26" s="996">
        <f t="shared" ref="AC26:AC28" si="4">H26/X26</f>
        <v>3706.6008655517635</v>
      </c>
      <c r="AD26" s="996">
        <f t="shared" si="3"/>
        <v>3179.6890854346166</v>
      </c>
      <c r="AE26" s="69"/>
      <c r="AF26" s="1024"/>
      <c r="AG26" s="996">
        <f t="shared" si="0"/>
        <v>4954.02609107226</v>
      </c>
      <c r="AH26" s="996">
        <f t="shared" si="1"/>
        <v>4127.0101789059609</v>
      </c>
      <c r="AI26" s="1219"/>
      <c r="AJ26" s="209"/>
    </row>
    <row r="27" spans="1:36" ht="12" customHeight="1" x14ac:dyDescent="0.25">
      <c r="B27" s="32" t="s">
        <v>719</v>
      </c>
      <c r="C27" s="209"/>
      <c r="D27" s="1219">
        <v>119</v>
      </c>
      <c r="E27" s="1219">
        <v>119</v>
      </c>
      <c r="F27" s="644"/>
      <c r="G27" s="267"/>
      <c r="H27" s="996" t="s">
        <v>131</v>
      </c>
      <c r="I27" s="996" t="s">
        <v>131</v>
      </c>
      <c r="J27" s="978"/>
      <c r="K27" s="978"/>
      <c r="L27" s="996">
        <v>217574.79021311583</v>
      </c>
      <c r="M27" s="996">
        <v>224324.00128773632</v>
      </c>
      <c r="N27" s="440"/>
      <c r="O27" s="975"/>
      <c r="P27" s="1654">
        <v>1.87</v>
      </c>
      <c r="Q27" s="1655">
        <v>2.04</v>
      </c>
      <c r="R27" s="975"/>
      <c r="S27" s="975"/>
      <c r="T27" s="1678" t="s">
        <v>131</v>
      </c>
      <c r="U27" s="1678" t="s">
        <v>602</v>
      </c>
      <c r="V27" s="1219"/>
      <c r="W27" s="973"/>
      <c r="X27" s="1443">
        <f>VLOOKUP(B27,'FX rates'!$B$9:$K$116,4,FALSE)</f>
        <v>49.525799999999997</v>
      </c>
      <c r="Y27" s="985">
        <f>VLOOKUP(B27,'FX rates'!$B$9:$K$116,5,FALSE)</f>
        <v>46.846200000000003</v>
      </c>
      <c r="Z27" s="433"/>
      <c r="AA27" s="32" t="s">
        <v>719</v>
      </c>
      <c r="AB27" s="433"/>
      <c r="AC27" s="996" t="s">
        <v>131</v>
      </c>
      <c r="AD27" s="996" t="s">
        <v>131</v>
      </c>
      <c r="AE27" s="69"/>
      <c r="AF27" s="1024"/>
      <c r="AG27" s="996">
        <f t="shared" si="0"/>
        <v>4393.1605388124135</v>
      </c>
      <c r="AH27" s="996">
        <f t="shared" si="1"/>
        <v>4788.520761294114</v>
      </c>
      <c r="AI27" s="1219"/>
      <c r="AJ27" s="209"/>
    </row>
    <row r="28" spans="1:36" ht="12" customHeight="1" x14ac:dyDescent="0.25">
      <c r="B28" s="32" t="s">
        <v>53</v>
      </c>
      <c r="C28" s="112"/>
      <c r="D28" s="1219">
        <v>1182</v>
      </c>
      <c r="E28" s="1219">
        <v>1081</v>
      </c>
      <c r="F28" s="644"/>
      <c r="G28" s="267"/>
      <c r="H28" s="996">
        <v>510992.710541701</v>
      </c>
      <c r="I28" s="996">
        <v>511252.39850721689</v>
      </c>
      <c r="J28" s="978"/>
      <c r="K28" s="978"/>
      <c r="L28" s="996">
        <v>510992.710541701</v>
      </c>
      <c r="M28" s="996">
        <v>511252.39850721689</v>
      </c>
      <c r="N28" s="440"/>
      <c r="O28" s="975"/>
      <c r="P28" s="1654">
        <v>1.8</v>
      </c>
      <c r="Q28" s="1655">
        <v>1.73</v>
      </c>
      <c r="R28" s="975"/>
      <c r="S28" s="975"/>
      <c r="T28" s="1678">
        <v>1.8</v>
      </c>
      <c r="U28" s="1678">
        <v>1.73</v>
      </c>
      <c r="V28" s="1219"/>
      <c r="W28" s="977"/>
      <c r="X28" s="1443">
        <f>VLOOKUP(B28,'FX rates'!$B$9:$K$116,4,FALSE)</f>
        <v>6.9436999999999998</v>
      </c>
      <c r="Y28" s="985">
        <f>VLOOKUP(B28,'FX rates'!$B$9:$K$116,5,FALSE)</f>
        <v>6.4888000000000003</v>
      </c>
      <c r="AA28" s="32" t="s">
        <v>53</v>
      </c>
      <c r="AC28" s="996">
        <f t="shared" si="4"/>
        <v>73590.839255973187</v>
      </c>
      <c r="AD28" s="996">
        <f t="shared" si="3"/>
        <v>78789.976344966228</v>
      </c>
      <c r="AE28" s="69"/>
      <c r="AF28" s="224"/>
      <c r="AG28" s="996">
        <f t="shared" si="0"/>
        <v>73590.839255973187</v>
      </c>
      <c r="AH28" s="996">
        <f t="shared" si="1"/>
        <v>78789.976344966228</v>
      </c>
      <c r="AI28" s="1219"/>
    </row>
    <row r="29" spans="1:36" ht="12" customHeight="1" x14ac:dyDescent="0.25">
      <c r="B29" s="32" t="s">
        <v>55</v>
      </c>
      <c r="C29" s="209"/>
      <c r="D29" s="1219">
        <v>49</v>
      </c>
      <c r="E29" s="1219">
        <v>265</v>
      </c>
      <c r="F29" s="644"/>
      <c r="G29" s="267"/>
      <c r="H29" s="996" t="s">
        <v>131</v>
      </c>
      <c r="I29" s="996" t="s">
        <v>131</v>
      </c>
      <c r="J29" s="978"/>
      <c r="K29" s="978"/>
      <c r="L29" s="996" t="s">
        <v>131</v>
      </c>
      <c r="M29" s="996" t="s">
        <v>131</v>
      </c>
      <c r="N29" s="440"/>
      <c r="O29" s="975"/>
      <c r="P29" s="1654" t="s">
        <v>131</v>
      </c>
      <c r="Q29" s="1655" t="s">
        <v>131</v>
      </c>
      <c r="R29" s="975"/>
      <c r="S29" s="975"/>
      <c r="T29" s="1678" t="s">
        <v>131</v>
      </c>
      <c r="U29" s="1678" t="s">
        <v>131</v>
      </c>
      <c r="V29" s="1219"/>
      <c r="W29" s="973"/>
      <c r="X29" s="1443">
        <f>VLOOKUP(B29,'FX rates'!$B$9:$K$116,4,FALSE)</f>
        <v>6.9436999999999998</v>
      </c>
      <c r="Y29" s="985">
        <f>VLOOKUP(B29,'FX rates'!$B$9:$K$116,5,FALSE)</f>
        <v>6.4888000000000003</v>
      </c>
      <c r="Z29" s="433"/>
      <c r="AA29" s="32" t="s">
        <v>55</v>
      </c>
      <c r="AB29" s="433"/>
      <c r="AC29" s="996" t="s">
        <v>131</v>
      </c>
      <c r="AD29" s="996" t="s">
        <v>131</v>
      </c>
      <c r="AE29" s="69"/>
      <c r="AF29" s="1024"/>
      <c r="AG29" s="996" t="s">
        <v>131</v>
      </c>
      <c r="AH29" s="996" t="s">
        <v>131</v>
      </c>
      <c r="AI29" s="1219"/>
      <c r="AJ29" s="209"/>
    </row>
    <row r="30" spans="1:36" ht="12" customHeight="1" x14ac:dyDescent="0.25">
      <c r="B30" s="32" t="s">
        <v>632</v>
      </c>
      <c r="C30" s="209"/>
      <c r="D30" s="1219">
        <v>387</v>
      </c>
      <c r="E30" s="1219">
        <v>362</v>
      </c>
      <c r="F30" s="644"/>
      <c r="G30" s="267"/>
      <c r="H30" s="996" t="s">
        <v>131</v>
      </c>
      <c r="I30" s="996" t="s">
        <v>131</v>
      </c>
      <c r="J30" s="978"/>
      <c r="K30" s="978"/>
      <c r="L30" s="996">
        <v>425200.68</v>
      </c>
      <c r="M30" s="996">
        <v>409850.02725206001</v>
      </c>
      <c r="N30" s="440"/>
      <c r="O30" s="975"/>
      <c r="P30" s="1654">
        <v>2.83</v>
      </c>
      <c r="Q30" s="1655">
        <v>5.5</v>
      </c>
      <c r="R30" s="975"/>
      <c r="S30" s="975"/>
      <c r="T30" s="1678" t="s">
        <v>131</v>
      </c>
      <c r="U30" s="1678" t="s">
        <v>131</v>
      </c>
      <c r="V30" s="1219"/>
      <c r="W30" s="973"/>
      <c r="X30" s="1443">
        <f>VLOOKUP(B30,'FX rates'!$B$9:$K$116,4,FALSE)</f>
        <v>35.666600000000003</v>
      </c>
      <c r="Y30" s="985">
        <f>VLOOKUP(B30,'FX rates'!$B$9:$K$116,5,FALSE)</f>
        <v>36.000599999999999</v>
      </c>
      <c r="Z30" s="339"/>
      <c r="AA30" s="32" t="s">
        <v>631</v>
      </c>
      <c r="AB30" s="339"/>
      <c r="AC30" s="996" t="s">
        <v>131</v>
      </c>
      <c r="AD30" s="996" t="s">
        <v>131</v>
      </c>
      <c r="AE30" s="69"/>
      <c r="AF30" s="1024"/>
      <c r="AG30" s="996">
        <f t="shared" si="0"/>
        <v>11921.536675769486</v>
      </c>
      <c r="AH30" s="996">
        <f t="shared" si="1"/>
        <v>11384.533237003274</v>
      </c>
      <c r="AI30" s="1219"/>
      <c r="AJ30" s="209"/>
    </row>
    <row r="31" spans="1:36" ht="12" customHeight="1" x14ac:dyDescent="0.25">
      <c r="B31" s="32" t="s">
        <v>60</v>
      </c>
      <c r="C31" s="209"/>
      <c r="D31" s="1219">
        <v>482</v>
      </c>
      <c r="E31" s="1219">
        <v>485</v>
      </c>
      <c r="F31" s="644"/>
      <c r="G31" s="267"/>
      <c r="H31" s="996" t="s">
        <v>455</v>
      </c>
      <c r="I31" s="996" t="s">
        <v>455</v>
      </c>
      <c r="J31" s="978"/>
      <c r="K31" s="978"/>
      <c r="L31" s="996" t="s">
        <v>455</v>
      </c>
      <c r="M31" s="996" t="s">
        <v>455</v>
      </c>
      <c r="N31" s="440"/>
      <c r="O31" s="975"/>
      <c r="P31" s="1654">
        <v>1.87</v>
      </c>
      <c r="Q31" s="1655">
        <v>2.04</v>
      </c>
      <c r="R31" s="975"/>
      <c r="S31" s="975"/>
      <c r="T31" s="1678" t="s">
        <v>131</v>
      </c>
      <c r="U31" s="1678" t="s">
        <v>131</v>
      </c>
      <c r="V31" s="1219"/>
      <c r="W31" s="973"/>
      <c r="X31" s="1443">
        <f>VLOOKUP(B31,'FX rates'!$B$9:$K$116,4,FALSE)</f>
        <v>32.283099999999997</v>
      </c>
      <c r="Y31" s="985">
        <f>VLOOKUP(B31,'FX rates'!$B$9:$K$116,5,FALSE)</f>
        <v>32.890799999999999</v>
      </c>
      <c r="Z31" s="339"/>
      <c r="AA31" s="32" t="s">
        <v>60</v>
      </c>
      <c r="AB31" s="339"/>
      <c r="AC31" s="996" t="s">
        <v>131</v>
      </c>
      <c r="AD31" s="996" t="s">
        <v>131</v>
      </c>
      <c r="AE31" s="69"/>
      <c r="AF31" s="1024"/>
      <c r="AG31" s="995" t="s">
        <v>131</v>
      </c>
      <c r="AH31" s="996" t="s">
        <v>131</v>
      </c>
      <c r="AI31" s="1219"/>
      <c r="AJ31" s="209"/>
    </row>
    <row r="32" spans="1:36" ht="12" customHeight="1" x14ac:dyDescent="0.25">
      <c r="B32" s="42" t="s">
        <v>62</v>
      </c>
      <c r="C32" s="209"/>
      <c r="D32" s="1293">
        <v>695</v>
      </c>
      <c r="E32" s="1293">
        <v>696</v>
      </c>
      <c r="F32" s="926"/>
      <c r="G32" s="526"/>
      <c r="H32" s="1284" t="s">
        <v>131</v>
      </c>
      <c r="I32" s="1284" t="s">
        <v>131</v>
      </c>
      <c r="J32" s="979"/>
      <c r="K32" s="979"/>
      <c r="L32" s="1284">
        <v>1155008.8918300001</v>
      </c>
      <c r="M32" s="1284">
        <v>1095704.99</v>
      </c>
      <c r="N32" s="440"/>
      <c r="O32" s="976"/>
      <c r="P32" s="982">
        <v>1.8</v>
      </c>
      <c r="Q32" s="983">
        <v>1.73</v>
      </c>
      <c r="R32" s="976"/>
      <c r="S32" s="976"/>
      <c r="T32" s="1679" t="s">
        <v>455</v>
      </c>
      <c r="U32" s="1679" t="s">
        <v>131</v>
      </c>
      <c r="V32" s="1293"/>
      <c r="W32" s="973"/>
      <c r="X32" s="1444">
        <f>VLOOKUP(B32,'FX rates'!$B$9:$K$116,4,FALSE)</f>
        <v>32.283099999999997</v>
      </c>
      <c r="Y32" s="986">
        <f>VLOOKUP(B32,'FX rates'!$B$9:$K$116,5,FALSE)</f>
        <v>32.890799999999999</v>
      </c>
      <c r="Z32" s="339"/>
      <c r="AA32" s="42" t="s">
        <v>62</v>
      </c>
      <c r="AB32" s="339"/>
      <c r="AC32" s="1284" t="s">
        <v>131</v>
      </c>
      <c r="AD32" s="1284" t="s">
        <v>131</v>
      </c>
      <c r="AE32" s="1797"/>
      <c r="AF32" s="1024"/>
      <c r="AG32" s="997">
        <f t="shared" si="0"/>
        <v>35777.508722210696</v>
      </c>
      <c r="AH32" s="1284">
        <f t="shared" si="1"/>
        <v>33313.418645943544</v>
      </c>
      <c r="AI32" s="1778"/>
      <c r="AJ32" s="209"/>
    </row>
    <row r="33" spans="1:36" ht="12" customHeight="1" x14ac:dyDescent="0.25">
      <c r="B33" s="157"/>
      <c r="C33" s="209"/>
      <c r="D33" s="267"/>
      <c r="E33" s="267"/>
      <c r="F33" s="267"/>
      <c r="G33" s="267"/>
      <c r="H33" s="978"/>
      <c r="I33" s="978"/>
      <c r="J33" s="978"/>
      <c r="K33" s="978"/>
      <c r="L33" s="978"/>
      <c r="M33" s="978"/>
      <c r="N33" s="975"/>
      <c r="O33" s="975"/>
      <c r="P33" s="975"/>
      <c r="Q33" s="975"/>
      <c r="R33" s="975"/>
      <c r="S33" s="975"/>
      <c r="T33" s="975"/>
      <c r="U33" s="978"/>
      <c r="V33" s="779"/>
      <c r="W33" s="975"/>
      <c r="X33" s="978"/>
      <c r="Y33" s="978"/>
      <c r="Z33" s="339"/>
      <c r="AA33" s="157"/>
      <c r="AB33" s="339"/>
      <c r="AC33" s="29"/>
      <c r="AD33" s="29"/>
      <c r="AE33" s="29"/>
      <c r="AF33" s="1024"/>
      <c r="AG33" s="29"/>
      <c r="AH33" s="29"/>
      <c r="AI33" s="431"/>
      <c r="AJ33" s="209"/>
    </row>
    <row r="34" spans="1:36" ht="12" customHeight="1" x14ac:dyDescent="0.25">
      <c r="B34" s="48"/>
      <c r="C34" s="209"/>
      <c r="D34" s="267"/>
      <c r="E34" s="267"/>
      <c r="F34" s="267"/>
      <c r="G34" s="267"/>
      <c r="H34" s="978"/>
      <c r="I34" s="978"/>
      <c r="J34" s="978"/>
      <c r="K34" s="978"/>
      <c r="L34" s="978"/>
      <c r="M34" s="978"/>
      <c r="N34" s="975"/>
      <c r="O34" s="975"/>
      <c r="P34" s="975"/>
      <c r="Q34" s="975"/>
      <c r="R34" s="975"/>
      <c r="S34" s="975"/>
      <c r="T34" s="975"/>
      <c r="U34" s="975"/>
      <c r="V34" s="779"/>
      <c r="W34" s="975"/>
      <c r="X34" s="978"/>
      <c r="Y34" s="978"/>
      <c r="Z34" s="339"/>
      <c r="AA34" s="48"/>
      <c r="AB34" s="339"/>
      <c r="AC34" s="29"/>
      <c r="AD34" s="29"/>
      <c r="AE34" s="29"/>
      <c r="AF34" s="1024"/>
      <c r="AG34" s="29"/>
      <c r="AH34" s="29"/>
      <c r="AI34" s="431"/>
      <c r="AJ34" s="209"/>
    </row>
    <row r="35" spans="1:36" s="112" customFormat="1" ht="12" customHeight="1" x14ac:dyDescent="0.25">
      <c r="A35" s="3"/>
      <c r="B35" s="20" t="s">
        <v>64</v>
      </c>
      <c r="C35" s="209"/>
      <c r="D35" s="267"/>
      <c r="E35" s="267"/>
      <c r="F35" s="267"/>
      <c r="G35" s="267"/>
      <c r="H35" s="978"/>
      <c r="I35" s="978"/>
      <c r="J35" s="978"/>
      <c r="K35" s="978"/>
      <c r="L35" s="978"/>
      <c r="M35" s="978"/>
      <c r="N35" s="975"/>
      <c r="O35" s="975"/>
      <c r="P35" s="505"/>
      <c r="Q35" s="505"/>
      <c r="R35" s="505"/>
      <c r="S35" s="505"/>
      <c r="T35" s="505"/>
      <c r="U35" s="505"/>
      <c r="V35" s="779"/>
      <c r="W35" s="975"/>
      <c r="X35" s="978"/>
      <c r="Y35" s="978"/>
      <c r="Z35" s="339"/>
      <c r="AA35" s="20" t="s">
        <v>64</v>
      </c>
      <c r="AB35" s="339"/>
      <c r="AC35" s="29"/>
      <c r="AD35" s="29"/>
      <c r="AE35" s="29"/>
      <c r="AF35" s="1024"/>
      <c r="AG35" s="29"/>
      <c r="AH35" s="29"/>
      <c r="AI35" s="431"/>
      <c r="AJ35" s="209"/>
    </row>
    <row r="36" spans="1:36" ht="12" customHeight="1" x14ac:dyDescent="0.25">
      <c r="B36" s="26" t="s">
        <v>165</v>
      </c>
      <c r="C36" s="209"/>
      <c r="D36" s="1216" t="s">
        <v>131</v>
      </c>
      <c r="E36" s="1216">
        <v>84</v>
      </c>
      <c r="F36" s="970"/>
      <c r="G36" s="526"/>
      <c r="H36" s="1066" t="s">
        <v>131</v>
      </c>
      <c r="I36" s="1066">
        <v>708.03</v>
      </c>
      <c r="J36" s="889"/>
      <c r="K36" s="979"/>
      <c r="L36" s="1066" t="s">
        <v>131</v>
      </c>
      <c r="M36" s="1066">
        <v>708.03</v>
      </c>
      <c r="N36" s="972"/>
      <c r="O36" s="976"/>
      <c r="P36" s="1653" t="s">
        <v>131</v>
      </c>
      <c r="Q36" s="1677">
        <v>3.94</v>
      </c>
      <c r="R36" s="972" t="s">
        <v>130</v>
      </c>
      <c r="S36" s="1441"/>
      <c r="T36" s="1677" t="s">
        <v>131</v>
      </c>
      <c r="U36" s="987">
        <v>3.94</v>
      </c>
      <c r="V36" s="972" t="s">
        <v>130</v>
      </c>
      <c r="W36" s="973"/>
      <c r="X36" s="1442">
        <f>VLOOKUP(B36,'FX rates'!$B$9:$K$116,4,FALSE)</f>
        <v>0.7056</v>
      </c>
      <c r="Y36" s="984">
        <f>VLOOKUP(B36,'FX rates'!$B$9:$K$116,5,FALSE)</f>
        <v>0.70660000000000001</v>
      </c>
      <c r="Z36" s="339"/>
      <c r="AA36" s="26" t="s">
        <v>67</v>
      </c>
      <c r="AB36" s="339"/>
      <c r="AC36" s="1066" t="s">
        <v>131</v>
      </c>
      <c r="AD36" s="1066">
        <f t="shared" si="3"/>
        <v>1002.0237758279083</v>
      </c>
      <c r="AE36" s="991"/>
      <c r="AF36" s="1024"/>
      <c r="AG36" s="1066" t="s">
        <v>131</v>
      </c>
      <c r="AH36" s="1066">
        <f t="shared" si="1"/>
        <v>1002.0237758279083</v>
      </c>
      <c r="AI36" s="988"/>
      <c r="AJ36" s="209"/>
    </row>
    <row r="37" spans="1:36" ht="12" customHeight="1" x14ac:dyDescent="0.25">
      <c r="B37" s="32" t="s">
        <v>166</v>
      </c>
      <c r="C37" s="209"/>
      <c r="D37" s="1219">
        <v>35</v>
      </c>
      <c r="E37" s="1219">
        <v>32</v>
      </c>
      <c r="F37" s="972"/>
      <c r="G37" s="526"/>
      <c r="H37" s="996">
        <v>863.31099999999992</v>
      </c>
      <c r="I37" s="996">
        <v>631.93749076799998</v>
      </c>
      <c r="J37" s="889"/>
      <c r="K37" s="979"/>
      <c r="L37" s="996">
        <v>1015.66</v>
      </c>
      <c r="M37" s="996">
        <v>702.15276752</v>
      </c>
      <c r="N37" s="972"/>
      <c r="O37" s="976"/>
      <c r="P37" s="1654">
        <v>2.81</v>
      </c>
      <c r="Q37" s="1678">
        <v>1.78</v>
      </c>
      <c r="R37" s="972"/>
      <c r="S37" s="1441"/>
      <c r="T37" s="1678">
        <v>2.39</v>
      </c>
      <c r="U37" s="1655">
        <v>1.6</v>
      </c>
      <c r="V37" s="972"/>
      <c r="W37" s="973"/>
      <c r="X37" s="1443">
        <f>VLOOKUP(B37,'FX rates'!$B$9:$K$116,4,FALSE)</f>
        <v>0.95010099999999997</v>
      </c>
      <c r="Y37" s="985">
        <f>VLOOKUP(B37,'FX rates'!$B$9:$K$116,5,FALSE)</f>
        <v>0.91520000000000001</v>
      </c>
      <c r="Z37" s="339"/>
      <c r="AA37" s="32" t="s">
        <v>166</v>
      </c>
      <c r="AB37" s="339"/>
      <c r="AC37" s="996">
        <f t="shared" ref="AC37:AC50" si="5">H37/X37</f>
        <v>908.65181701734866</v>
      </c>
      <c r="AD37" s="996">
        <f t="shared" si="3"/>
        <v>690.49113938811183</v>
      </c>
      <c r="AE37" s="992"/>
      <c r="AF37" s="1024"/>
      <c r="AG37" s="996">
        <f t="shared" si="0"/>
        <v>1069.002137667469</v>
      </c>
      <c r="AH37" s="996">
        <f t="shared" si="1"/>
        <v>767.21237709790205</v>
      </c>
      <c r="AI37" s="990"/>
      <c r="AJ37" s="209"/>
    </row>
    <row r="38" spans="1:36" s="112" customFormat="1" ht="12" customHeight="1" x14ac:dyDescent="0.25">
      <c r="A38" s="3"/>
      <c r="B38" s="32" t="s">
        <v>71</v>
      </c>
      <c r="C38" s="209"/>
      <c r="D38" s="1219">
        <v>41</v>
      </c>
      <c r="E38" s="1219">
        <v>41</v>
      </c>
      <c r="F38" s="972"/>
      <c r="G38" s="526"/>
      <c r="H38" s="996">
        <v>240.73893799999999</v>
      </c>
      <c r="I38" s="996">
        <v>292.10000000000002</v>
      </c>
      <c r="J38" s="889"/>
      <c r="K38" s="979"/>
      <c r="L38" s="996" t="s">
        <v>131</v>
      </c>
      <c r="M38" s="996" t="s">
        <v>131</v>
      </c>
      <c r="N38" s="972"/>
      <c r="O38" s="976"/>
      <c r="P38" s="1654" t="s">
        <v>131</v>
      </c>
      <c r="Q38" s="1678" t="s">
        <v>131</v>
      </c>
      <c r="R38" s="972"/>
      <c r="S38" s="1441"/>
      <c r="T38" s="1678">
        <v>3.32</v>
      </c>
      <c r="U38" s="1655" t="s">
        <v>131</v>
      </c>
      <c r="V38" s="972"/>
      <c r="W38" s="973"/>
      <c r="X38" s="1443">
        <f>VLOOKUP(B38,'FX rates'!$B$9:$K$116,4,FALSE)</f>
        <v>0.37369999999999998</v>
      </c>
      <c r="Y38" s="985">
        <f>VLOOKUP(B38,'FX rates'!$B$9:$K$116,5,FALSE)</f>
        <v>0.374</v>
      </c>
      <c r="Z38" s="339"/>
      <c r="AA38" s="32" t="s">
        <v>71</v>
      </c>
      <c r="AB38" s="339"/>
      <c r="AC38" s="996">
        <f t="shared" si="5"/>
        <v>644.20374096869148</v>
      </c>
      <c r="AD38" s="996">
        <f t="shared" si="3"/>
        <v>781.01604278074876</v>
      </c>
      <c r="AE38" s="992"/>
      <c r="AF38" s="1024"/>
      <c r="AG38" s="996" t="s">
        <v>131</v>
      </c>
      <c r="AH38" s="996" t="s">
        <v>131</v>
      </c>
      <c r="AI38" s="990"/>
      <c r="AJ38" s="209"/>
    </row>
    <row r="39" spans="1:36" ht="12" customHeight="1" x14ac:dyDescent="0.25">
      <c r="B39" s="32" t="s">
        <v>170</v>
      </c>
      <c r="C39" s="209"/>
      <c r="D39" s="1219">
        <v>89</v>
      </c>
      <c r="E39" s="1219">
        <v>80</v>
      </c>
      <c r="F39" s="972"/>
      <c r="G39" s="526"/>
      <c r="H39" s="996" t="s">
        <v>131</v>
      </c>
      <c r="I39" s="996" t="s">
        <v>131</v>
      </c>
      <c r="J39" s="889"/>
      <c r="K39" s="979"/>
      <c r="L39" s="996">
        <v>27585</v>
      </c>
      <c r="M39" s="996">
        <v>26287</v>
      </c>
      <c r="N39" s="972"/>
      <c r="O39" s="976"/>
      <c r="P39" s="1654">
        <v>4.5</v>
      </c>
      <c r="Q39" s="1678">
        <v>5.2</v>
      </c>
      <c r="R39" s="972"/>
      <c r="S39" s="1441"/>
      <c r="T39" s="1678" t="s">
        <v>131</v>
      </c>
      <c r="U39" s="1655" t="s">
        <v>131</v>
      </c>
      <c r="V39" s="972"/>
      <c r="W39" s="973"/>
      <c r="X39" s="1443">
        <f>VLOOKUP(B39,'FX rates'!$B$9:$K$116,4,FALSE)</f>
        <v>0.95010099999999997</v>
      </c>
      <c r="Y39" s="985">
        <f>VLOOKUP(B39,'FX rates'!$B$9:$K$116,5,FALSE)</f>
        <v>0.91520000000000001</v>
      </c>
      <c r="Z39" s="339"/>
      <c r="AA39" s="32" t="s">
        <v>73</v>
      </c>
      <c r="AB39" s="339"/>
      <c r="AC39" s="996" t="s">
        <v>131</v>
      </c>
      <c r="AD39" s="996" t="s">
        <v>131</v>
      </c>
      <c r="AE39" s="992"/>
      <c r="AF39" s="1024"/>
      <c r="AG39" s="996">
        <f t="shared" si="0"/>
        <v>29033.755358640818</v>
      </c>
      <c r="AH39" s="996">
        <f t="shared" si="1"/>
        <v>28722.683566433567</v>
      </c>
      <c r="AI39" s="990"/>
      <c r="AJ39" s="209"/>
    </row>
    <row r="40" spans="1:36" ht="12" customHeight="1" x14ac:dyDescent="0.25">
      <c r="B40" s="32" t="s">
        <v>74</v>
      </c>
      <c r="C40" s="209"/>
      <c r="D40" s="1219">
        <v>134</v>
      </c>
      <c r="E40" s="1219">
        <v>151</v>
      </c>
      <c r="F40" s="972"/>
      <c r="G40" s="526"/>
      <c r="H40" s="996">
        <v>13604.37</v>
      </c>
      <c r="I40" s="996">
        <v>17273</v>
      </c>
      <c r="J40" s="889"/>
      <c r="K40" s="979"/>
      <c r="L40" s="996">
        <v>15919.8</v>
      </c>
      <c r="M40" s="996">
        <v>18337</v>
      </c>
      <c r="N40" s="972"/>
      <c r="O40" s="976"/>
      <c r="P40" s="1654">
        <v>3.48</v>
      </c>
      <c r="Q40" s="1678">
        <v>3.28</v>
      </c>
      <c r="R40" s="972"/>
      <c r="S40" s="1441"/>
      <c r="T40" s="1678">
        <v>2.98</v>
      </c>
      <c r="U40" s="1655">
        <v>3.09</v>
      </c>
      <c r="V40" s="972"/>
      <c r="W40" s="973"/>
      <c r="X40" s="1443">
        <f>VLOOKUP(B40,'FX rates'!$B$9:$K$116,4,FALSE)</f>
        <v>3.5133999999999999</v>
      </c>
      <c r="Y40" s="985">
        <f>VLOOKUP(B40,'FX rates'!$B$9:$K$116,5,FALSE)</f>
        <v>2.9123000000000001</v>
      </c>
      <c r="Z40" s="339"/>
      <c r="AA40" s="32" t="s">
        <v>74</v>
      </c>
      <c r="AB40" s="339"/>
      <c r="AC40" s="996">
        <f t="shared" si="5"/>
        <v>3872.1380998463032</v>
      </c>
      <c r="AD40" s="996">
        <f t="shared" si="3"/>
        <v>5931.0510593002091</v>
      </c>
      <c r="AE40" s="992"/>
      <c r="AF40" s="1024"/>
      <c r="AG40" s="996">
        <f t="shared" si="0"/>
        <v>4531.1663915295721</v>
      </c>
      <c r="AH40" s="996">
        <f t="shared" si="1"/>
        <v>6296.3980359166289</v>
      </c>
      <c r="AI40" s="990"/>
      <c r="AJ40" s="209"/>
    </row>
    <row r="41" spans="1:36" s="112" customFormat="1" ht="12" customHeight="1" x14ac:dyDescent="0.25">
      <c r="A41" s="1"/>
      <c r="B41" s="32" t="s">
        <v>76</v>
      </c>
      <c r="C41" s="209"/>
      <c r="D41" s="1219">
        <v>47</v>
      </c>
      <c r="E41" s="1219">
        <v>42</v>
      </c>
      <c r="F41" s="972"/>
      <c r="G41" s="526"/>
      <c r="H41" s="996">
        <v>19800.836426308502</v>
      </c>
      <c r="I41" s="996">
        <v>16669.406512343499</v>
      </c>
      <c r="J41" s="889"/>
      <c r="K41" s="979"/>
      <c r="L41" s="996">
        <v>23295.101678010004</v>
      </c>
      <c r="M41" s="996">
        <v>19611.066485110001</v>
      </c>
      <c r="N41" s="972"/>
      <c r="O41" s="976"/>
      <c r="P41" s="1654" t="s">
        <v>131</v>
      </c>
      <c r="Q41" s="1678" t="s">
        <v>131</v>
      </c>
      <c r="R41" s="972"/>
      <c r="S41" s="1441"/>
      <c r="T41" s="1678" t="s">
        <v>131</v>
      </c>
      <c r="U41" s="1655" t="s">
        <v>131</v>
      </c>
      <c r="V41" s="972"/>
      <c r="W41" s="973"/>
      <c r="X41" s="1443">
        <f>VLOOKUP(B41,'FX rates'!$B$9:$K$116,4,FALSE)</f>
        <v>10.102</v>
      </c>
      <c r="Y41" s="985">
        <f>VLOOKUP(B41,'FX rates'!$B$9:$K$116,5,FALSE)</f>
        <v>9.8446999999999996</v>
      </c>
      <c r="Z41" s="339"/>
      <c r="AA41" s="32" t="s">
        <v>76</v>
      </c>
      <c r="AB41" s="339"/>
      <c r="AC41" s="996">
        <f t="shared" si="5"/>
        <v>1960.0907173142448</v>
      </c>
      <c r="AD41" s="996">
        <f t="shared" si="3"/>
        <v>1693.23661587895</v>
      </c>
      <c r="AE41" s="921"/>
      <c r="AF41" s="1024"/>
      <c r="AG41" s="996">
        <f t="shared" si="0"/>
        <v>2305.9890791932294</v>
      </c>
      <c r="AH41" s="996">
        <f t="shared" si="1"/>
        <v>1992.0430775046473</v>
      </c>
      <c r="AI41" s="972"/>
      <c r="AJ41" s="209"/>
    </row>
    <row r="42" spans="1:36" ht="12" customHeight="1" x14ac:dyDescent="0.25">
      <c r="B42" s="32" t="s">
        <v>78</v>
      </c>
      <c r="C42" s="209"/>
      <c r="D42" s="1219" t="s">
        <v>131</v>
      </c>
      <c r="E42" s="1219">
        <v>18</v>
      </c>
      <c r="F42" s="972"/>
      <c r="G42" s="526"/>
      <c r="H42" s="996" t="s">
        <v>131</v>
      </c>
      <c r="I42" s="996" t="s">
        <v>131</v>
      </c>
      <c r="J42" s="889"/>
      <c r="K42" s="979"/>
      <c r="L42" s="996">
        <v>35</v>
      </c>
      <c r="M42" s="996">
        <v>31.5</v>
      </c>
      <c r="N42" s="972"/>
      <c r="O42" s="976"/>
      <c r="P42" s="1654">
        <v>2</v>
      </c>
      <c r="Q42" s="1678">
        <v>1.28</v>
      </c>
      <c r="R42" s="972" t="s">
        <v>130</v>
      </c>
      <c r="S42" s="1441"/>
      <c r="T42" s="1678" t="s">
        <v>131</v>
      </c>
      <c r="U42" s="1655" t="s">
        <v>131</v>
      </c>
      <c r="V42" s="972"/>
      <c r="W42" s="973"/>
      <c r="X42" s="1443">
        <f>VLOOKUP(B42,'FX rates'!$B$9:$K$116,4,FALSE)</f>
        <v>0.95010099999999997</v>
      </c>
      <c r="Y42" s="985">
        <f>VLOOKUP(B42,'FX rates'!$B$9:$K$116,5,FALSE)</f>
        <v>0.91520000000000001</v>
      </c>
      <c r="Z42" s="339"/>
      <c r="AA42" s="32" t="s">
        <v>78</v>
      </c>
      <c r="AB42" s="339"/>
      <c r="AC42" s="996" t="s">
        <v>131</v>
      </c>
      <c r="AD42" s="996" t="s">
        <v>131</v>
      </c>
      <c r="AE42" s="992"/>
      <c r="AF42" s="1024"/>
      <c r="AG42" s="996">
        <f t="shared" si="0"/>
        <v>36.838188782034756</v>
      </c>
      <c r="AH42" s="996">
        <f t="shared" si="1"/>
        <v>34.418706293706293</v>
      </c>
      <c r="AI42" s="990"/>
      <c r="AJ42" s="209"/>
    </row>
    <row r="43" spans="1:36" ht="12" customHeight="1" x14ac:dyDescent="0.25">
      <c r="B43" s="32" t="s">
        <v>80</v>
      </c>
      <c r="C43" s="209"/>
      <c r="D43" s="1219">
        <v>30</v>
      </c>
      <c r="E43" s="1219">
        <v>30</v>
      </c>
      <c r="F43" s="972"/>
      <c r="G43" s="526"/>
      <c r="H43" s="996">
        <v>12854.83749330142</v>
      </c>
      <c r="I43" s="996">
        <v>12260.550999999999</v>
      </c>
      <c r="J43" s="889"/>
      <c r="K43" s="979"/>
      <c r="L43" s="996">
        <v>12854.83749330142</v>
      </c>
      <c r="M43" s="996">
        <v>12260.550999999999</v>
      </c>
      <c r="N43" s="972"/>
      <c r="O43" s="976"/>
      <c r="P43" s="1654">
        <v>3.89</v>
      </c>
      <c r="Q43" s="1678">
        <v>3.72</v>
      </c>
      <c r="R43" s="972"/>
      <c r="S43" s="976"/>
      <c r="T43" s="1678">
        <v>3.89</v>
      </c>
      <c r="U43" s="1655">
        <v>3.72</v>
      </c>
      <c r="V43" s="972" t="s">
        <v>130</v>
      </c>
      <c r="W43" s="973"/>
      <c r="X43" s="1443">
        <f>VLOOKUP(B43,'FX rates'!$B$9:$K$116,4,FALSE)</f>
        <v>3.6718999999999999</v>
      </c>
      <c r="Y43" s="985">
        <f>VLOOKUP(B43,'FX rates'!$B$9:$K$116,5,FALSE)</f>
        <v>3.6718999999999999</v>
      </c>
      <c r="Z43" s="339"/>
      <c r="AA43" s="32" t="s">
        <v>80</v>
      </c>
      <c r="AB43" s="339"/>
      <c r="AC43" s="996">
        <f t="shared" si="5"/>
        <v>3500.8680773717751</v>
      </c>
      <c r="AD43" s="996">
        <f t="shared" si="3"/>
        <v>3339.0209428361336</v>
      </c>
      <c r="AE43" s="992"/>
      <c r="AF43" s="1024"/>
      <c r="AG43" s="996">
        <f t="shared" si="0"/>
        <v>3500.8680773717751</v>
      </c>
      <c r="AH43" s="996">
        <f t="shared" si="1"/>
        <v>3339.0209428361336</v>
      </c>
      <c r="AI43" s="990"/>
      <c r="AJ43" s="209"/>
    </row>
    <row r="44" spans="1:36" s="112" customFormat="1" ht="12" customHeight="1" x14ac:dyDescent="0.25">
      <c r="A44" s="3"/>
      <c r="B44" s="32" t="s">
        <v>603</v>
      </c>
      <c r="C44" s="209"/>
      <c r="D44" s="1219">
        <v>84</v>
      </c>
      <c r="E44" s="1219">
        <v>86</v>
      </c>
      <c r="F44" s="972"/>
      <c r="G44" s="526"/>
      <c r="H44" s="996" t="s">
        <v>131</v>
      </c>
      <c r="I44" s="996" t="s">
        <v>131</v>
      </c>
      <c r="J44" s="889"/>
      <c r="K44" s="979"/>
      <c r="L44" s="996">
        <v>11787</v>
      </c>
      <c r="M44" s="996">
        <v>9922.8841620000003</v>
      </c>
      <c r="N44" s="972"/>
      <c r="O44" s="976"/>
      <c r="P44" s="1654">
        <v>9</v>
      </c>
      <c r="Q44" s="1678"/>
      <c r="R44" s="972"/>
      <c r="S44" s="976"/>
      <c r="T44" s="1678" t="s">
        <v>131</v>
      </c>
      <c r="U44" s="1655" t="s">
        <v>131</v>
      </c>
      <c r="V44" s="972"/>
      <c r="W44" s="973"/>
      <c r="X44" s="1443">
        <f>VLOOKUP(B44,'FX rates'!$B$9:$K$116,4,FALSE)</f>
        <v>18.096299999999999</v>
      </c>
      <c r="Y44" s="985">
        <f>VLOOKUP(B44,'FX rates'!$B$9:$K$116,5,FALSE)</f>
        <v>7.8059000000000003</v>
      </c>
      <c r="Z44" s="339"/>
      <c r="AA44" s="32" t="s">
        <v>601</v>
      </c>
      <c r="AB44" s="339"/>
      <c r="AC44" s="996" t="s">
        <v>131</v>
      </c>
      <c r="AD44" s="996" t="s">
        <v>131</v>
      </c>
      <c r="AE44" s="992"/>
      <c r="AF44" s="1024"/>
      <c r="AG44" s="996">
        <f t="shared" si="0"/>
        <v>651.34861822582513</v>
      </c>
      <c r="AH44" s="996">
        <f t="shared" si="1"/>
        <v>1271.2030851022944</v>
      </c>
      <c r="AI44" s="990"/>
      <c r="AJ44" s="209"/>
    </row>
    <row r="45" spans="1:36" ht="12" customHeight="1" x14ac:dyDescent="0.25">
      <c r="B45" s="32" t="s">
        <v>83</v>
      </c>
      <c r="C45" s="209"/>
      <c r="D45" s="1219">
        <v>14</v>
      </c>
      <c r="E45" s="1219">
        <v>17</v>
      </c>
      <c r="F45" s="972"/>
      <c r="G45" s="526"/>
      <c r="H45" s="996" t="s">
        <v>131</v>
      </c>
      <c r="I45" s="996" t="s">
        <v>131</v>
      </c>
      <c r="J45" s="889"/>
      <c r="K45" s="979"/>
      <c r="L45" s="996">
        <v>1293.8399999999999</v>
      </c>
      <c r="M45" s="996">
        <v>1557</v>
      </c>
      <c r="N45" s="972"/>
      <c r="O45" s="976"/>
      <c r="P45" s="1654">
        <v>1.34</v>
      </c>
      <c r="Q45" s="1678">
        <v>1.65</v>
      </c>
      <c r="R45" s="972" t="s">
        <v>130</v>
      </c>
      <c r="S45" s="976"/>
      <c r="T45" s="1678" t="s">
        <v>131</v>
      </c>
      <c r="U45" s="1655" t="s">
        <v>131</v>
      </c>
      <c r="V45" s="972"/>
      <c r="W45" s="973"/>
      <c r="X45" s="1443">
        <f>VLOOKUP(B45,'FX rates'!$B$9:$K$116,4,FALSE)</f>
        <v>0.95010099999999997</v>
      </c>
      <c r="Y45" s="985">
        <f>VLOOKUP(B45,'FX rates'!$B$9:$K$116,5,FALSE)</f>
        <v>0.91520000000000001</v>
      </c>
      <c r="Z45" s="339"/>
      <c r="AA45" s="32" t="s">
        <v>83</v>
      </c>
      <c r="AB45" s="339"/>
      <c r="AC45" s="996" t="s">
        <v>131</v>
      </c>
      <c r="AD45" s="996" t="s">
        <v>131</v>
      </c>
      <c r="AE45" s="992"/>
      <c r="AF45" s="1024"/>
      <c r="AG45" s="996">
        <f t="shared" si="0"/>
        <v>1361.7920621070812</v>
      </c>
      <c r="AH45" s="996">
        <f t="shared" si="1"/>
        <v>1701.2674825174824</v>
      </c>
      <c r="AI45" s="990"/>
      <c r="AJ45" s="209"/>
    </row>
    <row r="46" spans="1:36" s="112" customFormat="1" ht="12" customHeight="1" x14ac:dyDescent="0.25">
      <c r="A46" s="1"/>
      <c r="B46" s="32" t="s">
        <v>84</v>
      </c>
      <c r="C46" s="209"/>
      <c r="D46" s="1219">
        <v>402</v>
      </c>
      <c r="E46" s="1219">
        <v>470</v>
      </c>
      <c r="F46" s="972"/>
      <c r="G46" s="526"/>
      <c r="H46" s="996">
        <v>181733.38628539926</v>
      </c>
      <c r="I46" s="996">
        <v>202373.84175532599</v>
      </c>
      <c r="J46" s="889"/>
      <c r="K46" s="979"/>
      <c r="L46" s="996" t="s">
        <v>131</v>
      </c>
      <c r="M46" s="996" t="s">
        <v>131</v>
      </c>
      <c r="N46" s="972"/>
      <c r="O46" s="976"/>
      <c r="P46" s="1654" t="s">
        <v>131</v>
      </c>
      <c r="Q46" s="1678" t="s">
        <v>131</v>
      </c>
      <c r="R46" s="972"/>
      <c r="S46" s="976"/>
      <c r="T46" s="1678">
        <v>2.1800000000000002</v>
      </c>
      <c r="U46" s="1655">
        <v>2.67</v>
      </c>
      <c r="V46" s="972"/>
      <c r="W46" s="973"/>
      <c r="X46" s="1443">
        <f>VLOOKUP(B46,'FX rates'!$B$9:$K$116,4,FALSE)</f>
        <v>13.7004</v>
      </c>
      <c r="Y46" s="985">
        <f>VLOOKUP(B46,'FX rates'!$B$9:$K$116,5,FALSE)</f>
        <v>15.3979</v>
      </c>
      <c r="Z46" s="339"/>
      <c r="AA46" s="32" t="s">
        <v>84</v>
      </c>
      <c r="AB46" s="339"/>
      <c r="AC46" s="996">
        <f t="shared" si="5"/>
        <v>13264.823383652978</v>
      </c>
      <c r="AD46" s="996">
        <f t="shared" si="3"/>
        <v>13142.950776101026</v>
      </c>
      <c r="AE46" s="921"/>
      <c r="AF46" s="1024"/>
      <c r="AG46" s="996" t="s">
        <v>131</v>
      </c>
      <c r="AH46" s="996" t="s">
        <v>131</v>
      </c>
      <c r="AI46" s="972"/>
      <c r="AJ46" s="209"/>
    </row>
    <row r="47" spans="1:36" ht="12" customHeight="1" x14ac:dyDescent="0.25">
      <c r="B47" s="32" t="s">
        <v>88</v>
      </c>
      <c r="C47" s="209"/>
      <c r="D47" s="1219">
        <v>8</v>
      </c>
      <c r="E47" s="1219">
        <v>10</v>
      </c>
      <c r="F47" s="972"/>
      <c r="G47" s="526"/>
      <c r="H47" s="996" t="s">
        <v>131</v>
      </c>
      <c r="I47" s="996">
        <v>1466.02</v>
      </c>
      <c r="J47" s="889"/>
      <c r="K47" s="979"/>
      <c r="L47" s="996" t="s">
        <v>131</v>
      </c>
      <c r="M47" s="996">
        <v>1722.2639999999999</v>
      </c>
      <c r="N47" s="972"/>
      <c r="O47" s="976"/>
      <c r="P47" s="1654" t="s">
        <v>131</v>
      </c>
      <c r="Q47" s="1678">
        <v>4.0999999999999996</v>
      </c>
      <c r="R47" s="972"/>
      <c r="S47" s="976"/>
      <c r="T47" s="1678" t="s">
        <v>131</v>
      </c>
      <c r="U47" s="1655">
        <v>3.49</v>
      </c>
      <c r="V47" s="972"/>
      <c r="W47" s="973"/>
      <c r="X47" s="1443">
        <f>VLOOKUP(B47,'FX rates'!$B$9:$K$116,4,FALSE)</f>
        <v>0.95010099999999997</v>
      </c>
      <c r="Y47" s="985">
        <f>VLOOKUP(B47,'FX rates'!$B$9:$K$116,5,FALSE)</f>
        <v>0.91520000000000001</v>
      </c>
      <c r="Z47" s="339"/>
      <c r="AA47" s="32" t="s">
        <v>88</v>
      </c>
      <c r="AB47" s="339"/>
      <c r="AC47" s="996" t="s">
        <v>131</v>
      </c>
      <c r="AD47" s="996">
        <f t="shared" si="3"/>
        <v>1601.8575174825176</v>
      </c>
      <c r="AE47" s="992"/>
      <c r="AF47" s="1024"/>
      <c r="AG47" s="996" t="s">
        <v>131</v>
      </c>
      <c r="AH47" s="996">
        <f t="shared" si="1"/>
        <v>1881.8444055944055</v>
      </c>
      <c r="AI47" s="990"/>
      <c r="AJ47" s="209"/>
    </row>
    <row r="48" spans="1:36" ht="12" customHeight="1" x14ac:dyDescent="0.25">
      <c r="B48" s="32" t="s">
        <v>89</v>
      </c>
      <c r="C48" s="209"/>
      <c r="D48" s="1219">
        <v>14</v>
      </c>
      <c r="E48" s="1219">
        <v>14</v>
      </c>
      <c r="F48" s="972"/>
      <c r="G48" s="526"/>
      <c r="H48" s="996">
        <v>89.16</v>
      </c>
      <c r="I48" s="996">
        <v>80.2</v>
      </c>
      <c r="J48" s="889"/>
      <c r="K48" s="979"/>
      <c r="L48" s="996">
        <v>133.126</v>
      </c>
      <c r="M48" s="996">
        <v>117.82</v>
      </c>
      <c r="N48" s="972"/>
      <c r="O48" s="976"/>
      <c r="P48" s="1654">
        <v>3.16</v>
      </c>
      <c r="Q48" s="1678">
        <v>2.95</v>
      </c>
      <c r="R48" s="972"/>
      <c r="S48" s="976"/>
      <c r="T48" s="1678">
        <v>2.12</v>
      </c>
      <c r="U48" s="1655">
        <v>2.0099999999999998</v>
      </c>
      <c r="V48" s="972"/>
      <c r="W48" s="973"/>
      <c r="X48" s="1443">
        <f>VLOOKUP(B48,'FX rates'!$B$9:$K$116,4,FALSE)</f>
        <v>0.95010099999999997</v>
      </c>
      <c r="Y48" s="985">
        <f>VLOOKUP(B48,'FX rates'!$B$9:$K$116,5,FALSE)</f>
        <v>0.91520000000000001</v>
      </c>
      <c r="Z48" s="339"/>
      <c r="AA48" s="32" t="s">
        <v>89</v>
      </c>
      <c r="AB48" s="339"/>
      <c r="AC48" s="996">
        <f t="shared" si="5"/>
        <v>93.842654623034818</v>
      </c>
      <c r="AD48" s="996">
        <f t="shared" si="3"/>
        <v>87.63111888111888</v>
      </c>
      <c r="AE48" s="992"/>
      <c r="AF48" s="1024"/>
      <c r="AG48" s="996">
        <f t="shared" si="0"/>
        <v>140.11773485134739</v>
      </c>
      <c r="AH48" s="996">
        <f t="shared" si="1"/>
        <v>128.73688811188811</v>
      </c>
      <c r="AI48" s="990"/>
      <c r="AJ48" s="209"/>
    </row>
    <row r="49" spans="1:36" ht="12" customHeight="1" x14ac:dyDescent="0.25">
      <c r="A49" s="1"/>
      <c r="B49" s="32" t="s">
        <v>92</v>
      </c>
      <c r="C49" s="209"/>
      <c r="D49" s="1219">
        <v>79</v>
      </c>
      <c r="E49" s="1219">
        <v>74</v>
      </c>
      <c r="F49" s="972"/>
      <c r="G49" s="526"/>
      <c r="H49" s="996">
        <v>435.96</v>
      </c>
      <c r="I49" s="996">
        <v>360.67</v>
      </c>
      <c r="J49" s="889"/>
      <c r="K49" s="979"/>
      <c r="L49" s="996">
        <v>435.96</v>
      </c>
      <c r="M49" s="996">
        <v>360.67</v>
      </c>
      <c r="N49" s="972"/>
      <c r="O49" s="976"/>
      <c r="P49" s="1654">
        <v>5.1100000000000003</v>
      </c>
      <c r="Q49" s="1678">
        <v>4.2300000000000004</v>
      </c>
      <c r="R49" s="972" t="s">
        <v>130</v>
      </c>
      <c r="S49" s="976"/>
      <c r="T49" s="1678">
        <v>5.1100000000000003</v>
      </c>
      <c r="U49" s="1655">
        <v>4.2300000000000004</v>
      </c>
      <c r="V49" s="972" t="s">
        <v>130</v>
      </c>
      <c r="W49" s="973"/>
      <c r="X49" s="1443">
        <f>VLOOKUP(B49,'FX rates'!$B$9:$K$116,4,FALSE)</f>
        <v>0.3841</v>
      </c>
      <c r="Y49" s="985">
        <f>VLOOKUP(B49,'FX rates'!$B$9:$K$116,5,FALSE)</f>
        <v>0.38369999999999999</v>
      </c>
      <c r="Z49" s="339"/>
      <c r="AA49" s="32" t="s">
        <v>92</v>
      </c>
      <c r="AB49" s="339"/>
      <c r="AC49" s="996">
        <f t="shared" si="5"/>
        <v>1135.0169226763862</v>
      </c>
      <c r="AD49" s="996">
        <f t="shared" si="3"/>
        <v>939.97915037789949</v>
      </c>
      <c r="AE49" s="992"/>
      <c r="AF49" s="1024"/>
      <c r="AG49" s="996">
        <f t="shared" si="0"/>
        <v>1135.0169226763862</v>
      </c>
      <c r="AH49" s="996">
        <f t="shared" si="1"/>
        <v>939.97915037789949</v>
      </c>
      <c r="AI49" s="990"/>
      <c r="AJ49" s="209"/>
    </row>
    <row r="50" spans="1:36" ht="12" customHeight="1" x14ac:dyDescent="0.25">
      <c r="B50" s="32" t="s">
        <v>95</v>
      </c>
      <c r="C50" s="209"/>
      <c r="D50" s="1219">
        <v>68</v>
      </c>
      <c r="E50" s="1219">
        <v>73</v>
      </c>
      <c r="F50" s="972" t="s">
        <v>130</v>
      </c>
      <c r="G50" s="526"/>
      <c r="H50" s="996">
        <v>410688.76515574998</v>
      </c>
      <c r="I50" s="996">
        <v>403742.20028007001</v>
      </c>
      <c r="J50" s="889" t="s">
        <v>130</v>
      </c>
      <c r="K50" s="979"/>
      <c r="L50" s="996">
        <v>451757.64167132502</v>
      </c>
      <c r="M50" s="996">
        <v>444116.42030807707</v>
      </c>
      <c r="N50" s="972" t="s">
        <v>130</v>
      </c>
      <c r="O50" s="976"/>
      <c r="P50" s="1654">
        <v>4.8899999999999997</v>
      </c>
      <c r="Q50" s="1678">
        <v>4.51</v>
      </c>
      <c r="R50" s="972" t="s">
        <v>130</v>
      </c>
      <c r="S50" s="976"/>
      <c r="T50" s="1678">
        <v>4.4400000000000004</v>
      </c>
      <c r="U50" s="1655">
        <v>4.0999999999999996</v>
      </c>
      <c r="V50" s="972" t="s">
        <v>130</v>
      </c>
      <c r="W50" s="973"/>
      <c r="X50" s="1443">
        <f>VLOOKUP(B50,'FX rates'!$B$9:$K$116,4,FALSE)</f>
        <v>302.88</v>
      </c>
      <c r="Y50" s="985">
        <f>VLOOKUP(B50,'FX rates'!$B$9:$K$116,5,FALSE)</f>
        <v>197.28800000000001</v>
      </c>
      <c r="Z50" s="19"/>
      <c r="AA50" s="32" t="s">
        <v>95</v>
      </c>
      <c r="AB50" s="19"/>
      <c r="AC50" s="996">
        <f t="shared" si="5"/>
        <v>1355.9454739690636</v>
      </c>
      <c r="AD50" s="996">
        <f t="shared" si="3"/>
        <v>2046.4610127330095</v>
      </c>
      <c r="AE50" s="992" t="s">
        <v>130</v>
      </c>
      <c r="AF50" s="1024"/>
      <c r="AG50" s="996">
        <f t="shared" si="0"/>
        <v>1491.54002136597</v>
      </c>
      <c r="AH50" s="996">
        <f t="shared" si="1"/>
        <v>2251.1071140063109</v>
      </c>
      <c r="AI50" s="990" t="s">
        <v>130</v>
      </c>
      <c r="AJ50" s="209"/>
    </row>
    <row r="51" spans="1:36" ht="12" customHeight="1" x14ac:dyDescent="0.25">
      <c r="B51" s="32" t="s">
        <v>97</v>
      </c>
      <c r="C51" s="209"/>
      <c r="D51" s="1219">
        <v>187</v>
      </c>
      <c r="E51" s="1219">
        <v>189</v>
      </c>
      <c r="F51" s="972"/>
      <c r="G51" s="526"/>
      <c r="H51" s="996" t="s">
        <v>131</v>
      </c>
      <c r="I51" s="996" t="s">
        <v>131</v>
      </c>
      <c r="J51" s="889"/>
      <c r="K51" s="979"/>
      <c r="L51" s="996">
        <v>83974</v>
      </c>
      <c r="M51" s="996">
        <v>75098.3</v>
      </c>
      <c r="N51" s="972"/>
      <c r="O51" s="976"/>
      <c r="P51" s="1654" t="s">
        <v>131</v>
      </c>
      <c r="Q51" s="1678">
        <v>4.84</v>
      </c>
      <c r="R51" s="972"/>
      <c r="S51" s="976"/>
      <c r="T51" s="1678" t="s">
        <v>131</v>
      </c>
      <c r="U51" s="1655" t="s">
        <v>131</v>
      </c>
      <c r="V51" s="972"/>
      <c r="W51" s="973"/>
      <c r="X51" s="1443">
        <f>VLOOKUP(B51,'FX rates'!$B$9:$K$116,4,FALSE)</f>
        <v>8.6234999999999999</v>
      </c>
      <c r="Y51" s="985">
        <f>VLOOKUP(B51,'FX rates'!$B$9:$K$116,5,FALSE)</f>
        <v>8.7474000000000007</v>
      </c>
      <c r="Z51" s="209"/>
      <c r="AA51" s="32" t="s">
        <v>97</v>
      </c>
      <c r="AB51" s="209"/>
      <c r="AC51" s="996" t="s">
        <v>131</v>
      </c>
      <c r="AD51" s="996" t="s">
        <v>131</v>
      </c>
      <c r="AE51" s="992"/>
      <c r="AF51" s="1024"/>
      <c r="AG51" s="996">
        <f t="shared" si="0"/>
        <v>9737.8094741114401</v>
      </c>
      <c r="AH51" s="996">
        <f t="shared" si="1"/>
        <v>8585.2138921279457</v>
      </c>
      <c r="AI51" s="990"/>
      <c r="AJ51" s="209"/>
    </row>
    <row r="52" spans="1:36" ht="12" customHeight="1" x14ac:dyDescent="0.25">
      <c r="B52" s="32" t="s">
        <v>188</v>
      </c>
      <c r="C52" s="209"/>
      <c r="D52" s="1219">
        <v>21</v>
      </c>
      <c r="E52" s="1219">
        <v>21</v>
      </c>
      <c r="F52" s="972"/>
      <c r="G52" s="526"/>
      <c r="H52" s="996">
        <v>155.09</v>
      </c>
      <c r="I52" s="996">
        <v>150.27000000000001</v>
      </c>
      <c r="J52" s="889"/>
      <c r="K52" s="979"/>
      <c r="L52" s="996">
        <v>155.09</v>
      </c>
      <c r="M52" s="996">
        <v>150.27000000000001</v>
      </c>
      <c r="N52" s="972"/>
      <c r="O52" s="976"/>
      <c r="P52" s="1654">
        <v>5.94</v>
      </c>
      <c r="Q52" s="1678">
        <v>6.11</v>
      </c>
      <c r="R52" s="972"/>
      <c r="S52" s="976"/>
      <c r="T52" s="1678">
        <v>5.94</v>
      </c>
      <c r="U52" s="1655">
        <v>6.11</v>
      </c>
      <c r="V52" s="972"/>
      <c r="W52" s="973"/>
      <c r="X52" s="1443">
        <f>VLOOKUP(B52,'FX rates'!$B$9:$K$116,4,FALSE)</f>
        <v>1</v>
      </c>
      <c r="Y52" s="985">
        <f>VLOOKUP(B52,'FX rates'!$B$9:$K$116,5,FALSE)</f>
        <v>1</v>
      </c>
      <c r="Z52" s="209"/>
      <c r="AA52" s="32" t="s">
        <v>188</v>
      </c>
      <c r="AB52" s="209"/>
      <c r="AC52" s="996">
        <f>H52/X52</f>
        <v>155.09</v>
      </c>
      <c r="AD52" s="996">
        <f t="shared" si="3"/>
        <v>150.27000000000001</v>
      </c>
      <c r="AE52" s="992"/>
      <c r="AF52" s="1024"/>
      <c r="AG52" s="996">
        <v>155.09</v>
      </c>
      <c r="AH52" s="996">
        <f t="shared" si="1"/>
        <v>150.27000000000001</v>
      </c>
      <c r="AI52" s="990"/>
      <c r="AJ52" s="209"/>
    </row>
    <row r="53" spans="1:36" ht="12" customHeight="1" x14ac:dyDescent="0.25">
      <c r="B53" s="32" t="s">
        <v>99</v>
      </c>
      <c r="C53" s="209"/>
      <c r="D53" s="1219" t="s">
        <v>131</v>
      </c>
      <c r="E53" s="1219">
        <v>35</v>
      </c>
      <c r="F53" s="972"/>
      <c r="G53" s="526"/>
      <c r="H53" s="996" t="s">
        <v>131</v>
      </c>
      <c r="I53" s="996">
        <v>74968.417079737977</v>
      </c>
      <c r="J53" s="889"/>
      <c r="K53" s="979"/>
      <c r="L53" s="996" t="s">
        <v>131</v>
      </c>
      <c r="M53" s="996">
        <v>74968.417079737977</v>
      </c>
      <c r="N53" s="972"/>
      <c r="O53" s="976"/>
      <c r="P53" s="1654" t="s">
        <v>131</v>
      </c>
      <c r="Q53" s="1678">
        <v>5.17</v>
      </c>
      <c r="R53" s="972"/>
      <c r="S53" s="976"/>
      <c r="T53" s="1678" t="s">
        <v>131</v>
      </c>
      <c r="U53" s="1655">
        <v>5.17</v>
      </c>
      <c r="V53" s="972"/>
      <c r="W53" s="973"/>
      <c r="X53" s="1443">
        <f>VLOOKUP(B53,'FX rates'!$B$9:$K$116,4,FALSE)</f>
        <v>3.6394000000000002</v>
      </c>
      <c r="Y53" s="985">
        <f>VLOOKUP(B53,'FX rates'!$B$9:$K$116,5,FALSE)</f>
        <v>3.8803999999999998</v>
      </c>
      <c r="Z53" s="209"/>
      <c r="AA53" s="32" t="s">
        <v>99</v>
      </c>
      <c r="AB53" s="209"/>
      <c r="AC53" s="996" t="s">
        <v>131</v>
      </c>
      <c r="AD53" s="996">
        <f t="shared" si="3"/>
        <v>19319.765250937526</v>
      </c>
      <c r="AE53" s="992"/>
      <c r="AF53" s="1024"/>
      <c r="AG53" s="996" t="s">
        <v>131</v>
      </c>
      <c r="AH53" s="996">
        <f t="shared" si="1"/>
        <v>19319.765250937526</v>
      </c>
      <c r="AI53" s="990"/>
      <c r="AJ53" s="209"/>
    </row>
    <row r="54" spans="1:36" ht="12" customHeight="1" x14ac:dyDescent="0.25">
      <c r="B54" s="32" t="s">
        <v>105</v>
      </c>
      <c r="C54" s="112"/>
      <c r="D54" s="1219">
        <v>39</v>
      </c>
      <c r="E54" s="1219">
        <v>37</v>
      </c>
      <c r="F54" s="972"/>
      <c r="G54" s="526"/>
      <c r="H54" s="996" t="s">
        <v>131</v>
      </c>
      <c r="I54" s="996" t="s">
        <v>131</v>
      </c>
      <c r="J54" s="889"/>
      <c r="K54" s="979"/>
      <c r="L54" s="996">
        <v>6882.23</v>
      </c>
      <c r="M54" s="996">
        <v>6247.43</v>
      </c>
      <c r="N54" s="972"/>
      <c r="O54" s="976"/>
      <c r="P54" s="1654">
        <v>3.29</v>
      </c>
      <c r="Q54" s="1678">
        <v>3.73</v>
      </c>
      <c r="R54" s="972"/>
      <c r="S54" s="976"/>
      <c r="T54" s="1678" t="s">
        <v>131</v>
      </c>
      <c r="U54" s="1655" t="s">
        <v>131</v>
      </c>
      <c r="V54" s="972"/>
      <c r="W54" s="782"/>
      <c r="X54" s="1443">
        <f>VLOOKUP(B54,'FX rates'!$B$9:$K$116,4,FALSE)</f>
        <v>34.744999999999997</v>
      </c>
      <c r="Y54" s="985">
        <f>VLOOKUP(B54,'FX rates'!$B$9:$K$116,5,FALSE)</f>
        <v>34.692900000000002</v>
      </c>
      <c r="AA54" s="32" t="s">
        <v>105</v>
      </c>
      <c r="AC54" s="996" t="s">
        <v>131</v>
      </c>
      <c r="AD54" s="996" t="s">
        <v>131</v>
      </c>
      <c r="AE54" s="992"/>
      <c r="AF54" s="224"/>
      <c r="AG54" s="996">
        <f t="shared" si="0"/>
        <v>198.0782846452727</v>
      </c>
      <c r="AH54" s="996">
        <f t="shared" si="1"/>
        <v>180.07805631699858</v>
      </c>
      <c r="AI54" s="990"/>
    </row>
    <row r="55" spans="1:36" ht="12" customHeight="1" x14ac:dyDescent="0.25">
      <c r="B55" s="42" t="s">
        <v>107</v>
      </c>
      <c r="C55" s="112"/>
      <c r="D55" s="1293" t="s">
        <v>131</v>
      </c>
      <c r="E55" s="1293">
        <v>182</v>
      </c>
      <c r="F55" s="926"/>
      <c r="G55" s="526"/>
      <c r="H55" s="1284" t="s">
        <v>131</v>
      </c>
      <c r="I55" s="1284" t="s">
        <v>131</v>
      </c>
      <c r="J55" s="889"/>
      <c r="K55" s="979"/>
      <c r="L55" s="1284" t="s">
        <v>131</v>
      </c>
      <c r="M55" s="1284">
        <v>19600</v>
      </c>
      <c r="N55" s="972"/>
      <c r="O55" s="976"/>
      <c r="P55" s="1680" t="s">
        <v>131</v>
      </c>
      <c r="Q55" s="1679">
        <v>2.2000000000000002</v>
      </c>
      <c r="R55" s="972"/>
      <c r="S55" s="976"/>
      <c r="T55" s="1679" t="s">
        <v>131</v>
      </c>
      <c r="U55" s="1681" t="s">
        <v>131</v>
      </c>
      <c r="V55" s="972"/>
      <c r="W55" s="782"/>
      <c r="X55" s="1444">
        <f>VLOOKUP(B55,'FX rates'!$B$9:$K$116,4,FALSE)</f>
        <v>3.8435000000000001</v>
      </c>
      <c r="Y55" s="986">
        <f>VLOOKUP(B55,'FX rates'!$B$9:$K$116,5,FALSE)</f>
        <v>3.8976000000000002</v>
      </c>
      <c r="AA55" s="42" t="s">
        <v>107</v>
      </c>
      <c r="AC55" s="1284" t="s">
        <v>131</v>
      </c>
      <c r="AD55" s="1284" t="s">
        <v>131</v>
      </c>
      <c r="AE55" s="993"/>
      <c r="AF55" s="224"/>
      <c r="AG55" s="1284" t="s">
        <v>131</v>
      </c>
      <c r="AH55" s="1284">
        <f t="shared" si="1"/>
        <v>5028.7356321839079</v>
      </c>
      <c r="AI55" s="742"/>
    </row>
    <row r="56" spans="1:36" ht="12" customHeight="1" x14ac:dyDescent="0.25">
      <c r="B56" s="157"/>
      <c r="C56" s="112"/>
      <c r="D56" s="159"/>
      <c r="E56" s="159"/>
      <c r="F56" s="225"/>
      <c r="G56" s="159"/>
      <c r="H56" s="782"/>
      <c r="I56" s="782"/>
      <c r="J56" s="779"/>
      <c r="K56" s="779"/>
      <c r="L56" s="978"/>
      <c r="M56" s="782"/>
      <c r="N56" s="779"/>
      <c r="O56" s="779"/>
      <c r="P56" s="360"/>
      <c r="Q56" s="782"/>
      <c r="R56" s="779"/>
      <c r="S56" s="779"/>
      <c r="T56" s="782"/>
      <c r="U56" s="782"/>
      <c r="V56" s="779"/>
      <c r="W56" s="782"/>
      <c r="X56" s="112"/>
      <c r="Y56" s="112"/>
      <c r="AA56" s="157"/>
      <c r="AE56" s="159"/>
      <c r="AI56" s="159"/>
    </row>
    <row r="57" spans="1:36" ht="12" customHeight="1" x14ac:dyDescent="0.25">
      <c r="B57" s="21" t="s">
        <v>292</v>
      </c>
      <c r="C57" s="112"/>
      <c r="D57" s="162"/>
      <c r="E57" s="1"/>
      <c r="F57" s="434"/>
      <c r="G57" s="159"/>
      <c r="H57" s="782"/>
      <c r="I57" s="782"/>
      <c r="J57" s="779"/>
      <c r="K57" s="779"/>
      <c r="L57" s="782"/>
      <c r="M57" s="782"/>
      <c r="N57" s="779"/>
      <c r="O57" s="779"/>
      <c r="P57" s="782"/>
      <c r="Q57" s="782"/>
      <c r="R57" s="779"/>
      <c r="S57" s="779"/>
      <c r="T57" s="782"/>
      <c r="U57" s="782"/>
      <c r="V57" s="779"/>
      <c r="W57" s="782"/>
      <c r="X57" s="112"/>
      <c r="Y57" s="112"/>
      <c r="AA57" s="21"/>
      <c r="AE57" s="162"/>
      <c r="AI57" s="162"/>
    </row>
    <row r="58" spans="1:36" ht="12" customHeight="1" x14ac:dyDescent="0.25">
      <c r="B58" s="112" t="s">
        <v>391</v>
      </c>
      <c r="C58" s="149"/>
      <c r="D58" s="159"/>
      <c r="E58" s="159"/>
      <c r="F58" s="225"/>
      <c r="G58" s="159"/>
      <c r="H58" s="149"/>
      <c r="I58" s="112"/>
      <c r="J58" s="225"/>
      <c r="K58" s="159"/>
      <c r="L58" s="112"/>
      <c r="M58" s="112"/>
      <c r="N58" s="225"/>
      <c r="O58" s="159"/>
      <c r="P58" s="112"/>
      <c r="Q58" s="112"/>
      <c r="R58" s="225"/>
      <c r="S58" s="159"/>
      <c r="T58" s="112"/>
      <c r="U58" s="112"/>
      <c r="V58" s="225"/>
      <c r="W58" s="112"/>
      <c r="X58" s="112"/>
      <c r="Y58" s="112"/>
      <c r="AE58" s="435"/>
      <c r="AI58" s="435"/>
    </row>
    <row r="59" spans="1:36" ht="12" customHeight="1" x14ac:dyDescent="0.25">
      <c r="B59" s="1" t="s">
        <v>287</v>
      </c>
      <c r="C59" s="112"/>
      <c r="D59" s="1"/>
      <c r="E59" s="1"/>
      <c r="F59" s="5"/>
      <c r="G59" s="21"/>
      <c r="H59" s="112"/>
      <c r="I59" s="112"/>
      <c r="J59" s="5"/>
      <c r="K59" s="21"/>
      <c r="L59" s="112"/>
      <c r="M59" s="112"/>
      <c r="N59" s="5"/>
      <c r="O59" s="21"/>
      <c r="P59" s="112"/>
      <c r="Q59" s="112"/>
      <c r="R59" s="5"/>
      <c r="S59" s="21"/>
      <c r="T59" s="112"/>
      <c r="U59" s="112"/>
      <c r="V59" s="5"/>
      <c r="W59" s="112"/>
      <c r="AA59" s="1"/>
    </row>
    <row r="60" spans="1:36" ht="12" customHeight="1" x14ac:dyDescent="0.25">
      <c r="B60" s="112" t="s">
        <v>456</v>
      </c>
      <c r="C60" s="112"/>
      <c r="E60" s="1"/>
      <c r="F60" s="5"/>
      <c r="G60" s="21"/>
      <c r="H60" s="112"/>
      <c r="I60" s="112"/>
      <c r="J60" s="5"/>
      <c r="K60" s="21"/>
      <c r="L60" s="112"/>
      <c r="M60" s="112"/>
      <c r="N60" s="5"/>
      <c r="O60" s="21"/>
      <c r="P60" s="112"/>
      <c r="Q60" s="112"/>
      <c r="R60" s="5"/>
      <c r="S60" s="21"/>
      <c r="T60" s="112"/>
      <c r="U60" s="112"/>
      <c r="V60" s="5"/>
      <c r="W60" s="112"/>
    </row>
    <row r="61" spans="1:36" ht="12" customHeight="1" x14ac:dyDescent="0.25">
      <c r="B61" s="112" t="s">
        <v>457</v>
      </c>
      <c r="C61" s="112"/>
      <c r="E61" s="1"/>
      <c r="F61" s="5"/>
      <c r="G61" s="21"/>
      <c r="H61" s="112"/>
      <c r="I61" s="112"/>
      <c r="J61" s="5"/>
      <c r="K61" s="112"/>
      <c r="L61" s="112"/>
      <c r="M61" s="112"/>
      <c r="N61" s="5"/>
      <c r="O61" s="21"/>
      <c r="P61" s="112"/>
      <c r="Q61" s="112"/>
      <c r="R61" s="5"/>
      <c r="S61" s="21"/>
      <c r="T61" s="112"/>
      <c r="U61" s="112"/>
      <c r="V61" s="5"/>
      <c r="W61" s="112"/>
    </row>
    <row r="62" spans="1:36" ht="12" customHeight="1" x14ac:dyDescent="0.25">
      <c r="B62" s="112" t="s">
        <v>458</v>
      </c>
      <c r="C62" s="112"/>
      <c r="E62" s="1"/>
      <c r="F62" s="5"/>
      <c r="G62" s="21"/>
      <c r="H62" s="112"/>
      <c r="I62" s="112"/>
      <c r="J62" s="5"/>
      <c r="K62" s="112"/>
      <c r="L62" s="112"/>
      <c r="M62" s="112"/>
      <c r="N62" s="5"/>
      <c r="O62" s="21"/>
      <c r="P62" s="112"/>
      <c r="Q62" s="112"/>
      <c r="R62" s="5"/>
      <c r="S62" s="21"/>
      <c r="T62" s="112"/>
      <c r="U62" s="112"/>
      <c r="V62" s="5"/>
      <c r="W62" s="112"/>
    </row>
    <row r="63" spans="1:36" ht="12" customHeight="1" x14ac:dyDescent="0.25">
      <c r="C63" s="112"/>
      <c r="E63" s="1"/>
      <c r="F63" s="5"/>
      <c r="G63" s="21"/>
      <c r="H63" s="112"/>
      <c r="I63" s="112"/>
      <c r="J63" s="5"/>
      <c r="K63" s="112"/>
      <c r="L63" s="112"/>
      <c r="M63" s="112"/>
      <c r="N63" s="5"/>
      <c r="O63" s="21"/>
      <c r="P63" s="112"/>
      <c r="Q63" s="112"/>
      <c r="R63" s="5"/>
      <c r="S63" s="21"/>
      <c r="T63" s="112"/>
      <c r="U63" s="112"/>
      <c r="V63" s="5"/>
      <c r="W63" s="112"/>
    </row>
    <row r="64" spans="1:36"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spans="2:27" ht="12" customHeight="1" x14ac:dyDescent="0.25"/>
    <row r="82" spans="2:27" ht="12" customHeight="1" x14ac:dyDescent="0.25"/>
    <row r="83" spans="2:27" ht="12" customHeight="1" x14ac:dyDescent="0.25"/>
    <row r="84" spans="2:27" ht="12" customHeight="1" x14ac:dyDescent="0.25"/>
    <row r="85" spans="2:27" ht="12" customHeight="1" x14ac:dyDescent="0.25"/>
    <row r="86" spans="2:27" ht="12" customHeight="1" x14ac:dyDescent="0.25"/>
    <row r="87" spans="2:27" ht="12" customHeight="1" x14ac:dyDescent="0.25"/>
    <row r="88" spans="2:27" ht="12" customHeight="1" x14ac:dyDescent="0.25">
      <c r="B88" s="92"/>
      <c r="D88" s="92"/>
      <c r="AA88" s="92"/>
    </row>
  </sheetData>
  <mergeCells count="11">
    <mergeCell ref="T4:U4"/>
    <mergeCell ref="B4:B5"/>
    <mergeCell ref="D4:E4"/>
    <mergeCell ref="H4:I4"/>
    <mergeCell ref="L4:M4"/>
    <mergeCell ref="P4:Q4"/>
    <mergeCell ref="X4:X5"/>
    <mergeCell ref="Y4:Y5"/>
    <mergeCell ref="AA4:AA5"/>
    <mergeCell ref="AC4:AD4"/>
    <mergeCell ref="AG4:AH4"/>
  </mergeCells>
  <pageMargins left="0.7" right="0.7" top="0.75" bottom="0.75" header="0.3" footer="0.3"/>
  <pageSetup paperSize="9" orientation="portrait" horizontalDpi="4294967295" verticalDpi="4294967295" r:id="rId1"/>
  <ignoredErrors>
    <ignoredError sqref="L10:M10"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K71"/>
  <sheetViews>
    <sheetView showGridLines="0" zoomScale="85" zoomScaleNormal="85" workbookViewId="0">
      <selection activeCell="AD43" sqref="AD43"/>
    </sheetView>
  </sheetViews>
  <sheetFormatPr defaultColWidth="11.42578125" defaultRowHeight="15" x14ac:dyDescent="0.25"/>
  <cols>
    <col min="1" max="1" width="2.85546875" style="3" customWidth="1"/>
    <col min="2" max="2" width="37.5703125" style="112" customWidth="1"/>
    <col min="3" max="3" width="2.85546875" style="2" customWidth="1"/>
    <col min="4" max="4" width="15.7109375" style="112" customWidth="1"/>
    <col min="5" max="5" width="15.7109375" style="3" customWidth="1"/>
    <col min="6" max="6" width="2.85546875" style="111" customWidth="1"/>
    <col min="7" max="7" width="2.85546875" style="2" customWidth="1"/>
    <col min="8" max="9" width="15.7109375" style="2" customWidth="1"/>
    <col min="10" max="10" width="2.85546875" style="111" customWidth="1"/>
    <col min="11" max="11" width="2.85546875" style="2" customWidth="1"/>
    <col min="12" max="13" width="15.7109375" style="2" customWidth="1"/>
    <col min="14" max="14" width="2.85546875" style="111" customWidth="1"/>
    <col min="15" max="15" width="2.85546875" style="2" customWidth="1"/>
    <col min="16" max="17" width="15.7109375" style="2" customWidth="1"/>
    <col min="18" max="18" width="2.85546875" style="111" customWidth="1"/>
    <col min="19" max="19" width="2.85546875" style="2" customWidth="1"/>
    <col min="20" max="21" width="15.7109375" style="2" customWidth="1"/>
    <col min="22" max="22" width="2.85546875" style="111" customWidth="1"/>
    <col min="23" max="23" width="2.85546875" style="2" customWidth="1"/>
    <col min="24" max="25" width="15.7109375" style="3" customWidth="1"/>
    <col min="26" max="26" width="2.85546875" style="2" customWidth="1"/>
    <col min="27" max="27" width="37.5703125" style="112" customWidth="1"/>
    <col min="28" max="28" width="2.85546875" style="2" customWidth="1"/>
    <col min="29" max="30" width="15.7109375" style="2" customWidth="1"/>
    <col min="31" max="31" width="2.85546875" style="111" customWidth="1"/>
    <col min="32" max="32" width="2.85546875" style="2" customWidth="1"/>
    <col min="33" max="34" width="15.7109375" style="2" customWidth="1"/>
    <col min="35" max="35" width="2.85546875" style="111" customWidth="1"/>
    <col min="36" max="36" width="2.85546875" style="2" customWidth="1"/>
    <col min="37" max="37" width="11.42578125" style="2" customWidth="1"/>
    <col min="38" max="256" width="11.42578125" style="2"/>
    <col min="257" max="257" width="2.85546875" style="2" customWidth="1"/>
    <col min="258" max="258" width="37.5703125" style="2" customWidth="1"/>
    <col min="259" max="259" width="2.85546875" style="2" customWidth="1"/>
    <col min="260" max="261" width="15.7109375" style="2" customWidth="1"/>
    <col min="262" max="263" width="2.85546875" style="2" customWidth="1"/>
    <col min="264" max="265" width="15.7109375" style="2" customWidth="1"/>
    <col min="266" max="267" width="2.85546875" style="2" customWidth="1"/>
    <col min="268" max="269" width="15.7109375" style="2" customWidth="1"/>
    <col min="270" max="271" width="2.85546875" style="2" customWidth="1"/>
    <col min="272" max="273" width="15.7109375" style="2" customWidth="1"/>
    <col min="274" max="275" width="2.85546875" style="2" customWidth="1"/>
    <col min="276" max="277" width="15.7109375" style="2" customWidth="1"/>
    <col min="278" max="279" width="2.85546875" style="2" customWidth="1"/>
    <col min="280" max="281" width="15.7109375" style="2" customWidth="1"/>
    <col min="282" max="282" width="2.85546875" style="2" customWidth="1"/>
    <col min="283" max="283" width="37.5703125" style="2" customWidth="1"/>
    <col min="284" max="284" width="2.85546875" style="2" customWidth="1"/>
    <col min="285" max="286" width="15.7109375" style="2" customWidth="1"/>
    <col min="287" max="288" width="2.85546875" style="2" customWidth="1"/>
    <col min="289" max="290" width="15.7109375" style="2" customWidth="1"/>
    <col min="291" max="292" width="2.85546875" style="2" customWidth="1"/>
    <col min="293" max="293" width="11.42578125" style="2" customWidth="1"/>
    <col min="294" max="512" width="11.42578125" style="2"/>
    <col min="513" max="513" width="2.85546875" style="2" customWidth="1"/>
    <col min="514" max="514" width="37.5703125" style="2" customWidth="1"/>
    <col min="515" max="515" width="2.85546875" style="2" customWidth="1"/>
    <col min="516" max="517" width="15.7109375" style="2" customWidth="1"/>
    <col min="518" max="519" width="2.85546875" style="2" customWidth="1"/>
    <col min="520" max="521" width="15.7109375" style="2" customWidth="1"/>
    <col min="522" max="523" width="2.85546875" style="2" customWidth="1"/>
    <col min="524" max="525" width="15.7109375" style="2" customWidth="1"/>
    <col min="526" max="527" width="2.85546875" style="2" customWidth="1"/>
    <col min="528" max="529" width="15.7109375" style="2" customWidth="1"/>
    <col min="530" max="531" width="2.85546875" style="2" customWidth="1"/>
    <col min="532" max="533" width="15.7109375" style="2" customWidth="1"/>
    <col min="534" max="535" width="2.85546875" style="2" customWidth="1"/>
    <col min="536" max="537" width="15.7109375" style="2" customWidth="1"/>
    <col min="538" max="538" width="2.85546875" style="2" customWidth="1"/>
    <col min="539" max="539" width="37.5703125" style="2" customWidth="1"/>
    <col min="540" max="540" width="2.85546875" style="2" customWidth="1"/>
    <col min="541" max="542" width="15.7109375" style="2" customWidth="1"/>
    <col min="543" max="544" width="2.85546875" style="2" customWidth="1"/>
    <col min="545" max="546" width="15.7109375" style="2" customWidth="1"/>
    <col min="547" max="548" width="2.85546875" style="2" customWidth="1"/>
    <col min="549" max="549" width="11.42578125" style="2" customWidth="1"/>
    <col min="550" max="768" width="11.42578125" style="2"/>
    <col min="769" max="769" width="2.85546875" style="2" customWidth="1"/>
    <col min="770" max="770" width="37.5703125" style="2" customWidth="1"/>
    <col min="771" max="771" width="2.85546875" style="2" customWidth="1"/>
    <col min="772" max="773" width="15.7109375" style="2" customWidth="1"/>
    <col min="774" max="775" width="2.85546875" style="2" customWidth="1"/>
    <col min="776" max="777" width="15.7109375" style="2" customWidth="1"/>
    <col min="778" max="779" width="2.85546875" style="2" customWidth="1"/>
    <col min="780" max="781" width="15.7109375" style="2" customWidth="1"/>
    <col min="782" max="783" width="2.85546875" style="2" customWidth="1"/>
    <col min="784" max="785" width="15.7109375" style="2" customWidth="1"/>
    <col min="786" max="787" width="2.85546875" style="2" customWidth="1"/>
    <col min="788" max="789" width="15.7109375" style="2" customWidth="1"/>
    <col min="790" max="791" width="2.85546875" style="2" customWidth="1"/>
    <col min="792" max="793" width="15.7109375" style="2" customWidth="1"/>
    <col min="794" max="794" width="2.85546875" style="2" customWidth="1"/>
    <col min="795" max="795" width="37.5703125" style="2" customWidth="1"/>
    <col min="796" max="796" width="2.85546875" style="2" customWidth="1"/>
    <col min="797" max="798" width="15.7109375" style="2" customWidth="1"/>
    <col min="799" max="800" width="2.85546875" style="2" customWidth="1"/>
    <col min="801" max="802" width="15.7109375" style="2" customWidth="1"/>
    <col min="803" max="804" width="2.85546875" style="2" customWidth="1"/>
    <col min="805" max="805" width="11.42578125" style="2" customWidth="1"/>
    <col min="806" max="1024" width="11.42578125" style="2"/>
    <col min="1025" max="1025" width="2.85546875" style="2" customWidth="1"/>
    <col min="1026" max="1026" width="37.5703125" style="2" customWidth="1"/>
    <col min="1027" max="1027" width="2.85546875" style="2" customWidth="1"/>
    <col min="1028" max="1029" width="15.7109375" style="2" customWidth="1"/>
    <col min="1030" max="1031" width="2.85546875" style="2" customWidth="1"/>
    <col min="1032" max="1033" width="15.7109375" style="2" customWidth="1"/>
    <col min="1034" max="1035" width="2.85546875" style="2" customWidth="1"/>
    <col min="1036" max="1037" width="15.7109375" style="2" customWidth="1"/>
    <col min="1038" max="1039" width="2.85546875" style="2" customWidth="1"/>
    <col min="1040" max="1041" width="15.7109375" style="2" customWidth="1"/>
    <col min="1042" max="1043" width="2.85546875" style="2" customWidth="1"/>
    <col min="1044" max="1045" width="15.7109375" style="2" customWidth="1"/>
    <col min="1046" max="1047" width="2.85546875" style="2" customWidth="1"/>
    <col min="1048" max="1049" width="15.7109375" style="2" customWidth="1"/>
    <col min="1050" max="1050" width="2.85546875" style="2" customWidth="1"/>
    <col min="1051" max="1051" width="37.5703125" style="2" customWidth="1"/>
    <col min="1052" max="1052" width="2.85546875" style="2" customWidth="1"/>
    <col min="1053" max="1054" width="15.7109375" style="2" customWidth="1"/>
    <col min="1055" max="1056" width="2.85546875" style="2" customWidth="1"/>
    <col min="1057" max="1058" width="15.7109375" style="2" customWidth="1"/>
    <col min="1059" max="1060" width="2.85546875" style="2" customWidth="1"/>
    <col min="1061" max="1061" width="11.42578125" style="2" customWidth="1"/>
    <col min="1062" max="1280" width="11.42578125" style="2"/>
    <col min="1281" max="1281" width="2.85546875" style="2" customWidth="1"/>
    <col min="1282" max="1282" width="37.5703125" style="2" customWidth="1"/>
    <col min="1283" max="1283" width="2.85546875" style="2" customWidth="1"/>
    <col min="1284" max="1285" width="15.7109375" style="2" customWidth="1"/>
    <col min="1286" max="1287" width="2.85546875" style="2" customWidth="1"/>
    <col min="1288" max="1289" width="15.7109375" style="2" customWidth="1"/>
    <col min="1290" max="1291" width="2.85546875" style="2" customWidth="1"/>
    <col min="1292" max="1293" width="15.7109375" style="2" customWidth="1"/>
    <col min="1294" max="1295" width="2.85546875" style="2" customWidth="1"/>
    <col min="1296" max="1297" width="15.7109375" style="2" customWidth="1"/>
    <col min="1298" max="1299" width="2.85546875" style="2" customWidth="1"/>
    <col min="1300" max="1301" width="15.7109375" style="2" customWidth="1"/>
    <col min="1302" max="1303" width="2.85546875" style="2" customWidth="1"/>
    <col min="1304" max="1305" width="15.7109375" style="2" customWidth="1"/>
    <col min="1306" max="1306" width="2.85546875" style="2" customWidth="1"/>
    <col min="1307" max="1307" width="37.5703125" style="2" customWidth="1"/>
    <col min="1308" max="1308" width="2.85546875" style="2" customWidth="1"/>
    <col min="1309" max="1310" width="15.7109375" style="2" customWidth="1"/>
    <col min="1311" max="1312" width="2.85546875" style="2" customWidth="1"/>
    <col min="1313" max="1314" width="15.7109375" style="2" customWidth="1"/>
    <col min="1315" max="1316" width="2.85546875" style="2" customWidth="1"/>
    <col min="1317" max="1317" width="11.42578125" style="2" customWidth="1"/>
    <col min="1318" max="1536" width="11.42578125" style="2"/>
    <col min="1537" max="1537" width="2.85546875" style="2" customWidth="1"/>
    <col min="1538" max="1538" width="37.5703125" style="2" customWidth="1"/>
    <col min="1539" max="1539" width="2.85546875" style="2" customWidth="1"/>
    <col min="1540" max="1541" width="15.7109375" style="2" customWidth="1"/>
    <col min="1542" max="1543" width="2.85546875" style="2" customWidth="1"/>
    <col min="1544" max="1545" width="15.7109375" style="2" customWidth="1"/>
    <col min="1546" max="1547" width="2.85546875" style="2" customWidth="1"/>
    <col min="1548" max="1549" width="15.7109375" style="2" customWidth="1"/>
    <col min="1550" max="1551" width="2.85546875" style="2" customWidth="1"/>
    <col min="1552" max="1553" width="15.7109375" style="2" customWidth="1"/>
    <col min="1554" max="1555" width="2.85546875" style="2" customWidth="1"/>
    <col min="1556" max="1557" width="15.7109375" style="2" customWidth="1"/>
    <col min="1558" max="1559" width="2.85546875" style="2" customWidth="1"/>
    <col min="1560" max="1561" width="15.7109375" style="2" customWidth="1"/>
    <col min="1562" max="1562" width="2.85546875" style="2" customWidth="1"/>
    <col min="1563" max="1563" width="37.5703125" style="2" customWidth="1"/>
    <col min="1564" max="1564" width="2.85546875" style="2" customWidth="1"/>
    <col min="1565" max="1566" width="15.7109375" style="2" customWidth="1"/>
    <col min="1567" max="1568" width="2.85546875" style="2" customWidth="1"/>
    <col min="1569" max="1570" width="15.7109375" style="2" customWidth="1"/>
    <col min="1571" max="1572" width="2.85546875" style="2" customWidth="1"/>
    <col min="1573" max="1573" width="11.42578125" style="2" customWidth="1"/>
    <col min="1574" max="1792" width="11.42578125" style="2"/>
    <col min="1793" max="1793" width="2.85546875" style="2" customWidth="1"/>
    <col min="1794" max="1794" width="37.5703125" style="2" customWidth="1"/>
    <col min="1795" max="1795" width="2.85546875" style="2" customWidth="1"/>
    <col min="1796" max="1797" width="15.7109375" style="2" customWidth="1"/>
    <col min="1798" max="1799" width="2.85546875" style="2" customWidth="1"/>
    <col min="1800" max="1801" width="15.7109375" style="2" customWidth="1"/>
    <col min="1802" max="1803" width="2.85546875" style="2" customWidth="1"/>
    <col min="1804" max="1805" width="15.7109375" style="2" customWidth="1"/>
    <col min="1806" max="1807" width="2.85546875" style="2" customWidth="1"/>
    <col min="1808" max="1809" width="15.7109375" style="2" customWidth="1"/>
    <col min="1810" max="1811" width="2.85546875" style="2" customWidth="1"/>
    <col min="1812" max="1813" width="15.7109375" style="2" customWidth="1"/>
    <col min="1814" max="1815" width="2.85546875" style="2" customWidth="1"/>
    <col min="1816" max="1817" width="15.7109375" style="2" customWidth="1"/>
    <col min="1818" max="1818" width="2.85546875" style="2" customWidth="1"/>
    <col min="1819" max="1819" width="37.5703125" style="2" customWidth="1"/>
    <col min="1820" max="1820" width="2.85546875" style="2" customWidth="1"/>
    <col min="1821" max="1822" width="15.7109375" style="2" customWidth="1"/>
    <col min="1823" max="1824" width="2.85546875" style="2" customWidth="1"/>
    <col min="1825" max="1826" width="15.7109375" style="2" customWidth="1"/>
    <col min="1827" max="1828" width="2.85546875" style="2" customWidth="1"/>
    <col min="1829" max="1829" width="11.42578125" style="2" customWidth="1"/>
    <col min="1830" max="2048" width="11.42578125" style="2"/>
    <col min="2049" max="2049" width="2.85546875" style="2" customWidth="1"/>
    <col min="2050" max="2050" width="37.5703125" style="2" customWidth="1"/>
    <col min="2051" max="2051" width="2.85546875" style="2" customWidth="1"/>
    <col min="2052" max="2053" width="15.7109375" style="2" customWidth="1"/>
    <col min="2054" max="2055" width="2.85546875" style="2" customWidth="1"/>
    <col min="2056" max="2057" width="15.7109375" style="2" customWidth="1"/>
    <col min="2058" max="2059" width="2.85546875" style="2" customWidth="1"/>
    <col min="2060" max="2061" width="15.7109375" style="2" customWidth="1"/>
    <col min="2062" max="2063" width="2.85546875" style="2" customWidth="1"/>
    <col min="2064" max="2065" width="15.7109375" style="2" customWidth="1"/>
    <col min="2066" max="2067" width="2.85546875" style="2" customWidth="1"/>
    <col min="2068" max="2069" width="15.7109375" style="2" customWidth="1"/>
    <col min="2070" max="2071" width="2.85546875" style="2" customWidth="1"/>
    <col min="2072" max="2073" width="15.7109375" style="2" customWidth="1"/>
    <col min="2074" max="2074" width="2.85546875" style="2" customWidth="1"/>
    <col min="2075" max="2075" width="37.5703125" style="2" customWidth="1"/>
    <col min="2076" max="2076" width="2.85546875" style="2" customWidth="1"/>
    <col min="2077" max="2078" width="15.7109375" style="2" customWidth="1"/>
    <col min="2079" max="2080" width="2.85546875" style="2" customWidth="1"/>
    <col min="2081" max="2082" width="15.7109375" style="2" customWidth="1"/>
    <col min="2083" max="2084" width="2.85546875" style="2" customWidth="1"/>
    <col min="2085" max="2085" width="11.42578125" style="2" customWidth="1"/>
    <col min="2086" max="2304" width="11.42578125" style="2"/>
    <col min="2305" max="2305" width="2.85546875" style="2" customWidth="1"/>
    <col min="2306" max="2306" width="37.5703125" style="2" customWidth="1"/>
    <col min="2307" max="2307" width="2.85546875" style="2" customWidth="1"/>
    <col min="2308" max="2309" width="15.7109375" style="2" customWidth="1"/>
    <col min="2310" max="2311" width="2.85546875" style="2" customWidth="1"/>
    <col min="2312" max="2313" width="15.7109375" style="2" customWidth="1"/>
    <col min="2314" max="2315" width="2.85546875" style="2" customWidth="1"/>
    <col min="2316" max="2317" width="15.7109375" style="2" customWidth="1"/>
    <col min="2318" max="2319" width="2.85546875" style="2" customWidth="1"/>
    <col min="2320" max="2321" width="15.7109375" style="2" customWidth="1"/>
    <col min="2322" max="2323" width="2.85546875" style="2" customWidth="1"/>
    <col min="2324" max="2325" width="15.7109375" style="2" customWidth="1"/>
    <col min="2326" max="2327" width="2.85546875" style="2" customWidth="1"/>
    <col min="2328" max="2329" width="15.7109375" style="2" customWidth="1"/>
    <col min="2330" max="2330" width="2.85546875" style="2" customWidth="1"/>
    <col min="2331" max="2331" width="37.5703125" style="2" customWidth="1"/>
    <col min="2332" max="2332" width="2.85546875" style="2" customWidth="1"/>
    <col min="2333" max="2334" width="15.7109375" style="2" customWidth="1"/>
    <col min="2335" max="2336" width="2.85546875" style="2" customWidth="1"/>
    <col min="2337" max="2338" width="15.7109375" style="2" customWidth="1"/>
    <col min="2339" max="2340" width="2.85546875" style="2" customWidth="1"/>
    <col min="2341" max="2341" width="11.42578125" style="2" customWidth="1"/>
    <col min="2342" max="2560" width="11.42578125" style="2"/>
    <col min="2561" max="2561" width="2.85546875" style="2" customWidth="1"/>
    <col min="2562" max="2562" width="37.5703125" style="2" customWidth="1"/>
    <col min="2563" max="2563" width="2.85546875" style="2" customWidth="1"/>
    <col min="2564" max="2565" width="15.7109375" style="2" customWidth="1"/>
    <col min="2566" max="2567" width="2.85546875" style="2" customWidth="1"/>
    <col min="2568" max="2569" width="15.7109375" style="2" customWidth="1"/>
    <col min="2570" max="2571" width="2.85546875" style="2" customWidth="1"/>
    <col min="2572" max="2573" width="15.7109375" style="2" customWidth="1"/>
    <col min="2574" max="2575" width="2.85546875" style="2" customWidth="1"/>
    <col min="2576" max="2577" width="15.7109375" style="2" customWidth="1"/>
    <col min="2578" max="2579" width="2.85546875" style="2" customWidth="1"/>
    <col min="2580" max="2581" width="15.7109375" style="2" customWidth="1"/>
    <col min="2582" max="2583" width="2.85546875" style="2" customWidth="1"/>
    <col min="2584" max="2585" width="15.7109375" style="2" customWidth="1"/>
    <col min="2586" max="2586" width="2.85546875" style="2" customWidth="1"/>
    <col min="2587" max="2587" width="37.5703125" style="2" customWidth="1"/>
    <col min="2588" max="2588" width="2.85546875" style="2" customWidth="1"/>
    <col min="2589" max="2590" width="15.7109375" style="2" customWidth="1"/>
    <col min="2591" max="2592" width="2.85546875" style="2" customWidth="1"/>
    <col min="2593" max="2594" width="15.7109375" style="2" customWidth="1"/>
    <col min="2595" max="2596" width="2.85546875" style="2" customWidth="1"/>
    <col min="2597" max="2597" width="11.42578125" style="2" customWidth="1"/>
    <col min="2598" max="2816" width="11.42578125" style="2"/>
    <col min="2817" max="2817" width="2.85546875" style="2" customWidth="1"/>
    <col min="2818" max="2818" width="37.5703125" style="2" customWidth="1"/>
    <col min="2819" max="2819" width="2.85546875" style="2" customWidth="1"/>
    <col min="2820" max="2821" width="15.7109375" style="2" customWidth="1"/>
    <col min="2822" max="2823" width="2.85546875" style="2" customWidth="1"/>
    <col min="2824" max="2825" width="15.7109375" style="2" customWidth="1"/>
    <col min="2826" max="2827" width="2.85546875" style="2" customWidth="1"/>
    <col min="2828" max="2829" width="15.7109375" style="2" customWidth="1"/>
    <col min="2830" max="2831" width="2.85546875" style="2" customWidth="1"/>
    <col min="2832" max="2833" width="15.7109375" style="2" customWidth="1"/>
    <col min="2834" max="2835" width="2.85546875" style="2" customWidth="1"/>
    <col min="2836" max="2837" width="15.7109375" style="2" customWidth="1"/>
    <col min="2838" max="2839" width="2.85546875" style="2" customWidth="1"/>
    <col min="2840" max="2841" width="15.7109375" style="2" customWidth="1"/>
    <col min="2842" max="2842" width="2.85546875" style="2" customWidth="1"/>
    <col min="2843" max="2843" width="37.5703125" style="2" customWidth="1"/>
    <col min="2844" max="2844" width="2.85546875" style="2" customWidth="1"/>
    <col min="2845" max="2846" width="15.7109375" style="2" customWidth="1"/>
    <col min="2847" max="2848" width="2.85546875" style="2" customWidth="1"/>
    <col min="2849" max="2850" width="15.7109375" style="2" customWidth="1"/>
    <col min="2851" max="2852" width="2.85546875" style="2" customWidth="1"/>
    <col min="2853" max="2853" width="11.42578125" style="2" customWidth="1"/>
    <col min="2854" max="3072" width="11.42578125" style="2"/>
    <col min="3073" max="3073" width="2.85546875" style="2" customWidth="1"/>
    <col min="3074" max="3074" width="37.5703125" style="2" customWidth="1"/>
    <col min="3075" max="3075" width="2.85546875" style="2" customWidth="1"/>
    <col min="3076" max="3077" width="15.7109375" style="2" customWidth="1"/>
    <col min="3078" max="3079" width="2.85546875" style="2" customWidth="1"/>
    <col min="3080" max="3081" width="15.7109375" style="2" customWidth="1"/>
    <col min="3082" max="3083" width="2.85546875" style="2" customWidth="1"/>
    <col min="3084" max="3085" width="15.7109375" style="2" customWidth="1"/>
    <col min="3086" max="3087" width="2.85546875" style="2" customWidth="1"/>
    <col min="3088" max="3089" width="15.7109375" style="2" customWidth="1"/>
    <col min="3090" max="3091" width="2.85546875" style="2" customWidth="1"/>
    <col min="3092" max="3093" width="15.7109375" style="2" customWidth="1"/>
    <col min="3094" max="3095" width="2.85546875" style="2" customWidth="1"/>
    <col min="3096" max="3097" width="15.7109375" style="2" customWidth="1"/>
    <col min="3098" max="3098" width="2.85546875" style="2" customWidth="1"/>
    <col min="3099" max="3099" width="37.5703125" style="2" customWidth="1"/>
    <col min="3100" max="3100" width="2.85546875" style="2" customWidth="1"/>
    <col min="3101" max="3102" width="15.7109375" style="2" customWidth="1"/>
    <col min="3103" max="3104" width="2.85546875" style="2" customWidth="1"/>
    <col min="3105" max="3106" width="15.7109375" style="2" customWidth="1"/>
    <col min="3107" max="3108" width="2.85546875" style="2" customWidth="1"/>
    <col min="3109" max="3109" width="11.42578125" style="2" customWidth="1"/>
    <col min="3110" max="3328" width="11.42578125" style="2"/>
    <col min="3329" max="3329" width="2.85546875" style="2" customWidth="1"/>
    <col min="3330" max="3330" width="37.5703125" style="2" customWidth="1"/>
    <col min="3331" max="3331" width="2.85546875" style="2" customWidth="1"/>
    <col min="3332" max="3333" width="15.7109375" style="2" customWidth="1"/>
    <col min="3334" max="3335" width="2.85546875" style="2" customWidth="1"/>
    <col min="3336" max="3337" width="15.7109375" style="2" customWidth="1"/>
    <col min="3338" max="3339" width="2.85546875" style="2" customWidth="1"/>
    <col min="3340" max="3341" width="15.7109375" style="2" customWidth="1"/>
    <col min="3342" max="3343" width="2.85546875" style="2" customWidth="1"/>
    <col min="3344" max="3345" width="15.7109375" style="2" customWidth="1"/>
    <col min="3346" max="3347" width="2.85546875" style="2" customWidth="1"/>
    <col min="3348" max="3349" width="15.7109375" style="2" customWidth="1"/>
    <col min="3350" max="3351" width="2.85546875" style="2" customWidth="1"/>
    <col min="3352" max="3353" width="15.7109375" style="2" customWidth="1"/>
    <col min="3354" max="3354" width="2.85546875" style="2" customWidth="1"/>
    <col min="3355" max="3355" width="37.5703125" style="2" customWidth="1"/>
    <col min="3356" max="3356" width="2.85546875" style="2" customWidth="1"/>
    <col min="3357" max="3358" width="15.7109375" style="2" customWidth="1"/>
    <col min="3359" max="3360" width="2.85546875" style="2" customWidth="1"/>
    <col min="3361" max="3362" width="15.7109375" style="2" customWidth="1"/>
    <col min="3363" max="3364" width="2.85546875" style="2" customWidth="1"/>
    <col min="3365" max="3365" width="11.42578125" style="2" customWidth="1"/>
    <col min="3366" max="3584" width="11.42578125" style="2"/>
    <col min="3585" max="3585" width="2.85546875" style="2" customWidth="1"/>
    <col min="3586" max="3586" width="37.5703125" style="2" customWidth="1"/>
    <col min="3587" max="3587" width="2.85546875" style="2" customWidth="1"/>
    <col min="3588" max="3589" width="15.7109375" style="2" customWidth="1"/>
    <col min="3590" max="3591" width="2.85546875" style="2" customWidth="1"/>
    <col min="3592" max="3593" width="15.7109375" style="2" customWidth="1"/>
    <col min="3594" max="3595" width="2.85546875" style="2" customWidth="1"/>
    <col min="3596" max="3597" width="15.7109375" style="2" customWidth="1"/>
    <col min="3598" max="3599" width="2.85546875" style="2" customWidth="1"/>
    <col min="3600" max="3601" width="15.7109375" style="2" customWidth="1"/>
    <col min="3602" max="3603" width="2.85546875" style="2" customWidth="1"/>
    <col min="3604" max="3605" width="15.7109375" style="2" customWidth="1"/>
    <col min="3606" max="3607" width="2.85546875" style="2" customWidth="1"/>
    <col min="3608" max="3609" width="15.7109375" style="2" customWidth="1"/>
    <col min="3610" max="3610" width="2.85546875" style="2" customWidth="1"/>
    <col min="3611" max="3611" width="37.5703125" style="2" customWidth="1"/>
    <col min="3612" max="3612" width="2.85546875" style="2" customWidth="1"/>
    <col min="3613" max="3614" width="15.7109375" style="2" customWidth="1"/>
    <col min="3615" max="3616" width="2.85546875" style="2" customWidth="1"/>
    <col min="3617" max="3618" width="15.7109375" style="2" customWidth="1"/>
    <col min="3619" max="3620" width="2.85546875" style="2" customWidth="1"/>
    <col min="3621" max="3621" width="11.42578125" style="2" customWidth="1"/>
    <col min="3622" max="3840" width="11.42578125" style="2"/>
    <col min="3841" max="3841" width="2.85546875" style="2" customWidth="1"/>
    <col min="3842" max="3842" width="37.5703125" style="2" customWidth="1"/>
    <col min="3843" max="3843" width="2.85546875" style="2" customWidth="1"/>
    <col min="3844" max="3845" width="15.7109375" style="2" customWidth="1"/>
    <col min="3846" max="3847" width="2.85546875" style="2" customWidth="1"/>
    <col min="3848" max="3849" width="15.7109375" style="2" customWidth="1"/>
    <col min="3850" max="3851" width="2.85546875" style="2" customWidth="1"/>
    <col min="3852" max="3853" width="15.7109375" style="2" customWidth="1"/>
    <col min="3854" max="3855" width="2.85546875" style="2" customWidth="1"/>
    <col min="3856" max="3857" width="15.7109375" style="2" customWidth="1"/>
    <col min="3858" max="3859" width="2.85546875" style="2" customWidth="1"/>
    <col min="3860" max="3861" width="15.7109375" style="2" customWidth="1"/>
    <col min="3862" max="3863" width="2.85546875" style="2" customWidth="1"/>
    <col min="3864" max="3865" width="15.7109375" style="2" customWidth="1"/>
    <col min="3866" max="3866" width="2.85546875" style="2" customWidth="1"/>
    <col min="3867" max="3867" width="37.5703125" style="2" customWidth="1"/>
    <col min="3868" max="3868" width="2.85546875" style="2" customWidth="1"/>
    <col min="3869" max="3870" width="15.7109375" style="2" customWidth="1"/>
    <col min="3871" max="3872" width="2.85546875" style="2" customWidth="1"/>
    <col min="3873" max="3874" width="15.7109375" style="2" customWidth="1"/>
    <col min="3875" max="3876" width="2.85546875" style="2" customWidth="1"/>
    <col min="3877" max="3877" width="11.42578125" style="2" customWidth="1"/>
    <col min="3878" max="4096" width="11.42578125" style="2"/>
    <col min="4097" max="4097" width="2.85546875" style="2" customWidth="1"/>
    <col min="4098" max="4098" width="37.5703125" style="2" customWidth="1"/>
    <col min="4099" max="4099" width="2.85546875" style="2" customWidth="1"/>
    <col min="4100" max="4101" width="15.7109375" style="2" customWidth="1"/>
    <col min="4102" max="4103" width="2.85546875" style="2" customWidth="1"/>
    <col min="4104" max="4105" width="15.7109375" style="2" customWidth="1"/>
    <col min="4106" max="4107" width="2.85546875" style="2" customWidth="1"/>
    <col min="4108" max="4109" width="15.7109375" style="2" customWidth="1"/>
    <col min="4110" max="4111" width="2.85546875" style="2" customWidth="1"/>
    <col min="4112" max="4113" width="15.7109375" style="2" customWidth="1"/>
    <col min="4114" max="4115" width="2.85546875" style="2" customWidth="1"/>
    <col min="4116" max="4117" width="15.7109375" style="2" customWidth="1"/>
    <col min="4118" max="4119" width="2.85546875" style="2" customWidth="1"/>
    <col min="4120" max="4121" width="15.7109375" style="2" customWidth="1"/>
    <col min="4122" max="4122" width="2.85546875" style="2" customWidth="1"/>
    <col min="4123" max="4123" width="37.5703125" style="2" customWidth="1"/>
    <col min="4124" max="4124" width="2.85546875" style="2" customWidth="1"/>
    <col min="4125" max="4126" width="15.7109375" style="2" customWidth="1"/>
    <col min="4127" max="4128" width="2.85546875" style="2" customWidth="1"/>
    <col min="4129" max="4130" width="15.7109375" style="2" customWidth="1"/>
    <col min="4131" max="4132" width="2.85546875" style="2" customWidth="1"/>
    <col min="4133" max="4133" width="11.42578125" style="2" customWidth="1"/>
    <col min="4134" max="4352" width="11.42578125" style="2"/>
    <col min="4353" max="4353" width="2.85546875" style="2" customWidth="1"/>
    <col min="4354" max="4354" width="37.5703125" style="2" customWidth="1"/>
    <col min="4355" max="4355" width="2.85546875" style="2" customWidth="1"/>
    <col min="4356" max="4357" width="15.7109375" style="2" customWidth="1"/>
    <col min="4358" max="4359" width="2.85546875" style="2" customWidth="1"/>
    <col min="4360" max="4361" width="15.7109375" style="2" customWidth="1"/>
    <col min="4362" max="4363" width="2.85546875" style="2" customWidth="1"/>
    <col min="4364" max="4365" width="15.7109375" style="2" customWidth="1"/>
    <col min="4366" max="4367" width="2.85546875" style="2" customWidth="1"/>
    <col min="4368" max="4369" width="15.7109375" style="2" customWidth="1"/>
    <col min="4370" max="4371" width="2.85546875" style="2" customWidth="1"/>
    <col min="4372" max="4373" width="15.7109375" style="2" customWidth="1"/>
    <col min="4374" max="4375" width="2.85546875" style="2" customWidth="1"/>
    <col min="4376" max="4377" width="15.7109375" style="2" customWidth="1"/>
    <col min="4378" max="4378" width="2.85546875" style="2" customWidth="1"/>
    <col min="4379" max="4379" width="37.5703125" style="2" customWidth="1"/>
    <col min="4380" max="4380" width="2.85546875" style="2" customWidth="1"/>
    <col min="4381" max="4382" width="15.7109375" style="2" customWidth="1"/>
    <col min="4383" max="4384" width="2.85546875" style="2" customWidth="1"/>
    <col min="4385" max="4386" width="15.7109375" style="2" customWidth="1"/>
    <col min="4387" max="4388" width="2.85546875" style="2" customWidth="1"/>
    <col min="4389" max="4389" width="11.42578125" style="2" customWidth="1"/>
    <col min="4390" max="4608" width="11.42578125" style="2"/>
    <col min="4609" max="4609" width="2.85546875" style="2" customWidth="1"/>
    <col min="4610" max="4610" width="37.5703125" style="2" customWidth="1"/>
    <col min="4611" max="4611" width="2.85546875" style="2" customWidth="1"/>
    <col min="4612" max="4613" width="15.7109375" style="2" customWidth="1"/>
    <col min="4614" max="4615" width="2.85546875" style="2" customWidth="1"/>
    <col min="4616" max="4617" width="15.7109375" style="2" customWidth="1"/>
    <col min="4618" max="4619" width="2.85546875" style="2" customWidth="1"/>
    <col min="4620" max="4621" width="15.7109375" style="2" customWidth="1"/>
    <col min="4622" max="4623" width="2.85546875" style="2" customWidth="1"/>
    <col min="4624" max="4625" width="15.7109375" style="2" customWidth="1"/>
    <col min="4626" max="4627" width="2.85546875" style="2" customWidth="1"/>
    <col min="4628" max="4629" width="15.7109375" style="2" customWidth="1"/>
    <col min="4630" max="4631" width="2.85546875" style="2" customWidth="1"/>
    <col min="4632" max="4633" width="15.7109375" style="2" customWidth="1"/>
    <col min="4634" max="4634" width="2.85546875" style="2" customWidth="1"/>
    <col min="4635" max="4635" width="37.5703125" style="2" customWidth="1"/>
    <col min="4636" max="4636" width="2.85546875" style="2" customWidth="1"/>
    <col min="4637" max="4638" width="15.7109375" style="2" customWidth="1"/>
    <col min="4639" max="4640" width="2.85546875" style="2" customWidth="1"/>
    <col min="4641" max="4642" width="15.7109375" style="2" customWidth="1"/>
    <col min="4643" max="4644" width="2.85546875" style="2" customWidth="1"/>
    <col min="4645" max="4645" width="11.42578125" style="2" customWidth="1"/>
    <col min="4646" max="4864" width="11.42578125" style="2"/>
    <col min="4865" max="4865" width="2.85546875" style="2" customWidth="1"/>
    <col min="4866" max="4866" width="37.5703125" style="2" customWidth="1"/>
    <col min="4867" max="4867" width="2.85546875" style="2" customWidth="1"/>
    <col min="4868" max="4869" width="15.7109375" style="2" customWidth="1"/>
    <col min="4870" max="4871" width="2.85546875" style="2" customWidth="1"/>
    <col min="4872" max="4873" width="15.7109375" style="2" customWidth="1"/>
    <col min="4874" max="4875" width="2.85546875" style="2" customWidth="1"/>
    <col min="4876" max="4877" width="15.7109375" style="2" customWidth="1"/>
    <col min="4878" max="4879" width="2.85546875" style="2" customWidth="1"/>
    <col min="4880" max="4881" width="15.7109375" style="2" customWidth="1"/>
    <col min="4882" max="4883" width="2.85546875" style="2" customWidth="1"/>
    <col min="4884" max="4885" width="15.7109375" style="2" customWidth="1"/>
    <col min="4886" max="4887" width="2.85546875" style="2" customWidth="1"/>
    <col min="4888" max="4889" width="15.7109375" style="2" customWidth="1"/>
    <col min="4890" max="4890" width="2.85546875" style="2" customWidth="1"/>
    <col min="4891" max="4891" width="37.5703125" style="2" customWidth="1"/>
    <col min="4892" max="4892" width="2.85546875" style="2" customWidth="1"/>
    <col min="4893" max="4894" width="15.7109375" style="2" customWidth="1"/>
    <col min="4895" max="4896" width="2.85546875" style="2" customWidth="1"/>
    <col min="4897" max="4898" width="15.7109375" style="2" customWidth="1"/>
    <col min="4899" max="4900" width="2.85546875" style="2" customWidth="1"/>
    <col min="4901" max="4901" width="11.42578125" style="2" customWidth="1"/>
    <col min="4902" max="5120" width="11.42578125" style="2"/>
    <col min="5121" max="5121" width="2.85546875" style="2" customWidth="1"/>
    <col min="5122" max="5122" width="37.5703125" style="2" customWidth="1"/>
    <col min="5123" max="5123" width="2.85546875" style="2" customWidth="1"/>
    <col min="5124" max="5125" width="15.7109375" style="2" customWidth="1"/>
    <col min="5126" max="5127" width="2.85546875" style="2" customWidth="1"/>
    <col min="5128" max="5129" width="15.7109375" style="2" customWidth="1"/>
    <col min="5130" max="5131" width="2.85546875" style="2" customWidth="1"/>
    <col min="5132" max="5133" width="15.7109375" style="2" customWidth="1"/>
    <col min="5134" max="5135" width="2.85546875" style="2" customWidth="1"/>
    <col min="5136" max="5137" width="15.7109375" style="2" customWidth="1"/>
    <col min="5138" max="5139" width="2.85546875" style="2" customWidth="1"/>
    <col min="5140" max="5141" width="15.7109375" style="2" customWidth="1"/>
    <col min="5142" max="5143" width="2.85546875" style="2" customWidth="1"/>
    <col min="5144" max="5145" width="15.7109375" style="2" customWidth="1"/>
    <col min="5146" max="5146" width="2.85546875" style="2" customWidth="1"/>
    <col min="5147" max="5147" width="37.5703125" style="2" customWidth="1"/>
    <col min="5148" max="5148" width="2.85546875" style="2" customWidth="1"/>
    <col min="5149" max="5150" width="15.7109375" style="2" customWidth="1"/>
    <col min="5151" max="5152" width="2.85546875" style="2" customWidth="1"/>
    <col min="5153" max="5154" width="15.7109375" style="2" customWidth="1"/>
    <col min="5155" max="5156" width="2.85546875" style="2" customWidth="1"/>
    <col min="5157" max="5157" width="11.42578125" style="2" customWidth="1"/>
    <col min="5158" max="5376" width="11.42578125" style="2"/>
    <col min="5377" max="5377" width="2.85546875" style="2" customWidth="1"/>
    <col min="5378" max="5378" width="37.5703125" style="2" customWidth="1"/>
    <col min="5379" max="5379" width="2.85546875" style="2" customWidth="1"/>
    <col min="5380" max="5381" width="15.7109375" style="2" customWidth="1"/>
    <col min="5382" max="5383" width="2.85546875" style="2" customWidth="1"/>
    <col min="5384" max="5385" width="15.7109375" style="2" customWidth="1"/>
    <col min="5386" max="5387" width="2.85546875" style="2" customWidth="1"/>
    <col min="5388" max="5389" width="15.7109375" style="2" customWidth="1"/>
    <col min="5390" max="5391" width="2.85546875" style="2" customWidth="1"/>
    <col min="5392" max="5393" width="15.7109375" style="2" customWidth="1"/>
    <col min="5394" max="5395" width="2.85546875" style="2" customWidth="1"/>
    <col min="5396" max="5397" width="15.7109375" style="2" customWidth="1"/>
    <col min="5398" max="5399" width="2.85546875" style="2" customWidth="1"/>
    <col min="5400" max="5401" width="15.7109375" style="2" customWidth="1"/>
    <col min="5402" max="5402" width="2.85546875" style="2" customWidth="1"/>
    <col min="5403" max="5403" width="37.5703125" style="2" customWidth="1"/>
    <col min="5404" max="5404" width="2.85546875" style="2" customWidth="1"/>
    <col min="5405" max="5406" width="15.7109375" style="2" customWidth="1"/>
    <col min="5407" max="5408" width="2.85546875" style="2" customWidth="1"/>
    <col min="5409" max="5410" width="15.7109375" style="2" customWidth="1"/>
    <col min="5411" max="5412" width="2.85546875" style="2" customWidth="1"/>
    <col min="5413" max="5413" width="11.42578125" style="2" customWidth="1"/>
    <col min="5414" max="5632" width="11.42578125" style="2"/>
    <col min="5633" max="5633" width="2.85546875" style="2" customWidth="1"/>
    <col min="5634" max="5634" width="37.5703125" style="2" customWidth="1"/>
    <col min="5635" max="5635" width="2.85546875" style="2" customWidth="1"/>
    <col min="5636" max="5637" width="15.7109375" style="2" customWidth="1"/>
    <col min="5638" max="5639" width="2.85546875" style="2" customWidth="1"/>
    <col min="5640" max="5641" width="15.7109375" style="2" customWidth="1"/>
    <col min="5642" max="5643" width="2.85546875" style="2" customWidth="1"/>
    <col min="5644" max="5645" width="15.7109375" style="2" customWidth="1"/>
    <col min="5646" max="5647" width="2.85546875" style="2" customWidth="1"/>
    <col min="5648" max="5649" width="15.7109375" style="2" customWidth="1"/>
    <col min="5650" max="5651" width="2.85546875" style="2" customWidth="1"/>
    <col min="5652" max="5653" width="15.7109375" style="2" customWidth="1"/>
    <col min="5654" max="5655" width="2.85546875" style="2" customWidth="1"/>
    <col min="5656" max="5657" width="15.7109375" style="2" customWidth="1"/>
    <col min="5658" max="5658" width="2.85546875" style="2" customWidth="1"/>
    <col min="5659" max="5659" width="37.5703125" style="2" customWidth="1"/>
    <col min="5660" max="5660" width="2.85546875" style="2" customWidth="1"/>
    <col min="5661" max="5662" width="15.7109375" style="2" customWidth="1"/>
    <col min="5663" max="5664" width="2.85546875" style="2" customWidth="1"/>
    <col min="5665" max="5666" width="15.7109375" style="2" customWidth="1"/>
    <col min="5667" max="5668" width="2.85546875" style="2" customWidth="1"/>
    <col min="5669" max="5669" width="11.42578125" style="2" customWidth="1"/>
    <col min="5670" max="5888" width="11.42578125" style="2"/>
    <col min="5889" max="5889" width="2.85546875" style="2" customWidth="1"/>
    <col min="5890" max="5890" width="37.5703125" style="2" customWidth="1"/>
    <col min="5891" max="5891" width="2.85546875" style="2" customWidth="1"/>
    <col min="5892" max="5893" width="15.7109375" style="2" customWidth="1"/>
    <col min="5894" max="5895" width="2.85546875" style="2" customWidth="1"/>
    <col min="5896" max="5897" width="15.7109375" style="2" customWidth="1"/>
    <col min="5898" max="5899" width="2.85546875" style="2" customWidth="1"/>
    <col min="5900" max="5901" width="15.7109375" style="2" customWidth="1"/>
    <col min="5902" max="5903" width="2.85546875" style="2" customWidth="1"/>
    <col min="5904" max="5905" width="15.7109375" style="2" customWidth="1"/>
    <col min="5906" max="5907" width="2.85546875" style="2" customWidth="1"/>
    <col min="5908" max="5909" width="15.7109375" style="2" customWidth="1"/>
    <col min="5910" max="5911" width="2.85546875" style="2" customWidth="1"/>
    <col min="5912" max="5913" width="15.7109375" style="2" customWidth="1"/>
    <col min="5914" max="5914" width="2.85546875" style="2" customWidth="1"/>
    <col min="5915" max="5915" width="37.5703125" style="2" customWidth="1"/>
    <col min="5916" max="5916" width="2.85546875" style="2" customWidth="1"/>
    <col min="5917" max="5918" width="15.7109375" style="2" customWidth="1"/>
    <col min="5919" max="5920" width="2.85546875" style="2" customWidth="1"/>
    <col min="5921" max="5922" width="15.7109375" style="2" customWidth="1"/>
    <col min="5923" max="5924" width="2.85546875" style="2" customWidth="1"/>
    <col min="5925" max="5925" width="11.42578125" style="2" customWidth="1"/>
    <col min="5926" max="6144" width="11.42578125" style="2"/>
    <col min="6145" max="6145" width="2.85546875" style="2" customWidth="1"/>
    <col min="6146" max="6146" width="37.5703125" style="2" customWidth="1"/>
    <col min="6147" max="6147" width="2.85546875" style="2" customWidth="1"/>
    <col min="6148" max="6149" width="15.7109375" style="2" customWidth="1"/>
    <col min="6150" max="6151" width="2.85546875" style="2" customWidth="1"/>
    <col min="6152" max="6153" width="15.7109375" style="2" customWidth="1"/>
    <col min="6154" max="6155" width="2.85546875" style="2" customWidth="1"/>
    <col min="6156" max="6157" width="15.7109375" style="2" customWidth="1"/>
    <col min="6158" max="6159" width="2.85546875" style="2" customWidth="1"/>
    <col min="6160" max="6161" width="15.7109375" style="2" customWidth="1"/>
    <col min="6162" max="6163" width="2.85546875" style="2" customWidth="1"/>
    <col min="6164" max="6165" width="15.7109375" style="2" customWidth="1"/>
    <col min="6166" max="6167" width="2.85546875" style="2" customWidth="1"/>
    <col min="6168" max="6169" width="15.7109375" style="2" customWidth="1"/>
    <col min="6170" max="6170" width="2.85546875" style="2" customWidth="1"/>
    <col min="6171" max="6171" width="37.5703125" style="2" customWidth="1"/>
    <col min="6172" max="6172" width="2.85546875" style="2" customWidth="1"/>
    <col min="6173" max="6174" width="15.7109375" style="2" customWidth="1"/>
    <col min="6175" max="6176" width="2.85546875" style="2" customWidth="1"/>
    <col min="6177" max="6178" width="15.7109375" style="2" customWidth="1"/>
    <col min="6179" max="6180" width="2.85546875" style="2" customWidth="1"/>
    <col min="6181" max="6181" width="11.42578125" style="2" customWidth="1"/>
    <col min="6182" max="6400" width="11.42578125" style="2"/>
    <col min="6401" max="6401" width="2.85546875" style="2" customWidth="1"/>
    <col min="6402" max="6402" width="37.5703125" style="2" customWidth="1"/>
    <col min="6403" max="6403" width="2.85546875" style="2" customWidth="1"/>
    <col min="6404" max="6405" width="15.7109375" style="2" customWidth="1"/>
    <col min="6406" max="6407" width="2.85546875" style="2" customWidth="1"/>
    <col min="6408" max="6409" width="15.7109375" style="2" customWidth="1"/>
    <col min="6410" max="6411" width="2.85546875" style="2" customWidth="1"/>
    <col min="6412" max="6413" width="15.7109375" style="2" customWidth="1"/>
    <col min="6414" max="6415" width="2.85546875" style="2" customWidth="1"/>
    <col min="6416" max="6417" width="15.7109375" style="2" customWidth="1"/>
    <col min="6418" max="6419" width="2.85546875" style="2" customWidth="1"/>
    <col min="6420" max="6421" width="15.7109375" style="2" customWidth="1"/>
    <col min="6422" max="6423" width="2.85546875" style="2" customWidth="1"/>
    <col min="6424" max="6425" width="15.7109375" style="2" customWidth="1"/>
    <col min="6426" max="6426" width="2.85546875" style="2" customWidth="1"/>
    <col min="6427" max="6427" width="37.5703125" style="2" customWidth="1"/>
    <col min="6428" max="6428" width="2.85546875" style="2" customWidth="1"/>
    <col min="6429" max="6430" width="15.7109375" style="2" customWidth="1"/>
    <col min="6431" max="6432" width="2.85546875" style="2" customWidth="1"/>
    <col min="6433" max="6434" width="15.7109375" style="2" customWidth="1"/>
    <col min="6435" max="6436" width="2.85546875" style="2" customWidth="1"/>
    <col min="6437" max="6437" width="11.42578125" style="2" customWidth="1"/>
    <col min="6438" max="6656" width="11.42578125" style="2"/>
    <col min="6657" max="6657" width="2.85546875" style="2" customWidth="1"/>
    <col min="6658" max="6658" width="37.5703125" style="2" customWidth="1"/>
    <col min="6659" max="6659" width="2.85546875" style="2" customWidth="1"/>
    <col min="6660" max="6661" width="15.7109375" style="2" customWidth="1"/>
    <col min="6662" max="6663" width="2.85546875" style="2" customWidth="1"/>
    <col min="6664" max="6665" width="15.7109375" style="2" customWidth="1"/>
    <col min="6666" max="6667" width="2.85546875" style="2" customWidth="1"/>
    <col min="6668" max="6669" width="15.7109375" style="2" customWidth="1"/>
    <col min="6670" max="6671" width="2.85546875" style="2" customWidth="1"/>
    <col min="6672" max="6673" width="15.7109375" style="2" customWidth="1"/>
    <col min="6674" max="6675" width="2.85546875" style="2" customWidth="1"/>
    <col min="6676" max="6677" width="15.7109375" style="2" customWidth="1"/>
    <col min="6678" max="6679" width="2.85546875" style="2" customWidth="1"/>
    <col min="6680" max="6681" width="15.7109375" style="2" customWidth="1"/>
    <col min="6682" max="6682" width="2.85546875" style="2" customWidth="1"/>
    <col min="6683" max="6683" width="37.5703125" style="2" customWidth="1"/>
    <col min="6684" max="6684" width="2.85546875" style="2" customWidth="1"/>
    <col min="6685" max="6686" width="15.7109375" style="2" customWidth="1"/>
    <col min="6687" max="6688" width="2.85546875" style="2" customWidth="1"/>
    <col min="6689" max="6690" width="15.7109375" style="2" customWidth="1"/>
    <col min="6691" max="6692" width="2.85546875" style="2" customWidth="1"/>
    <col min="6693" max="6693" width="11.42578125" style="2" customWidth="1"/>
    <col min="6694" max="6912" width="11.42578125" style="2"/>
    <col min="6913" max="6913" width="2.85546875" style="2" customWidth="1"/>
    <col min="6914" max="6914" width="37.5703125" style="2" customWidth="1"/>
    <col min="6915" max="6915" width="2.85546875" style="2" customWidth="1"/>
    <col min="6916" max="6917" width="15.7109375" style="2" customWidth="1"/>
    <col min="6918" max="6919" width="2.85546875" style="2" customWidth="1"/>
    <col min="6920" max="6921" width="15.7109375" style="2" customWidth="1"/>
    <col min="6922" max="6923" width="2.85546875" style="2" customWidth="1"/>
    <col min="6924" max="6925" width="15.7109375" style="2" customWidth="1"/>
    <col min="6926" max="6927" width="2.85546875" style="2" customWidth="1"/>
    <col min="6928" max="6929" width="15.7109375" style="2" customWidth="1"/>
    <col min="6930" max="6931" width="2.85546875" style="2" customWidth="1"/>
    <col min="6932" max="6933" width="15.7109375" style="2" customWidth="1"/>
    <col min="6934" max="6935" width="2.85546875" style="2" customWidth="1"/>
    <col min="6936" max="6937" width="15.7109375" style="2" customWidth="1"/>
    <col min="6938" max="6938" width="2.85546875" style="2" customWidth="1"/>
    <col min="6939" max="6939" width="37.5703125" style="2" customWidth="1"/>
    <col min="6940" max="6940" width="2.85546875" style="2" customWidth="1"/>
    <col min="6941" max="6942" width="15.7109375" style="2" customWidth="1"/>
    <col min="6943" max="6944" width="2.85546875" style="2" customWidth="1"/>
    <col min="6945" max="6946" width="15.7109375" style="2" customWidth="1"/>
    <col min="6947" max="6948" width="2.85546875" style="2" customWidth="1"/>
    <col min="6949" max="6949" width="11.42578125" style="2" customWidth="1"/>
    <col min="6950" max="7168" width="11.42578125" style="2"/>
    <col min="7169" max="7169" width="2.85546875" style="2" customWidth="1"/>
    <col min="7170" max="7170" width="37.5703125" style="2" customWidth="1"/>
    <col min="7171" max="7171" width="2.85546875" style="2" customWidth="1"/>
    <col min="7172" max="7173" width="15.7109375" style="2" customWidth="1"/>
    <col min="7174" max="7175" width="2.85546875" style="2" customWidth="1"/>
    <col min="7176" max="7177" width="15.7109375" style="2" customWidth="1"/>
    <col min="7178" max="7179" width="2.85546875" style="2" customWidth="1"/>
    <col min="7180" max="7181" width="15.7109375" style="2" customWidth="1"/>
    <col min="7182" max="7183" width="2.85546875" style="2" customWidth="1"/>
    <col min="7184" max="7185" width="15.7109375" style="2" customWidth="1"/>
    <col min="7186" max="7187" width="2.85546875" style="2" customWidth="1"/>
    <col min="7188" max="7189" width="15.7109375" style="2" customWidth="1"/>
    <col min="7190" max="7191" width="2.85546875" style="2" customWidth="1"/>
    <col min="7192" max="7193" width="15.7109375" style="2" customWidth="1"/>
    <col min="7194" max="7194" width="2.85546875" style="2" customWidth="1"/>
    <col min="7195" max="7195" width="37.5703125" style="2" customWidth="1"/>
    <col min="7196" max="7196" width="2.85546875" style="2" customWidth="1"/>
    <col min="7197" max="7198" width="15.7109375" style="2" customWidth="1"/>
    <col min="7199" max="7200" width="2.85546875" style="2" customWidth="1"/>
    <col min="7201" max="7202" width="15.7109375" style="2" customWidth="1"/>
    <col min="7203" max="7204" width="2.85546875" style="2" customWidth="1"/>
    <col min="7205" max="7205" width="11.42578125" style="2" customWidth="1"/>
    <col min="7206" max="7424" width="11.42578125" style="2"/>
    <col min="7425" max="7425" width="2.85546875" style="2" customWidth="1"/>
    <col min="7426" max="7426" width="37.5703125" style="2" customWidth="1"/>
    <col min="7427" max="7427" width="2.85546875" style="2" customWidth="1"/>
    <col min="7428" max="7429" width="15.7109375" style="2" customWidth="1"/>
    <col min="7430" max="7431" width="2.85546875" style="2" customWidth="1"/>
    <col min="7432" max="7433" width="15.7109375" style="2" customWidth="1"/>
    <col min="7434" max="7435" width="2.85546875" style="2" customWidth="1"/>
    <col min="7436" max="7437" width="15.7109375" style="2" customWidth="1"/>
    <col min="7438" max="7439" width="2.85546875" style="2" customWidth="1"/>
    <col min="7440" max="7441" width="15.7109375" style="2" customWidth="1"/>
    <col min="7442" max="7443" width="2.85546875" style="2" customWidth="1"/>
    <col min="7444" max="7445" width="15.7109375" style="2" customWidth="1"/>
    <col min="7446" max="7447" width="2.85546875" style="2" customWidth="1"/>
    <col min="7448" max="7449" width="15.7109375" style="2" customWidth="1"/>
    <col min="7450" max="7450" width="2.85546875" style="2" customWidth="1"/>
    <col min="7451" max="7451" width="37.5703125" style="2" customWidth="1"/>
    <col min="7452" max="7452" width="2.85546875" style="2" customWidth="1"/>
    <col min="7453" max="7454" width="15.7109375" style="2" customWidth="1"/>
    <col min="7455" max="7456" width="2.85546875" style="2" customWidth="1"/>
    <col min="7457" max="7458" width="15.7109375" style="2" customWidth="1"/>
    <col min="7459" max="7460" width="2.85546875" style="2" customWidth="1"/>
    <col min="7461" max="7461" width="11.42578125" style="2" customWidth="1"/>
    <col min="7462" max="7680" width="11.42578125" style="2"/>
    <col min="7681" max="7681" width="2.85546875" style="2" customWidth="1"/>
    <col min="7682" max="7682" width="37.5703125" style="2" customWidth="1"/>
    <col min="7683" max="7683" width="2.85546875" style="2" customWidth="1"/>
    <col min="7684" max="7685" width="15.7109375" style="2" customWidth="1"/>
    <col min="7686" max="7687" width="2.85546875" style="2" customWidth="1"/>
    <col min="7688" max="7689" width="15.7109375" style="2" customWidth="1"/>
    <col min="7690" max="7691" width="2.85546875" style="2" customWidth="1"/>
    <col min="7692" max="7693" width="15.7109375" style="2" customWidth="1"/>
    <col min="7694" max="7695" width="2.85546875" style="2" customWidth="1"/>
    <col min="7696" max="7697" width="15.7109375" style="2" customWidth="1"/>
    <col min="7698" max="7699" width="2.85546875" style="2" customWidth="1"/>
    <col min="7700" max="7701" width="15.7109375" style="2" customWidth="1"/>
    <col min="7702" max="7703" width="2.85546875" style="2" customWidth="1"/>
    <col min="7704" max="7705" width="15.7109375" style="2" customWidth="1"/>
    <col min="7706" max="7706" width="2.85546875" style="2" customWidth="1"/>
    <col min="7707" max="7707" width="37.5703125" style="2" customWidth="1"/>
    <col min="7708" max="7708" width="2.85546875" style="2" customWidth="1"/>
    <col min="7709" max="7710" width="15.7109375" style="2" customWidth="1"/>
    <col min="7711" max="7712" width="2.85546875" style="2" customWidth="1"/>
    <col min="7713" max="7714" width="15.7109375" style="2" customWidth="1"/>
    <col min="7715" max="7716" width="2.85546875" style="2" customWidth="1"/>
    <col min="7717" max="7717" width="11.42578125" style="2" customWidth="1"/>
    <col min="7718" max="7936" width="11.42578125" style="2"/>
    <col min="7937" max="7937" width="2.85546875" style="2" customWidth="1"/>
    <col min="7938" max="7938" width="37.5703125" style="2" customWidth="1"/>
    <col min="7939" max="7939" width="2.85546875" style="2" customWidth="1"/>
    <col min="7940" max="7941" width="15.7109375" style="2" customWidth="1"/>
    <col min="7942" max="7943" width="2.85546875" style="2" customWidth="1"/>
    <col min="7944" max="7945" width="15.7109375" style="2" customWidth="1"/>
    <col min="7946" max="7947" width="2.85546875" style="2" customWidth="1"/>
    <col min="7948" max="7949" width="15.7109375" style="2" customWidth="1"/>
    <col min="7950" max="7951" width="2.85546875" style="2" customWidth="1"/>
    <col min="7952" max="7953" width="15.7109375" style="2" customWidth="1"/>
    <col min="7954" max="7955" width="2.85546875" style="2" customWidth="1"/>
    <col min="7956" max="7957" width="15.7109375" style="2" customWidth="1"/>
    <col min="7958" max="7959" width="2.85546875" style="2" customWidth="1"/>
    <col min="7960" max="7961" width="15.7109375" style="2" customWidth="1"/>
    <col min="7962" max="7962" width="2.85546875" style="2" customWidth="1"/>
    <col min="7963" max="7963" width="37.5703125" style="2" customWidth="1"/>
    <col min="7964" max="7964" width="2.85546875" style="2" customWidth="1"/>
    <col min="7965" max="7966" width="15.7109375" style="2" customWidth="1"/>
    <col min="7967" max="7968" width="2.85546875" style="2" customWidth="1"/>
    <col min="7969" max="7970" width="15.7109375" style="2" customWidth="1"/>
    <col min="7971" max="7972" width="2.85546875" style="2" customWidth="1"/>
    <col min="7973" max="7973" width="11.42578125" style="2" customWidth="1"/>
    <col min="7974" max="8192" width="11.42578125" style="2"/>
    <col min="8193" max="8193" width="2.85546875" style="2" customWidth="1"/>
    <col min="8194" max="8194" width="37.5703125" style="2" customWidth="1"/>
    <col min="8195" max="8195" width="2.85546875" style="2" customWidth="1"/>
    <col min="8196" max="8197" width="15.7109375" style="2" customWidth="1"/>
    <col min="8198" max="8199" width="2.85546875" style="2" customWidth="1"/>
    <col min="8200" max="8201" width="15.7109375" style="2" customWidth="1"/>
    <col min="8202" max="8203" width="2.85546875" style="2" customWidth="1"/>
    <col min="8204" max="8205" width="15.7109375" style="2" customWidth="1"/>
    <col min="8206" max="8207" width="2.85546875" style="2" customWidth="1"/>
    <col min="8208" max="8209" width="15.7109375" style="2" customWidth="1"/>
    <col min="8210" max="8211" width="2.85546875" style="2" customWidth="1"/>
    <col min="8212" max="8213" width="15.7109375" style="2" customWidth="1"/>
    <col min="8214" max="8215" width="2.85546875" style="2" customWidth="1"/>
    <col min="8216" max="8217" width="15.7109375" style="2" customWidth="1"/>
    <col min="8218" max="8218" width="2.85546875" style="2" customWidth="1"/>
    <col min="8219" max="8219" width="37.5703125" style="2" customWidth="1"/>
    <col min="8220" max="8220" width="2.85546875" style="2" customWidth="1"/>
    <col min="8221" max="8222" width="15.7109375" style="2" customWidth="1"/>
    <col min="8223" max="8224" width="2.85546875" style="2" customWidth="1"/>
    <col min="8225" max="8226" width="15.7109375" style="2" customWidth="1"/>
    <col min="8227" max="8228" width="2.85546875" style="2" customWidth="1"/>
    <col min="8229" max="8229" width="11.42578125" style="2" customWidth="1"/>
    <col min="8230" max="8448" width="11.42578125" style="2"/>
    <col min="8449" max="8449" width="2.85546875" style="2" customWidth="1"/>
    <col min="8450" max="8450" width="37.5703125" style="2" customWidth="1"/>
    <col min="8451" max="8451" width="2.85546875" style="2" customWidth="1"/>
    <col min="8452" max="8453" width="15.7109375" style="2" customWidth="1"/>
    <col min="8454" max="8455" width="2.85546875" style="2" customWidth="1"/>
    <col min="8456" max="8457" width="15.7109375" style="2" customWidth="1"/>
    <col min="8458" max="8459" width="2.85546875" style="2" customWidth="1"/>
    <col min="8460" max="8461" width="15.7109375" style="2" customWidth="1"/>
    <col min="8462" max="8463" width="2.85546875" style="2" customWidth="1"/>
    <col min="8464" max="8465" width="15.7109375" style="2" customWidth="1"/>
    <col min="8466" max="8467" width="2.85546875" style="2" customWidth="1"/>
    <col min="8468" max="8469" width="15.7109375" style="2" customWidth="1"/>
    <col min="8470" max="8471" width="2.85546875" style="2" customWidth="1"/>
    <col min="8472" max="8473" width="15.7109375" style="2" customWidth="1"/>
    <col min="8474" max="8474" width="2.85546875" style="2" customWidth="1"/>
    <col min="8475" max="8475" width="37.5703125" style="2" customWidth="1"/>
    <col min="8476" max="8476" width="2.85546875" style="2" customWidth="1"/>
    <col min="8477" max="8478" width="15.7109375" style="2" customWidth="1"/>
    <col min="8479" max="8480" width="2.85546875" style="2" customWidth="1"/>
    <col min="8481" max="8482" width="15.7109375" style="2" customWidth="1"/>
    <col min="8483" max="8484" width="2.85546875" style="2" customWidth="1"/>
    <col min="8485" max="8485" width="11.42578125" style="2" customWidth="1"/>
    <col min="8486" max="8704" width="11.42578125" style="2"/>
    <col min="8705" max="8705" width="2.85546875" style="2" customWidth="1"/>
    <col min="8706" max="8706" width="37.5703125" style="2" customWidth="1"/>
    <col min="8707" max="8707" width="2.85546875" style="2" customWidth="1"/>
    <col min="8708" max="8709" width="15.7109375" style="2" customWidth="1"/>
    <col min="8710" max="8711" width="2.85546875" style="2" customWidth="1"/>
    <col min="8712" max="8713" width="15.7109375" style="2" customWidth="1"/>
    <col min="8714" max="8715" width="2.85546875" style="2" customWidth="1"/>
    <col min="8716" max="8717" width="15.7109375" style="2" customWidth="1"/>
    <col min="8718" max="8719" width="2.85546875" style="2" customWidth="1"/>
    <col min="8720" max="8721" width="15.7109375" style="2" customWidth="1"/>
    <col min="8722" max="8723" width="2.85546875" style="2" customWidth="1"/>
    <col min="8724" max="8725" width="15.7109375" style="2" customWidth="1"/>
    <col min="8726" max="8727" width="2.85546875" style="2" customWidth="1"/>
    <col min="8728" max="8729" width="15.7109375" style="2" customWidth="1"/>
    <col min="8730" max="8730" width="2.85546875" style="2" customWidth="1"/>
    <col min="8731" max="8731" width="37.5703125" style="2" customWidth="1"/>
    <col min="8732" max="8732" width="2.85546875" style="2" customWidth="1"/>
    <col min="8733" max="8734" width="15.7109375" style="2" customWidth="1"/>
    <col min="8735" max="8736" width="2.85546875" style="2" customWidth="1"/>
    <col min="8737" max="8738" width="15.7109375" style="2" customWidth="1"/>
    <col min="8739" max="8740" width="2.85546875" style="2" customWidth="1"/>
    <col min="8741" max="8741" width="11.42578125" style="2" customWidth="1"/>
    <col min="8742" max="8960" width="11.42578125" style="2"/>
    <col min="8961" max="8961" width="2.85546875" style="2" customWidth="1"/>
    <col min="8962" max="8962" width="37.5703125" style="2" customWidth="1"/>
    <col min="8963" max="8963" width="2.85546875" style="2" customWidth="1"/>
    <col min="8964" max="8965" width="15.7109375" style="2" customWidth="1"/>
    <col min="8966" max="8967" width="2.85546875" style="2" customWidth="1"/>
    <col min="8968" max="8969" width="15.7109375" style="2" customWidth="1"/>
    <col min="8970" max="8971" width="2.85546875" style="2" customWidth="1"/>
    <col min="8972" max="8973" width="15.7109375" style="2" customWidth="1"/>
    <col min="8974" max="8975" width="2.85546875" style="2" customWidth="1"/>
    <col min="8976" max="8977" width="15.7109375" style="2" customWidth="1"/>
    <col min="8978" max="8979" width="2.85546875" style="2" customWidth="1"/>
    <col min="8980" max="8981" width="15.7109375" style="2" customWidth="1"/>
    <col min="8982" max="8983" width="2.85546875" style="2" customWidth="1"/>
    <col min="8984" max="8985" width="15.7109375" style="2" customWidth="1"/>
    <col min="8986" max="8986" width="2.85546875" style="2" customWidth="1"/>
    <col min="8987" max="8987" width="37.5703125" style="2" customWidth="1"/>
    <col min="8988" max="8988" width="2.85546875" style="2" customWidth="1"/>
    <col min="8989" max="8990" width="15.7109375" style="2" customWidth="1"/>
    <col min="8991" max="8992" width="2.85546875" style="2" customWidth="1"/>
    <col min="8993" max="8994" width="15.7109375" style="2" customWidth="1"/>
    <col min="8995" max="8996" width="2.85546875" style="2" customWidth="1"/>
    <col min="8997" max="8997" width="11.42578125" style="2" customWidth="1"/>
    <col min="8998" max="9216" width="11.42578125" style="2"/>
    <col min="9217" max="9217" width="2.85546875" style="2" customWidth="1"/>
    <col min="9218" max="9218" width="37.5703125" style="2" customWidth="1"/>
    <col min="9219" max="9219" width="2.85546875" style="2" customWidth="1"/>
    <col min="9220" max="9221" width="15.7109375" style="2" customWidth="1"/>
    <col min="9222" max="9223" width="2.85546875" style="2" customWidth="1"/>
    <col min="9224" max="9225" width="15.7109375" style="2" customWidth="1"/>
    <col min="9226" max="9227" width="2.85546875" style="2" customWidth="1"/>
    <col min="9228" max="9229" width="15.7109375" style="2" customWidth="1"/>
    <col min="9230" max="9231" width="2.85546875" style="2" customWidth="1"/>
    <col min="9232" max="9233" width="15.7109375" style="2" customWidth="1"/>
    <col min="9234" max="9235" width="2.85546875" style="2" customWidth="1"/>
    <col min="9236" max="9237" width="15.7109375" style="2" customWidth="1"/>
    <col min="9238" max="9239" width="2.85546875" style="2" customWidth="1"/>
    <col min="9240" max="9241" width="15.7109375" style="2" customWidth="1"/>
    <col min="9242" max="9242" width="2.85546875" style="2" customWidth="1"/>
    <col min="9243" max="9243" width="37.5703125" style="2" customWidth="1"/>
    <col min="9244" max="9244" width="2.85546875" style="2" customWidth="1"/>
    <col min="9245" max="9246" width="15.7109375" style="2" customWidth="1"/>
    <col min="9247" max="9248" width="2.85546875" style="2" customWidth="1"/>
    <col min="9249" max="9250" width="15.7109375" style="2" customWidth="1"/>
    <col min="9251" max="9252" width="2.85546875" style="2" customWidth="1"/>
    <col min="9253" max="9253" width="11.42578125" style="2" customWidth="1"/>
    <col min="9254" max="9472" width="11.42578125" style="2"/>
    <col min="9473" max="9473" width="2.85546875" style="2" customWidth="1"/>
    <col min="9474" max="9474" width="37.5703125" style="2" customWidth="1"/>
    <col min="9475" max="9475" width="2.85546875" style="2" customWidth="1"/>
    <col min="9476" max="9477" width="15.7109375" style="2" customWidth="1"/>
    <col min="9478" max="9479" width="2.85546875" style="2" customWidth="1"/>
    <col min="9480" max="9481" width="15.7109375" style="2" customWidth="1"/>
    <col min="9482" max="9483" width="2.85546875" style="2" customWidth="1"/>
    <col min="9484" max="9485" width="15.7109375" style="2" customWidth="1"/>
    <col min="9486" max="9487" width="2.85546875" style="2" customWidth="1"/>
    <col min="9488" max="9489" width="15.7109375" style="2" customWidth="1"/>
    <col min="9490" max="9491" width="2.85546875" style="2" customWidth="1"/>
    <col min="9492" max="9493" width="15.7109375" style="2" customWidth="1"/>
    <col min="9494" max="9495" width="2.85546875" style="2" customWidth="1"/>
    <col min="9496" max="9497" width="15.7109375" style="2" customWidth="1"/>
    <col min="9498" max="9498" width="2.85546875" style="2" customWidth="1"/>
    <col min="9499" max="9499" width="37.5703125" style="2" customWidth="1"/>
    <col min="9500" max="9500" width="2.85546875" style="2" customWidth="1"/>
    <col min="9501" max="9502" width="15.7109375" style="2" customWidth="1"/>
    <col min="9503" max="9504" width="2.85546875" style="2" customWidth="1"/>
    <col min="9505" max="9506" width="15.7109375" style="2" customWidth="1"/>
    <col min="9507" max="9508" width="2.85546875" style="2" customWidth="1"/>
    <col min="9509" max="9509" width="11.42578125" style="2" customWidth="1"/>
    <col min="9510" max="9728" width="11.42578125" style="2"/>
    <col min="9729" max="9729" width="2.85546875" style="2" customWidth="1"/>
    <col min="9730" max="9730" width="37.5703125" style="2" customWidth="1"/>
    <col min="9731" max="9731" width="2.85546875" style="2" customWidth="1"/>
    <col min="9732" max="9733" width="15.7109375" style="2" customWidth="1"/>
    <col min="9734" max="9735" width="2.85546875" style="2" customWidth="1"/>
    <col min="9736" max="9737" width="15.7109375" style="2" customWidth="1"/>
    <col min="9738" max="9739" width="2.85546875" style="2" customWidth="1"/>
    <col min="9740" max="9741" width="15.7109375" style="2" customWidth="1"/>
    <col min="9742" max="9743" width="2.85546875" style="2" customWidth="1"/>
    <col min="9744" max="9745" width="15.7109375" style="2" customWidth="1"/>
    <col min="9746" max="9747" width="2.85546875" style="2" customWidth="1"/>
    <col min="9748" max="9749" width="15.7109375" style="2" customWidth="1"/>
    <col min="9750" max="9751" width="2.85546875" style="2" customWidth="1"/>
    <col min="9752" max="9753" width="15.7109375" style="2" customWidth="1"/>
    <col min="9754" max="9754" width="2.85546875" style="2" customWidth="1"/>
    <col min="9755" max="9755" width="37.5703125" style="2" customWidth="1"/>
    <col min="9756" max="9756" width="2.85546875" style="2" customWidth="1"/>
    <col min="9757" max="9758" width="15.7109375" style="2" customWidth="1"/>
    <col min="9759" max="9760" width="2.85546875" style="2" customWidth="1"/>
    <col min="9761" max="9762" width="15.7109375" style="2" customWidth="1"/>
    <col min="9763" max="9764" width="2.85546875" style="2" customWidth="1"/>
    <col min="9765" max="9765" width="11.42578125" style="2" customWidth="1"/>
    <col min="9766" max="9984" width="11.42578125" style="2"/>
    <col min="9985" max="9985" width="2.85546875" style="2" customWidth="1"/>
    <col min="9986" max="9986" width="37.5703125" style="2" customWidth="1"/>
    <col min="9987" max="9987" width="2.85546875" style="2" customWidth="1"/>
    <col min="9988" max="9989" width="15.7109375" style="2" customWidth="1"/>
    <col min="9990" max="9991" width="2.85546875" style="2" customWidth="1"/>
    <col min="9992" max="9993" width="15.7109375" style="2" customWidth="1"/>
    <col min="9994" max="9995" width="2.85546875" style="2" customWidth="1"/>
    <col min="9996" max="9997" width="15.7109375" style="2" customWidth="1"/>
    <col min="9998" max="9999" width="2.85546875" style="2" customWidth="1"/>
    <col min="10000" max="10001" width="15.7109375" style="2" customWidth="1"/>
    <col min="10002" max="10003" width="2.85546875" style="2" customWidth="1"/>
    <col min="10004" max="10005" width="15.7109375" style="2" customWidth="1"/>
    <col min="10006" max="10007" width="2.85546875" style="2" customWidth="1"/>
    <col min="10008" max="10009" width="15.7109375" style="2" customWidth="1"/>
    <col min="10010" max="10010" width="2.85546875" style="2" customWidth="1"/>
    <col min="10011" max="10011" width="37.5703125" style="2" customWidth="1"/>
    <col min="10012" max="10012" width="2.85546875" style="2" customWidth="1"/>
    <col min="10013" max="10014" width="15.7109375" style="2" customWidth="1"/>
    <col min="10015" max="10016" width="2.85546875" style="2" customWidth="1"/>
    <col min="10017" max="10018" width="15.7109375" style="2" customWidth="1"/>
    <col min="10019" max="10020" width="2.85546875" style="2" customWidth="1"/>
    <col min="10021" max="10021" width="11.42578125" style="2" customWidth="1"/>
    <col min="10022" max="10240" width="11.42578125" style="2"/>
    <col min="10241" max="10241" width="2.85546875" style="2" customWidth="1"/>
    <col min="10242" max="10242" width="37.5703125" style="2" customWidth="1"/>
    <col min="10243" max="10243" width="2.85546875" style="2" customWidth="1"/>
    <col min="10244" max="10245" width="15.7109375" style="2" customWidth="1"/>
    <col min="10246" max="10247" width="2.85546875" style="2" customWidth="1"/>
    <col min="10248" max="10249" width="15.7109375" style="2" customWidth="1"/>
    <col min="10250" max="10251" width="2.85546875" style="2" customWidth="1"/>
    <col min="10252" max="10253" width="15.7109375" style="2" customWidth="1"/>
    <col min="10254" max="10255" width="2.85546875" style="2" customWidth="1"/>
    <col min="10256" max="10257" width="15.7109375" style="2" customWidth="1"/>
    <col min="10258" max="10259" width="2.85546875" style="2" customWidth="1"/>
    <col min="10260" max="10261" width="15.7109375" style="2" customWidth="1"/>
    <col min="10262" max="10263" width="2.85546875" style="2" customWidth="1"/>
    <col min="10264" max="10265" width="15.7109375" style="2" customWidth="1"/>
    <col min="10266" max="10266" width="2.85546875" style="2" customWidth="1"/>
    <col min="10267" max="10267" width="37.5703125" style="2" customWidth="1"/>
    <col min="10268" max="10268" width="2.85546875" style="2" customWidth="1"/>
    <col min="10269" max="10270" width="15.7109375" style="2" customWidth="1"/>
    <col min="10271" max="10272" width="2.85546875" style="2" customWidth="1"/>
    <col min="10273" max="10274" width="15.7109375" style="2" customWidth="1"/>
    <col min="10275" max="10276" width="2.85546875" style="2" customWidth="1"/>
    <col min="10277" max="10277" width="11.42578125" style="2" customWidth="1"/>
    <col min="10278" max="10496" width="11.42578125" style="2"/>
    <col min="10497" max="10497" width="2.85546875" style="2" customWidth="1"/>
    <col min="10498" max="10498" width="37.5703125" style="2" customWidth="1"/>
    <col min="10499" max="10499" width="2.85546875" style="2" customWidth="1"/>
    <col min="10500" max="10501" width="15.7109375" style="2" customWidth="1"/>
    <col min="10502" max="10503" width="2.85546875" style="2" customWidth="1"/>
    <col min="10504" max="10505" width="15.7109375" style="2" customWidth="1"/>
    <col min="10506" max="10507" width="2.85546875" style="2" customWidth="1"/>
    <col min="10508" max="10509" width="15.7109375" style="2" customWidth="1"/>
    <col min="10510" max="10511" width="2.85546875" style="2" customWidth="1"/>
    <col min="10512" max="10513" width="15.7109375" style="2" customWidth="1"/>
    <col min="10514" max="10515" width="2.85546875" style="2" customWidth="1"/>
    <col min="10516" max="10517" width="15.7109375" style="2" customWidth="1"/>
    <col min="10518" max="10519" width="2.85546875" style="2" customWidth="1"/>
    <col min="10520" max="10521" width="15.7109375" style="2" customWidth="1"/>
    <col min="10522" max="10522" width="2.85546875" style="2" customWidth="1"/>
    <col min="10523" max="10523" width="37.5703125" style="2" customWidth="1"/>
    <col min="10524" max="10524" width="2.85546875" style="2" customWidth="1"/>
    <col min="10525" max="10526" width="15.7109375" style="2" customWidth="1"/>
    <col min="10527" max="10528" width="2.85546875" style="2" customWidth="1"/>
    <col min="10529" max="10530" width="15.7109375" style="2" customWidth="1"/>
    <col min="10531" max="10532" width="2.85546875" style="2" customWidth="1"/>
    <col min="10533" max="10533" width="11.42578125" style="2" customWidth="1"/>
    <col min="10534" max="10752" width="11.42578125" style="2"/>
    <col min="10753" max="10753" width="2.85546875" style="2" customWidth="1"/>
    <col min="10754" max="10754" width="37.5703125" style="2" customWidth="1"/>
    <col min="10755" max="10755" width="2.85546875" style="2" customWidth="1"/>
    <col min="10756" max="10757" width="15.7109375" style="2" customWidth="1"/>
    <col min="10758" max="10759" width="2.85546875" style="2" customWidth="1"/>
    <col min="10760" max="10761" width="15.7109375" style="2" customWidth="1"/>
    <col min="10762" max="10763" width="2.85546875" style="2" customWidth="1"/>
    <col min="10764" max="10765" width="15.7109375" style="2" customWidth="1"/>
    <col min="10766" max="10767" width="2.85546875" style="2" customWidth="1"/>
    <col min="10768" max="10769" width="15.7109375" style="2" customWidth="1"/>
    <col min="10770" max="10771" width="2.85546875" style="2" customWidth="1"/>
    <col min="10772" max="10773" width="15.7109375" style="2" customWidth="1"/>
    <col min="10774" max="10775" width="2.85546875" style="2" customWidth="1"/>
    <col min="10776" max="10777" width="15.7109375" style="2" customWidth="1"/>
    <col min="10778" max="10778" width="2.85546875" style="2" customWidth="1"/>
    <col min="10779" max="10779" width="37.5703125" style="2" customWidth="1"/>
    <col min="10780" max="10780" width="2.85546875" style="2" customWidth="1"/>
    <col min="10781" max="10782" width="15.7109375" style="2" customWidth="1"/>
    <col min="10783" max="10784" width="2.85546875" style="2" customWidth="1"/>
    <col min="10785" max="10786" width="15.7109375" style="2" customWidth="1"/>
    <col min="10787" max="10788" width="2.85546875" style="2" customWidth="1"/>
    <col min="10789" max="10789" width="11.42578125" style="2" customWidth="1"/>
    <col min="10790" max="11008" width="11.42578125" style="2"/>
    <col min="11009" max="11009" width="2.85546875" style="2" customWidth="1"/>
    <col min="11010" max="11010" width="37.5703125" style="2" customWidth="1"/>
    <col min="11011" max="11011" width="2.85546875" style="2" customWidth="1"/>
    <col min="11012" max="11013" width="15.7109375" style="2" customWidth="1"/>
    <col min="11014" max="11015" width="2.85546875" style="2" customWidth="1"/>
    <col min="11016" max="11017" width="15.7109375" style="2" customWidth="1"/>
    <col min="11018" max="11019" width="2.85546875" style="2" customWidth="1"/>
    <col min="11020" max="11021" width="15.7109375" style="2" customWidth="1"/>
    <col min="11022" max="11023" width="2.85546875" style="2" customWidth="1"/>
    <col min="11024" max="11025" width="15.7109375" style="2" customWidth="1"/>
    <col min="11026" max="11027" width="2.85546875" style="2" customWidth="1"/>
    <col min="11028" max="11029" width="15.7109375" style="2" customWidth="1"/>
    <col min="11030" max="11031" width="2.85546875" style="2" customWidth="1"/>
    <col min="11032" max="11033" width="15.7109375" style="2" customWidth="1"/>
    <col min="11034" max="11034" width="2.85546875" style="2" customWidth="1"/>
    <col min="11035" max="11035" width="37.5703125" style="2" customWidth="1"/>
    <col min="11036" max="11036" width="2.85546875" style="2" customWidth="1"/>
    <col min="11037" max="11038" width="15.7109375" style="2" customWidth="1"/>
    <col min="11039" max="11040" width="2.85546875" style="2" customWidth="1"/>
    <col min="11041" max="11042" width="15.7109375" style="2" customWidth="1"/>
    <col min="11043" max="11044" width="2.85546875" style="2" customWidth="1"/>
    <col min="11045" max="11045" width="11.42578125" style="2" customWidth="1"/>
    <col min="11046" max="11264" width="11.42578125" style="2"/>
    <col min="11265" max="11265" width="2.85546875" style="2" customWidth="1"/>
    <col min="11266" max="11266" width="37.5703125" style="2" customWidth="1"/>
    <col min="11267" max="11267" width="2.85546875" style="2" customWidth="1"/>
    <col min="11268" max="11269" width="15.7109375" style="2" customWidth="1"/>
    <col min="11270" max="11271" width="2.85546875" style="2" customWidth="1"/>
    <col min="11272" max="11273" width="15.7109375" style="2" customWidth="1"/>
    <col min="11274" max="11275" width="2.85546875" style="2" customWidth="1"/>
    <col min="11276" max="11277" width="15.7109375" style="2" customWidth="1"/>
    <col min="11278" max="11279" width="2.85546875" style="2" customWidth="1"/>
    <col min="11280" max="11281" width="15.7109375" style="2" customWidth="1"/>
    <col min="11282" max="11283" width="2.85546875" style="2" customWidth="1"/>
    <col min="11284" max="11285" width="15.7109375" style="2" customWidth="1"/>
    <col min="11286" max="11287" width="2.85546875" style="2" customWidth="1"/>
    <col min="11288" max="11289" width="15.7109375" style="2" customWidth="1"/>
    <col min="11290" max="11290" width="2.85546875" style="2" customWidth="1"/>
    <col min="11291" max="11291" width="37.5703125" style="2" customWidth="1"/>
    <col min="11292" max="11292" width="2.85546875" style="2" customWidth="1"/>
    <col min="11293" max="11294" width="15.7109375" style="2" customWidth="1"/>
    <col min="11295" max="11296" width="2.85546875" style="2" customWidth="1"/>
    <col min="11297" max="11298" width="15.7109375" style="2" customWidth="1"/>
    <col min="11299" max="11300" width="2.85546875" style="2" customWidth="1"/>
    <col min="11301" max="11301" width="11.42578125" style="2" customWidth="1"/>
    <col min="11302" max="11520" width="11.42578125" style="2"/>
    <col min="11521" max="11521" width="2.85546875" style="2" customWidth="1"/>
    <col min="11522" max="11522" width="37.5703125" style="2" customWidth="1"/>
    <col min="11523" max="11523" width="2.85546875" style="2" customWidth="1"/>
    <col min="11524" max="11525" width="15.7109375" style="2" customWidth="1"/>
    <col min="11526" max="11527" width="2.85546875" style="2" customWidth="1"/>
    <col min="11528" max="11529" width="15.7109375" style="2" customWidth="1"/>
    <col min="11530" max="11531" width="2.85546875" style="2" customWidth="1"/>
    <col min="11532" max="11533" width="15.7109375" style="2" customWidth="1"/>
    <col min="11534" max="11535" width="2.85546875" style="2" customWidth="1"/>
    <col min="11536" max="11537" width="15.7109375" style="2" customWidth="1"/>
    <col min="11538" max="11539" width="2.85546875" style="2" customWidth="1"/>
    <col min="11540" max="11541" width="15.7109375" style="2" customWidth="1"/>
    <col min="11542" max="11543" width="2.85546875" style="2" customWidth="1"/>
    <col min="11544" max="11545" width="15.7109375" style="2" customWidth="1"/>
    <col min="11546" max="11546" width="2.85546875" style="2" customWidth="1"/>
    <col min="11547" max="11547" width="37.5703125" style="2" customWidth="1"/>
    <col min="11548" max="11548" width="2.85546875" style="2" customWidth="1"/>
    <col min="11549" max="11550" width="15.7109375" style="2" customWidth="1"/>
    <col min="11551" max="11552" width="2.85546875" style="2" customWidth="1"/>
    <col min="11553" max="11554" width="15.7109375" style="2" customWidth="1"/>
    <col min="11555" max="11556" width="2.85546875" style="2" customWidth="1"/>
    <col min="11557" max="11557" width="11.42578125" style="2" customWidth="1"/>
    <col min="11558" max="11776" width="11.42578125" style="2"/>
    <col min="11777" max="11777" width="2.85546875" style="2" customWidth="1"/>
    <col min="11778" max="11778" width="37.5703125" style="2" customWidth="1"/>
    <col min="11779" max="11779" width="2.85546875" style="2" customWidth="1"/>
    <col min="11780" max="11781" width="15.7109375" style="2" customWidth="1"/>
    <col min="11782" max="11783" width="2.85546875" style="2" customWidth="1"/>
    <col min="11784" max="11785" width="15.7109375" style="2" customWidth="1"/>
    <col min="11786" max="11787" width="2.85546875" style="2" customWidth="1"/>
    <col min="11788" max="11789" width="15.7109375" style="2" customWidth="1"/>
    <col min="11790" max="11791" width="2.85546875" style="2" customWidth="1"/>
    <col min="11792" max="11793" width="15.7109375" style="2" customWidth="1"/>
    <col min="11794" max="11795" width="2.85546875" style="2" customWidth="1"/>
    <col min="11796" max="11797" width="15.7109375" style="2" customWidth="1"/>
    <col min="11798" max="11799" width="2.85546875" style="2" customWidth="1"/>
    <col min="11800" max="11801" width="15.7109375" style="2" customWidth="1"/>
    <col min="11802" max="11802" width="2.85546875" style="2" customWidth="1"/>
    <col min="11803" max="11803" width="37.5703125" style="2" customWidth="1"/>
    <col min="11804" max="11804" width="2.85546875" style="2" customWidth="1"/>
    <col min="11805" max="11806" width="15.7109375" style="2" customWidth="1"/>
    <col min="11807" max="11808" width="2.85546875" style="2" customWidth="1"/>
    <col min="11809" max="11810" width="15.7109375" style="2" customWidth="1"/>
    <col min="11811" max="11812" width="2.85546875" style="2" customWidth="1"/>
    <col min="11813" max="11813" width="11.42578125" style="2" customWidth="1"/>
    <col min="11814" max="12032" width="11.42578125" style="2"/>
    <col min="12033" max="12033" width="2.85546875" style="2" customWidth="1"/>
    <col min="12034" max="12034" width="37.5703125" style="2" customWidth="1"/>
    <col min="12035" max="12035" width="2.85546875" style="2" customWidth="1"/>
    <col min="12036" max="12037" width="15.7109375" style="2" customWidth="1"/>
    <col min="12038" max="12039" width="2.85546875" style="2" customWidth="1"/>
    <col min="12040" max="12041" width="15.7109375" style="2" customWidth="1"/>
    <col min="12042" max="12043" width="2.85546875" style="2" customWidth="1"/>
    <col min="12044" max="12045" width="15.7109375" style="2" customWidth="1"/>
    <col min="12046" max="12047" width="2.85546875" style="2" customWidth="1"/>
    <col min="12048" max="12049" width="15.7109375" style="2" customWidth="1"/>
    <col min="12050" max="12051" width="2.85546875" style="2" customWidth="1"/>
    <col min="12052" max="12053" width="15.7109375" style="2" customWidth="1"/>
    <col min="12054" max="12055" width="2.85546875" style="2" customWidth="1"/>
    <col min="12056" max="12057" width="15.7109375" style="2" customWidth="1"/>
    <col min="12058" max="12058" width="2.85546875" style="2" customWidth="1"/>
    <col min="12059" max="12059" width="37.5703125" style="2" customWidth="1"/>
    <col min="12060" max="12060" width="2.85546875" style="2" customWidth="1"/>
    <col min="12061" max="12062" width="15.7109375" style="2" customWidth="1"/>
    <col min="12063" max="12064" width="2.85546875" style="2" customWidth="1"/>
    <col min="12065" max="12066" width="15.7109375" style="2" customWidth="1"/>
    <col min="12067" max="12068" width="2.85546875" style="2" customWidth="1"/>
    <col min="12069" max="12069" width="11.42578125" style="2" customWidth="1"/>
    <col min="12070" max="12288" width="11.42578125" style="2"/>
    <col min="12289" max="12289" width="2.85546875" style="2" customWidth="1"/>
    <col min="12290" max="12290" width="37.5703125" style="2" customWidth="1"/>
    <col min="12291" max="12291" width="2.85546875" style="2" customWidth="1"/>
    <col min="12292" max="12293" width="15.7109375" style="2" customWidth="1"/>
    <col min="12294" max="12295" width="2.85546875" style="2" customWidth="1"/>
    <col min="12296" max="12297" width="15.7109375" style="2" customWidth="1"/>
    <col min="12298" max="12299" width="2.85546875" style="2" customWidth="1"/>
    <col min="12300" max="12301" width="15.7109375" style="2" customWidth="1"/>
    <col min="12302" max="12303" width="2.85546875" style="2" customWidth="1"/>
    <col min="12304" max="12305" width="15.7109375" style="2" customWidth="1"/>
    <col min="12306" max="12307" width="2.85546875" style="2" customWidth="1"/>
    <col min="12308" max="12309" width="15.7109375" style="2" customWidth="1"/>
    <col min="12310" max="12311" width="2.85546875" style="2" customWidth="1"/>
    <col min="12312" max="12313" width="15.7109375" style="2" customWidth="1"/>
    <col min="12314" max="12314" width="2.85546875" style="2" customWidth="1"/>
    <col min="12315" max="12315" width="37.5703125" style="2" customWidth="1"/>
    <col min="12316" max="12316" width="2.85546875" style="2" customWidth="1"/>
    <col min="12317" max="12318" width="15.7109375" style="2" customWidth="1"/>
    <col min="12319" max="12320" width="2.85546875" style="2" customWidth="1"/>
    <col min="12321" max="12322" width="15.7109375" style="2" customWidth="1"/>
    <col min="12323" max="12324" width="2.85546875" style="2" customWidth="1"/>
    <col min="12325" max="12325" width="11.42578125" style="2" customWidth="1"/>
    <col min="12326" max="12544" width="11.42578125" style="2"/>
    <col min="12545" max="12545" width="2.85546875" style="2" customWidth="1"/>
    <col min="12546" max="12546" width="37.5703125" style="2" customWidth="1"/>
    <col min="12547" max="12547" width="2.85546875" style="2" customWidth="1"/>
    <col min="12548" max="12549" width="15.7109375" style="2" customWidth="1"/>
    <col min="12550" max="12551" width="2.85546875" style="2" customWidth="1"/>
    <col min="12552" max="12553" width="15.7109375" style="2" customWidth="1"/>
    <col min="12554" max="12555" width="2.85546875" style="2" customWidth="1"/>
    <col min="12556" max="12557" width="15.7109375" style="2" customWidth="1"/>
    <col min="12558" max="12559" width="2.85546875" style="2" customWidth="1"/>
    <col min="12560" max="12561" width="15.7109375" style="2" customWidth="1"/>
    <col min="12562" max="12563" width="2.85546875" style="2" customWidth="1"/>
    <col min="12564" max="12565" width="15.7109375" style="2" customWidth="1"/>
    <col min="12566" max="12567" width="2.85546875" style="2" customWidth="1"/>
    <col min="12568" max="12569" width="15.7109375" style="2" customWidth="1"/>
    <col min="12570" max="12570" width="2.85546875" style="2" customWidth="1"/>
    <col min="12571" max="12571" width="37.5703125" style="2" customWidth="1"/>
    <col min="12572" max="12572" width="2.85546875" style="2" customWidth="1"/>
    <col min="12573" max="12574" width="15.7109375" style="2" customWidth="1"/>
    <col min="12575" max="12576" width="2.85546875" style="2" customWidth="1"/>
    <col min="12577" max="12578" width="15.7109375" style="2" customWidth="1"/>
    <col min="12579" max="12580" width="2.85546875" style="2" customWidth="1"/>
    <col min="12581" max="12581" width="11.42578125" style="2" customWidth="1"/>
    <col min="12582" max="12800" width="11.42578125" style="2"/>
    <col min="12801" max="12801" width="2.85546875" style="2" customWidth="1"/>
    <col min="12802" max="12802" width="37.5703125" style="2" customWidth="1"/>
    <col min="12803" max="12803" width="2.85546875" style="2" customWidth="1"/>
    <col min="12804" max="12805" width="15.7109375" style="2" customWidth="1"/>
    <col min="12806" max="12807" width="2.85546875" style="2" customWidth="1"/>
    <col min="12808" max="12809" width="15.7109375" style="2" customWidth="1"/>
    <col min="12810" max="12811" width="2.85546875" style="2" customWidth="1"/>
    <col min="12812" max="12813" width="15.7109375" style="2" customWidth="1"/>
    <col min="12814" max="12815" width="2.85546875" style="2" customWidth="1"/>
    <col min="12816" max="12817" width="15.7109375" style="2" customWidth="1"/>
    <col min="12818" max="12819" width="2.85546875" style="2" customWidth="1"/>
    <col min="12820" max="12821" width="15.7109375" style="2" customWidth="1"/>
    <col min="12822" max="12823" width="2.85546875" style="2" customWidth="1"/>
    <col min="12824" max="12825" width="15.7109375" style="2" customWidth="1"/>
    <col min="12826" max="12826" width="2.85546875" style="2" customWidth="1"/>
    <col min="12827" max="12827" width="37.5703125" style="2" customWidth="1"/>
    <col min="12828" max="12828" width="2.85546875" style="2" customWidth="1"/>
    <col min="12829" max="12830" width="15.7109375" style="2" customWidth="1"/>
    <col min="12831" max="12832" width="2.85546875" style="2" customWidth="1"/>
    <col min="12833" max="12834" width="15.7109375" style="2" customWidth="1"/>
    <col min="12835" max="12836" width="2.85546875" style="2" customWidth="1"/>
    <col min="12837" max="12837" width="11.42578125" style="2" customWidth="1"/>
    <col min="12838" max="13056" width="11.42578125" style="2"/>
    <col min="13057" max="13057" width="2.85546875" style="2" customWidth="1"/>
    <col min="13058" max="13058" width="37.5703125" style="2" customWidth="1"/>
    <col min="13059" max="13059" width="2.85546875" style="2" customWidth="1"/>
    <col min="13060" max="13061" width="15.7109375" style="2" customWidth="1"/>
    <col min="13062" max="13063" width="2.85546875" style="2" customWidth="1"/>
    <col min="13064" max="13065" width="15.7109375" style="2" customWidth="1"/>
    <col min="13066" max="13067" width="2.85546875" style="2" customWidth="1"/>
    <col min="13068" max="13069" width="15.7109375" style="2" customWidth="1"/>
    <col min="13070" max="13071" width="2.85546875" style="2" customWidth="1"/>
    <col min="13072" max="13073" width="15.7109375" style="2" customWidth="1"/>
    <col min="13074" max="13075" width="2.85546875" style="2" customWidth="1"/>
    <col min="13076" max="13077" width="15.7109375" style="2" customWidth="1"/>
    <col min="13078" max="13079" width="2.85546875" style="2" customWidth="1"/>
    <col min="13080" max="13081" width="15.7109375" style="2" customWidth="1"/>
    <col min="13082" max="13082" width="2.85546875" style="2" customWidth="1"/>
    <col min="13083" max="13083" width="37.5703125" style="2" customWidth="1"/>
    <col min="13084" max="13084" width="2.85546875" style="2" customWidth="1"/>
    <col min="13085" max="13086" width="15.7109375" style="2" customWidth="1"/>
    <col min="13087" max="13088" width="2.85546875" style="2" customWidth="1"/>
    <col min="13089" max="13090" width="15.7109375" style="2" customWidth="1"/>
    <col min="13091" max="13092" width="2.85546875" style="2" customWidth="1"/>
    <col min="13093" max="13093" width="11.42578125" style="2" customWidth="1"/>
    <col min="13094" max="13312" width="11.42578125" style="2"/>
    <col min="13313" max="13313" width="2.85546875" style="2" customWidth="1"/>
    <col min="13314" max="13314" width="37.5703125" style="2" customWidth="1"/>
    <col min="13315" max="13315" width="2.85546875" style="2" customWidth="1"/>
    <col min="13316" max="13317" width="15.7109375" style="2" customWidth="1"/>
    <col min="13318" max="13319" width="2.85546875" style="2" customWidth="1"/>
    <col min="13320" max="13321" width="15.7109375" style="2" customWidth="1"/>
    <col min="13322" max="13323" width="2.85546875" style="2" customWidth="1"/>
    <col min="13324" max="13325" width="15.7109375" style="2" customWidth="1"/>
    <col min="13326" max="13327" width="2.85546875" style="2" customWidth="1"/>
    <col min="13328" max="13329" width="15.7109375" style="2" customWidth="1"/>
    <col min="13330" max="13331" width="2.85546875" style="2" customWidth="1"/>
    <col min="13332" max="13333" width="15.7109375" style="2" customWidth="1"/>
    <col min="13334" max="13335" width="2.85546875" style="2" customWidth="1"/>
    <col min="13336" max="13337" width="15.7109375" style="2" customWidth="1"/>
    <col min="13338" max="13338" width="2.85546875" style="2" customWidth="1"/>
    <col min="13339" max="13339" width="37.5703125" style="2" customWidth="1"/>
    <col min="13340" max="13340" width="2.85546875" style="2" customWidth="1"/>
    <col min="13341" max="13342" width="15.7109375" style="2" customWidth="1"/>
    <col min="13343" max="13344" width="2.85546875" style="2" customWidth="1"/>
    <col min="13345" max="13346" width="15.7109375" style="2" customWidth="1"/>
    <col min="13347" max="13348" width="2.85546875" style="2" customWidth="1"/>
    <col min="13349" max="13349" width="11.42578125" style="2" customWidth="1"/>
    <col min="13350" max="13568" width="11.42578125" style="2"/>
    <col min="13569" max="13569" width="2.85546875" style="2" customWidth="1"/>
    <col min="13570" max="13570" width="37.5703125" style="2" customWidth="1"/>
    <col min="13571" max="13571" width="2.85546875" style="2" customWidth="1"/>
    <col min="13572" max="13573" width="15.7109375" style="2" customWidth="1"/>
    <col min="13574" max="13575" width="2.85546875" style="2" customWidth="1"/>
    <col min="13576" max="13577" width="15.7109375" style="2" customWidth="1"/>
    <col min="13578" max="13579" width="2.85546875" style="2" customWidth="1"/>
    <col min="13580" max="13581" width="15.7109375" style="2" customWidth="1"/>
    <col min="13582" max="13583" width="2.85546875" style="2" customWidth="1"/>
    <col min="13584" max="13585" width="15.7109375" style="2" customWidth="1"/>
    <col min="13586" max="13587" width="2.85546875" style="2" customWidth="1"/>
    <col min="13588" max="13589" width="15.7109375" style="2" customWidth="1"/>
    <col min="13590" max="13591" width="2.85546875" style="2" customWidth="1"/>
    <col min="13592" max="13593" width="15.7109375" style="2" customWidth="1"/>
    <col min="13594" max="13594" width="2.85546875" style="2" customWidth="1"/>
    <col min="13595" max="13595" width="37.5703125" style="2" customWidth="1"/>
    <col min="13596" max="13596" width="2.85546875" style="2" customWidth="1"/>
    <col min="13597" max="13598" width="15.7109375" style="2" customWidth="1"/>
    <col min="13599" max="13600" width="2.85546875" style="2" customWidth="1"/>
    <col min="13601" max="13602" width="15.7109375" style="2" customWidth="1"/>
    <col min="13603" max="13604" width="2.85546875" style="2" customWidth="1"/>
    <col min="13605" max="13605" width="11.42578125" style="2" customWidth="1"/>
    <col min="13606" max="13824" width="11.42578125" style="2"/>
    <col min="13825" max="13825" width="2.85546875" style="2" customWidth="1"/>
    <col min="13826" max="13826" width="37.5703125" style="2" customWidth="1"/>
    <col min="13827" max="13827" width="2.85546875" style="2" customWidth="1"/>
    <col min="13828" max="13829" width="15.7109375" style="2" customWidth="1"/>
    <col min="13830" max="13831" width="2.85546875" style="2" customWidth="1"/>
    <col min="13832" max="13833" width="15.7109375" style="2" customWidth="1"/>
    <col min="13834" max="13835" width="2.85546875" style="2" customWidth="1"/>
    <col min="13836" max="13837" width="15.7109375" style="2" customWidth="1"/>
    <col min="13838" max="13839" width="2.85546875" style="2" customWidth="1"/>
    <col min="13840" max="13841" width="15.7109375" style="2" customWidth="1"/>
    <col min="13842" max="13843" width="2.85546875" style="2" customWidth="1"/>
    <col min="13844" max="13845" width="15.7109375" style="2" customWidth="1"/>
    <col min="13846" max="13847" width="2.85546875" style="2" customWidth="1"/>
    <col min="13848" max="13849" width="15.7109375" style="2" customWidth="1"/>
    <col min="13850" max="13850" width="2.85546875" style="2" customWidth="1"/>
    <col min="13851" max="13851" width="37.5703125" style="2" customWidth="1"/>
    <col min="13852" max="13852" width="2.85546875" style="2" customWidth="1"/>
    <col min="13853" max="13854" width="15.7109375" style="2" customWidth="1"/>
    <col min="13855" max="13856" width="2.85546875" style="2" customWidth="1"/>
    <col min="13857" max="13858" width="15.7109375" style="2" customWidth="1"/>
    <col min="13859" max="13860" width="2.85546875" style="2" customWidth="1"/>
    <col min="13861" max="13861" width="11.42578125" style="2" customWidth="1"/>
    <col min="13862" max="14080" width="11.42578125" style="2"/>
    <col min="14081" max="14081" width="2.85546875" style="2" customWidth="1"/>
    <col min="14082" max="14082" width="37.5703125" style="2" customWidth="1"/>
    <col min="14083" max="14083" width="2.85546875" style="2" customWidth="1"/>
    <col min="14084" max="14085" width="15.7109375" style="2" customWidth="1"/>
    <col min="14086" max="14087" width="2.85546875" style="2" customWidth="1"/>
    <col min="14088" max="14089" width="15.7109375" style="2" customWidth="1"/>
    <col min="14090" max="14091" width="2.85546875" style="2" customWidth="1"/>
    <col min="14092" max="14093" width="15.7109375" style="2" customWidth="1"/>
    <col min="14094" max="14095" width="2.85546875" style="2" customWidth="1"/>
    <col min="14096" max="14097" width="15.7109375" style="2" customWidth="1"/>
    <col min="14098" max="14099" width="2.85546875" style="2" customWidth="1"/>
    <col min="14100" max="14101" width="15.7109375" style="2" customWidth="1"/>
    <col min="14102" max="14103" width="2.85546875" style="2" customWidth="1"/>
    <col min="14104" max="14105" width="15.7109375" style="2" customWidth="1"/>
    <col min="14106" max="14106" width="2.85546875" style="2" customWidth="1"/>
    <col min="14107" max="14107" width="37.5703125" style="2" customWidth="1"/>
    <col min="14108" max="14108" width="2.85546875" style="2" customWidth="1"/>
    <col min="14109" max="14110" width="15.7109375" style="2" customWidth="1"/>
    <col min="14111" max="14112" width="2.85546875" style="2" customWidth="1"/>
    <col min="14113" max="14114" width="15.7109375" style="2" customWidth="1"/>
    <col min="14115" max="14116" width="2.85546875" style="2" customWidth="1"/>
    <col min="14117" max="14117" width="11.42578125" style="2" customWidth="1"/>
    <col min="14118" max="14336" width="11.42578125" style="2"/>
    <col min="14337" max="14337" width="2.85546875" style="2" customWidth="1"/>
    <col min="14338" max="14338" width="37.5703125" style="2" customWidth="1"/>
    <col min="14339" max="14339" width="2.85546875" style="2" customWidth="1"/>
    <col min="14340" max="14341" width="15.7109375" style="2" customWidth="1"/>
    <col min="14342" max="14343" width="2.85546875" style="2" customWidth="1"/>
    <col min="14344" max="14345" width="15.7109375" style="2" customWidth="1"/>
    <col min="14346" max="14347" width="2.85546875" style="2" customWidth="1"/>
    <col min="14348" max="14349" width="15.7109375" style="2" customWidth="1"/>
    <col min="14350" max="14351" width="2.85546875" style="2" customWidth="1"/>
    <col min="14352" max="14353" width="15.7109375" style="2" customWidth="1"/>
    <col min="14354" max="14355" width="2.85546875" style="2" customWidth="1"/>
    <col min="14356" max="14357" width="15.7109375" style="2" customWidth="1"/>
    <col min="14358" max="14359" width="2.85546875" style="2" customWidth="1"/>
    <col min="14360" max="14361" width="15.7109375" style="2" customWidth="1"/>
    <col min="14362" max="14362" width="2.85546875" style="2" customWidth="1"/>
    <col min="14363" max="14363" width="37.5703125" style="2" customWidth="1"/>
    <col min="14364" max="14364" width="2.85546875" style="2" customWidth="1"/>
    <col min="14365" max="14366" width="15.7109375" style="2" customWidth="1"/>
    <col min="14367" max="14368" width="2.85546875" style="2" customWidth="1"/>
    <col min="14369" max="14370" width="15.7109375" style="2" customWidth="1"/>
    <col min="14371" max="14372" width="2.85546875" style="2" customWidth="1"/>
    <col min="14373" max="14373" width="11.42578125" style="2" customWidth="1"/>
    <col min="14374" max="14592" width="11.42578125" style="2"/>
    <col min="14593" max="14593" width="2.85546875" style="2" customWidth="1"/>
    <col min="14594" max="14594" width="37.5703125" style="2" customWidth="1"/>
    <col min="14595" max="14595" width="2.85546875" style="2" customWidth="1"/>
    <col min="14596" max="14597" width="15.7109375" style="2" customWidth="1"/>
    <col min="14598" max="14599" width="2.85546875" style="2" customWidth="1"/>
    <col min="14600" max="14601" width="15.7109375" style="2" customWidth="1"/>
    <col min="14602" max="14603" width="2.85546875" style="2" customWidth="1"/>
    <col min="14604" max="14605" width="15.7109375" style="2" customWidth="1"/>
    <col min="14606" max="14607" width="2.85546875" style="2" customWidth="1"/>
    <col min="14608" max="14609" width="15.7109375" style="2" customWidth="1"/>
    <col min="14610" max="14611" width="2.85546875" style="2" customWidth="1"/>
    <col min="14612" max="14613" width="15.7109375" style="2" customWidth="1"/>
    <col min="14614" max="14615" width="2.85546875" style="2" customWidth="1"/>
    <col min="14616" max="14617" width="15.7109375" style="2" customWidth="1"/>
    <col min="14618" max="14618" width="2.85546875" style="2" customWidth="1"/>
    <col min="14619" max="14619" width="37.5703125" style="2" customWidth="1"/>
    <col min="14620" max="14620" width="2.85546875" style="2" customWidth="1"/>
    <col min="14621" max="14622" width="15.7109375" style="2" customWidth="1"/>
    <col min="14623" max="14624" width="2.85546875" style="2" customWidth="1"/>
    <col min="14625" max="14626" width="15.7109375" style="2" customWidth="1"/>
    <col min="14627" max="14628" width="2.85546875" style="2" customWidth="1"/>
    <col min="14629" max="14629" width="11.42578125" style="2" customWidth="1"/>
    <col min="14630" max="14848" width="11.42578125" style="2"/>
    <col min="14849" max="14849" width="2.85546875" style="2" customWidth="1"/>
    <col min="14850" max="14850" width="37.5703125" style="2" customWidth="1"/>
    <col min="14851" max="14851" width="2.85546875" style="2" customWidth="1"/>
    <col min="14852" max="14853" width="15.7109375" style="2" customWidth="1"/>
    <col min="14854" max="14855" width="2.85546875" style="2" customWidth="1"/>
    <col min="14856" max="14857" width="15.7109375" style="2" customWidth="1"/>
    <col min="14858" max="14859" width="2.85546875" style="2" customWidth="1"/>
    <col min="14860" max="14861" width="15.7109375" style="2" customWidth="1"/>
    <col min="14862" max="14863" width="2.85546875" style="2" customWidth="1"/>
    <col min="14864" max="14865" width="15.7109375" style="2" customWidth="1"/>
    <col min="14866" max="14867" width="2.85546875" style="2" customWidth="1"/>
    <col min="14868" max="14869" width="15.7109375" style="2" customWidth="1"/>
    <col min="14870" max="14871" width="2.85546875" style="2" customWidth="1"/>
    <col min="14872" max="14873" width="15.7109375" style="2" customWidth="1"/>
    <col min="14874" max="14874" width="2.85546875" style="2" customWidth="1"/>
    <col min="14875" max="14875" width="37.5703125" style="2" customWidth="1"/>
    <col min="14876" max="14876" width="2.85546875" style="2" customWidth="1"/>
    <col min="14877" max="14878" width="15.7109375" style="2" customWidth="1"/>
    <col min="14879" max="14880" width="2.85546875" style="2" customWidth="1"/>
    <col min="14881" max="14882" width="15.7109375" style="2" customWidth="1"/>
    <col min="14883" max="14884" width="2.85546875" style="2" customWidth="1"/>
    <col min="14885" max="14885" width="11.42578125" style="2" customWidth="1"/>
    <col min="14886" max="15104" width="11.42578125" style="2"/>
    <col min="15105" max="15105" width="2.85546875" style="2" customWidth="1"/>
    <col min="15106" max="15106" width="37.5703125" style="2" customWidth="1"/>
    <col min="15107" max="15107" width="2.85546875" style="2" customWidth="1"/>
    <col min="15108" max="15109" width="15.7109375" style="2" customWidth="1"/>
    <col min="15110" max="15111" width="2.85546875" style="2" customWidth="1"/>
    <col min="15112" max="15113" width="15.7109375" style="2" customWidth="1"/>
    <col min="15114" max="15115" width="2.85546875" style="2" customWidth="1"/>
    <col min="15116" max="15117" width="15.7109375" style="2" customWidth="1"/>
    <col min="15118" max="15119" width="2.85546875" style="2" customWidth="1"/>
    <col min="15120" max="15121" width="15.7109375" style="2" customWidth="1"/>
    <col min="15122" max="15123" width="2.85546875" style="2" customWidth="1"/>
    <col min="15124" max="15125" width="15.7109375" style="2" customWidth="1"/>
    <col min="15126" max="15127" width="2.85546875" style="2" customWidth="1"/>
    <col min="15128" max="15129" width="15.7109375" style="2" customWidth="1"/>
    <col min="15130" max="15130" width="2.85546875" style="2" customWidth="1"/>
    <col min="15131" max="15131" width="37.5703125" style="2" customWidth="1"/>
    <col min="15132" max="15132" width="2.85546875" style="2" customWidth="1"/>
    <col min="15133" max="15134" width="15.7109375" style="2" customWidth="1"/>
    <col min="15135" max="15136" width="2.85546875" style="2" customWidth="1"/>
    <col min="15137" max="15138" width="15.7109375" style="2" customWidth="1"/>
    <col min="15139" max="15140" width="2.85546875" style="2" customWidth="1"/>
    <col min="15141" max="15141" width="11.42578125" style="2" customWidth="1"/>
    <col min="15142" max="15360" width="11.42578125" style="2"/>
    <col min="15361" max="15361" width="2.85546875" style="2" customWidth="1"/>
    <col min="15362" max="15362" width="37.5703125" style="2" customWidth="1"/>
    <col min="15363" max="15363" width="2.85546875" style="2" customWidth="1"/>
    <col min="15364" max="15365" width="15.7109375" style="2" customWidth="1"/>
    <col min="15366" max="15367" width="2.85546875" style="2" customWidth="1"/>
    <col min="15368" max="15369" width="15.7109375" style="2" customWidth="1"/>
    <col min="15370" max="15371" width="2.85546875" style="2" customWidth="1"/>
    <col min="15372" max="15373" width="15.7109375" style="2" customWidth="1"/>
    <col min="15374" max="15375" width="2.85546875" style="2" customWidth="1"/>
    <col min="15376" max="15377" width="15.7109375" style="2" customWidth="1"/>
    <col min="15378" max="15379" width="2.85546875" style="2" customWidth="1"/>
    <col min="15380" max="15381" width="15.7109375" style="2" customWidth="1"/>
    <col min="15382" max="15383" width="2.85546875" style="2" customWidth="1"/>
    <col min="15384" max="15385" width="15.7109375" style="2" customWidth="1"/>
    <col min="15386" max="15386" width="2.85546875" style="2" customWidth="1"/>
    <col min="15387" max="15387" width="37.5703125" style="2" customWidth="1"/>
    <col min="15388" max="15388" width="2.85546875" style="2" customWidth="1"/>
    <col min="15389" max="15390" width="15.7109375" style="2" customWidth="1"/>
    <col min="15391" max="15392" width="2.85546875" style="2" customWidth="1"/>
    <col min="15393" max="15394" width="15.7109375" style="2" customWidth="1"/>
    <col min="15395" max="15396" width="2.85546875" style="2" customWidth="1"/>
    <col min="15397" max="15397" width="11.42578125" style="2" customWidth="1"/>
    <col min="15398" max="15616" width="11.42578125" style="2"/>
    <col min="15617" max="15617" width="2.85546875" style="2" customWidth="1"/>
    <col min="15618" max="15618" width="37.5703125" style="2" customWidth="1"/>
    <col min="15619" max="15619" width="2.85546875" style="2" customWidth="1"/>
    <col min="15620" max="15621" width="15.7109375" style="2" customWidth="1"/>
    <col min="15622" max="15623" width="2.85546875" style="2" customWidth="1"/>
    <col min="15624" max="15625" width="15.7109375" style="2" customWidth="1"/>
    <col min="15626" max="15627" width="2.85546875" style="2" customWidth="1"/>
    <col min="15628" max="15629" width="15.7109375" style="2" customWidth="1"/>
    <col min="15630" max="15631" width="2.85546875" style="2" customWidth="1"/>
    <col min="15632" max="15633" width="15.7109375" style="2" customWidth="1"/>
    <col min="15634" max="15635" width="2.85546875" style="2" customWidth="1"/>
    <col min="15636" max="15637" width="15.7109375" style="2" customWidth="1"/>
    <col min="15638" max="15639" width="2.85546875" style="2" customWidth="1"/>
    <col min="15640" max="15641" width="15.7109375" style="2" customWidth="1"/>
    <col min="15642" max="15642" width="2.85546875" style="2" customWidth="1"/>
    <col min="15643" max="15643" width="37.5703125" style="2" customWidth="1"/>
    <col min="15644" max="15644" width="2.85546875" style="2" customWidth="1"/>
    <col min="15645" max="15646" width="15.7109375" style="2" customWidth="1"/>
    <col min="15647" max="15648" width="2.85546875" style="2" customWidth="1"/>
    <col min="15649" max="15650" width="15.7109375" style="2" customWidth="1"/>
    <col min="15651" max="15652" width="2.85546875" style="2" customWidth="1"/>
    <col min="15653" max="15653" width="11.42578125" style="2" customWidth="1"/>
    <col min="15654" max="15872" width="11.42578125" style="2"/>
    <col min="15873" max="15873" width="2.85546875" style="2" customWidth="1"/>
    <col min="15874" max="15874" width="37.5703125" style="2" customWidth="1"/>
    <col min="15875" max="15875" width="2.85546875" style="2" customWidth="1"/>
    <col min="15876" max="15877" width="15.7109375" style="2" customWidth="1"/>
    <col min="15878" max="15879" width="2.85546875" style="2" customWidth="1"/>
    <col min="15880" max="15881" width="15.7109375" style="2" customWidth="1"/>
    <col min="15882" max="15883" width="2.85546875" style="2" customWidth="1"/>
    <col min="15884" max="15885" width="15.7109375" style="2" customWidth="1"/>
    <col min="15886" max="15887" width="2.85546875" style="2" customWidth="1"/>
    <col min="15888" max="15889" width="15.7109375" style="2" customWidth="1"/>
    <col min="15890" max="15891" width="2.85546875" style="2" customWidth="1"/>
    <col min="15892" max="15893" width="15.7109375" style="2" customWidth="1"/>
    <col min="15894" max="15895" width="2.85546875" style="2" customWidth="1"/>
    <col min="15896" max="15897" width="15.7109375" style="2" customWidth="1"/>
    <col min="15898" max="15898" width="2.85546875" style="2" customWidth="1"/>
    <col min="15899" max="15899" width="37.5703125" style="2" customWidth="1"/>
    <col min="15900" max="15900" width="2.85546875" style="2" customWidth="1"/>
    <col min="15901" max="15902" width="15.7109375" style="2" customWidth="1"/>
    <col min="15903" max="15904" width="2.85546875" style="2" customWidth="1"/>
    <col min="15905" max="15906" width="15.7109375" style="2" customWidth="1"/>
    <col min="15907" max="15908" width="2.85546875" style="2" customWidth="1"/>
    <col min="15909" max="15909" width="11.42578125" style="2" customWidth="1"/>
    <col min="15910" max="16128" width="11.42578125" style="2"/>
    <col min="16129" max="16129" width="2.85546875" style="2" customWidth="1"/>
    <col min="16130" max="16130" width="37.5703125" style="2" customWidth="1"/>
    <col min="16131" max="16131" width="2.85546875" style="2" customWidth="1"/>
    <col min="16132" max="16133" width="15.7109375" style="2" customWidth="1"/>
    <col min="16134" max="16135" width="2.85546875" style="2" customWidth="1"/>
    <col min="16136" max="16137" width="15.7109375" style="2" customWidth="1"/>
    <col min="16138" max="16139" width="2.85546875" style="2" customWidth="1"/>
    <col min="16140" max="16141" width="15.7109375" style="2" customWidth="1"/>
    <col min="16142" max="16143" width="2.85546875" style="2" customWidth="1"/>
    <col min="16144" max="16145" width="15.7109375" style="2" customWidth="1"/>
    <col min="16146" max="16147" width="2.85546875" style="2" customWidth="1"/>
    <col min="16148" max="16149" width="15.7109375" style="2" customWidth="1"/>
    <col min="16150" max="16151" width="2.85546875" style="2" customWidth="1"/>
    <col min="16152" max="16153" width="15.7109375" style="2" customWidth="1"/>
    <col min="16154" max="16154" width="2.85546875" style="2" customWidth="1"/>
    <col min="16155" max="16155" width="37.5703125" style="2" customWidth="1"/>
    <col min="16156" max="16156" width="2.85546875" style="2" customWidth="1"/>
    <col min="16157" max="16158" width="15.7109375" style="2" customWidth="1"/>
    <col min="16159" max="16160" width="2.85546875" style="2" customWidth="1"/>
    <col min="16161" max="16162" width="15.7109375" style="2" customWidth="1"/>
    <col min="16163" max="16164" width="2.85546875" style="2" customWidth="1"/>
    <col min="16165" max="16165" width="11.42578125" style="2" customWidth="1"/>
    <col min="16166" max="16384" width="11.42578125" style="2"/>
  </cols>
  <sheetData>
    <row r="1" spans="1:37" ht="12" customHeight="1" x14ac:dyDescent="0.25">
      <c r="B1" s="1"/>
      <c r="C1" s="209"/>
      <c r="D1" s="1"/>
      <c r="G1" s="209"/>
      <c r="H1" s="209"/>
      <c r="I1" s="209"/>
      <c r="K1" s="209"/>
      <c r="L1" s="209"/>
      <c r="M1" s="209"/>
      <c r="O1" s="209"/>
      <c r="P1" s="209"/>
      <c r="Q1" s="209"/>
      <c r="S1" s="209"/>
      <c r="T1" s="209"/>
      <c r="U1" s="209"/>
      <c r="W1" s="209"/>
      <c r="X1" s="112"/>
      <c r="Y1" s="112"/>
      <c r="Z1" s="209"/>
      <c r="AA1" s="1"/>
      <c r="AB1" s="209"/>
      <c r="AC1" s="209"/>
      <c r="AD1" s="209"/>
      <c r="AF1" s="209"/>
      <c r="AG1" s="209"/>
      <c r="AH1" s="209"/>
      <c r="AJ1" s="209"/>
      <c r="AK1" s="209"/>
    </row>
    <row r="2" spans="1:37" ht="12" customHeight="1" x14ac:dyDescent="0.25">
      <c r="B2" s="358" t="s">
        <v>445</v>
      </c>
      <c r="C2" s="209"/>
      <c r="D2" s="5"/>
      <c r="G2" s="209"/>
      <c r="H2" s="209"/>
      <c r="I2" s="209"/>
      <c r="K2" s="209"/>
      <c r="L2" s="209"/>
      <c r="M2" s="209"/>
      <c r="O2" s="209"/>
      <c r="P2" s="209"/>
      <c r="Q2" s="209"/>
      <c r="S2" s="209"/>
      <c r="T2" s="209"/>
      <c r="U2" s="209"/>
      <c r="W2" s="209"/>
      <c r="X2" s="112"/>
      <c r="Y2" s="112"/>
      <c r="Z2" s="1104"/>
      <c r="AB2" s="209"/>
      <c r="AC2" s="209"/>
      <c r="AD2" s="209"/>
      <c r="AF2" s="209"/>
      <c r="AG2" s="209"/>
      <c r="AH2" s="209"/>
      <c r="AJ2" s="209"/>
      <c r="AK2" s="1104"/>
    </row>
    <row r="3" spans="1:37" ht="12" customHeight="1" x14ac:dyDescent="0.25">
      <c r="B3" s="6" t="s">
        <v>703</v>
      </c>
      <c r="C3" s="209"/>
      <c r="G3" s="209"/>
      <c r="H3" s="209"/>
      <c r="I3" s="209"/>
      <c r="K3" s="209"/>
      <c r="L3" s="209"/>
      <c r="M3" s="209"/>
      <c r="O3" s="209"/>
      <c r="P3" s="209"/>
      <c r="Q3" s="209"/>
      <c r="S3" s="209"/>
      <c r="T3" s="209"/>
      <c r="U3" s="209"/>
      <c r="W3" s="209"/>
      <c r="X3" s="112"/>
      <c r="Y3" s="112"/>
      <c r="Z3" s="1104"/>
      <c r="AA3" s="116"/>
      <c r="AB3" s="209"/>
      <c r="AC3" s="209"/>
      <c r="AD3" s="209"/>
      <c r="AF3" s="209"/>
      <c r="AG3" s="209"/>
      <c r="AH3" s="209"/>
      <c r="AJ3" s="209"/>
      <c r="AK3" s="1104"/>
    </row>
    <row r="4" spans="1:37" ht="12" customHeight="1" x14ac:dyDescent="0.25">
      <c r="B4" s="2006" t="s">
        <v>4</v>
      </c>
      <c r="C4" s="209"/>
      <c r="D4" s="2041" t="s">
        <v>447</v>
      </c>
      <c r="E4" s="2041"/>
      <c r="F4" s="420"/>
      <c r="G4" s="420"/>
      <c r="H4" s="2041" t="s">
        <v>448</v>
      </c>
      <c r="I4" s="2041"/>
      <c r="J4" s="420"/>
      <c r="K4" s="420"/>
      <c r="L4" s="2041" t="s">
        <v>449</v>
      </c>
      <c r="M4" s="2041"/>
      <c r="N4" s="420"/>
      <c r="O4" s="420"/>
      <c r="P4" s="2041" t="s">
        <v>450</v>
      </c>
      <c r="Q4" s="2041"/>
      <c r="R4" s="420"/>
      <c r="S4" s="420"/>
      <c r="T4" s="2041" t="s">
        <v>451</v>
      </c>
      <c r="U4" s="2041"/>
      <c r="V4" s="420"/>
      <c r="W4" s="209"/>
      <c r="X4" s="2041" t="s">
        <v>9</v>
      </c>
      <c r="Y4" s="2041" t="s">
        <v>10</v>
      </c>
      <c r="Z4" s="421"/>
      <c r="AA4" s="2006" t="s">
        <v>4</v>
      </c>
      <c r="AB4" s="421"/>
      <c r="AC4" s="2041" t="s">
        <v>448</v>
      </c>
      <c r="AD4" s="2041"/>
      <c r="AE4" s="420"/>
      <c r="AF4" s="209"/>
      <c r="AG4" s="2041" t="s">
        <v>449</v>
      </c>
      <c r="AH4" s="2041"/>
      <c r="AI4" s="16"/>
    </row>
    <row r="5" spans="1:37" ht="12" customHeight="1" x14ac:dyDescent="0.25">
      <c r="B5" s="2006"/>
      <c r="C5" s="209"/>
      <c r="D5" s="422">
        <v>2016</v>
      </c>
      <c r="E5" s="422">
        <v>2015</v>
      </c>
      <c r="F5" s="423"/>
      <c r="G5" s="423"/>
      <c r="H5" s="422">
        <v>2016</v>
      </c>
      <c r="I5" s="422">
        <v>2015</v>
      </c>
      <c r="J5" s="423"/>
      <c r="K5" s="423"/>
      <c r="L5" s="422">
        <v>2016</v>
      </c>
      <c r="M5" s="422">
        <v>2015</v>
      </c>
      <c r="N5" s="423"/>
      <c r="O5" s="423"/>
      <c r="P5" s="422">
        <v>2016</v>
      </c>
      <c r="Q5" s="422">
        <v>2015</v>
      </c>
      <c r="R5" s="423"/>
      <c r="S5" s="423"/>
      <c r="T5" s="422">
        <v>2016</v>
      </c>
      <c r="U5" s="422">
        <v>2015</v>
      </c>
      <c r="V5" s="423"/>
      <c r="W5" s="209"/>
      <c r="X5" s="2041"/>
      <c r="Y5" s="2041"/>
      <c r="Z5" s="424"/>
      <c r="AA5" s="2006"/>
      <c r="AB5" s="424"/>
      <c r="AC5" s="422">
        <v>2016</v>
      </c>
      <c r="AD5" s="422">
        <v>2015</v>
      </c>
      <c r="AE5" s="423"/>
      <c r="AF5" s="209"/>
      <c r="AG5" s="422">
        <v>2016</v>
      </c>
      <c r="AH5" s="422">
        <v>2015</v>
      </c>
      <c r="AI5" s="16"/>
    </row>
    <row r="6" spans="1:37" ht="12" customHeight="1" x14ac:dyDescent="0.25">
      <c r="B6" s="16"/>
      <c r="C6" s="209"/>
      <c r="D6" s="16"/>
      <c r="E6" s="16"/>
      <c r="F6" s="16"/>
      <c r="G6" s="209"/>
      <c r="H6" s="209"/>
      <c r="I6" s="209"/>
      <c r="J6" s="16"/>
      <c r="K6" s="209"/>
      <c r="L6" s="209"/>
      <c r="M6" s="209"/>
      <c r="N6" s="16"/>
      <c r="O6" s="209"/>
      <c r="P6" s="209"/>
      <c r="Q6" s="209"/>
      <c r="R6" s="16"/>
      <c r="S6" s="209"/>
      <c r="T6" s="209"/>
      <c r="U6" s="209"/>
      <c r="V6" s="16"/>
      <c r="W6" s="209"/>
      <c r="X6" s="209"/>
      <c r="Y6" s="209"/>
      <c r="Z6" s="19"/>
      <c r="AA6" s="16"/>
      <c r="AB6" s="209"/>
      <c r="AC6" s="209"/>
      <c r="AD6" s="209"/>
      <c r="AE6" s="16"/>
      <c r="AF6" s="209"/>
      <c r="AG6" s="209"/>
      <c r="AH6" s="209"/>
      <c r="AI6" s="16"/>
      <c r="AJ6" s="209"/>
      <c r="AK6" s="1112"/>
    </row>
    <row r="7" spans="1:37" ht="12" customHeight="1" x14ac:dyDescent="0.25">
      <c r="B7" s="1113" t="s">
        <v>11</v>
      </c>
      <c r="C7" s="209"/>
      <c r="D7" s="21"/>
      <c r="E7" s="21"/>
      <c r="F7" s="118"/>
      <c r="G7" s="209"/>
      <c r="H7" s="209"/>
      <c r="I7" s="209"/>
      <c r="J7" s="118"/>
      <c r="K7" s="209"/>
      <c r="L7" s="209"/>
      <c r="M7" s="209"/>
      <c r="N7" s="118"/>
      <c r="O7" s="209"/>
      <c r="P7" s="209"/>
      <c r="Q7" s="209"/>
      <c r="R7" s="118"/>
      <c r="S7" s="209"/>
      <c r="T7" s="209"/>
      <c r="U7" s="209"/>
      <c r="V7" s="118"/>
      <c r="W7" s="209"/>
      <c r="X7" s="23"/>
      <c r="Y7" s="2"/>
      <c r="Z7" s="1104"/>
      <c r="AA7" s="1113" t="s">
        <v>11</v>
      </c>
      <c r="AB7" s="209"/>
      <c r="AC7" s="439"/>
      <c r="AD7" s="439"/>
      <c r="AE7" s="432"/>
      <c r="AF7" s="439"/>
      <c r="AG7" s="439"/>
      <c r="AH7" s="439"/>
      <c r="AI7" s="118"/>
      <c r="AJ7" s="209"/>
      <c r="AK7" s="209"/>
    </row>
    <row r="8" spans="1:37" ht="12" customHeight="1" x14ac:dyDescent="0.25">
      <c r="B8" s="1114" t="s">
        <v>12</v>
      </c>
      <c r="C8" s="209"/>
      <c r="D8" s="652">
        <v>3</v>
      </c>
      <c r="E8" s="634">
        <v>3</v>
      </c>
      <c r="F8" s="1792"/>
      <c r="G8" s="439"/>
      <c r="H8" s="1066" t="s">
        <v>131</v>
      </c>
      <c r="I8" s="63" t="s">
        <v>131</v>
      </c>
      <c r="J8" s="1145"/>
      <c r="K8" s="1024"/>
      <c r="L8" s="1350" t="s">
        <v>131</v>
      </c>
      <c r="M8" s="1350" t="s">
        <v>131</v>
      </c>
      <c r="N8" s="1145"/>
      <c r="O8" s="439"/>
      <c r="P8" s="1117" t="s">
        <v>131</v>
      </c>
      <c r="Q8" s="1117" t="s">
        <v>131</v>
      </c>
      <c r="R8" s="1116"/>
      <c r="S8" s="439"/>
      <c r="T8" s="1117" t="s">
        <v>131</v>
      </c>
      <c r="U8" s="1117" t="s">
        <v>131</v>
      </c>
      <c r="V8" s="1118"/>
      <c r="W8" s="209"/>
      <c r="X8" s="1779">
        <f>VLOOKUP(B8,'FX rates'!$B$9:$K$115,4,FALSE)</f>
        <v>1</v>
      </c>
      <c r="Y8" s="1451">
        <f>VLOOKUP(B8,'FX rates'!$B$9:$K$115,5,FALSE)</f>
        <v>1</v>
      </c>
      <c r="Z8" s="339"/>
      <c r="AA8" s="1114" t="s">
        <v>12</v>
      </c>
      <c r="AB8" s="439"/>
      <c r="AC8" s="1350" t="s">
        <v>131</v>
      </c>
      <c r="AD8" s="1350" t="s">
        <v>131</v>
      </c>
      <c r="AE8" s="1145"/>
      <c r="AF8" s="1024"/>
      <c r="AG8" s="1350" t="s">
        <v>131</v>
      </c>
      <c r="AH8" s="1350" t="s">
        <v>131</v>
      </c>
      <c r="AI8" s="1145"/>
      <c r="AJ8" s="1024"/>
      <c r="AK8" s="430"/>
    </row>
    <row r="9" spans="1:37" ht="12" customHeight="1" x14ac:dyDescent="0.25">
      <c r="B9" s="32" t="s">
        <v>14</v>
      </c>
      <c r="C9" s="209"/>
      <c r="D9" s="653">
        <v>15</v>
      </c>
      <c r="E9" s="635">
        <v>3</v>
      </c>
      <c r="F9" s="1793"/>
      <c r="G9" s="439"/>
      <c r="H9" s="996" t="s">
        <v>131</v>
      </c>
      <c r="I9" s="68" t="s">
        <v>131</v>
      </c>
      <c r="J9" s="121"/>
      <c r="K9" s="1024"/>
      <c r="L9" s="210" t="s">
        <v>131</v>
      </c>
      <c r="M9" s="210" t="s">
        <v>131</v>
      </c>
      <c r="N9" s="121"/>
      <c r="O9" s="439"/>
      <c r="P9" s="427" t="s">
        <v>131</v>
      </c>
      <c r="Q9" s="427" t="s">
        <v>131</v>
      </c>
      <c r="R9" s="428"/>
      <c r="S9" s="439"/>
      <c r="T9" s="427" t="s">
        <v>131</v>
      </c>
      <c r="U9" s="427" t="s">
        <v>131</v>
      </c>
      <c r="V9" s="221"/>
      <c r="W9" s="209"/>
      <c r="X9" s="1780">
        <f>VLOOKUP(B9,'FX rates'!$B$9:$K$115,4,FALSE)</f>
        <v>3.2522000000000002</v>
      </c>
      <c r="Y9" s="1452">
        <f>VLOOKUP(B9,'FX rates'!$B$9:$K$115,5,FALSE)</f>
        <v>3.8978999999999999</v>
      </c>
      <c r="Z9" s="39"/>
      <c r="AA9" s="32" t="s">
        <v>14</v>
      </c>
      <c r="AB9" s="439"/>
      <c r="AC9" s="210" t="s">
        <v>131</v>
      </c>
      <c r="AD9" s="210" t="s">
        <v>131</v>
      </c>
      <c r="AE9" s="121"/>
      <c r="AF9" s="1024"/>
      <c r="AG9" s="210" t="s">
        <v>131</v>
      </c>
      <c r="AH9" s="210" t="s">
        <v>131</v>
      </c>
      <c r="AI9" s="121"/>
      <c r="AJ9" s="1024"/>
      <c r="AK9" s="430"/>
    </row>
    <row r="10" spans="1:37" ht="12" customHeight="1" x14ac:dyDescent="0.25">
      <c r="B10" s="42" t="s">
        <v>28</v>
      </c>
      <c r="C10" s="209"/>
      <c r="D10" s="654">
        <v>2033</v>
      </c>
      <c r="E10" s="656">
        <v>2183</v>
      </c>
      <c r="F10" s="1794"/>
      <c r="G10" s="439"/>
      <c r="H10" s="1284" t="s">
        <v>131</v>
      </c>
      <c r="I10" s="283" t="s">
        <v>131</v>
      </c>
      <c r="J10" s="1893"/>
      <c r="K10" s="1024"/>
      <c r="L10" s="811" t="s">
        <v>131</v>
      </c>
      <c r="M10" s="811" t="s">
        <v>131</v>
      </c>
      <c r="N10" s="1893"/>
      <c r="O10" s="439"/>
      <c r="P10" s="1119" t="s">
        <v>131</v>
      </c>
      <c r="Q10" s="1119" t="s">
        <v>131</v>
      </c>
      <c r="R10" s="1120"/>
      <c r="S10" s="439"/>
      <c r="T10" s="1119" t="s">
        <v>131</v>
      </c>
      <c r="U10" s="1119" t="s">
        <v>131</v>
      </c>
      <c r="V10" s="1121"/>
      <c r="W10" s="209"/>
      <c r="X10" s="1781">
        <f>VLOOKUP(B10,'FX rates'!$B$9:$K$115,4,FALSE)</f>
        <v>1.3436999999999999</v>
      </c>
      <c r="Y10" s="1453">
        <f>VLOOKUP(B10,'FX rates'!$B$9:$K$115,5,FALSE)</f>
        <v>1.3864000000000001</v>
      </c>
      <c r="Z10" s="430"/>
      <c r="AA10" s="42" t="s">
        <v>28</v>
      </c>
      <c r="AB10" s="439"/>
      <c r="AC10" s="821" t="s">
        <v>131</v>
      </c>
      <c r="AD10" s="821" t="s">
        <v>131</v>
      </c>
      <c r="AE10" s="1895"/>
      <c r="AF10" s="1024"/>
      <c r="AG10" s="821" t="s">
        <v>131</v>
      </c>
      <c r="AH10" s="821" t="s">
        <v>131</v>
      </c>
      <c r="AI10" s="1895"/>
      <c r="AJ10" s="1024"/>
      <c r="AK10" s="430"/>
    </row>
    <row r="11" spans="1:37" ht="12" customHeight="1" x14ac:dyDescent="0.25">
      <c r="B11" s="157"/>
      <c r="C11" s="209"/>
      <c r="D11" s="267"/>
      <c r="E11" s="267"/>
      <c r="F11" s="432"/>
      <c r="G11" s="439"/>
      <c r="H11" s="29"/>
      <c r="I11" s="29"/>
      <c r="J11" s="128"/>
      <c r="K11" s="1024"/>
      <c r="L11" s="29"/>
      <c r="M11" s="29"/>
      <c r="N11" s="128"/>
      <c r="O11" s="439"/>
      <c r="P11" s="431"/>
      <c r="Q11" s="431"/>
      <c r="R11" s="432"/>
      <c r="S11" s="439"/>
      <c r="T11" s="431"/>
      <c r="U11" s="431"/>
      <c r="V11" s="431"/>
      <c r="W11" s="431"/>
      <c r="X11" s="431"/>
      <c r="Y11" s="431"/>
      <c r="Z11" s="339"/>
      <c r="AA11" s="157"/>
      <c r="AB11" s="439"/>
      <c r="AC11" s="29"/>
      <c r="AD11" s="29"/>
      <c r="AE11" s="128"/>
      <c r="AF11" s="1024"/>
      <c r="AG11" s="29"/>
      <c r="AH11" s="29"/>
      <c r="AI11" s="128"/>
      <c r="AJ11" s="1024"/>
      <c r="AK11" s="1123"/>
    </row>
    <row r="12" spans="1:37" ht="12" customHeight="1" x14ac:dyDescent="0.25">
      <c r="B12" s="57"/>
      <c r="C12" s="209"/>
      <c r="D12" s="267"/>
      <c r="E12" s="267"/>
      <c r="F12" s="432"/>
      <c r="G12" s="439"/>
      <c r="H12" s="29"/>
      <c r="I12" s="29"/>
      <c r="J12" s="128"/>
      <c r="K12" s="1024"/>
      <c r="L12" s="29"/>
      <c r="M12" s="29"/>
      <c r="N12" s="128"/>
      <c r="O12" s="439"/>
      <c r="P12" s="431"/>
      <c r="Q12" s="431"/>
      <c r="R12" s="432"/>
      <c r="S12" s="439"/>
      <c r="T12" s="431"/>
      <c r="U12" s="431"/>
      <c r="V12" s="431"/>
      <c r="W12" s="431"/>
      <c r="X12" s="431"/>
      <c r="Y12" s="431"/>
      <c r="Z12" s="339"/>
      <c r="AA12" s="57"/>
      <c r="AB12" s="439"/>
      <c r="AC12" s="29"/>
      <c r="AD12" s="29"/>
      <c r="AE12" s="128"/>
      <c r="AF12" s="1024"/>
      <c r="AG12" s="29"/>
      <c r="AH12" s="29"/>
      <c r="AI12" s="128"/>
      <c r="AJ12" s="1024"/>
      <c r="AK12" s="430"/>
    </row>
    <row r="13" spans="1:37" ht="12" customHeight="1" x14ac:dyDescent="0.25">
      <c r="B13" s="1113" t="s">
        <v>31</v>
      </c>
      <c r="C13" s="209"/>
      <c r="D13" s="267"/>
      <c r="E13" s="267"/>
      <c r="F13" s="432"/>
      <c r="G13" s="439"/>
      <c r="H13" s="29"/>
      <c r="I13" s="29"/>
      <c r="J13" s="128"/>
      <c r="K13" s="1024"/>
      <c r="L13" s="29"/>
      <c r="M13" s="29"/>
      <c r="N13" s="128"/>
      <c r="O13" s="439"/>
      <c r="P13" s="431"/>
      <c r="Q13" s="431"/>
      <c r="R13" s="432"/>
      <c r="S13" s="439"/>
      <c r="T13" s="431"/>
      <c r="U13" s="431"/>
      <c r="V13" s="431"/>
      <c r="W13" s="431"/>
      <c r="X13" s="431"/>
      <c r="Y13" s="431"/>
      <c r="Z13" s="339"/>
      <c r="AA13" s="1113" t="s">
        <v>31</v>
      </c>
      <c r="AB13" s="439"/>
      <c r="AC13" s="29"/>
      <c r="AD13" s="29"/>
      <c r="AE13" s="128"/>
      <c r="AF13" s="1024"/>
      <c r="AG13" s="29"/>
      <c r="AH13" s="29"/>
      <c r="AI13" s="128"/>
      <c r="AJ13" s="1024"/>
      <c r="AK13" s="430"/>
    </row>
    <row r="14" spans="1:37" ht="12" customHeight="1" x14ac:dyDescent="0.25">
      <c r="B14" s="1114" t="s">
        <v>35</v>
      </c>
      <c r="C14" s="209"/>
      <c r="D14" s="1446">
        <v>26</v>
      </c>
      <c r="E14" s="1446">
        <v>25</v>
      </c>
      <c r="F14" s="1447"/>
      <c r="G14" s="439"/>
      <c r="H14" s="1347">
        <v>64.243065000000001</v>
      </c>
      <c r="I14" s="1347">
        <v>116.280362</v>
      </c>
      <c r="J14" s="1894"/>
      <c r="K14" s="1024"/>
      <c r="L14" s="1347">
        <v>64.243065000000001</v>
      </c>
      <c r="M14" s="1347">
        <v>162.136934</v>
      </c>
      <c r="N14" s="1894"/>
      <c r="O14" s="439"/>
      <c r="P14" s="1892">
        <v>0.72</v>
      </c>
      <c r="Q14" s="1448">
        <v>1.84619533954135</v>
      </c>
      <c r="R14" s="1447" t="s">
        <v>130</v>
      </c>
      <c r="S14" s="439"/>
      <c r="T14" s="1449">
        <v>7.1999999999999998E-3</v>
      </c>
      <c r="U14" s="1448">
        <v>1.84619533954135</v>
      </c>
      <c r="V14" s="1450"/>
      <c r="W14" s="209"/>
      <c r="X14" s="1779">
        <f>VLOOKUP(B14,'FX rates'!$B$9:$K$115,4,FALSE)</f>
        <v>4.4835000000000003</v>
      </c>
      <c r="Y14" s="1451">
        <f>VLOOKUP(B14,'FX rates'!$B$9:$K$115,5,FALSE)</f>
        <v>4.2942</v>
      </c>
      <c r="Z14" s="339"/>
      <c r="AA14" s="1114" t="s">
        <v>35</v>
      </c>
      <c r="AB14" s="439"/>
      <c r="AC14" s="646">
        <f>H14/X14</f>
        <v>14.328775510204082</v>
      </c>
      <c r="AD14" s="1897">
        <f>I14/Y14</f>
        <v>27.078469097852917</v>
      </c>
      <c r="AE14" s="1898" t="s">
        <v>130</v>
      </c>
      <c r="AF14" s="1024"/>
      <c r="AG14" s="210">
        <f>L14/Y14</f>
        <v>14.960426854827443</v>
      </c>
      <c r="AH14" s="1899">
        <f>M14/Y14</f>
        <v>37.757192026454284</v>
      </c>
      <c r="AI14" s="1900" t="s">
        <v>130</v>
      </c>
      <c r="AJ14" s="1024"/>
    </row>
    <row r="15" spans="1:37" s="112" customFormat="1" ht="12" customHeight="1" x14ac:dyDescent="0.25">
      <c r="A15" s="3"/>
      <c r="B15" s="32" t="s">
        <v>41</v>
      </c>
      <c r="C15" s="209"/>
      <c r="D15" s="160">
        <v>24</v>
      </c>
      <c r="E15" s="160">
        <v>28</v>
      </c>
      <c r="F15" s="428"/>
      <c r="G15" s="439"/>
      <c r="H15" s="210">
        <v>803.06959540228002</v>
      </c>
      <c r="I15" s="210">
        <v>1062.3499999999999</v>
      </c>
      <c r="J15" s="121"/>
      <c r="K15" s="1024"/>
      <c r="L15" s="210">
        <v>1062.3522048924401</v>
      </c>
      <c r="M15" s="210" t="s">
        <v>131</v>
      </c>
      <c r="N15" s="121"/>
      <c r="O15" s="439"/>
      <c r="P15" s="427" t="s">
        <v>131</v>
      </c>
      <c r="Q15" s="427" t="s">
        <v>131</v>
      </c>
      <c r="R15" s="428"/>
      <c r="S15" s="439"/>
      <c r="T15" s="427">
        <v>0.25</v>
      </c>
      <c r="U15" s="427">
        <v>0.3</v>
      </c>
      <c r="V15" s="221"/>
      <c r="W15" s="209"/>
      <c r="X15" s="1780">
        <f>VLOOKUP(B15,'FX rates'!$B$9:$K$115,4,FALSE)</f>
        <v>7.7542999999999997</v>
      </c>
      <c r="Y15" s="1452">
        <f>VLOOKUP(B15,'FX rates'!$B$9:$K$115,5,FALSE)</f>
        <v>7.7503000000000002</v>
      </c>
      <c r="Z15" s="339"/>
      <c r="AA15" s="32" t="s">
        <v>41</v>
      </c>
      <c r="AB15" s="439"/>
      <c r="AC15" s="638">
        <f>H15/X15</f>
        <v>103.56442172759373</v>
      </c>
      <c r="AD15" s="68">
        <f>I15/Y15</f>
        <v>137.07211333754822</v>
      </c>
      <c r="AE15" s="452"/>
      <c r="AF15" s="1024"/>
      <c r="AG15" s="210">
        <f>L15/Y15</f>
        <v>137.07239782878599</v>
      </c>
      <c r="AH15" s="210" t="s">
        <v>131</v>
      </c>
      <c r="AI15" s="121"/>
      <c r="AJ15" s="1024"/>
      <c r="AK15" s="430"/>
    </row>
    <row r="16" spans="1:37" ht="12" customHeight="1" x14ac:dyDescent="0.25">
      <c r="B16" s="32" t="s">
        <v>49</v>
      </c>
      <c r="C16" s="209"/>
      <c r="D16" s="160">
        <v>7</v>
      </c>
      <c r="E16" s="160">
        <v>5</v>
      </c>
      <c r="F16" s="428" t="s">
        <v>130</v>
      </c>
      <c r="G16" s="439"/>
      <c r="H16" s="210" t="s">
        <v>131</v>
      </c>
      <c r="I16" s="210" t="s">
        <v>131</v>
      </c>
      <c r="J16" s="121"/>
      <c r="K16" s="1024"/>
      <c r="L16" s="210" t="s">
        <v>131</v>
      </c>
      <c r="M16" s="210" t="s">
        <v>131</v>
      </c>
      <c r="N16" s="121"/>
      <c r="O16" s="439"/>
      <c r="P16" s="427" t="s">
        <v>131</v>
      </c>
      <c r="Q16" s="427" t="s">
        <v>131</v>
      </c>
      <c r="R16" s="428"/>
      <c r="S16" s="439"/>
      <c r="T16" s="427" t="s">
        <v>131</v>
      </c>
      <c r="U16" s="427" t="s">
        <v>131</v>
      </c>
      <c r="V16" s="221"/>
      <c r="W16" s="209"/>
      <c r="X16" s="1780">
        <f>VLOOKUP(B16,'FX rates'!$B$9:$K$115,4,FALSE)</f>
        <v>67.808000000000007</v>
      </c>
      <c r="Y16" s="1452">
        <f>VLOOKUP(B16,'FX rates'!$B$9:$K$115,5,FALSE)</f>
        <v>66.202500000000001</v>
      </c>
      <c r="Z16" s="339"/>
      <c r="AA16" s="32" t="s">
        <v>49</v>
      </c>
      <c r="AB16" s="439"/>
      <c r="AC16" s="638" t="s">
        <v>131</v>
      </c>
      <c r="AD16" s="68" t="s">
        <v>131</v>
      </c>
      <c r="AE16" s="452"/>
      <c r="AF16" s="1024"/>
      <c r="AG16" s="210" t="s">
        <v>131</v>
      </c>
      <c r="AH16" s="210" t="s">
        <v>131</v>
      </c>
      <c r="AI16" s="121"/>
      <c r="AJ16" s="1024"/>
      <c r="AK16" s="430"/>
    </row>
    <row r="17" spans="1:37" ht="12" customHeight="1" x14ac:dyDescent="0.25">
      <c r="B17" s="32" t="s">
        <v>50</v>
      </c>
      <c r="C17" s="209"/>
      <c r="D17" s="160">
        <v>22</v>
      </c>
      <c r="E17" s="160">
        <v>23</v>
      </c>
      <c r="F17" s="428"/>
      <c r="G17" s="439"/>
      <c r="H17" s="210">
        <v>3.7096774199999998</v>
      </c>
      <c r="I17" s="210">
        <v>7.35</v>
      </c>
      <c r="J17" s="121"/>
      <c r="K17" s="1024"/>
      <c r="L17" s="210">
        <v>4.6060590443779992</v>
      </c>
      <c r="M17" s="210">
        <v>4.6060590443779992</v>
      </c>
      <c r="N17" s="121"/>
      <c r="O17" s="439"/>
      <c r="P17" s="427">
        <v>0.71</v>
      </c>
      <c r="Q17" s="112">
        <v>1.48</v>
      </c>
      <c r="R17" s="428"/>
      <c r="S17" s="439"/>
      <c r="T17" s="427">
        <v>0.57999999999999996</v>
      </c>
      <c r="U17" s="427">
        <v>1.06</v>
      </c>
      <c r="V17" s="221"/>
      <c r="W17" s="209"/>
      <c r="X17" s="1780">
        <f>VLOOKUP(B17,'FX rates'!$B$9:$K$115,4,FALSE)</f>
        <v>1.4371</v>
      </c>
      <c r="Y17" s="1452">
        <f>VLOOKUP(B17,'FX rates'!$B$9:$K$115,5,FALSE)</f>
        <v>1.4592000000000001</v>
      </c>
      <c r="Z17" s="339"/>
      <c r="AA17" s="32" t="s">
        <v>50</v>
      </c>
      <c r="AB17" s="439"/>
      <c r="AC17" s="638">
        <f>H17/X17</f>
        <v>2.581363454178554</v>
      </c>
      <c r="AD17" s="68">
        <f>I17/Y17</f>
        <v>5.0370065789473681</v>
      </c>
      <c r="AE17" s="452"/>
      <c r="AF17" s="1024"/>
      <c r="AG17" s="210">
        <f>L17/Y17</f>
        <v>3.1565645863336069</v>
      </c>
      <c r="AH17" s="210">
        <f>M17/Y17</f>
        <v>3.1565645863336069</v>
      </c>
      <c r="AI17" s="121"/>
      <c r="AJ17" s="1024"/>
      <c r="AK17" s="1126"/>
    </row>
    <row r="18" spans="1:37" ht="12" customHeight="1" x14ac:dyDescent="0.25">
      <c r="B18" s="32" t="s">
        <v>719</v>
      </c>
      <c r="C18" s="209"/>
      <c r="D18" s="160">
        <v>2</v>
      </c>
      <c r="E18" s="160">
        <v>2</v>
      </c>
      <c r="F18" s="428"/>
      <c r="G18" s="439"/>
      <c r="H18" s="210" t="s">
        <v>131</v>
      </c>
      <c r="I18" s="210" t="s">
        <v>131</v>
      </c>
      <c r="J18" s="121"/>
      <c r="K18" s="1024"/>
      <c r="L18" s="210">
        <v>93.186765332822404</v>
      </c>
      <c r="M18" s="210">
        <v>75.05</v>
      </c>
      <c r="N18" s="121"/>
      <c r="O18" s="439"/>
      <c r="P18" s="427">
        <v>0.55000000000000004</v>
      </c>
      <c r="Q18" s="427">
        <v>0.26</v>
      </c>
      <c r="R18" s="428"/>
      <c r="S18" s="439"/>
      <c r="T18" s="427" t="s">
        <v>131</v>
      </c>
      <c r="U18" s="427" t="s">
        <v>131</v>
      </c>
      <c r="V18" s="221"/>
      <c r="W18" s="209"/>
      <c r="X18" s="1780">
        <f>VLOOKUP(B18,'FX rates'!$B$9:$K$115,4,FALSE)</f>
        <v>49.525799999999997</v>
      </c>
      <c r="Y18" s="1452">
        <f>VLOOKUP(B18,'FX rates'!$B$9:$K$115,5,FALSE)</f>
        <v>46.846200000000003</v>
      </c>
      <c r="Z18" s="433"/>
      <c r="AA18" s="32" t="s">
        <v>719</v>
      </c>
      <c r="AB18" s="439"/>
      <c r="AC18" s="638" t="s">
        <v>131</v>
      </c>
      <c r="AD18" s="68" t="s">
        <v>131</v>
      </c>
      <c r="AE18" s="452"/>
      <c r="AF18" s="1024"/>
      <c r="AG18" s="210">
        <f>L18/Y18</f>
        <v>1.98920649557109</v>
      </c>
      <c r="AH18" s="210">
        <f>M18/Y18</f>
        <v>1.6020509667806566</v>
      </c>
      <c r="AI18" s="121"/>
      <c r="AJ18" s="1024"/>
      <c r="AK18" s="19"/>
    </row>
    <row r="19" spans="1:37" ht="12" customHeight="1" x14ac:dyDescent="0.25">
      <c r="B19" s="42" t="s">
        <v>632</v>
      </c>
      <c r="D19" s="1127">
        <v>86</v>
      </c>
      <c r="E19" s="1127">
        <v>73</v>
      </c>
      <c r="F19" s="1122"/>
      <c r="G19" s="442"/>
      <c r="H19" s="821" t="s">
        <v>131</v>
      </c>
      <c r="I19" s="821" t="s">
        <v>131</v>
      </c>
      <c r="J19" s="1895"/>
      <c r="K19" s="224"/>
      <c r="L19" s="821">
        <v>4920.25</v>
      </c>
      <c r="M19" s="821">
        <v>4286.8500000000004</v>
      </c>
      <c r="N19" s="1895"/>
      <c r="O19" s="442"/>
      <c r="P19" s="1791">
        <v>1.18</v>
      </c>
      <c r="Q19" s="429">
        <v>1.32</v>
      </c>
      <c r="R19" s="1122"/>
      <c r="S19" s="442"/>
      <c r="T19" s="429" t="s">
        <v>131</v>
      </c>
      <c r="U19" s="429" t="s">
        <v>131</v>
      </c>
      <c r="V19" s="1121"/>
      <c r="X19" s="1781">
        <f>VLOOKUP(B19,'FX rates'!$B$9:$K$115,4,FALSE)</f>
        <v>35.666600000000003</v>
      </c>
      <c r="Y19" s="1453">
        <f>VLOOKUP(B19,'FX rates'!$B$9:$K$115,5,FALSE)</f>
        <v>36.000599999999999</v>
      </c>
      <c r="AA19" s="42" t="s">
        <v>58</v>
      </c>
      <c r="AB19" s="442"/>
      <c r="AC19" s="1828" t="s">
        <v>131</v>
      </c>
      <c r="AD19" s="762" t="s">
        <v>131</v>
      </c>
      <c r="AE19" s="1906"/>
      <c r="AF19" s="224"/>
      <c r="AG19" s="821">
        <f>L19/Y19</f>
        <v>136.67133325555685</v>
      </c>
      <c r="AH19" s="821">
        <f>M19/Y19</f>
        <v>119.0771820469659</v>
      </c>
      <c r="AI19" s="1895"/>
      <c r="AJ19" s="224"/>
    </row>
    <row r="20" spans="1:37" ht="12" customHeight="1" x14ac:dyDescent="0.25">
      <c r="B20" s="157"/>
      <c r="C20" s="209"/>
      <c r="D20" s="267"/>
      <c r="E20" s="267"/>
      <c r="F20" s="432"/>
      <c r="G20" s="439"/>
      <c r="H20" s="29"/>
      <c r="I20" s="29"/>
      <c r="J20" s="128"/>
      <c r="K20" s="1024"/>
      <c r="L20" s="29"/>
      <c r="M20" s="29"/>
      <c r="N20" s="128"/>
      <c r="O20" s="439"/>
      <c r="P20" s="431"/>
      <c r="Q20" s="431"/>
      <c r="R20" s="432"/>
      <c r="S20" s="439"/>
      <c r="T20" s="431"/>
      <c r="U20" s="431"/>
      <c r="V20" s="431"/>
      <c r="W20" s="431"/>
      <c r="X20" s="431"/>
      <c r="Y20" s="431"/>
      <c r="Z20" s="339"/>
      <c r="AA20" s="157"/>
      <c r="AB20" s="439"/>
      <c r="AC20" s="29"/>
      <c r="AD20" s="29"/>
      <c r="AE20" s="128"/>
      <c r="AF20" s="1024"/>
      <c r="AG20" s="29"/>
      <c r="AH20" s="29"/>
      <c r="AI20" s="128"/>
      <c r="AJ20" s="1024"/>
    </row>
    <row r="21" spans="1:37" ht="12" customHeight="1" x14ac:dyDescent="0.25">
      <c r="B21" s="48"/>
      <c r="C21" s="209"/>
      <c r="D21" s="267"/>
      <c r="E21" s="267"/>
      <c r="F21" s="432"/>
      <c r="G21" s="439"/>
      <c r="H21" s="29"/>
      <c r="I21" s="29"/>
      <c r="J21" s="128"/>
      <c r="K21" s="1024"/>
      <c r="L21" s="29"/>
      <c r="M21" s="29"/>
      <c r="N21" s="128"/>
      <c r="O21" s="439"/>
      <c r="P21" s="431"/>
      <c r="Q21" s="431"/>
      <c r="R21" s="432"/>
      <c r="S21" s="439"/>
      <c r="T21" s="431"/>
      <c r="U21" s="431"/>
      <c r="V21" s="431"/>
      <c r="W21" s="431"/>
      <c r="X21" s="431"/>
      <c r="Y21" s="431"/>
      <c r="Z21" s="339"/>
      <c r="AA21" s="48"/>
      <c r="AB21" s="439"/>
      <c r="AC21" s="29"/>
      <c r="AD21" s="29"/>
      <c r="AE21" s="128"/>
      <c r="AF21" s="1024"/>
      <c r="AG21" s="29"/>
      <c r="AH21" s="29"/>
      <c r="AI21" s="128"/>
      <c r="AJ21" s="1024"/>
    </row>
    <row r="22" spans="1:37" ht="12" customHeight="1" x14ac:dyDescent="0.25">
      <c r="B22" s="1113" t="s">
        <v>64</v>
      </c>
      <c r="C22" s="209"/>
      <c r="D22" s="267"/>
      <c r="E22" s="267"/>
      <c r="F22" s="432"/>
      <c r="G22" s="439"/>
      <c r="H22" s="29"/>
      <c r="I22" s="29"/>
      <c r="J22" s="128"/>
      <c r="K22" s="1024"/>
      <c r="L22" s="29"/>
      <c r="M22" s="29"/>
      <c r="N22" s="128"/>
      <c r="O22" s="439"/>
      <c r="P22" s="431"/>
      <c r="Q22" s="431"/>
      <c r="R22" s="432"/>
      <c r="S22" s="439"/>
      <c r="T22" s="431"/>
      <c r="U22" s="431"/>
      <c r="V22" s="431"/>
      <c r="W22" s="431"/>
      <c r="X22" s="431"/>
      <c r="Y22" s="431"/>
      <c r="Z22" s="339"/>
      <c r="AA22" s="1113" t="s">
        <v>64</v>
      </c>
      <c r="AB22" s="439"/>
      <c r="AC22" s="29"/>
      <c r="AD22" s="29"/>
      <c r="AE22" s="128"/>
      <c r="AF22" s="1024"/>
      <c r="AG22" s="29"/>
      <c r="AH22" s="29"/>
      <c r="AI22" s="128"/>
      <c r="AJ22" s="1024"/>
    </row>
    <row r="23" spans="1:37" ht="12" customHeight="1" x14ac:dyDescent="0.25">
      <c r="B23" s="1114" t="s">
        <v>166</v>
      </c>
      <c r="C23" s="209"/>
      <c r="D23" s="1128">
        <v>2</v>
      </c>
      <c r="E23" s="1128">
        <v>2</v>
      </c>
      <c r="F23" s="1125"/>
      <c r="G23" s="439"/>
      <c r="H23" s="1896">
        <v>0.91</v>
      </c>
      <c r="I23" s="1897">
        <v>0.63</v>
      </c>
      <c r="J23" s="1898"/>
      <c r="K23" s="1024"/>
      <c r="L23" s="1899">
        <v>0.77350000000000008</v>
      </c>
      <c r="M23" s="1899">
        <v>0.69</v>
      </c>
      <c r="N23" s="1900"/>
      <c r="O23" s="439"/>
      <c r="P23" s="1124">
        <v>0.87</v>
      </c>
      <c r="Q23" s="1124">
        <v>0.53</v>
      </c>
      <c r="R23" s="1125"/>
      <c r="S23" s="439"/>
      <c r="T23" s="1124">
        <v>0.74</v>
      </c>
      <c r="U23" s="1124">
        <v>0.59</v>
      </c>
      <c r="V23" s="1129"/>
      <c r="W23" s="209"/>
      <c r="X23" s="1779">
        <f>VLOOKUP(B23,'FX rates'!$B$9:$K$115,4,FALSE)</f>
        <v>0.95010099999999997</v>
      </c>
      <c r="Y23" s="1451">
        <f>VLOOKUP(B23,'FX rates'!$B$9:$K$115,5,FALSE)</f>
        <v>0.91520000000000001</v>
      </c>
      <c r="Z23" s="339"/>
      <c r="AA23" s="1114" t="s">
        <v>166</v>
      </c>
      <c r="AB23" s="439"/>
      <c r="AC23" s="1899">
        <f>H23/X23</f>
        <v>0.95779290833290365</v>
      </c>
      <c r="AD23" s="1830">
        <f>I23/Y23</f>
        <v>0.68837412587412583</v>
      </c>
      <c r="AE23" s="1900"/>
      <c r="AF23" s="1024"/>
      <c r="AG23" s="727">
        <f t="shared" ref="AG23:AG29" si="0">L23/Y23</f>
        <v>0.84517045454545459</v>
      </c>
      <c r="AH23" s="614">
        <f t="shared" ref="AH23:AH29" si="1">M23/Y23</f>
        <v>0.75393356643356635</v>
      </c>
      <c r="AI23" s="1898"/>
      <c r="AJ23" s="1024"/>
    </row>
    <row r="24" spans="1:37" ht="12" customHeight="1" x14ac:dyDescent="0.25">
      <c r="B24" s="32" t="s">
        <v>170</v>
      </c>
      <c r="C24" s="209"/>
      <c r="D24" s="1130">
        <v>11</v>
      </c>
      <c r="E24" s="1130">
        <v>31</v>
      </c>
      <c r="F24" s="1131"/>
      <c r="G24" s="439"/>
      <c r="H24" s="1901" t="s">
        <v>131</v>
      </c>
      <c r="I24" s="745" t="s">
        <v>131</v>
      </c>
      <c r="J24" s="1902"/>
      <c r="K24" s="1024"/>
      <c r="L24" s="1830">
        <v>46.53</v>
      </c>
      <c r="M24" s="1830">
        <v>175.15</v>
      </c>
      <c r="N24" s="1903"/>
      <c r="O24" s="439"/>
      <c r="P24" s="1132" t="s">
        <v>131</v>
      </c>
      <c r="Q24" s="1132">
        <v>182.8</v>
      </c>
      <c r="R24" s="1131"/>
      <c r="S24" s="439"/>
      <c r="T24" s="1132" t="s">
        <v>131</v>
      </c>
      <c r="U24" s="1132" t="s">
        <v>131</v>
      </c>
      <c r="V24" s="1133"/>
      <c r="W24" s="209"/>
      <c r="X24" s="1780">
        <f>VLOOKUP(B24,'FX rates'!$B$9:$K$115,4,FALSE)</f>
        <v>0.95010099999999997</v>
      </c>
      <c r="Y24" s="1452">
        <f>VLOOKUP(B24,'FX rates'!$B$9:$K$115,5,FALSE)</f>
        <v>0.91520000000000001</v>
      </c>
      <c r="Z24" s="339"/>
      <c r="AA24" s="32" t="s">
        <v>73</v>
      </c>
      <c r="AB24" s="439"/>
      <c r="AC24" s="1830" t="s">
        <v>131</v>
      </c>
      <c r="AD24" s="1830" t="s">
        <v>131</v>
      </c>
      <c r="AE24" s="1903"/>
      <c r="AF24" s="1024"/>
      <c r="AG24" s="739">
        <f t="shared" si="0"/>
        <v>50.841346153846153</v>
      </c>
      <c r="AH24" s="615">
        <f t="shared" si="1"/>
        <v>191.37893356643357</v>
      </c>
      <c r="AI24" s="1902"/>
      <c r="AJ24" s="1024"/>
    </row>
    <row r="25" spans="1:37" ht="12" customHeight="1" x14ac:dyDescent="0.25">
      <c r="B25" s="32" t="s">
        <v>74</v>
      </c>
      <c r="C25" s="209"/>
      <c r="D25" s="1130">
        <v>5</v>
      </c>
      <c r="E25" s="1130">
        <v>2</v>
      </c>
      <c r="F25" s="1131"/>
      <c r="G25" s="439"/>
      <c r="H25" s="1901">
        <v>11.97</v>
      </c>
      <c r="I25" s="745">
        <v>1.35</v>
      </c>
      <c r="J25" s="1902"/>
      <c r="K25" s="1024"/>
      <c r="L25" s="1830">
        <v>14.98</v>
      </c>
      <c r="M25" s="1830">
        <v>1.58</v>
      </c>
      <c r="N25" s="1903"/>
      <c r="O25" s="439"/>
      <c r="P25" s="1132">
        <v>7.24</v>
      </c>
      <c r="Q25" s="1132">
        <v>0.08</v>
      </c>
      <c r="R25" s="1131"/>
      <c r="S25" s="439"/>
      <c r="T25" s="1132">
        <v>5.78</v>
      </c>
      <c r="U25" s="1132">
        <v>7.0000000000000007E-2</v>
      </c>
      <c r="V25" s="1133"/>
      <c r="W25" s="209"/>
      <c r="X25" s="1780">
        <f>VLOOKUP(B25,'FX rates'!$B$9:$K$115,4,FALSE)</f>
        <v>3.5133999999999999</v>
      </c>
      <c r="Y25" s="1452">
        <f>VLOOKUP(B25,'FX rates'!$B$9:$K$115,5,FALSE)</f>
        <v>2.9123000000000001</v>
      </c>
      <c r="Z25" s="339"/>
      <c r="AA25" s="32" t="s">
        <v>74</v>
      </c>
      <c r="AB25" s="439"/>
      <c r="AC25" s="1830">
        <f>H25/X25</f>
        <v>3.4069562247395688</v>
      </c>
      <c r="AD25" s="1830">
        <f>I25/Y25</f>
        <v>0.4635511451430141</v>
      </c>
      <c r="AE25" s="1903"/>
      <c r="AF25" s="1024"/>
      <c r="AG25" s="739">
        <f t="shared" si="0"/>
        <v>5.1437008549943339</v>
      </c>
      <c r="AH25" s="615">
        <f t="shared" si="1"/>
        <v>0.54252652542663871</v>
      </c>
      <c r="AI25" s="1902"/>
      <c r="AJ25" s="1024"/>
    </row>
    <row r="26" spans="1:37" s="112" customFormat="1" ht="12" customHeight="1" x14ac:dyDescent="0.25">
      <c r="A26" s="1"/>
      <c r="B26" s="32" t="s">
        <v>76</v>
      </c>
      <c r="C26" s="209"/>
      <c r="D26" s="365">
        <v>28</v>
      </c>
      <c r="E26" s="365">
        <v>25</v>
      </c>
      <c r="F26" s="1134"/>
      <c r="G26" s="439"/>
      <c r="H26" s="739">
        <v>19800.836426308502</v>
      </c>
      <c r="I26" s="615">
        <v>520.537059</v>
      </c>
      <c r="J26" s="1904"/>
      <c r="K26" s="1024"/>
      <c r="L26" s="176">
        <v>23295.101678010004</v>
      </c>
      <c r="M26" s="176">
        <v>612.39653999999996</v>
      </c>
      <c r="N26" s="1905"/>
      <c r="O26" s="439"/>
      <c r="P26" s="1135" t="s">
        <v>131</v>
      </c>
      <c r="Q26" s="1135" t="s">
        <v>131</v>
      </c>
      <c r="R26" s="1134"/>
      <c r="S26" s="439"/>
      <c r="T26" s="1135" t="s">
        <v>131</v>
      </c>
      <c r="U26" s="1135" t="s">
        <v>131</v>
      </c>
      <c r="V26" s="1136"/>
      <c r="W26" s="209"/>
      <c r="X26" s="1780">
        <f>VLOOKUP(B26,'FX rates'!$B$9:$K$115,4,FALSE)</f>
        <v>10.102</v>
      </c>
      <c r="Y26" s="1452">
        <f>VLOOKUP(B26,'FX rates'!$B$9:$K$115,5,FALSE)</f>
        <v>9.8446999999999996</v>
      </c>
      <c r="Z26" s="339"/>
      <c r="AA26" s="32" t="s">
        <v>76</v>
      </c>
      <c r="AB26" s="439"/>
      <c r="AC26" s="176">
        <f>H26/X26</f>
        <v>1960.0907173142448</v>
      </c>
      <c r="AD26" s="176">
        <f>I26/Y26</f>
        <v>52.874852357105858</v>
      </c>
      <c r="AE26" s="1905"/>
      <c r="AF26" s="1024"/>
      <c r="AG26" s="739">
        <f t="shared" si="0"/>
        <v>2366.2581569788827</v>
      </c>
      <c r="AH26" s="615">
        <f t="shared" si="1"/>
        <v>62.205708655418647</v>
      </c>
      <c r="AI26" s="1904"/>
      <c r="AJ26" s="1024"/>
    </row>
    <row r="27" spans="1:37" ht="12" customHeight="1" x14ac:dyDescent="0.25">
      <c r="B27" s="32" t="s">
        <v>78</v>
      </c>
      <c r="C27" s="209"/>
      <c r="D27" s="1130" t="s">
        <v>131</v>
      </c>
      <c r="E27" s="1130">
        <v>0</v>
      </c>
      <c r="F27" s="1131"/>
      <c r="G27" s="439"/>
      <c r="H27" s="1901" t="s">
        <v>131</v>
      </c>
      <c r="I27" s="745" t="s">
        <v>131</v>
      </c>
      <c r="J27" s="1902"/>
      <c r="K27" s="1024"/>
      <c r="L27" s="1830">
        <v>150</v>
      </c>
      <c r="M27" s="1830">
        <v>0</v>
      </c>
      <c r="N27" s="1903"/>
      <c r="O27" s="439"/>
      <c r="P27" s="1132">
        <v>14</v>
      </c>
      <c r="Q27" s="1132" t="s">
        <v>131</v>
      </c>
      <c r="R27" s="1131" t="s">
        <v>130</v>
      </c>
      <c r="S27" s="439"/>
      <c r="T27" s="1132" t="s">
        <v>131</v>
      </c>
      <c r="U27" s="1132" t="s">
        <v>131</v>
      </c>
      <c r="V27" s="1133"/>
      <c r="W27" s="209"/>
      <c r="X27" s="1780">
        <f>VLOOKUP(B27,'FX rates'!$B$9:$K$115,4,FALSE)</f>
        <v>0.95010099999999997</v>
      </c>
      <c r="Y27" s="1452">
        <f>VLOOKUP(B27,'FX rates'!$B$9:$K$115,5,FALSE)</f>
        <v>0.91520000000000001</v>
      </c>
      <c r="Z27" s="339"/>
      <c r="AA27" s="32" t="s">
        <v>78</v>
      </c>
      <c r="AB27" s="439"/>
      <c r="AC27" s="1830" t="s">
        <v>131</v>
      </c>
      <c r="AD27" s="1830" t="s">
        <v>131</v>
      </c>
      <c r="AE27" s="1903"/>
      <c r="AF27" s="1024"/>
      <c r="AG27" s="739">
        <f t="shared" si="0"/>
        <v>163.89860139860139</v>
      </c>
      <c r="AH27" s="615">
        <f t="shared" si="1"/>
        <v>0</v>
      </c>
      <c r="AI27" s="1902"/>
      <c r="AJ27" s="1024"/>
    </row>
    <row r="28" spans="1:37" ht="12" customHeight="1" x14ac:dyDescent="0.25">
      <c r="B28" s="32" t="s">
        <v>603</v>
      </c>
      <c r="C28" s="209"/>
      <c r="D28" s="1130">
        <v>4</v>
      </c>
      <c r="E28" s="1130">
        <v>3</v>
      </c>
      <c r="F28" s="1131"/>
      <c r="G28" s="439"/>
      <c r="H28" s="1901" t="s">
        <v>131</v>
      </c>
      <c r="I28" s="745" t="s">
        <v>131</v>
      </c>
      <c r="J28" s="1902"/>
      <c r="K28" s="1024"/>
      <c r="L28" s="1830">
        <v>441</v>
      </c>
      <c r="M28" s="1830">
        <v>93.47</v>
      </c>
      <c r="N28" s="1903"/>
      <c r="O28" s="439"/>
      <c r="P28" s="1132">
        <v>0.1291515</v>
      </c>
      <c r="Q28" s="1132">
        <v>3.12</v>
      </c>
      <c r="R28" s="1131"/>
      <c r="S28" s="439"/>
      <c r="T28" s="1132" t="s">
        <v>131</v>
      </c>
      <c r="U28" s="1132" t="s">
        <v>131</v>
      </c>
      <c r="V28" s="1133"/>
      <c r="W28" s="209"/>
      <c r="X28" s="1780">
        <f>VLOOKUP(B28,'FX rates'!$B$9:$K$115,4,FALSE)</f>
        <v>18.096299999999999</v>
      </c>
      <c r="Y28" s="1452">
        <f>VLOOKUP(B28,'FX rates'!$B$9:$K$115,5,FALSE)</f>
        <v>7.8059000000000003</v>
      </c>
      <c r="Z28" s="339"/>
      <c r="AA28" s="32" t="s">
        <v>601</v>
      </c>
      <c r="AB28" s="439"/>
      <c r="AC28" s="1830" t="s">
        <v>131</v>
      </c>
      <c r="AD28" s="1830" t="s">
        <v>131</v>
      </c>
      <c r="AE28" s="1903"/>
      <c r="AF28" s="1024"/>
      <c r="AG28" s="739">
        <f t="shared" si="0"/>
        <v>56.495727590668594</v>
      </c>
      <c r="AH28" s="615">
        <f t="shared" si="1"/>
        <v>11.9742758682535</v>
      </c>
      <c r="AI28" s="1902"/>
      <c r="AJ28" s="1024"/>
    </row>
    <row r="29" spans="1:37" ht="12" customHeight="1" x14ac:dyDescent="0.25">
      <c r="B29" s="32" t="s">
        <v>83</v>
      </c>
      <c r="C29" s="209"/>
      <c r="D29" s="1130">
        <v>7</v>
      </c>
      <c r="E29" s="1130">
        <v>9</v>
      </c>
      <c r="F29" s="1131"/>
      <c r="G29" s="439"/>
      <c r="H29" s="1901" t="s">
        <v>131</v>
      </c>
      <c r="I29" s="745" t="s">
        <v>131</v>
      </c>
      <c r="J29" s="1902"/>
      <c r="K29" s="1024"/>
      <c r="L29" s="1830">
        <v>55.81</v>
      </c>
      <c r="M29" s="1830">
        <v>51.291260000000001</v>
      </c>
      <c r="N29" s="1903"/>
      <c r="O29" s="439"/>
      <c r="P29" s="1132">
        <v>0.32</v>
      </c>
      <c r="Q29" s="1132">
        <v>0.23</v>
      </c>
      <c r="R29" s="1131"/>
      <c r="S29" s="439"/>
      <c r="T29" s="1132" t="s">
        <v>131</v>
      </c>
      <c r="U29" s="1132" t="s">
        <v>131</v>
      </c>
      <c r="V29" s="1133"/>
      <c r="W29" s="209"/>
      <c r="X29" s="1780">
        <f>VLOOKUP(B29,'FX rates'!$B$9:$K$115,4,FALSE)</f>
        <v>0.95010099999999997</v>
      </c>
      <c r="Y29" s="1452">
        <f>VLOOKUP(B29,'FX rates'!$B$9:$K$115,5,FALSE)</f>
        <v>0.91520000000000001</v>
      </c>
      <c r="Z29" s="339"/>
      <c r="AA29" s="32" t="s">
        <v>83</v>
      </c>
      <c r="AB29" s="439"/>
      <c r="AC29" s="1830" t="s">
        <v>131</v>
      </c>
      <c r="AD29" s="1830" t="s">
        <v>131</v>
      </c>
      <c r="AE29" s="1903"/>
      <c r="AF29" s="1024"/>
      <c r="AG29" s="739">
        <f t="shared" si="0"/>
        <v>60.981206293706293</v>
      </c>
      <c r="AH29" s="615">
        <f t="shared" si="1"/>
        <v>56.043771853146851</v>
      </c>
      <c r="AI29" s="1902"/>
      <c r="AJ29" s="1024"/>
    </row>
    <row r="30" spans="1:37" s="112" customFormat="1" ht="12" customHeight="1" x14ac:dyDescent="0.25">
      <c r="A30" s="1"/>
      <c r="B30" s="32" t="s">
        <v>84</v>
      </c>
      <c r="C30" s="209"/>
      <c r="D30" s="365">
        <v>14</v>
      </c>
      <c r="E30" s="365">
        <v>13</v>
      </c>
      <c r="F30" s="1134"/>
      <c r="G30" s="439"/>
      <c r="H30" s="739">
        <v>471.08228319159292</v>
      </c>
      <c r="I30" s="615">
        <v>207.88116784172971</v>
      </c>
      <c r="J30" s="1904"/>
      <c r="K30" s="1024"/>
      <c r="L30" s="176" t="s">
        <v>131</v>
      </c>
      <c r="M30" s="176" t="s">
        <v>131</v>
      </c>
      <c r="N30" s="1905"/>
      <c r="O30" s="439"/>
      <c r="P30" s="1132" t="s">
        <v>131</v>
      </c>
      <c r="Q30" s="1135" t="s">
        <v>131</v>
      </c>
      <c r="R30" s="1134"/>
      <c r="S30" s="439"/>
      <c r="T30" s="1135">
        <v>1.86</v>
      </c>
      <c r="U30" s="1135">
        <v>1.6</v>
      </c>
      <c r="V30" s="1136"/>
      <c r="W30" s="209"/>
      <c r="X30" s="1780">
        <f>VLOOKUP(B30,'FX rates'!$B$9:$K$115,4,FALSE)</f>
        <v>13.7004</v>
      </c>
      <c r="Y30" s="1452">
        <f>VLOOKUP(B30,'FX rates'!$B$9:$K$115,5,FALSE)</f>
        <v>15.3979</v>
      </c>
      <c r="Z30" s="339"/>
      <c r="AA30" s="32" t="s">
        <v>84</v>
      </c>
      <c r="AB30" s="439"/>
      <c r="AC30" s="176">
        <f>H30/X30</f>
        <v>34.384564187293286</v>
      </c>
      <c r="AD30" s="176">
        <f>I30/Y30</f>
        <v>13.500618125960663</v>
      </c>
      <c r="AE30" s="1905"/>
      <c r="AF30" s="1024"/>
      <c r="AG30" s="739" t="s">
        <v>131</v>
      </c>
      <c r="AH30" s="615" t="s">
        <v>131</v>
      </c>
      <c r="AI30" s="1904"/>
      <c r="AJ30" s="1024"/>
    </row>
    <row r="31" spans="1:37" ht="12" customHeight="1" x14ac:dyDescent="0.25">
      <c r="B31" s="32" t="s">
        <v>88</v>
      </c>
      <c r="C31" s="209"/>
      <c r="D31" s="1130">
        <v>0</v>
      </c>
      <c r="E31" s="1130">
        <v>0</v>
      </c>
      <c r="F31" s="1131"/>
      <c r="G31" s="439"/>
      <c r="H31" s="1901" t="s">
        <v>131</v>
      </c>
      <c r="I31" s="745">
        <v>0</v>
      </c>
      <c r="J31" s="1902"/>
      <c r="K31" s="1024"/>
      <c r="L31" s="1830" t="s">
        <v>131</v>
      </c>
      <c r="M31" s="1830">
        <v>0</v>
      </c>
      <c r="N31" s="1903"/>
      <c r="O31" s="439"/>
      <c r="P31" s="1132" t="s">
        <v>131</v>
      </c>
      <c r="Q31" s="1135" t="s">
        <v>131</v>
      </c>
      <c r="R31" s="1131"/>
      <c r="S31" s="439"/>
      <c r="T31" s="1132" t="s">
        <v>131</v>
      </c>
      <c r="U31" s="1132">
        <v>0</v>
      </c>
      <c r="V31" s="1133"/>
      <c r="W31" s="209"/>
      <c r="X31" s="1780">
        <f>VLOOKUP(B31,'FX rates'!$B$9:$K$115,4,FALSE)</f>
        <v>0.95010099999999997</v>
      </c>
      <c r="Y31" s="1452">
        <f>VLOOKUP(B31,'FX rates'!$B$9:$K$115,5,FALSE)</f>
        <v>0.91520000000000001</v>
      </c>
      <c r="Z31" s="339"/>
      <c r="AA31" s="32" t="s">
        <v>88</v>
      </c>
      <c r="AB31" s="439"/>
      <c r="AC31" s="1830" t="s">
        <v>131</v>
      </c>
      <c r="AD31" s="1830">
        <f>I31/Y31</f>
        <v>0</v>
      </c>
      <c r="AE31" s="1903"/>
      <c r="AF31" s="1024"/>
      <c r="AG31" s="739" t="s">
        <v>131</v>
      </c>
      <c r="AH31" s="615">
        <f>M31/Y31</f>
        <v>0</v>
      </c>
      <c r="AI31" s="1902"/>
      <c r="AJ31" s="1024"/>
    </row>
    <row r="32" spans="1:37" ht="12" customHeight="1" x14ac:dyDescent="0.25">
      <c r="B32" s="32" t="s">
        <v>95</v>
      </c>
      <c r="C32" s="209"/>
      <c r="D32" s="1130">
        <v>2</v>
      </c>
      <c r="E32" s="1130">
        <v>3</v>
      </c>
      <c r="F32" s="1131"/>
      <c r="G32" s="439"/>
      <c r="H32" s="1901">
        <v>28.035</v>
      </c>
      <c r="I32" s="745">
        <v>40.119999999999997</v>
      </c>
      <c r="J32" s="1902"/>
      <c r="K32" s="1024"/>
      <c r="L32" s="1830">
        <v>30.838500000000003</v>
      </c>
      <c r="M32" s="1830">
        <v>44.13</v>
      </c>
      <c r="N32" s="1903"/>
      <c r="O32" s="439"/>
      <c r="P32" s="1132">
        <v>0.34</v>
      </c>
      <c r="Q32" s="1132">
        <v>0</v>
      </c>
      <c r="R32" s="1131" t="s">
        <v>130</v>
      </c>
      <c r="S32" s="439"/>
      <c r="T32" s="1132">
        <v>0.31</v>
      </c>
      <c r="U32" s="1132">
        <v>29.23</v>
      </c>
      <c r="V32" s="1133"/>
      <c r="W32" s="209"/>
      <c r="X32" s="1780">
        <f>VLOOKUP(B32,'FX rates'!$B$9:$K$115,4,FALSE)</f>
        <v>302.88</v>
      </c>
      <c r="Y32" s="1452">
        <f>VLOOKUP(B32,'FX rates'!$B$9:$K$115,5,FALSE)</f>
        <v>197.28800000000001</v>
      </c>
      <c r="Z32" s="19"/>
      <c r="AA32" s="32" t="s">
        <v>95</v>
      </c>
      <c r="AB32" s="439"/>
      <c r="AC32" s="1830">
        <f>H32/X32</f>
        <v>9.2561410459587962E-2</v>
      </c>
      <c r="AD32" s="1830">
        <f>I32/Y32</f>
        <v>0.20335752808077528</v>
      </c>
      <c r="AE32" s="1903" t="s">
        <v>130</v>
      </c>
      <c r="AF32" s="1024"/>
      <c r="AG32" s="739">
        <f>L32/Y32</f>
        <v>0.15631209196707352</v>
      </c>
      <c r="AH32" s="615">
        <f>M32/Y32</f>
        <v>0.22368314342484083</v>
      </c>
      <c r="AI32" s="1902" t="s">
        <v>130</v>
      </c>
      <c r="AJ32" s="1024"/>
    </row>
    <row r="33" spans="1:36" ht="12" customHeight="1" x14ac:dyDescent="0.25">
      <c r="B33" s="32" t="s">
        <v>97</v>
      </c>
      <c r="C33" s="209"/>
      <c r="D33" s="1130">
        <v>25</v>
      </c>
      <c r="E33" s="1130">
        <v>5</v>
      </c>
      <c r="F33" s="1131"/>
      <c r="G33" s="439"/>
      <c r="H33" s="1901" t="s">
        <v>131</v>
      </c>
      <c r="I33" s="745" t="s">
        <v>131</v>
      </c>
      <c r="J33" s="1902"/>
      <c r="K33" s="1024"/>
      <c r="L33" s="1830">
        <v>1005</v>
      </c>
      <c r="M33" s="1830">
        <v>233.1</v>
      </c>
      <c r="N33" s="1903"/>
      <c r="O33" s="439"/>
      <c r="P33" s="1132" t="s">
        <v>131</v>
      </c>
      <c r="Q33" s="1132">
        <v>32.15</v>
      </c>
      <c r="R33" s="1131"/>
      <c r="S33" s="439"/>
      <c r="T33" s="1132" t="s">
        <v>131</v>
      </c>
      <c r="U33" s="1132" t="s">
        <v>131</v>
      </c>
      <c r="V33" s="1133"/>
      <c r="W33" s="209"/>
      <c r="X33" s="1780">
        <f>VLOOKUP(B33,'FX rates'!$B$9:$K$115,4,FALSE)</f>
        <v>8.6234999999999999</v>
      </c>
      <c r="Y33" s="1452">
        <f>VLOOKUP(B33,'FX rates'!$B$9:$K$115,5,FALSE)</f>
        <v>8.7474000000000007</v>
      </c>
      <c r="Z33" s="209"/>
      <c r="AA33" s="32" t="s">
        <v>97</v>
      </c>
      <c r="AB33" s="439"/>
      <c r="AC33" s="1830" t="s">
        <v>131</v>
      </c>
      <c r="AD33" s="1830" t="s">
        <v>131</v>
      </c>
      <c r="AE33" s="1903"/>
      <c r="AF33" s="1024"/>
      <c r="AG33" s="739">
        <f>L33/Y33</f>
        <v>114.89128198093147</v>
      </c>
      <c r="AH33" s="615">
        <f>M33/Y33</f>
        <v>26.647918238562312</v>
      </c>
      <c r="AI33" s="1902"/>
      <c r="AJ33" s="1024"/>
    </row>
    <row r="34" spans="1:36" ht="12" customHeight="1" x14ac:dyDescent="0.25">
      <c r="B34" s="42" t="s">
        <v>105</v>
      </c>
      <c r="D34" s="1127">
        <v>33</v>
      </c>
      <c r="E34" s="1127">
        <v>30</v>
      </c>
      <c r="F34" s="1122"/>
      <c r="G34" s="442"/>
      <c r="H34" s="1828" t="s">
        <v>131</v>
      </c>
      <c r="I34" s="762" t="s">
        <v>131</v>
      </c>
      <c r="J34" s="1906"/>
      <c r="K34" s="224"/>
      <c r="L34" s="821">
        <v>6882.23</v>
      </c>
      <c r="M34" s="821">
        <v>965.59</v>
      </c>
      <c r="N34" s="1895"/>
      <c r="O34" s="442"/>
      <c r="P34" s="1137">
        <v>3.29</v>
      </c>
      <c r="Q34" s="1137">
        <v>2.38</v>
      </c>
      <c r="R34" s="1122"/>
      <c r="S34" s="442"/>
      <c r="T34" s="429" t="s">
        <v>131</v>
      </c>
      <c r="U34" s="429" t="s">
        <v>131</v>
      </c>
      <c r="V34" s="1121"/>
      <c r="X34" s="1781">
        <f>VLOOKUP(B34,'FX rates'!$B$9:$K$115,4,FALSE)</f>
        <v>34.744999999999997</v>
      </c>
      <c r="Y34" s="1453">
        <f>VLOOKUP(B34,'FX rates'!$B$9:$K$115,5,FALSE)</f>
        <v>34.692900000000002</v>
      </c>
      <c r="AA34" s="42" t="s">
        <v>105</v>
      </c>
      <c r="AB34" s="442"/>
      <c r="AC34" s="821" t="s">
        <v>131</v>
      </c>
      <c r="AD34" s="821" t="s">
        <v>131</v>
      </c>
      <c r="AE34" s="1895"/>
      <c r="AF34" s="224"/>
      <c r="AG34" s="741">
        <f>L34/Y34</f>
        <v>198.37574835196824</v>
      </c>
      <c r="AH34" s="617">
        <f>M34/Y34</f>
        <v>27.832495986210436</v>
      </c>
      <c r="AI34" s="1906"/>
      <c r="AJ34" s="224"/>
    </row>
    <row r="35" spans="1:36" ht="12" customHeight="1" x14ac:dyDescent="0.25">
      <c r="B35" s="157"/>
      <c r="D35" s="159"/>
      <c r="E35" s="159"/>
      <c r="F35" s="225"/>
      <c r="H35" s="224"/>
      <c r="I35" s="224"/>
      <c r="J35" s="128"/>
      <c r="K35" s="224"/>
      <c r="L35" s="224"/>
      <c r="M35" s="224"/>
      <c r="N35" s="128"/>
      <c r="Q35" s="1138"/>
      <c r="R35" s="225"/>
      <c r="V35" s="225"/>
      <c r="X35" s="112"/>
      <c r="Y35" s="112"/>
      <c r="AA35" s="157"/>
      <c r="AC35" s="224"/>
      <c r="AD35" s="224"/>
      <c r="AE35" s="128"/>
      <c r="AF35" s="224"/>
      <c r="AG35" s="224"/>
      <c r="AH35" s="224"/>
      <c r="AI35" s="128"/>
      <c r="AJ35" s="224"/>
    </row>
    <row r="36" spans="1:36" ht="12" customHeight="1" x14ac:dyDescent="0.25">
      <c r="B36" s="21" t="s">
        <v>292</v>
      </c>
      <c r="D36" s="162"/>
      <c r="E36" s="162"/>
      <c r="F36" s="434"/>
      <c r="J36" s="434"/>
      <c r="N36" s="434"/>
      <c r="R36" s="2"/>
      <c r="V36" s="434"/>
      <c r="X36" s="112"/>
      <c r="Y36" s="112"/>
      <c r="AA36" s="21"/>
      <c r="AC36" s="442"/>
      <c r="AD36" s="442"/>
      <c r="AE36" s="443"/>
      <c r="AF36" s="442"/>
      <c r="AG36" s="442"/>
      <c r="AH36" s="442"/>
      <c r="AI36" s="434"/>
    </row>
    <row r="37" spans="1:36" s="148" customFormat="1" ht="12" customHeight="1" x14ac:dyDescent="0.25">
      <c r="A37" s="254"/>
      <c r="B37" s="112" t="s">
        <v>391</v>
      </c>
      <c r="D37" s="435"/>
      <c r="E37" s="435"/>
      <c r="F37" s="1139"/>
      <c r="J37" s="1139"/>
      <c r="N37" s="1139"/>
      <c r="Q37" s="2"/>
      <c r="R37" s="1139"/>
      <c r="V37" s="1139"/>
      <c r="X37" s="149"/>
      <c r="Y37" s="149"/>
      <c r="AA37" s="112"/>
      <c r="AC37" s="1002"/>
      <c r="AD37" s="1002"/>
      <c r="AE37" s="1140"/>
      <c r="AF37" s="1002"/>
      <c r="AG37" s="1002"/>
      <c r="AH37" s="1002"/>
      <c r="AI37" s="1139"/>
    </row>
    <row r="38" spans="1:36" ht="12" customHeight="1" x14ac:dyDescent="0.25">
      <c r="B38" s="1" t="s">
        <v>287</v>
      </c>
      <c r="D38" s="1"/>
      <c r="Q38" s="148"/>
      <c r="AA38" s="1"/>
      <c r="AC38" s="442"/>
      <c r="AD38" s="442"/>
      <c r="AE38" s="1141"/>
      <c r="AF38" s="442"/>
      <c r="AG38" s="442"/>
      <c r="AH38" s="442"/>
    </row>
    <row r="39" spans="1:36" ht="12" customHeight="1" x14ac:dyDescent="0.25">
      <c r="AC39" s="442"/>
      <c r="AD39" s="442"/>
      <c r="AE39" s="1141"/>
      <c r="AF39" s="442"/>
      <c r="AG39" s="442"/>
      <c r="AH39" s="442"/>
    </row>
    <row r="40" spans="1:36" ht="12" customHeight="1" x14ac:dyDescent="0.25">
      <c r="B40" s="112" t="s">
        <v>814</v>
      </c>
      <c r="AC40" s="442"/>
      <c r="AD40" s="442"/>
      <c r="AE40" s="1141"/>
      <c r="AF40" s="442"/>
      <c r="AG40" s="442"/>
      <c r="AH40" s="442"/>
    </row>
    <row r="41" spans="1:36" ht="12" customHeight="1" x14ac:dyDescent="0.25">
      <c r="AC41" s="442"/>
      <c r="AD41" s="442"/>
      <c r="AE41" s="1141"/>
      <c r="AF41" s="442"/>
      <c r="AG41" s="442"/>
      <c r="AH41" s="442"/>
    </row>
    <row r="42" spans="1:36" ht="12" customHeight="1" x14ac:dyDescent="0.25">
      <c r="AC42" s="442"/>
      <c r="AD42" s="442"/>
      <c r="AE42" s="1141"/>
      <c r="AF42" s="442"/>
      <c r="AG42" s="442"/>
      <c r="AH42" s="442"/>
    </row>
    <row r="43" spans="1:36" ht="12" customHeight="1" x14ac:dyDescent="0.25">
      <c r="AC43" s="442"/>
      <c r="AD43" s="442"/>
      <c r="AE43" s="1141"/>
      <c r="AF43" s="442"/>
      <c r="AG43" s="442"/>
      <c r="AH43" s="442"/>
    </row>
    <row r="44" spans="1:36" ht="12" customHeight="1" x14ac:dyDescent="0.25">
      <c r="AC44" s="442"/>
      <c r="AD44" s="442"/>
      <c r="AE44" s="1141"/>
      <c r="AF44" s="442"/>
      <c r="AG44" s="442"/>
      <c r="AH44" s="442"/>
    </row>
    <row r="45" spans="1:36" ht="12" customHeight="1" x14ac:dyDescent="0.25">
      <c r="AC45" s="442"/>
      <c r="AD45" s="442"/>
      <c r="AE45" s="1141"/>
      <c r="AF45" s="442"/>
      <c r="AG45" s="442"/>
      <c r="AH45" s="442"/>
    </row>
    <row r="46" spans="1:36" ht="12" customHeight="1" x14ac:dyDescent="0.25">
      <c r="AC46" s="442"/>
      <c r="AD46" s="442"/>
      <c r="AE46" s="1141"/>
      <c r="AF46" s="442"/>
      <c r="AG46" s="442"/>
      <c r="AH46" s="442"/>
    </row>
    <row r="47" spans="1:36" ht="12" customHeight="1" x14ac:dyDescent="0.25">
      <c r="AC47" s="442"/>
      <c r="AD47" s="442"/>
      <c r="AE47" s="1141"/>
      <c r="AF47" s="442"/>
      <c r="AG47" s="442"/>
      <c r="AH47" s="442"/>
    </row>
    <row r="48" spans="1:36" ht="12" customHeight="1" x14ac:dyDescent="0.25">
      <c r="AC48" s="442"/>
      <c r="AD48" s="442"/>
      <c r="AE48" s="1141"/>
      <c r="AF48" s="442"/>
      <c r="AG48" s="442"/>
      <c r="AH48" s="442"/>
    </row>
    <row r="49" spans="29:34" ht="12" customHeight="1" x14ac:dyDescent="0.25">
      <c r="AC49" s="442"/>
      <c r="AD49" s="442"/>
      <c r="AE49" s="1141"/>
      <c r="AF49" s="442"/>
      <c r="AG49" s="442"/>
      <c r="AH49" s="442"/>
    </row>
    <row r="50" spans="29:34" ht="12" customHeight="1" x14ac:dyDescent="0.25">
      <c r="AC50" s="442"/>
      <c r="AD50" s="442"/>
      <c r="AE50" s="1141"/>
      <c r="AF50" s="442"/>
      <c r="AG50" s="442"/>
      <c r="AH50" s="442"/>
    </row>
    <row r="51" spans="29:34" ht="12" customHeight="1" x14ac:dyDescent="0.25">
      <c r="AC51" s="442"/>
      <c r="AD51" s="442"/>
      <c r="AE51" s="1141"/>
      <c r="AF51" s="442"/>
      <c r="AG51" s="442"/>
      <c r="AH51" s="442"/>
    </row>
    <row r="52" spans="29:34" ht="12" customHeight="1" x14ac:dyDescent="0.25">
      <c r="AC52" s="442"/>
      <c r="AD52" s="442"/>
      <c r="AE52" s="1141"/>
      <c r="AF52" s="442"/>
      <c r="AG52" s="442"/>
      <c r="AH52" s="442"/>
    </row>
    <row r="53" spans="29:34" ht="12" customHeight="1" x14ac:dyDescent="0.25">
      <c r="AC53" s="442"/>
      <c r="AD53" s="442"/>
      <c r="AE53" s="1141"/>
      <c r="AF53" s="442"/>
      <c r="AG53" s="442"/>
      <c r="AH53" s="442"/>
    </row>
    <row r="54" spans="29:34" ht="12" customHeight="1" x14ac:dyDescent="0.25">
      <c r="AC54" s="442"/>
      <c r="AD54" s="442"/>
      <c r="AE54" s="1141"/>
      <c r="AF54" s="442"/>
      <c r="AG54" s="442"/>
      <c r="AH54" s="442"/>
    </row>
    <row r="55" spans="29:34" ht="12" customHeight="1" x14ac:dyDescent="0.25">
      <c r="AC55" s="442"/>
      <c r="AD55" s="442"/>
      <c r="AE55" s="1141"/>
      <c r="AF55" s="442"/>
      <c r="AG55" s="442"/>
      <c r="AH55" s="442"/>
    </row>
    <row r="56" spans="29:34" ht="12" customHeight="1" x14ac:dyDescent="0.25">
      <c r="AC56" s="442"/>
      <c r="AD56" s="442"/>
      <c r="AE56" s="1141"/>
      <c r="AF56" s="442"/>
      <c r="AG56" s="442"/>
      <c r="AH56" s="442"/>
    </row>
    <row r="57" spans="29:34" ht="12" customHeight="1" x14ac:dyDescent="0.25">
      <c r="AC57" s="442"/>
      <c r="AD57" s="442"/>
      <c r="AE57" s="1141"/>
      <c r="AF57" s="442"/>
      <c r="AG57" s="442"/>
      <c r="AH57" s="442"/>
    </row>
    <row r="58" spans="29:34" ht="12" customHeight="1" x14ac:dyDescent="0.25">
      <c r="AC58" s="442"/>
      <c r="AD58" s="442"/>
      <c r="AE58" s="1141"/>
      <c r="AF58" s="442"/>
      <c r="AG58" s="442"/>
      <c r="AH58" s="442"/>
    </row>
    <row r="59" spans="29:34" ht="12" customHeight="1" x14ac:dyDescent="0.25">
      <c r="AC59" s="442"/>
      <c r="AD59" s="442"/>
      <c r="AE59" s="1141"/>
      <c r="AF59" s="442"/>
      <c r="AG59" s="442"/>
      <c r="AH59" s="442"/>
    </row>
    <row r="60" spans="29:34" ht="12" customHeight="1" x14ac:dyDescent="0.25">
      <c r="AC60" s="442"/>
      <c r="AD60" s="442"/>
      <c r="AE60" s="1141"/>
      <c r="AF60" s="442"/>
      <c r="AG60" s="442"/>
      <c r="AH60" s="442"/>
    </row>
    <row r="61" spans="29:34" ht="12" customHeight="1" x14ac:dyDescent="0.25">
      <c r="AC61" s="442"/>
      <c r="AD61" s="442"/>
      <c r="AE61" s="1141"/>
      <c r="AF61" s="442"/>
      <c r="AG61" s="442"/>
      <c r="AH61" s="442"/>
    </row>
    <row r="62" spans="29:34" ht="12" customHeight="1" x14ac:dyDescent="0.25">
      <c r="AC62" s="442"/>
      <c r="AD62" s="442"/>
      <c r="AE62" s="1141"/>
      <c r="AF62" s="442"/>
      <c r="AG62" s="442"/>
      <c r="AH62" s="442"/>
    </row>
    <row r="63" spans="29:34" ht="12" customHeight="1" x14ac:dyDescent="0.25">
      <c r="AC63" s="442"/>
      <c r="AD63" s="442"/>
      <c r="AE63" s="1141"/>
      <c r="AF63" s="442"/>
      <c r="AG63" s="442"/>
      <c r="AH63" s="442"/>
    </row>
    <row r="64" spans="29:34" ht="12" customHeight="1" x14ac:dyDescent="0.25">
      <c r="AC64" s="442"/>
      <c r="AD64" s="442"/>
      <c r="AE64" s="1141"/>
      <c r="AF64" s="442"/>
      <c r="AG64" s="442"/>
      <c r="AH64" s="442"/>
    </row>
    <row r="65" spans="2:34" ht="12" customHeight="1" x14ac:dyDescent="0.25">
      <c r="AC65" s="442"/>
      <c r="AD65" s="442"/>
      <c r="AE65" s="1141"/>
      <c r="AF65" s="442"/>
      <c r="AG65" s="442"/>
      <c r="AH65" s="442"/>
    </row>
    <row r="66" spans="2:34" ht="12" customHeight="1" x14ac:dyDescent="0.25">
      <c r="B66" s="92"/>
      <c r="D66" s="92"/>
      <c r="AA66" s="92"/>
      <c r="AC66" s="442"/>
      <c r="AD66" s="442"/>
      <c r="AE66" s="1141"/>
      <c r="AF66" s="442"/>
      <c r="AG66" s="442"/>
      <c r="AH66" s="442"/>
    </row>
    <row r="67" spans="2:34" ht="12" customHeight="1" x14ac:dyDescent="0.25">
      <c r="AC67" s="442"/>
      <c r="AD67" s="442"/>
      <c r="AE67" s="1141"/>
      <c r="AF67" s="442"/>
      <c r="AG67" s="442"/>
      <c r="AH67" s="442"/>
    </row>
    <row r="68" spans="2:34" ht="12" customHeight="1" x14ac:dyDescent="0.25">
      <c r="AC68" s="442"/>
      <c r="AD68" s="442"/>
      <c r="AE68" s="1141"/>
      <c r="AF68" s="442"/>
      <c r="AG68" s="442"/>
      <c r="AH68" s="442"/>
    </row>
    <row r="69" spans="2:34" ht="12" customHeight="1" x14ac:dyDescent="0.25">
      <c r="AC69" s="442"/>
      <c r="AD69" s="442"/>
      <c r="AE69" s="1141"/>
      <c r="AF69" s="442"/>
      <c r="AG69" s="442"/>
      <c r="AH69" s="442"/>
    </row>
    <row r="70" spans="2:34" ht="12" customHeight="1" x14ac:dyDescent="0.25">
      <c r="AC70" s="442"/>
      <c r="AD70" s="442"/>
      <c r="AE70" s="1141"/>
      <c r="AF70" s="442"/>
      <c r="AG70" s="442"/>
      <c r="AH70" s="442"/>
    </row>
    <row r="71" spans="2:34" ht="12" customHeight="1" x14ac:dyDescent="0.25">
      <c r="AC71" s="442"/>
      <c r="AD71" s="442"/>
      <c r="AE71" s="1141"/>
      <c r="AF71" s="442"/>
      <c r="AG71" s="442"/>
      <c r="AH71" s="442"/>
    </row>
  </sheetData>
  <mergeCells count="11">
    <mergeCell ref="X4:X5"/>
    <mergeCell ref="Y4:Y5"/>
    <mergeCell ref="AA4:AA5"/>
    <mergeCell ref="AC4:AD4"/>
    <mergeCell ref="AG4:AH4"/>
    <mergeCell ref="T4:U4"/>
    <mergeCell ref="B4:B5"/>
    <mergeCell ref="D4:E4"/>
    <mergeCell ref="H4:I4"/>
    <mergeCell ref="L4:M4"/>
    <mergeCell ref="P4:Q4"/>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97"/>
  <sheetViews>
    <sheetView showGridLines="0" zoomScale="80" zoomScaleNormal="80" workbookViewId="0">
      <selection activeCell="T25" sqref="T25"/>
    </sheetView>
  </sheetViews>
  <sheetFormatPr defaultColWidth="11.42578125" defaultRowHeight="15" x14ac:dyDescent="0.25"/>
  <cols>
    <col min="1" max="1" width="2.85546875" style="3" customWidth="1"/>
    <col min="2" max="2" width="37.5703125" style="112" customWidth="1"/>
    <col min="3" max="3" width="2.85546875" style="1" customWidth="1"/>
    <col min="4" max="4" width="15.7109375" style="112" customWidth="1"/>
    <col min="5" max="5" width="15.7109375" style="3" customWidth="1"/>
    <col min="6" max="6" width="3.42578125" style="5" customWidth="1"/>
    <col min="7" max="7" width="2.85546875" style="1" customWidth="1"/>
    <col min="8" max="9" width="15.7109375" style="2" customWidth="1"/>
    <col min="10" max="10" width="3.140625" style="166" customWidth="1"/>
    <col min="11" max="11" width="2.85546875" style="1" customWidth="1"/>
    <col min="12" max="12" width="11.42578125" style="2" customWidth="1"/>
    <col min="13" max="256" width="11.42578125" style="2"/>
    <col min="257" max="257" width="2.85546875" style="2" customWidth="1"/>
    <col min="258" max="258" width="37.5703125" style="2" customWidth="1"/>
    <col min="259" max="259" width="2.85546875" style="2" customWidth="1"/>
    <col min="260" max="261" width="15.7109375" style="2" customWidth="1"/>
    <col min="262" max="263" width="2.85546875" style="2" customWidth="1"/>
    <col min="264" max="265" width="15.7109375" style="2" customWidth="1"/>
    <col min="266" max="267" width="2.85546875" style="2" customWidth="1"/>
    <col min="268" max="268" width="11.42578125" style="2" customWidth="1"/>
    <col min="269" max="512" width="11.42578125" style="2"/>
    <col min="513" max="513" width="2.85546875" style="2" customWidth="1"/>
    <col min="514" max="514" width="37.5703125" style="2" customWidth="1"/>
    <col min="515" max="515" width="2.85546875" style="2" customWidth="1"/>
    <col min="516" max="517" width="15.7109375" style="2" customWidth="1"/>
    <col min="518" max="519" width="2.85546875" style="2" customWidth="1"/>
    <col min="520" max="521" width="15.7109375" style="2" customWidth="1"/>
    <col min="522" max="523" width="2.85546875" style="2" customWidth="1"/>
    <col min="524" max="524" width="11.42578125" style="2" customWidth="1"/>
    <col min="525" max="768" width="11.42578125" style="2"/>
    <col min="769" max="769" width="2.85546875" style="2" customWidth="1"/>
    <col min="770" max="770" width="37.5703125" style="2" customWidth="1"/>
    <col min="771" max="771" width="2.85546875" style="2" customWidth="1"/>
    <col min="772" max="773" width="15.7109375" style="2" customWidth="1"/>
    <col min="774" max="775" width="2.85546875" style="2" customWidth="1"/>
    <col min="776" max="777" width="15.7109375" style="2" customWidth="1"/>
    <col min="778" max="779" width="2.85546875" style="2" customWidth="1"/>
    <col min="780" max="780" width="11.42578125" style="2" customWidth="1"/>
    <col min="781" max="1024" width="11.42578125" style="2"/>
    <col min="1025" max="1025" width="2.85546875" style="2" customWidth="1"/>
    <col min="1026" max="1026" width="37.5703125" style="2" customWidth="1"/>
    <col min="1027" max="1027" width="2.85546875" style="2" customWidth="1"/>
    <col min="1028" max="1029" width="15.7109375" style="2" customWidth="1"/>
    <col min="1030" max="1031" width="2.85546875" style="2" customWidth="1"/>
    <col min="1032" max="1033" width="15.7109375" style="2" customWidth="1"/>
    <col min="1034" max="1035" width="2.85546875" style="2" customWidth="1"/>
    <col min="1036" max="1036" width="11.42578125" style="2" customWidth="1"/>
    <col min="1037" max="1280" width="11.42578125" style="2"/>
    <col min="1281" max="1281" width="2.85546875" style="2" customWidth="1"/>
    <col min="1282" max="1282" width="37.5703125" style="2" customWidth="1"/>
    <col min="1283" max="1283" width="2.85546875" style="2" customWidth="1"/>
    <col min="1284" max="1285" width="15.7109375" style="2" customWidth="1"/>
    <col min="1286" max="1287" width="2.85546875" style="2" customWidth="1"/>
    <col min="1288" max="1289" width="15.7109375" style="2" customWidth="1"/>
    <col min="1290" max="1291" width="2.85546875" style="2" customWidth="1"/>
    <col min="1292" max="1292" width="11.42578125" style="2" customWidth="1"/>
    <col min="1293" max="1536" width="11.42578125" style="2"/>
    <col min="1537" max="1537" width="2.85546875" style="2" customWidth="1"/>
    <col min="1538" max="1538" width="37.5703125" style="2" customWidth="1"/>
    <col min="1539" max="1539" width="2.85546875" style="2" customWidth="1"/>
    <col min="1540" max="1541" width="15.7109375" style="2" customWidth="1"/>
    <col min="1542" max="1543" width="2.85546875" style="2" customWidth="1"/>
    <col min="1544" max="1545" width="15.7109375" style="2" customWidth="1"/>
    <col min="1546" max="1547" width="2.85546875" style="2" customWidth="1"/>
    <col min="1548" max="1548" width="11.42578125" style="2" customWidth="1"/>
    <col min="1549" max="1792" width="11.42578125" style="2"/>
    <col min="1793" max="1793" width="2.85546875" style="2" customWidth="1"/>
    <col min="1794" max="1794" width="37.5703125" style="2" customWidth="1"/>
    <col min="1795" max="1795" width="2.85546875" style="2" customWidth="1"/>
    <col min="1796" max="1797" width="15.7109375" style="2" customWidth="1"/>
    <col min="1798" max="1799" width="2.85546875" style="2" customWidth="1"/>
    <col min="1800" max="1801" width="15.7109375" style="2" customWidth="1"/>
    <col min="1802" max="1803" width="2.85546875" style="2" customWidth="1"/>
    <col min="1804" max="1804" width="11.42578125" style="2" customWidth="1"/>
    <col min="1805" max="2048" width="11.42578125" style="2"/>
    <col min="2049" max="2049" width="2.85546875" style="2" customWidth="1"/>
    <col min="2050" max="2050" width="37.5703125" style="2" customWidth="1"/>
    <col min="2051" max="2051" width="2.85546875" style="2" customWidth="1"/>
    <col min="2052" max="2053" width="15.7109375" style="2" customWidth="1"/>
    <col min="2054" max="2055" width="2.85546875" style="2" customWidth="1"/>
    <col min="2056" max="2057" width="15.7109375" style="2" customWidth="1"/>
    <col min="2058" max="2059" width="2.85546875" style="2" customWidth="1"/>
    <col min="2060" max="2060" width="11.42578125" style="2" customWidth="1"/>
    <col min="2061" max="2304" width="11.42578125" style="2"/>
    <col min="2305" max="2305" width="2.85546875" style="2" customWidth="1"/>
    <col min="2306" max="2306" width="37.5703125" style="2" customWidth="1"/>
    <col min="2307" max="2307" width="2.85546875" style="2" customWidth="1"/>
    <col min="2308" max="2309" width="15.7109375" style="2" customWidth="1"/>
    <col min="2310" max="2311" width="2.85546875" style="2" customWidth="1"/>
    <col min="2312" max="2313" width="15.7109375" style="2" customWidth="1"/>
    <col min="2314" max="2315" width="2.85546875" style="2" customWidth="1"/>
    <col min="2316" max="2316" width="11.42578125" style="2" customWidth="1"/>
    <col min="2317" max="2560" width="11.42578125" style="2"/>
    <col min="2561" max="2561" width="2.85546875" style="2" customWidth="1"/>
    <col min="2562" max="2562" width="37.5703125" style="2" customWidth="1"/>
    <col min="2563" max="2563" width="2.85546875" style="2" customWidth="1"/>
    <col min="2564" max="2565" width="15.7109375" style="2" customWidth="1"/>
    <col min="2566" max="2567" width="2.85546875" style="2" customWidth="1"/>
    <col min="2568" max="2569" width="15.7109375" style="2" customWidth="1"/>
    <col min="2570" max="2571" width="2.85546875" style="2" customWidth="1"/>
    <col min="2572" max="2572" width="11.42578125" style="2" customWidth="1"/>
    <col min="2573" max="2816" width="11.42578125" style="2"/>
    <col min="2817" max="2817" width="2.85546875" style="2" customWidth="1"/>
    <col min="2818" max="2818" width="37.5703125" style="2" customWidth="1"/>
    <col min="2819" max="2819" width="2.85546875" style="2" customWidth="1"/>
    <col min="2820" max="2821" width="15.7109375" style="2" customWidth="1"/>
    <col min="2822" max="2823" width="2.85546875" style="2" customWidth="1"/>
    <col min="2824" max="2825" width="15.7109375" style="2" customWidth="1"/>
    <col min="2826" max="2827" width="2.85546875" style="2" customWidth="1"/>
    <col min="2828" max="2828" width="11.42578125" style="2" customWidth="1"/>
    <col min="2829" max="3072" width="11.42578125" style="2"/>
    <col min="3073" max="3073" width="2.85546875" style="2" customWidth="1"/>
    <col min="3074" max="3074" width="37.5703125" style="2" customWidth="1"/>
    <col min="3075" max="3075" width="2.85546875" style="2" customWidth="1"/>
    <col min="3076" max="3077" width="15.7109375" style="2" customWidth="1"/>
    <col min="3078" max="3079" width="2.85546875" style="2" customWidth="1"/>
    <col min="3080" max="3081" width="15.7109375" style="2" customWidth="1"/>
    <col min="3082" max="3083" width="2.85546875" style="2" customWidth="1"/>
    <col min="3084" max="3084" width="11.42578125" style="2" customWidth="1"/>
    <col min="3085" max="3328" width="11.42578125" style="2"/>
    <col min="3329" max="3329" width="2.85546875" style="2" customWidth="1"/>
    <col min="3330" max="3330" width="37.5703125" style="2" customWidth="1"/>
    <col min="3331" max="3331" width="2.85546875" style="2" customWidth="1"/>
    <col min="3332" max="3333" width="15.7109375" style="2" customWidth="1"/>
    <col min="3334" max="3335" width="2.85546875" style="2" customWidth="1"/>
    <col min="3336" max="3337" width="15.7109375" style="2" customWidth="1"/>
    <col min="3338" max="3339" width="2.85546875" style="2" customWidth="1"/>
    <col min="3340" max="3340" width="11.42578125" style="2" customWidth="1"/>
    <col min="3341" max="3584" width="11.42578125" style="2"/>
    <col min="3585" max="3585" width="2.85546875" style="2" customWidth="1"/>
    <col min="3586" max="3586" width="37.5703125" style="2" customWidth="1"/>
    <col min="3587" max="3587" width="2.85546875" style="2" customWidth="1"/>
    <col min="3588" max="3589" width="15.7109375" style="2" customWidth="1"/>
    <col min="3590" max="3591" width="2.85546875" style="2" customWidth="1"/>
    <col min="3592" max="3593" width="15.7109375" style="2" customWidth="1"/>
    <col min="3594" max="3595" width="2.85546875" style="2" customWidth="1"/>
    <col min="3596" max="3596" width="11.42578125" style="2" customWidth="1"/>
    <col min="3597" max="3840" width="11.42578125" style="2"/>
    <col min="3841" max="3841" width="2.85546875" style="2" customWidth="1"/>
    <col min="3842" max="3842" width="37.5703125" style="2" customWidth="1"/>
    <col min="3843" max="3843" width="2.85546875" style="2" customWidth="1"/>
    <col min="3844" max="3845" width="15.7109375" style="2" customWidth="1"/>
    <col min="3846" max="3847" width="2.85546875" style="2" customWidth="1"/>
    <col min="3848" max="3849" width="15.7109375" style="2" customWidth="1"/>
    <col min="3850" max="3851" width="2.85546875" style="2" customWidth="1"/>
    <col min="3852" max="3852" width="11.42578125" style="2" customWidth="1"/>
    <col min="3853" max="4096" width="11.42578125" style="2"/>
    <col min="4097" max="4097" width="2.85546875" style="2" customWidth="1"/>
    <col min="4098" max="4098" width="37.5703125" style="2" customWidth="1"/>
    <col min="4099" max="4099" width="2.85546875" style="2" customWidth="1"/>
    <col min="4100" max="4101" width="15.7109375" style="2" customWidth="1"/>
    <col min="4102" max="4103" width="2.85546875" style="2" customWidth="1"/>
    <col min="4104" max="4105" width="15.7109375" style="2" customWidth="1"/>
    <col min="4106" max="4107" width="2.85546875" style="2" customWidth="1"/>
    <col min="4108" max="4108" width="11.42578125" style="2" customWidth="1"/>
    <col min="4109" max="4352" width="11.42578125" style="2"/>
    <col min="4353" max="4353" width="2.85546875" style="2" customWidth="1"/>
    <col min="4354" max="4354" width="37.5703125" style="2" customWidth="1"/>
    <col min="4355" max="4355" width="2.85546875" style="2" customWidth="1"/>
    <col min="4356" max="4357" width="15.7109375" style="2" customWidth="1"/>
    <col min="4358" max="4359" width="2.85546875" style="2" customWidth="1"/>
    <col min="4360" max="4361" width="15.7109375" style="2" customWidth="1"/>
    <col min="4362" max="4363" width="2.85546875" style="2" customWidth="1"/>
    <col min="4364" max="4364" width="11.42578125" style="2" customWidth="1"/>
    <col min="4365" max="4608" width="11.42578125" style="2"/>
    <col min="4609" max="4609" width="2.85546875" style="2" customWidth="1"/>
    <col min="4610" max="4610" width="37.5703125" style="2" customWidth="1"/>
    <col min="4611" max="4611" width="2.85546875" style="2" customWidth="1"/>
    <col min="4612" max="4613" width="15.7109375" style="2" customWidth="1"/>
    <col min="4614" max="4615" width="2.85546875" style="2" customWidth="1"/>
    <col min="4616" max="4617" width="15.7109375" style="2" customWidth="1"/>
    <col min="4618" max="4619" width="2.85546875" style="2" customWidth="1"/>
    <col min="4620" max="4620" width="11.42578125" style="2" customWidth="1"/>
    <col min="4621" max="4864" width="11.42578125" style="2"/>
    <col min="4865" max="4865" width="2.85546875" style="2" customWidth="1"/>
    <col min="4866" max="4866" width="37.5703125" style="2" customWidth="1"/>
    <col min="4867" max="4867" width="2.85546875" style="2" customWidth="1"/>
    <col min="4868" max="4869" width="15.7109375" style="2" customWidth="1"/>
    <col min="4870" max="4871" width="2.85546875" style="2" customWidth="1"/>
    <col min="4872" max="4873" width="15.7109375" style="2" customWidth="1"/>
    <col min="4874" max="4875" width="2.85546875" style="2" customWidth="1"/>
    <col min="4876" max="4876" width="11.42578125" style="2" customWidth="1"/>
    <col min="4877" max="5120" width="11.42578125" style="2"/>
    <col min="5121" max="5121" width="2.85546875" style="2" customWidth="1"/>
    <col min="5122" max="5122" width="37.5703125" style="2" customWidth="1"/>
    <col min="5123" max="5123" width="2.85546875" style="2" customWidth="1"/>
    <col min="5124" max="5125" width="15.7109375" style="2" customWidth="1"/>
    <col min="5126" max="5127" width="2.85546875" style="2" customWidth="1"/>
    <col min="5128" max="5129" width="15.7109375" style="2" customWidth="1"/>
    <col min="5130" max="5131" width="2.85546875" style="2" customWidth="1"/>
    <col min="5132" max="5132" width="11.42578125" style="2" customWidth="1"/>
    <col min="5133" max="5376" width="11.42578125" style="2"/>
    <col min="5377" max="5377" width="2.85546875" style="2" customWidth="1"/>
    <col min="5378" max="5378" width="37.5703125" style="2" customWidth="1"/>
    <col min="5379" max="5379" width="2.85546875" style="2" customWidth="1"/>
    <col min="5380" max="5381" width="15.7109375" style="2" customWidth="1"/>
    <col min="5382" max="5383" width="2.85546875" style="2" customWidth="1"/>
    <col min="5384" max="5385" width="15.7109375" style="2" customWidth="1"/>
    <col min="5386" max="5387" width="2.85546875" style="2" customWidth="1"/>
    <col min="5388" max="5388" width="11.42578125" style="2" customWidth="1"/>
    <col min="5389" max="5632" width="11.42578125" style="2"/>
    <col min="5633" max="5633" width="2.85546875" style="2" customWidth="1"/>
    <col min="5634" max="5634" width="37.5703125" style="2" customWidth="1"/>
    <col min="5635" max="5635" width="2.85546875" style="2" customWidth="1"/>
    <col min="5636" max="5637" width="15.7109375" style="2" customWidth="1"/>
    <col min="5638" max="5639" width="2.85546875" style="2" customWidth="1"/>
    <col min="5640" max="5641" width="15.7109375" style="2" customWidth="1"/>
    <col min="5642" max="5643" width="2.85546875" style="2" customWidth="1"/>
    <col min="5644" max="5644" width="11.42578125" style="2" customWidth="1"/>
    <col min="5645" max="5888" width="11.42578125" style="2"/>
    <col min="5889" max="5889" width="2.85546875" style="2" customWidth="1"/>
    <col min="5890" max="5890" width="37.5703125" style="2" customWidth="1"/>
    <col min="5891" max="5891" width="2.85546875" style="2" customWidth="1"/>
    <col min="5892" max="5893" width="15.7109375" style="2" customWidth="1"/>
    <col min="5894" max="5895" width="2.85546875" style="2" customWidth="1"/>
    <col min="5896" max="5897" width="15.7109375" style="2" customWidth="1"/>
    <col min="5898" max="5899" width="2.85546875" style="2" customWidth="1"/>
    <col min="5900" max="5900" width="11.42578125" style="2" customWidth="1"/>
    <col min="5901" max="6144" width="11.42578125" style="2"/>
    <col min="6145" max="6145" width="2.85546875" style="2" customWidth="1"/>
    <col min="6146" max="6146" width="37.5703125" style="2" customWidth="1"/>
    <col min="6147" max="6147" width="2.85546875" style="2" customWidth="1"/>
    <col min="6148" max="6149" width="15.7109375" style="2" customWidth="1"/>
    <col min="6150" max="6151" width="2.85546875" style="2" customWidth="1"/>
    <col min="6152" max="6153" width="15.7109375" style="2" customWidth="1"/>
    <col min="6154" max="6155" width="2.85546875" style="2" customWidth="1"/>
    <col min="6156" max="6156" width="11.42578125" style="2" customWidth="1"/>
    <col min="6157" max="6400" width="11.42578125" style="2"/>
    <col min="6401" max="6401" width="2.85546875" style="2" customWidth="1"/>
    <col min="6402" max="6402" width="37.5703125" style="2" customWidth="1"/>
    <col min="6403" max="6403" width="2.85546875" style="2" customWidth="1"/>
    <col min="6404" max="6405" width="15.7109375" style="2" customWidth="1"/>
    <col min="6406" max="6407" width="2.85546875" style="2" customWidth="1"/>
    <col min="6408" max="6409" width="15.7109375" style="2" customWidth="1"/>
    <col min="6410" max="6411" width="2.85546875" style="2" customWidth="1"/>
    <col min="6412" max="6412" width="11.42578125" style="2" customWidth="1"/>
    <col min="6413" max="6656" width="11.42578125" style="2"/>
    <col min="6657" max="6657" width="2.85546875" style="2" customWidth="1"/>
    <col min="6658" max="6658" width="37.5703125" style="2" customWidth="1"/>
    <col min="6659" max="6659" width="2.85546875" style="2" customWidth="1"/>
    <col min="6660" max="6661" width="15.7109375" style="2" customWidth="1"/>
    <col min="6662" max="6663" width="2.85546875" style="2" customWidth="1"/>
    <col min="6664" max="6665" width="15.7109375" style="2" customWidth="1"/>
    <col min="6666" max="6667" width="2.85546875" style="2" customWidth="1"/>
    <col min="6668" max="6668" width="11.42578125" style="2" customWidth="1"/>
    <col min="6669" max="6912" width="11.42578125" style="2"/>
    <col min="6913" max="6913" width="2.85546875" style="2" customWidth="1"/>
    <col min="6914" max="6914" width="37.5703125" style="2" customWidth="1"/>
    <col min="6915" max="6915" width="2.85546875" style="2" customWidth="1"/>
    <col min="6916" max="6917" width="15.7109375" style="2" customWidth="1"/>
    <col min="6918" max="6919" width="2.85546875" style="2" customWidth="1"/>
    <col min="6920" max="6921" width="15.7109375" style="2" customWidth="1"/>
    <col min="6922" max="6923" width="2.85546875" style="2" customWidth="1"/>
    <col min="6924" max="6924" width="11.42578125" style="2" customWidth="1"/>
    <col min="6925" max="7168" width="11.42578125" style="2"/>
    <col min="7169" max="7169" width="2.85546875" style="2" customWidth="1"/>
    <col min="7170" max="7170" width="37.5703125" style="2" customWidth="1"/>
    <col min="7171" max="7171" width="2.85546875" style="2" customWidth="1"/>
    <col min="7172" max="7173" width="15.7109375" style="2" customWidth="1"/>
    <col min="7174" max="7175" width="2.85546875" style="2" customWidth="1"/>
    <col min="7176" max="7177" width="15.7109375" style="2" customWidth="1"/>
    <col min="7178" max="7179" width="2.85546875" style="2" customWidth="1"/>
    <col min="7180" max="7180" width="11.42578125" style="2" customWidth="1"/>
    <col min="7181" max="7424" width="11.42578125" style="2"/>
    <col min="7425" max="7425" width="2.85546875" style="2" customWidth="1"/>
    <col min="7426" max="7426" width="37.5703125" style="2" customWidth="1"/>
    <col min="7427" max="7427" width="2.85546875" style="2" customWidth="1"/>
    <col min="7428" max="7429" width="15.7109375" style="2" customWidth="1"/>
    <col min="7430" max="7431" width="2.85546875" style="2" customWidth="1"/>
    <col min="7432" max="7433" width="15.7109375" style="2" customWidth="1"/>
    <col min="7434" max="7435" width="2.85546875" style="2" customWidth="1"/>
    <col min="7436" max="7436" width="11.42578125" style="2" customWidth="1"/>
    <col min="7437" max="7680" width="11.42578125" style="2"/>
    <col min="7681" max="7681" width="2.85546875" style="2" customWidth="1"/>
    <col min="7682" max="7682" width="37.5703125" style="2" customWidth="1"/>
    <col min="7683" max="7683" width="2.85546875" style="2" customWidth="1"/>
    <col min="7684" max="7685" width="15.7109375" style="2" customWidth="1"/>
    <col min="7686" max="7687" width="2.85546875" style="2" customWidth="1"/>
    <col min="7688" max="7689" width="15.7109375" style="2" customWidth="1"/>
    <col min="7690" max="7691" width="2.85546875" style="2" customWidth="1"/>
    <col min="7692" max="7692" width="11.42578125" style="2" customWidth="1"/>
    <col min="7693" max="7936" width="11.42578125" style="2"/>
    <col min="7937" max="7937" width="2.85546875" style="2" customWidth="1"/>
    <col min="7938" max="7938" width="37.5703125" style="2" customWidth="1"/>
    <col min="7939" max="7939" width="2.85546875" style="2" customWidth="1"/>
    <col min="7940" max="7941" width="15.7109375" style="2" customWidth="1"/>
    <col min="7942" max="7943" width="2.85546875" style="2" customWidth="1"/>
    <col min="7944" max="7945" width="15.7109375" style="2" customWidth="1"/>
    <col min="7946" max="7947" width="2.85546875" style="2" customWidth="1"/>
    <col min="7948" max="7948" width="11.42578125" style="2" customWidth="1"/>
    <col min="7949" max="8192" width="11.42578125" style="2"/>
    <col min="8193" max="8193" width="2.85546875" style="2" customWidth="1"/>
    <col min="8194" max="8194" width="37.5703125" style="2" customWidth="1"/>
    <col min="8195" max="8195" width="2.85546875" style="2" customWidth="1"/>
    <col min="8196" max="8197" width="15.7109375" style="2" customWidth="1"/>
    <col min="8198" max="8199" width="2.85546875" style="2" customWidth="1"/>
    <col min="8200" max="8201" width="15.7109375" style="2" customWidth="1"/>
    <col min="8202" max="8203" width="2.85546875" style="2" customWidth="1"/>
    <col min="8204" max="8204" width="11.42578125" style="2" customWidth="1"/>
    <col min="8205" max="8448" width="11.42578125" style="2"/>
    <col min="8449" max="8449" width="2.85546875" style="2" customWidth="1"/>
    <col min="8450" max="8450" width="37.5703125" style="2" customWidth="1"/>
    <col min="8451" max="8451" width="2.85546875" style="2" customWidth="1"/>
    <col min="8452" max="8453" width="15.7109375" style="2" customWidth="1"/>
    <col min="8454" max="8455" width="2.85546875" style="2" customWidth="1"/>
    <col min="8456" max="8457" width="15.7109375" style="2" customWidth="1"/>
    <col min="8458" max="8459" width="2.85546875" style="2" customWidth="1"/>
    <col min="8460" max="8460" width="11.42578125" style="2" customWidth="1"/>
    <col min="8461" max="8704" width="11.42578125" style="2"/>
    <col min="8705" max="8705" width="2.85546875" style="2" customWidth="1"/>
    <col min="8706" max="8706" width="37.5703125" style="2" customWidth="1"/>
    <col min="8707" max="8707" width="2.85546875" style="2" customWidth="1"/>
    <col min="8708" max="8709" width="15.7109375" style="2" customWidth="1"/>
    <col min="8710" max="8711" width="2.85546875" style="2" customWidth="1"/>
    <col min="8712" max="8713" width="15.7109375" style="2" customWidth="1"/>
    <col min="8714" max="8715" width="2.85546875" style="2" customWidth="1"/>
    <col min="8716" max="8716" width="11.42578125" style="2" customWidth="1"/>
    <col min="8717" max="8960" width="11.42578125" style="2"/>
    <col min="8961" max="8961" width="2.85546875" style="2" customWidth="1"/>
    <col min="8962" max="8962" width="37.5703125" style="2" customWidth="1"/>
    <col min="8963" max="8963" width="2.85546875" style="2" customWidth="1"/>
    <col min="8964" max="8965" width="15.7109375" style="2" customWidth="1"/>
    <col min="8966" max="8967" width="2.85546875" style="2" customWidth="1"/>
    <col min="8968" max="8969" width="15.7109375" style="2" customWidth="1"/>
    <col min="8970" max="8971" width="2.85546875" style="2" customWidth="1"/>
    <col min="8972" max="8972" width="11.42578125" style="2" customWidth="1"/>
    <col min="8973" max="9216" width="11.42578125" style="2"/>
    <col min="9217" max="9217" width="2.85546875" style="2" customWidth="1"/>
    <col min="9218" max="9218" width="37.5703125" style="2" customWidth="1"/>
    <col min="9219" max="9219" width="2.85546875" style="2" customWidth="1"/>
    <col min="9220" max="9221" width="15.7109375" style="2" customWidth="1"/>
    <col min="9222" max="9223" width="2.85546875" style="2" customWidth="1"/>
    <col min="9224" max="9225" width="15.7109375" style="2" customWidth="1"/>
    <col min="9226" max="9227" width="2.85546875" style="2" customWidth="1"/>
    <col min="9228" max="9228" width="11.42578125" style="2" customWidth="1"/>
    <col min="9229" max="9472" width="11.42578125" style="2"/>
    <col min="9473" max="9473" width="2.85546875" style="2" customWidth="1"/>
    <col min="9474" max="9474" width="37.5703125" style="2" customWidth="1"/>
    <col min="9475" max="9475" width="2.85546875" style="2" customWidth="1"/>
    <col min="9476" max="9477" width="15.7109375" style="2" customWidth="1"/>
    <col min="9478" max="9479" width="2.85546875" style="2" customWidth="1"/>
    <col min="9480" max="9481" width="15.7109375" style="2" customWidth="1"/>
    <col min="9482" max="9483" width="2.85546875" style="2" customWidth="1"/>
    <col min="9484" max="9484" width="11.42578125" style="2" customWidth="1"/>
    <col min="9485" max="9728" width="11.42578125" style="2"/>
    <col min="9729" max="9729" width="2.85546875" style="2" customWidth="1"/>
    <col min="9730" max="9730" width="37.5703125" style="2" customWidth="1"/>
    <col min="9731" max="9731" width="2.85546875" style="2" customWidth="1"/>
    <col min="9732" max="9733" width="15.7109375" style="2" customWidth="1"/>
    <col min="9734" max="9735" width="2.85546875" style="2" customWidth="1"/>
    <col min="9736" max="9737" width="15.7109375" style="2" customWidth="1"/>
    <col min="9738" max="9739" width="2.85546875" style="2" customWidth="1"/>
    <col min="9740" max="9740" width="11.42578125" style="2" customWidth="1"/>
    <col min="9741" max="9984" width="11.42578125" style="2"/>
    <col min="9985" max="9985" width="2.85546875" style="2" customWidth="1"/>
    <col min="9986" max="9986" width="37.5703125" style="2" customWidth="1"/>
    <col min="9987" max="9987" width="2.85546875" style="2" customWidth="1"/>
    <col min="9988" max="9989" width="15.7109375" style="2" customWidth="1"/>
    <col min="9990" max="9991" width="2.85546875" style="2" customWidth="1"/>
    <col min="9992" max="9993" width="15.7109375" style="2" customWidth="1"/>
    <col min="9994" max="9995" width="2.85546875" style="2" customWidth="1"/>
    <col min="9996" max="9996" width="11.42578125" style="2" customWidth="1"/>
    <col min="9997" max="10240" width="11.42578125" style="2"/>
    <col min="10241" max="10241" width="2.85546875" style="2" customWidth="1"/>
    <col min="10242" max="10242" width="37.5703125" style="2" customWidth="1"/>
    <col min="10243" max="10243" width="2.85546875" style="2" customWidth="1"/>
    <col min="10244" max="10245" width="15.7109375" style="2" customWidth="1"/>
    <col min="10246" max="10247" width="2.85546875" style="2" customWidth="1"/>
    <col min="10248" max="10249" width="15.7109375" style="2" customWidth="1"/>
    <col min="10250" max="10251" width="2.85546875" style="2" customWidth="1"/>
    <col min="10252" max="10252" width="11.42578125" style="2" customWidth="1"/>
    <col min="10253" max="10496" width="11.42578125" style="2"/>
    <col min="10497" max="10497" width="2.85546875" style="2" customWidth="1"/>
    <col min="10498" max="10498" width="37.5703125" style="2" customWidth="1"/>
    <col min="10499" max="10499" width="2.85546875" style="2" customWidth="1"/>
    <col min="10500" max="10501" width="15.7109375" style="2" customWidth="1"/>
    <col min="10502" max="10503" width="2.85546875" style="2" customWidth="1"/>
    <col min="10504" max="10505" width="15.7109375" style="2" customWidth="1"/>
    <col min="10506" max="10507" width="2.85546875" style="2" customWidth="1"/>
    <col min="10508" max="10508" width="11.42578125" style="2" customWidth="1"/>
    <col min="10509" max="10752" width="11.42578125" style="2"/>
    <col min="10753" max="10753" width="2.85546875" style="2" customWidth="1"/>
    <col min="10754" max="10754" width="37.5703125" style="2" customWidth="1"/>
    <col min="10755" max="10755" width="2.85546875" style="2" customWidth="1"/>
    <col min="10756" max="10757" width="15.7109375" style="2" customWidth="1"/>
    <col min="10758" max="10759" width="2.85546875" style="2" customWidth="1"/>
    <col min="10760" max="10761" width="15.7109375" style="2" customWidth="1"/>
    <col min="10762" max="10763" width="2.85546875" style="2" customWidth="1"/>
    <col min="10764" max="10764" width="11.42578125" style="2" customWidth="1"/>
    <col min="10765" max="11008" width="11.42578125" style="2"/>
    <col min="11009" max="11009" width="2.85546875" style="2" customWidth="1"/>
    <col min="11010" max="11010" width="37.5703125" style="2" customWidth="1"/>
    <col min="11011" max="11011" width="2.85546875" style="2" customWidth="1"/>
    <col min="11012" max="11013" width="15.7109375" style="2" customWidth="1"/>
    <col min="11014" max="11015" width="2.85546875" style="2" customWidth="1"/>
    <col min="11016" max="11017" width="15.7109375" style="2" customWidth="1"/>
    <col min="11018" max="11019" width="2.85546875" style="2" customWidth="1"/>
    <col min="11020" max="11020" width="11.42578125" style="2" customWidth="1"/>
    <col min="11021" max="11264" width="11.42578125" style="2"/>
    <col min="11265" max="11265" width="2.85546875" style="2" customWidth="1"/>
    <col min="11266" max="11266" width="37.5703125" style="2" customWidth="1"/>
    <col min="11267" max="11267" width="2.85546875" style="2" customWidth="1"/>
    <col min="11268" max="11269" width="15.7109375" style="2" customWidth="1"/>
    <col min="11270" max="11271" width="2.85546875" style="2" customWidth="1"/>
    <col min="11272" max="11273" width="15.7109375" style="2" customWidth="1"/>
    <col min="11274" max="11275" width="2.85546875" style="2" customWidth="1"/>
    <col min="11276" max="11276" width="11.42578125" style="2" customWidth="1"/>
    <col min="11277" max="11520" width="11.42578125" style="2"/>
    <col min="11521" max="11521" width="2.85546875" style="2" customWidth="1"/>
    <col min="11522" max="11522" width="37.5703125" style="2" customWidth="1"/>
    <col min="11523" max="11523" width="2.85546875" style="2" customWidth="1"/>
    <col min="11524" max="11525" width="15.7109375" style="2" customWidth="1"/>
    <col min="11526" max="11527" width="2.85546875" style="2" customWidth="1"/>
    <col min="11528" max="11529" width="15.7109375" style="2" customWidth="1"/>
    <col min="11530" max="11531" width="2.85546875" style="2" customWidth="1"/>
    <col min="11532" max="11532" width="11.42578125" style="2" customWidth="1"/>
    <col min="11533" max="11776" width="11.42578125" style="2"/>
    <col min="11777" max="11777" width="2.85546875" style="2" customWidth="1"/>
    <col min="11778" max="11778" width="37.5703125" style="2" customWidth="1"/>
    <col min="11779" max="11779" width="2.85546875" style="2" customWidth="1"/>
    <col min="11780" max="11781" width="15.7109375" style="2" customWidth="1"/>
    <col min="11782" max="11783" width="2.85546875" style="2" customWidth="1"/>
    <col min="11784" max="11785" width="15.7109375" style="2" customWidth="1"/>
    <col min="11786" max="11787" width="2.85546875" style="2" customWidth="1"/>
    <col min="11788" max="11788" width="11.42578125" style="2" customWidth="1"/>
    <col min="11789" max="12032" width="11.42578125" style="2"/>
    <col min="12033" max="12033" width="2.85546875" style="2" customWidth="1"/>
    <col min="12034" max="12034" width="37.5703125" style="2" customWidth="1"/>
    <col min="12035" max="12035" width="2.85546875" style="2" customWidth="1"/>
    <col min="12036" max="12037" width="15.7109375" style="2" customWidth="1"/>
    <col min="12038" max="12039" width="2.85546875" style="2" customWidth="1"/>
    <col min="12040" max="12041" width="15.7109375" style="2" customWidth="1"/>
    <col min="12042" max="12043" width="2.85546875" style="2" customWidth="1"/>
    <col min="12044" max="12044" width="11.42578125" style="2" customWidth="1"/>
    <col min="12045" max="12288" width="11.42578125" style="2"/>
    <col min="12289" max="12289" width="2.85546875" style="2" customWidth="1"/>
    <col min="12290" max="12290" width="37.5703125" style="2" customWidth="1"/>
    <col min="12291" max="12291" width="2.85546875" style="2" customWidth="1"/>
    <col min="12292" max="12293" width="15.7109375" style="2" customWidth="1"/>
    <col min="12294" max="12295" width="2.85546875" style="2" customWidth="1"/>
    <col min="12296" max="12297" width="15.7109375" style="2" customWidth="1"/>
    <col min="12298" max="12299" width="2.85546875" style="2" customWidth="1"/>
    <col min="12300" max="12300" width="11.42578125" style="2" customWidth="1"/>
    <col min="12301" max="12544" width="11.42578125" style="2"/>
    <col min="12545" max="12545" width="2.85546875" style="2" customWidth="1"/>
    <col min="12546" max="12546" width="37.5703125" style="2" customWidth="1"/>
    <col min="12547" max="12547" width="2.85546875" style="2" customWidth="1"/>
    <col min="12548" max="12549" width="15.7109375" style="2" customWidth="1"/>
    <col min="12550" max="12551" width="2.85546875" style="2" customWidth="1"/>
    <col min="12552" max="12553" width="15.7109375" style="2" customWidth="1"/>
    <col min="12554" max="12555" width="2.85546875" style="2" customWidth="1"/>
    <col min="12556" max="12556" width="11.42578125" style="2" customWidth="1"/>
    <col min="12557" max="12800" width="11.42578125" style="2"/>
    <col min="12801" max="12801" width="2.85546875" style="2" customWidth="1"/>
    <col min="12802" max="12802" width="37.5703125" style="2" customWidth="1"/>
    <col min="12803" max="12803" width="2.85546875" style="2" customWidth="1"/>
    <col min="12804" max="12805" width="15.7109375" style="2" customWidth="1"/>
    <col min="12806" max="12807" width="2.85546875" style="2" customWidth="1"/>
    <col min="12808" max="12809" width="15.7109375" style="2" customWidth="1"/>
    <col min="12810" max="12811" width="2.85546875" style="2" customWidth="1"/>
    <col min="12812" max="12812" width="11.42578125" style="2" customWidth="1"/>
    <col min="12813" max="13056" width="11.42578125" style="2"/>
    <col min="13057" max="13057" width="2.85546875" style="2" customWidth="1"/>
    <col min="13058" max="13058" width="37.5703125" style="2" customWidth="1"/>
    <col min="13059" max="13059" width="2.85546875" style="2" customWidth="1"/>
    <col min="13060" max="13061" width="15.7109375" style="2" customWidth="1"/>
    <col min="13062" max="13063" width="2.85546875" style="2" customWidth="1"/>
    <col min="13064" max="13065" width="15.7109375" style="2" customWidth="1"/>
    <col min="13066" max="13067" width="2.85546875" style="2" customWidth="1"/>
    <col min="13068" max="13068" width="11.42578125" style="2" customWidth="1"/>
    <col min="13069" max="13312" width="11.42578125" style="2"/>
    <col min="13313" max="13313" width="2.85546875" style="2" customWidth="1"/>
    <col min="13314" max="13314" width="37.5703125" style="2" customWidth="1"/>
    <col min="13315" max="13315" width="2.85546875" style="2" customWidth="1"/>
    <col min="13316" max="13317" width="15.7109375" style="2" customWidth="1"/>
    <col min="13318" max="13319" width="2.85546875" style="2" customWidth="1"/>
    <col min="13320" max="13321" width="15.7109375" style="2" customWidth="1"/>
    <col min="13322" max="13323" width="2.85546875" style="2" customWidth="1"/>
    <col min="13324" max="13324" width="11.42578125" style="2" customWidth="1"/>
    <col min="13325" max="13568" width="11.42578125" style="2"/>
    <col min="13569" max="13569" width="2.85546875" style="2" customWidth="1"/>
    <col min="13570" max="13570" width="37.5703125" style="2" customWidth="1"/>
    <col min="13571" max="13571" width="2.85546875" style="2" customWidth="1"/>
    <col min="13572" max="13573" width="15.7109375" style="2" customWidth="1"/>
    <col min="13574" max="13575" width="2.85546875" style="2" customWidth="1"/>
    <col min="13576" max="13577" width="15.7109375" style="2" customWidth="1"/>
    <col min="13578" max="13579" width="2.85546875" style="2" customWidth="1"/>
    <col min="13580" max="13580" width="11.42578125" style="2" customWidth="1"/>
    <col min="13581" max="13824" width="11.42578125" style="2"/>
    <col min="13825" max="13825" width="2.85546875" style="2" customWidth="1"/>
    <col min="13826" max="13826" width="37.5703125" style="2" customWidth="1"/>
    <col min="13827" max="13827" width="2.85546875" style="2" customWidth="1"/>
    <col min="13828" max="13829" width="15.7109375" style="2" customWidth="1"/>
    <col min="13830" max="13831" width="2.85546875" style="2" customWidth="1"/>
    <col min="13832" max="13833" width="15.7109375" style="2" customWidth="1"/>
    <col min="13834" max="13835" width="2.85546875" style="2" customWidth="1"/>
    <col min="13836" max="13836" width="11.42578125" style="2" customWidth="1"/>
    <col min="13837" max="14080" width="11.42578125" style="2"/>
    <col min="14081" max="14081" width="2.85546875" style="2" customWidth="1"/>
    <col min="14082" max="14082" width="37.5703125" style="2" customWidth="1"/>
    <col min="14083" max="14083" width="2.85546875" style="2" customWidth="1"/>
    <col min="14084" max="14085" width="15.7109375" style="2" customWidth="1"/>
    <col min="14086" max="14087" width="2.85546875" style="2" customWidth="1"/>
    <col min="14088" max="14089" width="15.7109375" style="2" customWidth="1"/>
    <col min="14090" max="14091" width="2.85546875" style="2" customWidth="1"/>
    <col min="14092" max="14092" width="11.42578125" style="2" customWidth="1"/>
    <col min="14093" max="14336" width="11.42578125" style="2"/>
    <col min="14337" max="14337" width="2.85546875" style="2" customWidth="1"/>
    <col min="14338" max="14338" width="37.5703125" style="2" customWidth="1"/>
    <col min="14339" max="14339" width="2.85546875" style="2" customWidth="1"/>
    <col min="14340" max="14341" width="15.7109375" style="2" customWidth="1"/>
    <col min="14342" max="14343" width="2.85546875" style="2" customWidth="1"/>
    <col min="14344" max="14345" width="15.7109375" style="2" customWidth="1"/>
    <col min="14346" max="14347" width="2.85546875" style="2" customWidth="1"/>
    <col min="14348" max="14348" width="11.42578125" style="2" customWidth="1"/>
    <col min="14349" max="14592" width="11.42578125" style="2"/>
    <col min="14593" max="14593" width="2.85546875" style="2" customWidth="1"/>
    <col min="14594" max="14594" width="37.5703125" style="2" customWidth="1"/>
    <col min="14595" max="14595" width="2.85546875" style="2" customWidth="1"/>
    <col min="14596" max="14597" width="15.7109375" style="2" customWidth="1"/>
    <col min="14598" max="14599" width="2.85546875" style="2" customWidth="1"/>
    <col min="14600" max="14601" width="15.7109375" style="2" customWidth="1"/>
    <col min="14602" max="14603" width="2.85546875" style="2" customWidth="1"/>
    <col min="14604" max="14604" width="11.42578125" style="2" customWidth="1"/>
    <col min="14605" max="14848" width="11.42578125" style="2"/>
    <col min="14849" max="14849" width="2.85546875" style="2" customWidth="1"/>
    <col min="14850" max="14850" width="37.5703125" style="2" customWidth="1"/>
    <col min="14851" max="14851" width="2.85546875" style="2" customWidth="1"/>
    <col min="14852" max="14853" width="15.7109375" style="2" customWidth="1"/>
    <col min="14854" max="14855" width="2.85546875" style="2" customWidth="1"/>
    <col min="14856" max="14857" width="15.7109375" style="2" customWidth="1"/>
    <col min="14858" max="14859" width="2.85546875" style="2" customWidth="1"/>
    <col min="14860" max="14860" width="11.42578125" style="2" customWidth="1"/>
    <col min="14861" max="15104" width="11.42578125" style="2"/>
    <col min="15105" max="15105" width="2.85546875" style="2" customWidth="1"/>
    <col min="15106" max="15106" width="37.5703125" style="2" customWidth="1"/>
    <col min="15107" max="15107" width="2.85546875" style="2" customWidth="1"/>
    <col min="15108" max="15109" width="15.7109375" style="2" customWidth="1"/>
    <col min="15110" max="15111" width="2.85546875" style="2" customWidth="1"/>
    <col min="15112" max="15113" width="15.7109375" style="2" customWidth="1"/>
    <col min="15114" max="15115" width="2.85546875" style="2" customWidth="1"/>
    <col min="15116" max="15116" width="11.42578125" style="2" customWidth="1"/>
    <col min="15117" max="15360" width="11.42578125" style="2"/>
    <col min="15361" max="15361" width="2.85546875" style="2" customWidth="1"/>
    <col min="15362" max="15362" width="37.5703125" style="2" customWidth="1"/>
    <col min="15363" max="15363" width="2.85546875" style="2" customWidth="1"/>
    <col min="15364" max="15365" width="15.7109375" style="2" customWidth="1"/>
    <col min="15366" max="15367" width="2.85546875" style="2" customWidth="1"/>
    <col min="15368" max="15369" width="15.7109375" style="2" customWidth="1"/>
    <col min="15370" max="15371" width="2.85546875" style="2" customWidth="1"/>
    <col min="15372" max="15372" width="11.42578125" style="2" customWidth="1"/>
    <col min="15373" max="15616" width="11.42578125" style="2"/>
    <col min="15617" max="15617" width="2.85546875" style="2" customWidth="1"/>
    <col min="15618" max="15618" width="37.5703125" style="2" customWidth="1"/>
    <col min="15619" max="15619" width="2.85546875" style="2" customWidth="1"/>
    <col min="15620" max="15621" width="15.7109375" style="2" customWidth="1"/>
    <col min="15622" max="15623" width="2.85546875" style="2" customWidth="1"/>
    <col min="15624" max="15625" width="15.7109375" style="2" customWidth="1"/>
    <col min="15626" max="15627" width="2.85546875" style="2" customWidth="1"/>
    <col min="15628" max="15628" width="11.42578125" style="2" customWidth="1"/>
    <col min="15629" max="15872" width="11.42578125" style="2"/>
    <col min="15873" max="15873" width="2.85546875" style="2" customWidth="1"/>
    <col min="15874" max="15874" width="37.5703125" style="2" customWidth="1"/>
    <col min="15875" max="15875" width="2.85546875" style="2" customWidth="1"/>
    <col min="15876" max="15877" width="15.7109375" style="2" customWidth="1"/>
    <col min="15878" max="15879" width="2.85546875" style="2" customWidth="1"/>
    <col min="15880" max="15881" width="15.7109375" style="2" customWidth="1"/>
    <col min="15882" max="15883" width="2.85546875" style="2" customWidth="1"/>
    <col min="15884" max="15884" width="11.42578125" style="2" customWidth="1"/>
    <col min="15885" max="16128" width="11.42578125" style="2"/>
    <col min="16129" max="16129" width="2.85546875" style="2" customWidth="1"/>
    <col min="16130" max="16130" width="37.5703125" style="2" customWidth="1"/>
    <col min="16131" max="16131" width="2.85546875" style="2" customWidth="1"/>
    <col min="16132" max="16133" width="15.7109375" style="2" customWidth="1"/>
    <col min="16134" max="16135" width="2.85546875" style="2" customWidth="1"/>
    <col min="16136" max="16137" width="15.7109375" style="2" customWidth="1"/>
    <col min="16138" max="16139" width="2.85546875" style="2" customWidth="1"/>
    <col min="16140" max="16140" width="11.42578125" style="2" customWidth="1"/>
    <col min="16141" max="16384" width="11.42578125" style="2"/>
  </cols>
  <sheetData>
    <row r="1" spans="1:14" ht="12" customHeight="1" x14ac:dyDescent="0.25">
      <c r="B1" s="1"/>
      <c r="D1" s="1"/>
      <c r="H1" s="209"/>
      <c r="I1" s="209"/>
      <c r="L1" s="209"/>
    </row>
    <row r="2" spans="1:14" ht="12" customHeight="1" x14ac:dyDescent="0.25">
      <c r="B2" s="358" t="s">
        <v>459</v>
      </c>
      <c r="D2" s="5"/>
      <c r="H2" s="209"/>
      <c r="I2" s="209"/>
      <c r="L2" s="209"/>
    </row>
    <row r="3" spans="1:14" ht="12" customHeight="1" x14ac:dyDescent="0.25">
      <c r="B3" s="6" t="s">
        <v>460</v>
      </c>
      <c r="H3" s="209"/>
      <c r="I3" s="209"/>
      <c r="L3" s="209"/>
    </row>
    <row r="4" spans="1:14" ht="12" hidden="1" customHeight="1" x14ac:dyDescent="0.25">
      <c r="B4" s="6"/>
      <c r="H4" s="209"/>
      <c r="I4" s="209"/>
      <c r="L4" s="209"/>
    </row>
    <row r="5" spans="1:14" ht="12" customHeight="1" x14ac:dyDescent="0.25">
      <c r="B5" s="2042" t="s">
        <v>4</v>
      </c>
      <c r="C5" s="8"/>
      <c r="D5" s="2043" t="s">
        <v>461</v>
      </c>
      <c r="E5" s="2043"/>
      <c r="F5" s="8"/>
      <c r="G5" s="8"/>
      <c r="H5" s="2043" t="s">
        <v>462</v>
      </c>
      <c r="I5" s="2043"/>
      <c r="J5" s="207"/>
      <c r="K5" s="8"/>
      <c r="L5" s="209"/>
    </row>
    <row r="6" spans="1:14" ht="12" customHeight="1" x14ac:dyDescent="0.25">
      <c r="B6" s="2042"/>
      <c r="C6" s="13"/>
      <c r="D6" s="2043"/>
      <c r="E6" s="2043"/>
      <c r="F6" s="13"/>
      <c r="G6" s="13"/>
      <c r="H6" s="2043"/>
      <c r="I6" s="2043"/>
      <c r="J6" s="1003"/>
      <c r="K6" s="13"/>
      <c r="L6" s="209"/>
    </row>
    <row r="7" spans="1:14" ht="12" customHeight="1" x14ac:dyDescent="0.25">
      <c r="B7" s="2042"/>
      <c r="C7" s="13"/>
      <c r="D7" s="436">
        <v>2016</v>
      </c>
      <c r="E7" s="436">
        <v>2015</v>
      </c>
      <c r="F7" s="13"/>
      <c r="G7" s="13"/>
      <c r="H7" s="436">
        <v>2016</v>
      </c>
      <c r="I7" s="436">
        <v>2015</v>
      </c>
      <c r="J7" s="1003"/>
      <c r="K7" s="13"/>
      <c r="L7" s="209"/>
    </row>
    <row r="8" spans="1:14" ht="12" customHeight="1" x14ac:dyDescent="0.25">
      <c r="B8" s="16"/>
      <c r="C8" s="13"/>
      <c r="D8" s="16"/>
      <c r="E8" s="16"/>
      <c r="F8" s="13"/>
      <c r="G8" s="13"/>
      <c r="H8" s="209"/>
      <c r="I8" s="209"/>
      <c r="J8" s="1003"/>
      <c r="K8" s="13"/>
      <c r="L8" s="209"/>
    </row>
    <row r="9" spans="1:14" ht="12" customHeight="1" x14ac:dyDescent="0.25">
      <c r="B9" s="437" t="s">
        <v>11</v>
      </c>
      <c r="C9" s="16"/>
      <c r="D9" s="21"/>
      <c r="E9" s="21"/>
      <c r="F9" s="118"/>
      <c r="G9" s="16"/>
      <c r="H9" s="209"/>
      <c r="I9" s="209"/>
      <c r="J9" s="23"/>
      <c r="K9" s="16"/>
      <c r="L9" s="209"/>
    </row>
    <row r="10" spans="1:14" ht="12" customHeight="1" x14ac:dyDescent="0.25">
      <c r="B10" s="26" t="s">
        <v>12</v>
      </c>
      <c r="C10" s="21"/>
      <c r="D10" s="1653">
        <v>21.25</v>
      </c>
      <c r="E10" s="1799">
        <v>18.559999999999999</v>
      </c>
      <c r="F10" s="1678"/>
      <c r="G10" s="431"/>
      <c r="H10" s="1653">
        <v>1.79</v>
      </c>
      <c r="I10" s="1799">
        <v>1.5</v>
      </c>
      <c r="J10" s="1677"/>
      <c r="K10" s="438"/>
      <c r="L10" s="439"/>
      <c r="M10" s="112"/>
      <c r="N10" s="112"/>
    </row>
    <row r="11" spans="1:14" ht="12" customHeight="1" x14ac:dyDescent="0.25">
      <c r="B11" s="32" t="s">
        <v>14</v>
      </c>
      <c r="C11" s="29"/>
      <c r="D11" s="1654" t="s">
        <v>131</v>
      </c>
      <c r="E11" s="1798">
        <v>11.3</v>
      </c>
      <c r="F11" s="1678"/>
      <c r="G11" s="431"/>
      <c r="H11" s="1654">
        <v>6.28</v>
      </c>
      <c r="I11" s="1798">
        <v>10.5</v>
      </c>
      <c r="J11" s="1678"/>
      <c r="K11" s="431"/>
      <c r="L11" s="439"/>
      <c r="M11" s="112"/>
      <c r="N11" s="112"/>
    </row>
    <row r="12" spans="1:14" ht="12" customHeight="1" x14ac:dyDescent="0.25">
      <c r="B12" s="32" t="s">
        <v>16</v>
      </c>
      <c r="C12" s="36"/>
      <c r="D12" s="1654" t="s">
        <v>463</v>
      </c>
      <c r="E12" s="1798">
        <v>20.36</v>
      </c>
      <c r="F12" s="1678"/>
      <c r="G12" s="431"/>
      <c r="H12" s="1654" t="s">
        <v>131</v>
      </c>
      <c r="I12" s="1798" t="s">
        <v>131</v>
      </c>
      <c r="J12" s="1678"/>
      <c r="K12" s="438"/>
      <c r="L12" s="439"/>
      <c r="M12" s="112"/>
      <c r="N12" s="112"/>
    </row>
    <row r="13" spans="1:14" ht="12" customHeight="1" x14ac:dyDescent="0.25">
      <c r="B13" s="32" t="s">
        <v>18</v>
      </c>
      <c r="C13" s="36"/>
      <c r="D13" s="1654">
        <v>20.16</v>
      </c>
      <c r="E13" s="1798">
        <v>21.16</v>
      </c>
      <c r="F13" s="1678"/>
      <c r="G13" s="431"/>
      <c r="H13" s="1654">
        <v>2.71</v>
      </c>
      <c r="I13" s="1798">
        <v>4.4000000000000004</v>
      </c>
      <c r="J13" s="1678"/>
      <c r="K13" s="438"/>
      <c r="L13" s="439"/>
      <c r="M13" s="112"/>
      <c r="N13" s="112"/>
    </row>
    <row r="14" spans="1:14" ht="12" customHeight="1" x14ac:dyDescent="0.25">
      <c r="B14" s="32" t="s">
        <v>20</v>
      </c>
      <c r="C14" s="36"/>
      <c r="D14" s="1654">
        <v>18.296099999999999</v>
      </c>
      <c r="E14" s="1798">
        <v>22.5761</v>
      </c>
      <c r="F14" s="1678"/>
      <c r="G14" s="431"/>
      <c r="H14" s="1654">
        <v>5.75</v>
      </c>
      <c r="I14" s="1798">
        <v>6.77</v>
      </c>
      <c r="J14" s="1678" t="s">
        <v>130</v>
      </c>
      <c r="K14" s="438"/>
      <c r="L14" s="439"/>
      <c r="M14" s="112"/>
      <c r="N14" s="112"/>
    </row>
    <row r="15" spans="1:14" s="112" customFormat="1" ht="12" customHeight="1" x14ac:dyDescent="0.25">
      <c r="A15" s="3"/>
      <c r="B15" s="32" t="s">
        <v>22</v>
      </c>
      <c r="C15" s="36"/>
      <c r="D15" s="1654" t="s">
        <v>131</v>
      </c>
      <c r="E15" s="1798" t="s">
        <v>131</v>
      </c>
      <c r="F15" s="1678"/>
      <c r="G15" s="431"/>
      <c r="H15" s="1654">
        <v>3.23</v>
      </c>
      <c r="I15" s="1798">
        <v>4.4000000000000004</v>
      </c>
      <c r="J15" s="1678"/>
      <c r="K15" s="438"/>
      <c r="L15" s="439"/>
    </row>
    <row r="16" spans="1:14" ht="12" customHeight="1" x14ac:dyDescent="0.25">
      <c r="B16" s="32" t="s">
        <v>24</v>
      </c>
      <c r="C16" s="36"/>
      <c r="D16" s="1654">
        <v>24.701848319199478</v>
      </c>
      <c r="E16" s="1798">
        <v>27.16</v>
      </c>
      <c r="F16" s="1678"/>
      <c r="G16" s="431"/>
      <c r="H16" s="1654">
        <v>3.36</v>
      </c>
      <c r="I16" s="1798">
        <v>2.13</v>
      </c>
      <c r="J16" s="1678"/>
      <c r="K16" s="438"/>
      <c r="L16" s="439"/>
      <c r="M16" s="112"/>
      <c r="N16" s="112"/>
    </row>
    <row r="17" spans="1:14" ht="12" customHeight="1" x14ac:dyDescent="0.25">
      <c r="B17" s="42" t="s">
        <v>28</v>
      </c>
      <c r="C17" s="36"/>
      <c r="D17" s="1680">
        <v>42.18</v>
      </c>
      <c r="E17" s="1800">
        <v>35.51</v>
      </c>
      <c r="F17" s="1678"/>
      <c r="G17" s="431"/>
      <c r="H17" s="1680">
        <v>1.4</v>
      </c>
      <c r="I17" s="1800">
        <v>1.6</v>
      </c>
      <c r="J17" s="1679"/>
      <c r="K17" s="438"/>
      <c r="L17" s="439"/>
      <c r="M17" s="112"/>
      <c r="N17" s="112"/>
    </row>
    <row r="18" spans="1:14" ht="12" hidden="1" customHeight="1" x14ac:dyDescent="0.25">
      <c r="B18" s="157"/>
      <c r="C18" s="36"/>
      <c r="D18" s="431"/>
      <c r="E18" s="431"/>
      <c r="F18" s="431"/>
      <c r="G18" s="431"/>
      <c r="H18" s="431"/>
      <c r="I18" s="431"/>
      <c r="J18" s="431"/>
      <c r="K18" s="438"/>
      <c r="L18" s="439"/>
      <c r="M18" s="112"/>
      <c r="N18" s="112"/>
    </row>
    <row r="19" spans="1:14" ht="12" hidden="1" customHeight="1" x14ac:dyDescent="0.25">
      <c r="B19" s="57"/>
      <c r="C19" s="36"/>
      <c r="D19" s="431"/>
      <c r="E19" s="431"/>
      <c r="F19" s="431"/>
      <c r="G19" s="431"/>
      <c r="H19" s="431"/>
      <c r="I19" s="431"/>
      <c r="J19" s="431"/>
      <c r="K19" s="438"/>
      <c r="L19" s="439"/>
    </row>
    <row r="20" spans="1:14" ht="12" customHeight="1" x14ac:dyDescent="0.25">
      <c r="B20" s="437" t="s">
        <v>31</v>
      </c>
      <c r="C20" s="36"/>
      <c r="D20" s="431"/>
      <c r="E20" s="431"/>
      <c r="F20" s="431"/>
      <c r="G20" s="431"/>
      <c r="H20" s="23"/>
      <c r="I20" s="23"/>
      <c r="J20" s="431"/>
      <c r="K20" s="438"/>
      <c r="L20" s="439"/>
    </row>
    <row r="21" spans="1:14" ht="12" customHeight="1" x14ac:dyDescent="0.25">
      <c r="B21" s="26" t="s">
        <v>32</v>
      </c>
      <c r="C21" s="36"/>
      <c r="D21" s="1653" t="s">
        <v>131</v>
      </c>
      <c r="E21" s="1697" t="s">
        <v>131</v>
      </c>
      <c r="F21" s="1677"/>
      <c r="G21" s="431"/>
      <c r="H21" s="1653">
        <v>1.5</v>
      </c>
      <c r="I21" s="1799">
        <v>1.7</v>
      </c>
      <c r="J21" s="440"/>
      <c r="K21" s="438"/>
      <c r="L21" s="439"/>
      <c r="M21" s="112"/>
      <c r="N21" s="112"/>
    </row>
    <row r="22" spans="1:14" ht="12" customHeight="1" x14ac:dyDescent="0.25">
      <c r="B22" s="32" t="s">
        <v>35</v>
      </c>
      <c r="C22" s="36"/>
      <c r="D22" s="1654">
        <v>17.88</v>
      </c>
      <c r="E22" s="1798">
        <v>17.22</v>
      </c>
      <c r="F22" s="1678"/>
      <c r="G22" s="431"/>
      <c r="H22" s="1654">
        <v>2.09</v>
      </c>
      <c r="I22" s="1798">
        <v>2.1</v>
      </c>
      <c r="J22" s="440"/>
      <c r="K22" s="438"/>
      <c r="L22" s="439"/>
      <c r="M22" s="112"/>
      <c r="N22" s="112"/>
    </row>
    <row r="23" spans="1:14" ht="12" customHeight="1" x14ac:dyDescent="0.25">
      <c r="B23" s="32" t="s">
        <v>37</v>
      </c>
      <c r="C23" s="36"/>
      <c r="D23" s="1654">
        <v>12.37</v>
      </c>
      <c r="E23" s="1798">
        <v>17.98</v>
      </c>
      <c r="F23" s="1678"/>
      <c r="G23" s="431"/>
      <c r="H23" s="1654">
        <v>3.7</v>
      </c>
      <c r="I23" s="1798">
        <v>0.9</v>
      </c>
      <c r="J23" s="440"/>
      <c r="K23" s="438"/>
      <c r="L23" s="439"/>
      <c r="M23" s="112"/>
      <c r="N23" s="112"/>
    </row>
    <row r="24" spans="1:14" ht="12" customHeight="1" x14ac:dyDescent="0.25">
      <c r="B24" s="32" t="s">
        <v>41</v>
      </c>
      <c r="C24" s="36"/>
      <c r="D24" s="1654">
        <v>10.64</v>
      </c>
      <c r="E24" s="1798">
        <v>9.99</v>
      </c>
      <c r="F24" s="1678"/>
      <c r="G24" s="431"/>
      <c r="H24" s="1654">
        <v>2.4</v>
      </c>
      <c r="I24" s="1798">
        <v>3</v>
      </c>
      <c r="J24" s="440"/>
      <c r="K24" s="438"/>
      <c r="L24" s="439"/>
      <c r="M24" s="112"/>
      <c r="N24" s="112"/>
    </row>
    <row r="25" spans="1:14" s="112" customFormat="1" ht="12" customHeight="1" x14ac:dyDescent="0.25">
      <c r="A25" s="1"/>
      <c r="B25" s="32" t="s">
        <v>43</v>
      </c>
      <c r="C25" s="36"/>
      <c r="D25" s="1654">
        <v>16.4875496339601</v>
      </c>
      <c r="E25" s="1798">
        <v>11.41</v>
      </c>
      <c r="F25" s="1678"/>
      <c r="G25" s="431"/>
      <c r="H25" s="1654">
        <v>3.02</v>
      </c>
      <c r="I25" s="1798">
        <v>3.35</v>
      </c>
      <c r="J25" s="440"/>
      <c r="K25" s="438"/>
      <c r="L25" s="439"/>
    </row>
    <row r="26" spans="1:14" ht="12" customHeight="1" x14ac:dyDescent="0.25">
      <c r="B26" s="32" t="s">
        <v>45</v>
      </c>
      <c r="C26" s="36"/>
      <c r="D26" s="1654" t="s">
        <v>131</v>
      </c>
      <c r="E26" s="1798" t="s">
        <v>131</v>
      </c>
      <c r="F26" s="1678"/>
      <c r="G26" s="431"/>
      <c r="H26" s="1654">
        <v>-0.1</v>
      </c>
      <c r="I26" s="1798">
        <v>0.8</v>
      </c>
      <c r="J26" s="440"/>
      <c r="K26" s="438"/>
      <c r="L26" s="439"/>
      <c r="M26" s="112"/>
      <c r="N26" s="112"/>
    </row>
    <row r="27" spans="1:14" ht="12" customHeight="1" x14ac:dyDescent="0.25">
      <c r="B27" s="32" t="s">
        <v>47</v>
      </c>
      <c r="C27" s="36"/>
      <c r="D27" s="1654">
        <v>13.92</v>
      </c>
      <c r="E27" s="1798">
        <v>15.07</v>
      </c>
      <c r="F27" s="1678"/>
      <c r="G27" s="431"/>
      <c r="H27" s="1654">
        <v>1</v>
      </c>
      <c r="I27" s="1798">
        <v>0.7</v>
      </c>
      <c r="J27" s="440"/>
      <c r="K27" s="438"/>
      <c r="L27" s="439"/>
      <c r="M27" s="112"/>
      <c r="N27" s="112"/>
    </row>
    <row r="28" spans="1:14" ht="12" customHeight="1" x14ac:dyDescent="0.25">
      <c r="B28" s="32" t="s">
        <v>49</v>
      </c>
      <c r="C28" s="36"/>
      <c r="D28" s="1654">
        <v>21.94</v>
      </c>
      <c r="E28" s="1798">
        <v>23.6</v>
      </c>
      <c r="F28" s="1678"/>
      <c r="G28" s="431"/>
      <c r="H28" s="1654">
        <v>2.23</v>
      </c>
      <c r="I28" s="1798" t="s">
        <v>131</v>
      </c>
      <c r="J28" s="440"/>
      <c r="K28" s="438"/>
      <c r="L28" s="439"/>
      <c r="M28" s="112"/>
      <c r="N28" s="112"/>
    </row>
    <row r="29" spans="1:14" ht="12" customHeight="1" x14ac:dyDescent="0.25">
      <c r="B29" s="32" t="s">
        <v>50</v>
      </c>
      <c r="C29" s="36"/>
      <c r="D29" s="1654">
        <v>25.159005749104725</v>
      </c>
      <c r="E29" s="1798">
        <v>26.257146912389739</v>
      </c>
      <c r="F29" s="1678"/>
      <c r="G29" s="431"/>
      <c r="H29" s="1654">
        <v>1.3</v>
      </c>
      <c r="I29" s="1798">
        <v>0.1</v>
      </c>
      <c r="J29" s="440"/>
      <c r="K29" s="438"/>
      <c r="L29" s="439"/>
      <c r="M29" s="112"/>
      <c r="N29" s="112"/>
    </row>
    <row r="30" spans="1:14" ht="12" customHeight="1" x14ac:dyDescent="0.25">
      <c r="B30" s="32" t="s">
        <v>719</v>
      </c>
      <c r="C30" s="36"/>
      <c r="D30" s="1654">
        <v>18.23130112218427</v>
      </c>
      <c r="E30" s="1798">
        <v>17.851352328057263</v>
      </c>
      <c r="F30" s="1678"/>
      <c r="G30" s="431"/>
      <c r="H30" s="1654">
        <v>1.8</v>
      </c>
      <c r="I30" s="1798">
        <v>1.4</v>
      </c>
      <c r="J30" s="440"/>
      <c r="K30" s="438"/>
      <c r="L30" s="439"/>
      <c r="M30" s="112"/>
      <c r="N30" s="112"/>
    </row>
    <row r="31" spans="1:14" ht="12" customHeight="1" x14ac:dyDescent="0.25">
      <c r="B31" s="32" t="s">
        <v>53</v>
      </c>
      <c r="C31" s="29"/>
      <c r="D31" s="1654">
        <v>15.939</v>
      </c>
      <c r="E31" s="1798">
        <v>17.634</v>
      </c>
      <c r="F31" s="1678"/>
      <c r="G31" s="431"/>
      <c r="H31" s="1654" t="s">
        <v>131</v>
      </c>
      <c r="I31" s="1798">
        <v>1.4</v>
      </c>
      <c r="J31" s="440"/>
      <c r="K31" s="431"/>
      <c r="L31" s="439"/>
      <c r="M31" s="112"/>
      <c r="N31" s="112"/>
    </row>
    <row r="32" spans="1:14" ht="12" customHeight="1" x14ac:dyDescent="0.25">
      <c r="B32" s="32" t="s">
        <v>55</v>
      </c>
      <c r="C32" s="36"/>
      <c r="D32" s="1654" t="s">
        <v>131</v>
      </c>
      <c r="E32" s="1798">
        <v>52.75</v>
      </c>
      <c r="F32" s="1678"/>
      <c r="G32" s="929"/>
      <c r="H32" s="1654" t="s">
        <v>131</v>
      </c>
      <c r="I32" s="1798" t="s">
        <v>131</v>
      </c>
      <c r="J32" s="440"/>
      <c r="K32" s="438"/>
      <c r="L32" s="439"/>
      <c r="M32" s="112"/>
      <c r="N32" s="112"/>
    </row>
    <row r="33" spans="1:14" ht="12" customHeight="1" x14ac:dyDescent="0.25">
      <c r="B33" s="32" t="s">
        <v>56</v>
      </c>
      <c r="C33" s="36"/>
      <c r="D33" s="1654">
        <v>14.88</v>
      </c>
      <c r="E33" s="1798">
        <v>11.94</v>
      </c>
      <c r="F33" s="1678"/>
      <c r="G33" s="431"/>
      <c r="H33" s="1654">
        <v>1.2</v>
      </c>
      <c r="I33" s="1798">
        <v>0.3</v>
      </c>
      <c r="J33" s="440"/>
      <c r="K33" s="438"/>
      <c r="L33" s="439"/>
      <c r="M33" s="112"/>
      <c r="N33" s="112"/>
    </row>
    <row r="34" spans="1:14" ht="12" customHeight="1" x14ac:dyDescent="0.25">
      <c r="B34" s="32" t="s">
        <v>58</v>
      </c>
      <c r="C34" s="36"/>
      <c r="D34" s="1654">
        <v>18.55</v>
      </c>
      <c r="E34" s="1798">
        <v>22.57</v>
      </c>
      <c r="F34" s="1678"/>
      <c r="G34" s="431"/>
      <c r="H34" s="1654">
        <v>0.1</v>
      </c>
      <c r="I34" s="1798">
        <v>-0.9</v>
      </c>
      <c r="J34" s="440"/>
      <c r="K34" s="438"/>
      <c r="L34" s="439"/>
      <c r="M34" s="112"/>
      <c r="N34" s="112"/>
    </row>
    <row r="35" spans="1:14" ht="12" customHeight="1" x14ac:dyDescent="0.25">
      <c r="B35" s="32" t="s">
        <v>60</v>
      </c>
      <c r="C35" s="36"/>
      <c r="D35" s="1654">
        <v>27.69</v>
      </c>
      <c r="E35" s="1798">
        <v>26.96</v>
      </c>
      <c r="F35" s="1678"/>
      <c r="G35" s="431"/>
      <c r="H35" s="1654">
        <v>1.4</v>
      </c>
      <c r="I35" s="1798">
        <v>-0.31</v>
      </c>
      <c r="J35" s="440"/>
      <c r="K35" s="438"/>
      <c r="L35" s="439"/>
      <c r="M35" s="112"/>
      <c r="N35" s="112"/>
    </row>
    <row r="36" spans="1:14" ht="12" customHeight="1" x14ac:dyDescent="0.25">
      <c r="B36" s="42" t="s">
        <v>62</v>
      </c>
      <c r="C36" s="36"/>
      <c r="D36" s="1680">
        <v>16.510000000000002</v>
      </c>
      <c r="E36" s="1800">
        <v>13.46</v>
      </c>
      <c r="F36" s="1679"/>
      <c r="G36" s="431"/>
      <c r="H36" s="1680">
        <v>1.4</v>
      </c>
      <c r="I36" s="1800">
        <v>-0.3</v>
      </c>
      <c r="J36" s="440"/>
      <c r="K36" s="438"/>
      <c r="L36" s="439"/>
      <c r="M36" s="112"/>
      <c r="N36" s="112"/>
    </row>
    <row r="37" spans="1:14" ht="12" hidden="1" customHeight="1" x14ac:dyDescent="0.25">
      <c r="B37" s="157"/>
      <c r="C37" s="36"/>
      <c r="D37" s="431"/>
      <c r="E37" s="431"/>
      <c r="F37" s="431"/>
      <c r="G37" s="431"/>
      <c r="H37" s="431"/>
      <c r="I37" s="431"/>
      <c r="J37" s="431"/>
      <c r="K37" s="438"/>
      <c r="L37" s="439"/>
      <c r="M37" s="112"/>
      <c r="N37" s="112"/>
    </row>
    <row r="38" spans="1:14" ht="12" hidden="1" customHeight="1" x14ac:dyDescent="0.25">
      <c r="B38" s="48"/>
      <c r="C38" s="36"/>
      <c r="D38" s="431"/>
      <c r="E38" s="431"/>
      <c r="F38" s="431"/>
      <c r="G38" s="431"/>
      <c r="H38" s="431"/>
      <c r="I38" s="431"/>
      <c r="J38" s="431"/>
      <c r="K38" s="438"/>
      <c r="L38" s="439"/>
      <c r="M38" s="112"/>
      <c r="N38" s="112"/>
    </row>
    <row r="39" spans="1:14" ht="12" customHeight="1" x14ac:dyDescent="0.25">
      <c r="B39" s="437" t="s">
        <v>64</v>
      </c>
      <c r="C39" s="36"/>
      <c r="D39" s="431"/>
      <c r="E39" s="431"/>
      <c r="F39" s="431"/>
      <c r="G39" s="431"/>
      <c r="H39" s="431"/>
      <c r="I39" s="431"/>
      <c r="J39" s="431"/>
      <c r="K39" s="438"/>
      <c r="L39" s="439"/>
    </row>
    <row r="40" spans="1:14" ht="12" customHeight="1" x14ac:dyDescent="0.25">
      <c r="B40" s="26" t="s">
        <v>67</v>
      </c>
      <c r="C40" s="36"/>
      <c r="D40" s="1653">
        <v>16.549810563647299</v>
      </c>
      <c r="E40" s="1799">
        <v>16.64</v>
      </c>
      <c r="F40" s="1677"/>
      <c r="G40" s="431"/>
      <c r="H40" s="1653">
        <v>-0.8</v>
      </c>
      <c r="I40" s="1799">
        <v>-0.88</v>
      </c>
      <c r="J40" s="1677"/>
      <c r="K40" s="438"/>
      <c r="L40" s="439"/>
    </row>
    <row r="41" spans="1:14" ht="12" customHeight="1" x14ac:dyDescent="0.25">
      <c r="B41" s="32" t="s">
        <v>166</v>
      </c>
      <c r="C41" s="36"/>
      <c r="D41" s="1654">
        <v>1.4114787189725619</v>
      </c>
      <c r="E41" s="1798">
        <v>13.728617760860097</v>
      </c>
      <c r="F41" s="1678"/>
      <c r="G41" s="431"/>
      <c r="H41" s="1654">
        <v>-0.8</v>
      </c>
      <c r="I41" s="1798">
        <v>-1.7</v>
      </c>
      <c r="J41" s="1678"/>
      <c r="K41" s="438"/>
      <c r="L41" s="439"/>
    </row>
    <row r="42" spans="1:14" ht="12" customHeight="1" x14ac:dyDescent="0.25">
      <c r="B42" s="32" t="s">
        <v>71</v>
      </c>
      <c r="C42" s="36"/>
      <c r="D42" s="1654">
        <v>8.51</v>
      </c>
      <c r="E42" s="1798">
        <v>9.19</v>
      </c>
      <c r="F42" s="1678"/>
      <c r="G42" s="431"/>
      <c r="H42" s="1654" t="s">
        <v>131</v>
      </c>
      <c r="I42" s="1798" t="s">
        <v>131</v>
      </c>
      <c r="J42" s="1678"/>
      <c r="K42" s="438"/>
      <c r="L42" s="439"/>
    </row>
    <row r="43" spans="1:14" ht="12" customHeight="1" x14ac:dyDescent="0.25">
      <c r="B43" s="32" t="s">
        <v>73</v>
      </c>
      <c r="C43" s="36"/>
      <c r="D43" s="1654">
        <v>17.5</v>
      </c>
      <c r="E43" s="1798">
        <v>16</v>
      </c>
      <c r="F43" s="1678"/>
      <c r="G43" s="431"/>
      <c r="H43" s="1654" t="s">
        <v>131</v>
      </c>
      <c r="I43" s="1798">
        <v>0</v>
      </c>
      <c r="J43" s="1678"/>
      <c r="K43" s="438"/>
      <c r="L43" s="439"/>
    </row>
    <row r="44" spans="1:14" s="112" customFormat="1" ht="12" customHeight="1" x14ac:dyDescent="0.25">
      <c r="A44" s="3"/>
      <c r="B44" s="32" t="s">
        <v>74</v>
      </c>
      <c r="C44" s="36"/>
      <c r="D44" s="1654">
        <v>10.24</v>
      </c>
      <c r="E44" s="1798">
        <v>14.07</v>
      </c>
      <c r="F44" s="1678"/>
      <c r="G44" s="431"/>
      <c r="H44" s="1654">
        <v>8.5299999999999994</v>
      </c>
      <c r="I44" s="1798">
        <v>8.81</v>
      </c>
      <c r="J44" s="1678"/>
      <c r="K44" s="438"/>
      <c r="L44" s="439"/>
    </row>
    <row r="45" spans="1:14" s="112" customFormat="1" ht="12" customHeight="1" x14ac:dyDescent="0.25">
      <c r="A45" s="1"/>
      <c r="B45" s="32" t="s">
        <v>76</v>
      </c>
      <c r="C45" s="36"/>
      <c r="D45" s="1654">
        <v>20.36</v>
      </c>
      <c r="E45" s="1798">
        <v>16.34</v>
      </c>
      <c r="F45" s="1678"/>
      <c r="G45" s="431"/>
      <c r="H45" s="1654">
        <v>1.6</v>
      </c>
      <c r="I45" s="1798">
        <v>1.6</v>
      </c>
      <c r="J45" s="1678"/>
      <c r="K45" s="438"/>
      <c r="L45" s="439"/>
    </row>
    <row r="46" spans="1:14" ht="12" customHeight="1" x14ac:dyDescent="0.25">
      <c r="B46" s="32" t="s">
        <v>79</v>
      </c>
      <c r="C46" s="36"/>
      <c r="D46" s="1654" t="s">
        <v>131</v>
      </c>
      <c r="E46" s="1798" t="s">
        <v>131</v>
      </c>
      <c r="F46" s="1678"/>
      <c r="G46" s="431"/>
      <c r="H46" s="1654">
        <v>0.5</v>
      </c>
      <c r="I46" s="1798">
        <v>0.3</v>
      </c>
      <c r="J46" s="1678"/>
      <c r="K46" s="438"/>
      <c r="L46" s="439"/>
    </row>
    <row r="47" spans="1:14" ht="12" customHeight="1" x14ac:dyDescent="0.25">
      <c r="B47" s="32" t="s">
        <v>80</v>
      </c>
      <c r="C47" s="36"/>
      <c r="D47" s="1654">
        <v>11.52</v>
      </c>
      <c r="E47" s="1798">
        <v>10.91</v>
      </c>
      <c r="F47" s="1678"/>
      <c r="G47" s="431"/>
      <c r="H47" s="1654">
        <v>2.91</v>
      </c>
      <c r="I47" s="1798">
        <v>3.39</v>
      </c>
      <c r="J47" s="1678"/>
      <c r="K47" s="438"/>
      <c r="L47" s="439"/>
    </row>
    <row r="48" spans="1:14" ht="12" customHeight="1" x14ac:dyDescent="0.25">
      <c r="B48" s="32" t="s">
        <v>601</v>
      </c>
      <c r="C48" s="36"/>
      <c r="D48" s="1654">
        <v>26.634799999999998</v>
      </c>
      <c r="E48" s="1798">
        <v>13.6</v>
      </c>
      <c r="F48" s="1678"/>
      <c r="G48" s="431"/>
      <c r="H48" s="1654">
        <v>23.27</v>
      </c>
      <c r="I48" s="1798">
        <v>11.06</v>
      </c>
      <c r="J48" s="1678"/>
      <c r="K48" s="438"/>
      <c r="L48" s="439"/>
    </row>
    <row r="49" spans="1:12" ht="12" customHeight="1" x14ac:dyDescent="0.25">
      <c r="B49" s="32" t="s">
        <v>83</v>
      </c>
      <c r="C49" s="36"/>
      <c r="D49" s="1654">
        <v>15.38</v>
      </c>
      <c r="E49" s="1798">
        <v>15.7</v>
      </c>
      <c r="F49" s="1678"/>
      <c r="G49" s="431"/>
      <c r="H49" s="1654">
        <v>0</v>
      </c>
      <c r="I49" s="1798">
        <v>0.2</v>
      </c>
      <c r="J49" s="1678"/>
      <c r="K49" s="438"/>
      <c r="L49" s="439"/>
    </row>
    <row r="50" spans="1:12" s="112" customFormat="1" ht="12" customHeight="1" x14ac:dyDescent="0.25">
      <c r="A50" s="1"/>
      <c r="B50" s="32" t="s">
        <v>84</v>
      </c>
      <c r="C50" s="36"/>
      <c r="D50" s="1654">
        <v>30.92</v>
      </c>
      <c r="E50" s="1798">
        <v>28.7</v>
      </c>
      <c r="F50" s="1678"/>
      <c r="G50" s="431"/>
      <c r="H50" s="1654" t="s">
        <v>131</v>
      </c>
      <c r="I50" s="1798" t="s">
        <v>131</v>
      </c>
      <c r="J50" s="1678"/>
      <c r="K50" s="438"/>
      <c r="L50" s="439"/>
    </row>
    <row r="51" spans="1:12" ht="12" customHeight="1" x14ac:dyDescent="0.25">
      <c r="B51" s="32" t="s">
        <v>86</v>
      </c>
      <c r="C51" s="36"/>
      <c r="D51" s="1654" t="s">
        <v>131</v>
      </c>
      <c r="E51" s="1798" t="s">
        <v>131</v>
      </c>
      <c r="F51" s="1678"/>
      <c r="G51" s="431"/>
      <c r="H51" s="1654">
        <v>1.1000000000000001</v>
      </c>
      <c r="I51" s="1798">
        <v>0.5</v>
      </c>
      <c r="J51" s="1678"/>
      <c r="K51" s="438"/>
      <c r="L51" s="439"/>
    </row>
    <row r="52" spans="1:12" ht="12" customHeight="1" x14ac:dyDescent="0.25">
      <c r="B52" s="32" t="s">
        <v>88</v>
      </c>
      <c r="C52" s="36"/>
      <c r="D52" s="1654">
        <v>13.24</v>
      </c>
      <c r="E52" s="1798">
        <v>6.81</v>
      </c>
      <c r="F52" s="1678"/>
      <c r="G52" s="431"/>
      <c r="H52" s="1654">
        <v>1.1000000000000001</v>
      </c>
      <c r="I52" s="1798">
        <v>0.5</v>
      </c>
      <c r="J52" s="1678"/>
      <c r="K52" s="438"/>
      <c r="L52" s="439"/>
    </row>
    <row r="53" spans="1:12" ht="12" customHeight="1" x14ac:dyDescent="0.25">
      <c r="B53" s="32" t="s">
        <v>89</v>
      </c>
      <c r="C53" s="36"/>
      <c r="D53" s="1654" t="s">
        <v>131</v>
      </c>
      <c r="E53" s="1798" t="s">
        <v>131</v>
      </c>
      <c r="F53" s="1678"/>
      <c r="G53" s="431"/>
      <c r="H53" s="1654">
        <v>1.06</v>
      </c>
      <c r="I53" s="1798">
        <v>1.04</v>
      </c>
      <c r="J53" s="1678"/>
      <c r="K53" s="438"/>
      <c r="L53" s="439"/>
    </row>
    <row r="54" spans="1:12" ht="12" customHeight="1" x14ac:dyDescent="0.25">
      <c r="B54" s="32" t="s">
        <v>90</v>
      </c>
      <c r="C54" s="36"/>
      <c r="D54" s="1654">
        <v>9.51</v>
      </c>
      <c r="E54" s="1798">
        <v>7.42</v>
      </c>
      <c r="F54" s="1678"/>
      <c r="G54" s="431"/>
      <c r="H54" s="1654">
        <v>5.4</v>
      </c>
      <c r="I54" s="1798">
        <v>12.9</v>
      </c>
      <c r="J54" s="1678"/>
      <c r="K54" s="438"/>
      <c r="L54" s="439"/>
    </row>
    <row r="55" spans="1:12" ht="12" customHeight="1" x14ac:dyDescent="0.25">
      <c r="B55" s="32" t="s">
        <v>95</v>
      </c>
      <c r="C55" s="36"/>
      <c r="D55" s="1654">
        <v>24.174601926378706</v>
      </c>
      <c r="E55" s="1798">
        <v>22.56</v>
      </c>
      <c r="F55" s="1678"/>
      <c r="G55" s="431"/>
      <c r="H55" s="1654">
        <v>18.55</v>
      </c>
      <c r="I55" s="1798">
        <v>9.6</v>
      </c>
      <c r="J55" s="1678"/>
      <c r="K55" s="438"/>
      <c r="L55" s="439"/>
    </row>
    <row r="56" spans="1:12" ht="12" customHeight="1" x14ac:dyDescent="0.25">
      <c r="B56" s="32" t="s">
        <v>97</v>
      </c>
      <c r="C56" s="36"/>
      <c r="D56" s="1654" t="s">
        <v>131</v>
      </c>
      <c r="E56" s="1798">
        <v>1.1299999999999999</v>
      </c>
      <c r="F56" s="1678"/>
      <c r="G56" s="431"/>
      <c r="H56" s="1654" t="s">
        <v>131</v>
      </c>
      <c r="I56" s="1798">
        <v>1.44</v>
      </c>
      <c r="J56" s="1678"/>
      <c r="K56" s="438"/>
      <c r="L56" s="439"/>
    </row>
    <row r="57" spans="1:12" ht="12" customHeight="1" x14ac:dyDescent="0.25">
      <c r="B57" s="32" t="s">
        <v>188</v>
      </c>
      <c r="C57" s="36"/>
      <c r="D57" s="1654" t="s">
        <v>131</v>
      </c>
      <c r="E57" s="1798">
        <v>12.43</v>
      </c>
      <c r="F57" s="1678"/>
      <c r="G57" s="431"/>
      <c r="H57" s="1654">
        <v>-0.22</v>
      </c>
      <c r="I57" s="1798">
        <v>1.44</v>
      </c>
      <c r="J57" s="1678"/>
      <c r="K57" s="438"/>
      <c r="L57" s="439"/>
    </row>
    <row r="58" spans="1:12" ht="12" customHeight="1" x14ac:dyDescent="0.25">
      <c r="B58" s="32" t="s">
        <v>99</v>
      </c>
      <c r="C58" s="36"/>
      <c r="D58" s="1654" t="s">
        <v>131</v>
      </c>
      <c r="E58" s="1798">
        <v>11.52</v>
      </c>
      <c r="F58" s="1678"/>
      <c r="G58" s="431"/>
      <c r="H58" s="1654" t="s">
        <v>131</v>
      </c>
      <c r="I58" s="1798">
        <v>2.1</v>
      </c>
      <c r="J58" s="1678"/>
      <c r="K58" s="438"/>
      <c r="L58" s="439"/>
    </row>
    <row r="59" spans="1:12" ht="12" customHeight="1" x14ac:dyDescent="0.25">
      <c r="B59" s="32" t="s">
        <v>105</v>
      </c>
      <c r="C59" s="36"/>
      <c r="D59" s="1654">
        <v>16.75</v>
      </c>
      <c r="E59" s="1798">
        <v>11.83</v>
      </c>
      <c r="F59" s="1678"/>
      <c r="G59" s="431"/>
      <c r="H59" s="1654">
        <v>1</v>
      </c>
      <c r="I59" s="1798">
        <v>2.2999999999999998</v>
      </c>
      <c r="J59" s="1678"/>
      <c r="K59" s="438"/>
      <c r="L59" s="1002"/>
    </row>
    <row r="60" spans="1:12" ht="12" customHeight="1" x14ac:dyDescent="0.25">
      <c r="B60" s="42" t="s">
        <v>107</v>
      </c>
      <c r="C60" s="36"/>
      <c r="D60" s="1680">
        <v>31</v>
      </c>
      <c r="E60" s="1800">
        <v>22.7</v>
      </c>
      <c r="F60" s="1679"/>
      <c r="G60" s="431"/>
      <c r="H60" s="1680">
        <v>0.2</v>
      </c>
      <c r="I60" s="1800">
        <v>-1</v>
      </c>
      <c r="J60" s="1679"/>
      <c r="K60" s="438"/>
      <c r="L60" s="1002"/>
    </row>
    <row r="61" spans="1:12" ht="12" customHeight="1" x14ac:dyDescent="0.25">
      <c r="B61" s="157"/>
      <c r="C61" s="36"/>
      <c r="D61" s="431"/>
      <c r="E61" s="431"/>
      <c r="F61" s="432"/>
      <c r="G61" s="438"/>
      <c r="H61" s="1002"/>
      <c r="I61" s="823"/>
      <c r="J61" s="431"/>
      <c r="K61" s="438"/>
      <c r="L61" s="1002"/>
    </row>
    <row r="62" spans="1:12" ht="12" customHeight="1" x14ac:dyDescent="0.25">
      <c r="B62" s="21" t="s">
        <v>292</v>
      </c>
      <c r="C62" s="21"/>
      <c r="D62" s="438"/>
      <c r="E62" s="438"/>
      <c r="F62" s="443"/>
      <c r="G62" s="444"/>
      <c r="H62" s="442"/>
      <c r="I62" s="442"/>
      <c r="J62" s="497"/>
      <c r="K62" s="444"/>
      <c r="L62" s="442"/>
    </row>
    <row r="63" spans="1:12" ht="12" customHeight="1" x14ac:dyDescent="0.25">
      <c r="B63" s="21" t="s">
        <v>724</v>
      </c>
      <c r="C63" s="21"/>
      <c r="D63" s="351"/>
      <c r="E63" s="351"/>
      <c r="F63" s="443"/>
      <c r="G63" s="444"/>
      <c r="H63" s="442"/>
      <c r="I63" s="442"/>
      <c r="J63" s="497"/>
      <c r="K63" s="444"/>
      <c r="L63" s="442"/>
    </row>
    <row r="64" spans="1:12" ht="12" customHeight="1" x14ac:dyDescent="0.25">
      <c r="B64" s="112" t="s">
        <v>391</v>
      </c>
      <c r="C64" s="21"/>
      <c r="D64" s="445"/>
      <c r="E64" s="351"/>
      <c r="F64" s="443"/>
      <c r="G64" s="444"/>
      <c r="H64" s="442"/>
      <c r="I64" s="442"/>
      <c r="J64" s="497"/>
      <c r="K64" s="444"/>
      <c r="L64" s="442"/>
    </row>
    <row r="65" spans="2:12" ht="12" customHeight="1" x14ac:dyDescent="0.25">
      <c r="B65" s="112" t="s">
        <v>464</v>
      </c>
      <c r="D65" s="446"/>
      <c r="E65" s="447"/>
      <c r="F65" s="448"/>
      <c r="G65" s="444"/>
      <c r="H65" s="442"/>
      <c r="I65" s="442"/>
      <c r="J65" s="1004"/>
      <c r="K65" s="444"/>
      <c r="L65" s="442"/>
    </row>
    <row r="66" spans="2:12" ht="12" customHeight="1" x14ac:dyDescent="0.25">
      <c r="D66" s="446"/>
      <c r="E66" s="447"/>
      <c r="F66" s="443"/>
      <c r="G66" s="444"/>
      <c r="H66" s="442"/>
      <c r="I66" s="442"/>
      <c r="J66" s="497"/>
      <c r="K66" s="444"/>
      <c r="L66" s="442"/>
    </row>
    <row r="67" spans="2:12" ht="12" customHeight="1" x14ac:dyDescent="0.25">
      <c r="D67" s="446"/>
      <c r="E67" s="447"/>
      <c r="F67" s="443"/>
      <c r="G67" s="444"/>
      <c r="H67" s="442"/>
      <c r="I67" s="442"/>
      <c r="J67" s="497"/>
      <c r="K67" s="444"/>
      <c r="L67" s="442"/>
    </row>
    <row r="68" spans="2:12" ht="12" customHeight="1" x14ac:dyDescent="0.25">
      <c r="D68" s="446"/>
      <c r="E68" s="447"/>
      <c r="F68" s="443"/>
      <c r="G68" s="444"/>
      <c r="H68" s="442"/>
      <c r="I68" s="442"/>
      <c r="J68" s="497"/>
      <c r="K68" s="444"/>
      <c r="L68" s="442"/>
    </row>
    <row r="69" spans="2:12" ht="12" customHeight="1" x14ac:dyDescent="0.25">
      <c r="D69" s="446"/>
      <c r="E69" s="447"/>
      <c r="F69" s="443"/>
      <c r="G69" s="444"/>
      <c r="H69" s="442"/>
      <c r="I69" s="442"/>
      <c r="J69" s="497"/>
      <c r="K69" s="444"/>
      <c r="L69" s="442"/>
    </row>
    <row r="70" spans="2:12" ht="12" customHeight="1" x14ac:dyDescent="0.25">
      <c r="D70" s="446"/>
      <c r="E70" s="447"/>
      <c r="F70" s="443"/>
      <c r="G70" s="444"/>
      <c r="H70" s="442"/>
      <c r="I70" s="442"/>
      <c r="J70" s="497"/>
      <c r="K70" s="444"/>
      <c r="L70" s="442"/>
    </row>
    <row r="71" spans="2:12" ht="12" customHeight="1" x14ac:dyDescent="0.25">
      <c r="D71" s="446"/>
      <c r="E71" s="447"/>
      <c r="F71" s="443"/>
      <c r="G71" s="444"/>
      <c r="H71" s="442"/>
      <c r="I71" s="442"/>
      <c r="J71" s="497"/>
      <c r="K71" s="444"/>
      <c r="L71" s="442"/>
    </row>
    <row r="72" spans="2:12" ht="12" customHeight="1" x14ac:dyDescent="0.25">
      <c r="D72" s="446"/>
      <c r="E72" s="447"/>
      <c r="F72" s="443"/>
      <c r="G72" s="444"/>
      <c r="H72" s="442"/>
      <c r="I72" s="442"/>
      <c r="J72" s="497"/>
      <c r="K72" s="444"/>
      <c r="L72" s="442"/>
    </row>
    <row r="73" spans="2:12" ht="12" customHeight="1" x14ac:dyDescent="0.25">
      <c r="D73" s="446"/>
      <c r="E73" s="447"/>
      <c r="F73" s="443"/>
      <c r="G73" s="444"/>
      <c r="H73" s="442"/>
      <c r="I73" s="442"/>
      <c r="J73" s="497"/>
      <c r="K73" s="444"/>
      <c r="L73" s="442"/>
    </row>
    <row r="74" spans="2:12" ht="12" customHeight="1" x14ac:dyDescent="0.25">
      <c r="D74" s="446"/>
      <c r="E74" s="447"/>
      <c r="F74" s="443"/>
      <c r="G74" s="444"/>
      <c r="H74" s="442"/>
      <c r="I74" s="442"/>
      <c r="J74" s="497"/>
      <c r="K74" s="444"/>
      <c r="L74" s="442"/>
    </row>
    <row r="75" spans="2:12" ht="12" customHeight="1" x14ac:dyDescent="0.25">
      <c r="D75" s="446"/>
      <c r="E75" s="447"/>
      <c r="F75" s="443"/>
      <c r="G75" s="444"/>
      <c r="H75" s="442"/>
      <c r="I75" s="442"/>
      <c r="J75" s="497"/>
      <c r="K75" s="444"/>
      <c r="L75" s="442"/>
    </row>
    <row r="76" spans="2:12" ht="12" customHeight="1" x14ac:dyDescent="0.25">
      <c r="D76" s="446"/>
      <c r="E76" s="447"/>
      <c r="F76" s="443"/>
      <c r="G76" s="444"/>
      <c r="H76" s="442"/>
      <c r="I76" s="442"/>
      <c r="J76" s="497"/>
      <c r="K76" s="444"/>
      <c r="L76" s="442"/>
    </row>
    <row r="77" spans="2:12" ht="12" customHeight="1" x14ac:dyDescent="0.25">
      <c r="D77" s="446"/>
      <c r="E77" s="447"/>
      <c r="F77" s="443"/>
      <c r="G77" s="444"/>
      <c r="H77" s="442"/>
      <c r="I77" s="442"/>
      <c r="J77" s="497"/>
      <c r="K77" s="444"/>
      <c r="L77" s="442"/>
    </row>
    <row r="78" spans="2:12" ht="12" customHeight="1" x14ac:dyDescent="0.25">
      <c r="D78" s="446"/>
      <c r="E78" s="447"/>
      <c r="F78" s="443"/>
      <c r="G78" s="444"/>
      <c r="H78" s="442"/>
      <c r="I78" s="442"/>
      <c r="J78" s="497"/>
      <c r="K78" s="444"/>
      <c r="L78" s="442"/>
    </row>
    <row r="79" spans="2:12" ht="12" customHeight="1" x14ac:dyDescent="0.25">
      <c r="D79" s="446"/>
      <c r="E79" s="447"/>
      <c r="F79" s="443"/>
      <c r="G79" s="444"/>
      <c r="H79" s="442"/>
      <c r="I79" s="442"/>
      <c r="J79" s="497"/>
      <c r="K79" s="444"/>
      <c r="L79" s="442"/>
    </row>
    <row r="80" spans="2:12" ht="12" customHeight="1" x14ac:dyDescent="0.25">
      <c r="D80" s="446"/>
      <c r="E80" s="447"/>
      <c r="F80" s="443"/>
      <c r="G80" s="444"/>
      <c r="H80" s="442"/>
      <c r="I80" s="442"/>
      <c r="J80" s="497"/>
      <c r="K80" s="444"/>
      <c r="L80" s="442"/>
    </row>
    <row r="81" spans="2:12" ht="12" customHeight="1" x14ac:dyDescent="0.25">
      <c r="D81" s="446"/>
      <c r="E81" s="447"/>
      <c r="F81" s="443"/>
      <c r="G81" s="444"/>
      <c r="H81" s="442"/>
      <c r="I81" s="442"/>
      <c r="J81" s="497"/>
      <c r="K81" s="444"/>
      <c r="L81" s="442"/>
    </row>
    <row r="82" spans="2:12" ht="12" customHeight="1" x14ac:dyDescent="0.25">
      <c r="D82" s="446"/>
      <c r="E82" s="447"/>
      <c r="F82" s="443"/>
      <c r="G82" s="444"/>
      <c r="H82" s="442"/>
      <c r="I82" s="442"/>
      <c r="J82" s="497"/>
      <c r="K82" s="444"/>
      <c r="L82" s="442"/>
    </row>
    <row r="83" spans="2:12" ht="12" customHeight="1" x14ac:dyDescent="0.25">
      <c r="D83" s="446"/>
      <c r="E83" s="447"/>
      <c r="F83" s="443"/>
      <c r="G83" s="444"/>
      <c r="H83" s="442"/>
      <c r="I83" s="442"/>
      <c r="J83" s="497"/>
      <c r="K83" s="444"/>
      <c r="L83" s="442"/>
    </row>
    <row r="84" spans="2:12" ht="12" customHeight="1" x14ac:dyDescent="0.25">
      <c r="D84" s="446"/>
      <c r="E84" s="447"/>
      <c r="F84" s="443"/>
      <c r="G84" s="444"/>
      <c r="H84" s="442"/>
      <c r="I84" s="442"/>
      <c r="J84" s="497"/>
      <c r="K84" s="444"/>
      <c r="L84" s="442"/>
    </row>
    <row r="85" spans="2:12" ht="12" customHeight="1" x14ac:dyDescent="0.25">
      <c r="D85" s="446"/>
      <c r="E85" s="447"/>
      <c r="F85" s="443"/>
      <c r="G85" s="444"/>
      <c r="H85" s="442"/>
      <c r="I85" s="442"/>
      <c r="J85" s="497"/>
      <c r="K85" s="444"/>
      <c r="L85" s="442"/>
    </row>
    <row r="86" spans="2:12" ht="12" customHeight="1" x14ac:dyDescent="0.25">
      <c r="D86" s="446"/>
      <c r="E86" s="447"/>
      <c r="F86" s="443"/>
      <c r="G86" s="444"/>
      <c r="H86" s="442"/>
      <c r="I86" s="442"/>
      <c r="J86" s="497"/>
      <c r="K86" s="444"/>
      <c r="L86" s="442"/>
    </row>
    <row r="87" spans="2:12" ht="12" customHeight="1" x14ac:dyDescent="0.25">
      <c r="D87" s="446"/>
      <c r="E87" s="447"/>
      <c r="F87" s="443"/>
      <c r="G87" s="444"/>
      <c r="H87" s="442"/>
      <c r="I87" s="442"/>
      <c r="J87" s="497"/>
      <c r="K87" s="444"/>
      <c r="L87" s="442"/>
    </row>
    <row r="88" spans="2:12" ht="12" customHeight="1" x14ac:dyDescent="0.25">
      <c r="D88" s="446"/>
      <c r="E88" s="447"/>
      <c r="F88" s="443"/>
      <c r="G88" s="444"/>
      <c r="H88" s="442"/>
      <c r="I88" s="442"/>
      <c r="J88" s="497"/>
      <c r="K88" s="444"/>
      <c r="L88" s="442"/>
    </row>
    <row r="89" spans="2:12" ht="12" customHeight="1" x14ac:dyDescent="0.25">
      <c r="D89" s="446"/>
      <c r="E89" s="447"/>
      <c r="F89" s="443"/>
      <c r="G89" s="444"/>
      <c r="H89" s="442"/>
      <c r="I89" s="442"/>
      <c r="J89" s="497"/>
      <c r="K89" s="444"/>
      <c r="L89" s="442"/>
    </row>
    <row r="90" spans="2:12" ht="12" customHeight="1" x14ac:dyDescent="0.25">
      <c r="D90" s="446"/>
      <c r="E90" s="447"/>
      <c r="F90" s="443"/>
      <c r="G90" s="444"/>
      <c r="H90" s="442"/>
      <c r="I90" s="442"/>
      <c r="J90" s="497"/>
      <c r="K90" s="444"/>
      <c r="L90" s="442"/>
    </row>
    <row r="91" spans="2:12" ht="12" customHeight="1" x14ac:dyDescent="0.25">
      <c r="D91" s="446"/>
      <c r="E91" s="447"/>
      <c r="F91" s="443"/>
      <c r="G91" s="444"/>
      <c r="H91" s="442"/>
      <c r="I91" s="442"/>
      <c r="J91" s="497"/>
      <c r="K91" s="444"/>
      <c r="L91" s="442"/>
    </row>
    <row r="92" spans="2:12" ht="12" customHeight="1" x14ac:dyDescent="0.25">
      <c r="D92" s="449"/>
      <c r="E92" s="447"/>
      <c r="F92" s="443"/>
      <c r="G92" s="444"/>
      <c r="H92" s="442"/>
      <c r="I92" s="442"/>
      <c r="J92" s="497"/>
      <c r="K92" s="444"/>
      <c r="L92" s="442"/>
    </row>
    <row r="93" spans="2:12" ht="12" customHeight="1" x14ac:dyDescent="0.25">
      <c r="B93" s="92"/>
      <c r="D93" s="446"/>
      <c r="E93" s="447"/>
      <c r="F93" s="443"/>
      <c r="G93" s="444"/>
      <c r="H93" s="442"/>
      <c r="I93" s="442"/>
      <c r="J93" s="497"/>
      <c r="K93" s="444"/>
      <c r="L93" s="442"/>
    </row>
    <row r="94" spans="2:12" ht="12" customHeight="1" x14ac:dyDescent="0.25">
      <c r="D94" s="446"/>
      <c r="E94" s="447"/>
      <c r="F94" s="443"/>
      <c r="G94" s="444"/>
      <c r="H94" s="442"/>
      <c r="I94" s="442"/>
      <c r="J94" s="497"/>
      <c r="K94" s="444"/>
      <c r="L94" s="442"/>
    </row>
    <row r="95" spans="2:12" ht="12" customHeight="1" x14ac:dyDescent="0.25">
      <c r="D95" s="446"/>
      <c r="E95" s="447"/>
      <c r="F95" s="443"/>
      <c r="G95" s="444"/>
      <c r="H95" s="442"/>
      <c r="I95" s="442"/>
      <c r="J95" s="497"/>
      <c r="K95" s="444"/>
      <c r="L95" s="442"/>
    </row>
    <row r="96" spans="2:12" ht="12" customHeight="1" x14ac:dyDescent="0.25">
      <c r="D96" s="446"/>
      <c r="E96" s="447"/>
      <c r="F96" s="443"/>
      <c r="G96" s="444"/>
      <c r="H96" s="442"/>
      <c r="I96" s="442"/>
      <c r="J96" s="497"/>
      <c r="K96" s="444"/>
      <c r="L96" s="442"/>
    </row>
    <row r="97" spans="4:12" ht="12" customHeight="1" x14ac:dyDescent="0.25">
      <c r="D97" s="446"/>
      <c r="E97" s="447"/>
      <c r="F97" s="443"/>
      <c r="G97" s="444"/>
      <c r="H97" s="442"/>
      <c r="I97" s="442"/>
      <c r="J97" s="497"/>
      <c r="K97" s="444"/>
      <c r="L97" s="442"/>
    </row>
  </sheetData>
  <mergeCells count="3">
    <mergeCell ref="B5:B7"/>
    <mergeCell ref="D5:E6"/>
    <mergeCell ref="H5:I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2"/>
  <sheetViews>
    <sheetView showGridLines="0" zoomScale="85" zoomScaleNormal="85" workbookViewId="0">
      <selection activeCell="M31" sqref="M31"/>
    </sheetView>
  </sheetViews>
  <sheetFormatPr defaultColWidth="11.42578125" defaultRowHeight="15" x14ac:dyDescent="0.25"/>
  <cols>
    <col min="1" max="1" width="2.85546875" style="3" customWidth="1"/>
    <col min="2" max="2" width="37.5703125" style="112" customWidth="1"/>
    <col min="3" max="4" width="15.7109375" style="112" customWidth="1"/>
    <col min="5" max="5" width="15.7109375" style="3" customWidth="1"/>
    <col min="6" max="6" width="2.85546875" style="2" customWidth="1"/>
    <col min="7" max="8" width="15.7109375" style="112" customWidth="1"/>
    <col min="9" max="9" width="15.7109375" style="3" customWidth="1"/>
    <col min="10" max="10" width="2.85546875" style="3" customWidth="1"/>
    <col min="11" max="13" width="15.7109375" style="3" customWidth="1"/>
    <col min="14" max="14" width="2.85546875" style="1" customWidth="1"/>
    <col min="15" max="15" width="2.85546875" style="3" customWidth="1"/>
    <col min="16" max="18" width="15.7109375" style="3" customWidth="1"/>
    <col min="19" max="19" width="2.85546875" style="5" customWidth="1"/>
    <col min="20" max="256" width="11.42578125" style="2"/>
    <col min="257" max="257" width="2.85546875" style="2" customWidth="1"/>
    <col min="258" max="258" width="37.5703125" style="2" customWidth="1"/>
    <col min="259" max="261" width="15.7109375" style="2" customWidth="1"/>
    <col min="262" max="262" width="2.85546875" style="2" customWidth="1"/>
    <col min="263" max="265" width="15.7109375" style="2" customWidth="1"/>
    <col min="266" max="266" width="2.85546875" style="2" customWidth="1"/>
    <col min="267" max="269" width="15.7109375" style="2" customWidth="1"/>
    <col min="270" max="271" width="2.85546875" style="2" customWidth="1"/>
    <col min="272" max="274" width="15.7109375" style="2" customWidth="1"/>
    <col min="275" max="275" width="2.85546875" style="2" customWidth="1"/>
    <col min="276" max="512" width="11.42578125" style="2"/>
    <col min="513" max="513" width="2.85546875" style="2" customWidth="1"/>
    <col min="514" max="514" width="37.5703125" style="2" customWidth="1"/>
    <col min="515" max="517" width="15.7109375" style="2" customWidth="1"/>
    <col min="518" max="518" width="2.85546875" style="2" customWidth="1"/>
    <col min="519" max="521" width="15.7109375" style="2" customWidth="1"/>
    <col min="522" max="522" width="2.85546875" style="2" customWidth="1"/>
    <col min="523" max="525" width="15.7109375" style="2" customWidth="1"/>
    <col min="526" max="527" width="2.85546875" style="2" customWidth="1"/>
    <col min="528" max="530" width="15.7109375" style="2" customWidth="1"/>
    <col min="531" max="531" width="2.85546875" style="2" customWidth="1"/>
    <col min="532" max="768" width="11.42578125" style="2"/>
    <col min="769" max="769" width="2.85546875" style="2" customWidth="1"/>
    <col min="770" max="770" width="37.5703125" style="2" customWidth="1"/>
    <col min="771" max="773" width="15.7109375" style="2" customWidth="1"/>
    <col min="774" max="774" width="2.85546875" style="2" customWidth="1"/>
    <col min="775" max="777" width="15.7109375" style="2" customWidth="1"/>
    <col min="778" max="778" width="2.85546875" style="2" customWidth="1"/>
    <col min="779" max="781" width="15.7109375" style="2" customWidth="1"/>
    <col min="782" max="783" width="2.85546875" style="2" customWidth="1"/>
    <col min="784" max="786" width="15.7109375" style="2" customWidth="1"/>
    <col min="787" max="787" width="2.85546875" style="2" customWidth="1"/>
    <col min="788" max="1024" width="11.42578125" style="2"/>
    <col min="1025" max="1025" width="2.85546875" style="2" customWidth="1"/>
    <col min="1026" max="1026" width="37.5703125" style="2" customWidth="1"/>
    <col min="1027" max="1029" width="15.7109375" style="2" customWidth="1"/>
    <col min="1030" max="1030" width="2.85546875" style="2" customWidth="1"/>
    <col min="1031" max="1033" width="15.7109375" style="2" customWidth="1"/>
    <col min="1034" max="1034" width="2.85546875" style="2" customWidth="1"/>
    <col min="1035" max="1037" width="15.7109375" style="2" customWidth="1"/>
    <col min="1038" max="1039" width="2.85546875" style="2" customWidth="1"/>
    <col min="1040" max="1042" width="15.7109375" style="2" customWidth="1"/>
    <col min="1043" max="1043" width="2.85546875" style="2" customWidth="1"/>
    <col min="1044" max="1280" width="11.42578125" style="2"/>
    <col min="1281" max="1281" width="2.85546875" style="2" customWidth="1"/>
    <col min="1282" max="1282" width="37.5703125" style="2" customWidth="1"/>
    <col min="1283" max="1285" width="15.7109375" style="2" customWidth="1"/>
    <col min="1286" max="1286" width="2.85546875" style="2" customWidth="1"/>
    <col min="1287" max="1289" width="15.7109375" style="2" customWidth="1"/>
    <col min="1290" max="1290" width="2.85546875" style="2" customWidth="1"/>
    <col min="1291" max="1293" width="15.7109375" style="2" customWidth="1"/>
    <col min="1294" max="1295" width="2.85546875" style="2" customWidth="1"/>
    <col min="1296" max="1298" width="15.7109375" style="2" customWidth="1"/>
    <col min="1299" max="1299" width="2.85546875" style="2" customWidth="1"/>
    <col min="1300" max="1536" width="11.42578125" style="2"/>
    <col min="1537" max="1537" width="2.85546875" style="2" customWidth="1"/>
    <col min="1538" max="1538" width="37.5703125" style="2" customWidth="1"/>
    <col min="1539" max="1541" width="15.7109375" style="2" customWidth="1"/>
    <col min="1542" max="1542" width="2.85546875" style="2" customWidth="1"/>
    <col min="1543" max="1545" width="15.7109375" style="2" customWidth="1"/>
    <col min="1546" max="1546" width="2.85546875" style="2" customWidth="1"/>
    <col min="1547" max="1549" width="15.7109375" style="2" customWidth="1"/>
    <col min="1550" max="1551" width="2.85546875" style="2" customWidth="1"/>
    <col min="1552" max="1554" width="15.7109375" style="2" customWidth="1"/>
    <col min="1555" max="1555" width="2.85546875" style="2" customWidth="1"/>
    <col min="1556" max="1792" width="11.42578125" style="2"/>
    <col min="1793" max="1793" width="2.85546875" style="2" customWidth="1"/>
    <col min="1794" max="1794" width="37.5703125" style="2" customWidth="1"/>
    <col min="1795" max="1797" width="15.7109375" style="2" customWidth="1"/>
    <col min="1798" max="1798" width="2.85546875" style="2" customWidth="1"/>
    <col min="1799" max="1801" width="15.7109375" style="2" customWidth="1"/>
    <col min="1802" max="1802" width="2.85546875" style="2" customWidth="1"/>
    <col min="1803" max="1805" width="15.7109375" style="2" customWidth="1"/>
    <col min="1806" max="1807" width="2.85546875" style="2" customWidth="1"/>
    <col min="1808" max="1810" width="15.7109375" style="2" customWidth="1"/>
    <col min="1811" max="1811" width="2.85546875" style="2" customWidth="1"/>
    <col min="1812" max="2048" width="11.42578125" style="2"/>
    <col min="2049" max="2049" width="2.85546875" style="2" customWidth="1"/>
    <col min="2050" max="2050" width="37.5703125" style="2" customWidth="1"/>
    <col min="2051" max="2053" width="15.7109375" style="2" customWidth="1"/>
    <col min="2054" max="2054" width="2.85546875" style="2" customWidth="1"/>
    <col min="2055" max="2057" width="15.7109375" style="2" customWidth="1"/>
    <col min="2058" max="2058" width="2.85546875" style="2" customWidth="1"/>
    <col min="2059" max="2061" width="15.7109375" style="2" customWidth="1"/>
    <col min="2062" max="2063" width="2.85546875" style="2" customWidth="1"/>
    <col min="2064" max="2066" width="15.7109375" style="2" customWidth="1"/>
    <col min="2067" max="2067" width="2.85546875" style="2" customWidth="1"/>
    <col min="2068" max="2304" width="11.42578125" style="2"/>
    <col min="2305" max="2305" width="2.85546875" style="2" customWidth="1"/>
    <col min="2306" max="2306" width="37.5703125" style="2" customWidth="1"/>
    <col min="2307" max="2309" width="15.7109375" style="2" customWidth="1"/>
    <col min="2310" max="2310" width="2.85546875" style="2" customWidth="1"/>
    <col min="2311" max="2313" width="15.7109375" style="2" customWidth="1"/>
    <col min="2314" max="2314" width="2.85546875" style="2" customWidth="1"/>
    <col min="2315" max="2317" width="15.7109375" style="2" customWidth="1"/>
    <col min="2318" max="2319" width="2.85546875" style="2" customWidth="1"/>
    <col min="2320" max="2322" width="15.7109375" style="2" customWidth="1"/>
    <col min="2323" max="2323" width="2.85546875" style="2" customWidth="1"/>
    <col min="2324" max="2560" width="11.42578125" style="2"/>
    <col min="2561" max="2561" width="2.85546875" style="2" customWidth="1"/>
    <col min="2562" max="2562" width="37.5703125" style="2" customWidth="1"/>
    <col min="2563" max="2565" width="15.7109375" style="2" customWidth="1"/>
    <col min="2566" max="2566" width="2.85546875" style="2" customWidth="1"/>
    <col min="2567" max="2569" width="15.7109375" style="2" customWidth="1"/>
    <col min="2570" max="2570" width="2.85546875" style="2" customWidth="1"/>
    <col min="2571" max="2573" width="15.7109375" style="2" customWidth="1"/>
    <col min="2574" max="2575" width="2.85546875" style="2" customWidth="1"/>
    <col min="2576" max="2578" width="15.7109375" style="2" customWidth="1"/>
    <col min="2579" max="2579" width="2.85546875" style="2" customWidth="1"/>
    <col min="2580" max="2816" width="11.42578125" style="2"/>
    <col min="2817" max="2817" width="2.85546875" style="2" customWidth="1"/>
    <col min="2818" max="2818" width="37.5703125" style="2" customWidth="1"/>
    <col min="2819" max="2821" width="15.7109375" style="2" customWidth="1"/>
    <col min="2822" max="2822" width="2.85546875" style="2" customWidth="1"/>
    <col min="2823" max="2825" width="15.7109375" style="2" customWidth="1"/>
    <col min="2826" max="2826" width="2.85546875" style="2" customWidth="1"/>
    <col min="2827" max="2829" width="15.7109375" style="2" customWidth="1"/>
    <col min="2830" max="2831" width="2.85546875" style="2" customWidth="1"/>
    <col min="2832" max="2834" width="15.7109375" style="2" customWidth="1"/>
    <col min="2835" max="2835" width="2.85546875" style="2" customWidth="1"/>
    <col min="2836" max="3072" width="11.42578125" style="2"/>
    <col min="3073" max="3073" width="2.85546875" style="2" customWidth="1"/>
    <col min="3074" max="3074" width="37.5703125" style="2" customWidth="1"/>
    <col min="3075" max="3077" width="15.7109375" style="2" customWidth="1"/>
    <col min="3078" max="3078" width="2.85546875" style="2" customWidth="1"/>
    <col min="3079" max="3081" width="15.7109375" style="2" customWidth="1"/>
    <col min="3082" max="3082" width="2.85546875" style="2" customWidth="1"/>
    <col min="3083" max="3085" width="15.7109375" style="2" customWidth="1"/>
    <col min="3086" max="3087" width="2.85546875" style="2" customWidth="1"/>
    <col min="3088" max="3090" width="15.7109375" style="2" customWidth="1"/>
    <col min="3091" max="3091" width="2.85546875" style="2" customWidth="1"/>
    <col min="3092" max="3328" width="11.42578125" style="2"/>
    <col min="3329" max="3329" width="2.85546875" style="2" customWidth="1"/>
    <col min="3330" max="3330" width="37.5703125" style="2" customWidth="1"/>
    <col min="3331" max="3333" width="15.7109375" style="2" customWidth="1"/>
    <col min="3334" max="3334" width="2.85546875" style="2" customWidth="1"/>
    <col min="3335" max="3337" width="15.7109375" style="2" customWidth="1"/>
    <col min="3338" max="3338" width="2.85546875" style="2" customWidth="1"/>
    <col min="3339" max="3341" width="15.7109375" style="2" customWidth="1"/>
    <col min="3342" max="3343" width="2.85546875" style="2" customWidth="1"/>
    <col min="3344" max="3346" width="15.7109375" style="2" customWidth="1"/>
    <col min="3347" max="3347" width="2.85546875" style="2" customWidth="1"/>
    <col min="3348" max="3584" width="11.42578125" style="2"/>
    <col min="3585" max="3585" width="2.85546875" style="2" customWidth="1"/>
    <col min="3586" max="3586" width="37.5703125" style="2" customWidth="1"/>
    <col min="3587" max="3589" width="15.7109375" style="2" customWidth="1"/>
    <col min="3590" max="3590" width="2.85546875" style="2" customWidth="1"/>
    <col min="3591" max="3593" width="15.7109375" style="2" customWidth="1"/>
    <col min="3594" max="3594" width="2.85546875" style="2" customWidth="1"/>
    <col min="3595" max="3597" width="15.7109375" style="2" customWidth="1"/>
    <col min="3598" max="3599" width="2.85546875" style="2" customWidth="1"/>
    <col min="3600" max="3602" width="15.7109375" style="2" customWidth="1"/>
    <col min="3603" max="3603" width="2.85546875" style="2" customWidth="1"/>
    <col min="3604" max="3840" width="11.42578125" style="2"/>
    <col min="3841" max="3841" width="2.85546875" style="2" customWidth="1"/>
    <col min="3842" max="3842" width="37.5703125" style="2" customWidth="1"/>
    <col min="3843" max="3845" width="15.7109375" style="2" customWidth="1"/>
    <col min="3846" max="3846" width="2.85546875" style="2" customWidth="1"/>
    <col min="3847" max="3849" width="15.7109375" style="2" customWidth="1"/>
    <col min="3850" max="3850" width="2.85546875" style="2" customWidth="1"/>
    <col min="3851" max="3853" width="15.7109375" style="2" customWidth="1"/>
    <col min="3854" max="3855" width="2.85546875" style="2" customWidth="1"/>
    <col min="3856" max="3858" width="15.7109375" style="2" customWidth="1"/>
    <col min="3859" max="3859" width="2.85546875" style="2" customWidth="1"/>
    <col min="3860" max="4096" width="11.42578125" style="2"/>
    <col min="4097" max="4097" width="2.85546875" style="2" customWidth="1"/>
    <col min="4098" max="4098" width="37.5703125" style="2" customWidth="1"/>
    <col min="4099" max="4101" width="15.7109375" style="2" customWidth="1"/>
    <col min="4102" max="4102" width="2.85546875" style="2" customWidth="1"/>
    <col min="4103" max="4105" width="15.7109375" style="2" customWidth="1"/>
    <col min="4106" max="4106" width="2.85546875" style="2" customWidth="1"/>
    <col min="4107" max="4109" width="15.7109375" style="2" customWidth="1"/>
    <col min="4110" max="4111" width="2.85546875" style="2" customWidth="1"/>
    <col min="4112" max="4114" width="15.7109375" style="2" customWidth="1"/>
    <col min="4115" max="4115" width="2.85546875" style="2" customWidth="1"/>
    <col min="4116" max="4352" width="11.42578125" style="2"/>
    <col min="4353" max="4353" width="2.85546875" style="2" customWidth="1"/>
    <col min="4354" max="4354" width="37.5703125" style="2" customWidth="1"/>
    <col min="4355" max="4357" width="15.7109375" style="2" customWidth="1"/>
    <col min="4358" max="4358" width="2.85546875" style="2" customWidth="1"/>
    <col min="4359" max="4361" width="15.7109375" style="2" customWidth="1"/>
    <col min="4362" max="4362" width="2.85546875" style="2" customWidth="1"/>
    <col min="4363" max="4365" width="15.7109375" style="2" customWidth="1"/>
    <col min="4366" max="4367" width="2.85546875" style="2" customWidth="1"/>
    <col min="4368" max="4370" width="15.7109375" style="2" customWidth="1"/>
    <col min="4371" max="4371" width="2.85546875" style="2" customWidth="1"/>
    <col min="4372" max="4608" width="11.42578125" style="2"/>
    <col min="4609" max="4609" width="2.85546875" style="2" customWidth="1"/>
    <col min="4610" max="4610" width="37.5703125" style="2" customWidth="1"/>
    <col min="4611" max="4613" width="15.7109375" style="2" customWidth="1"/>
    <col min="4614" max="4614" width="2.85546875" style="2" customWidth="1"/>
    <col min="4615" max="4617" width="15.7109375" style="2" customWidth="1"/>
    <col min="4618" max="4618" width="2.85546875" style="2" customWidth="1"/>
    <col min="4619" max="4621" width="15.7109375" style="2" customWidth="1"/>
    <col min="4622" max="4623" width="2.85546875" style="2" customWidth="1"/>
    <col min="4624" max="4626" width="15.7109375" style="2" customWidth="1"/>
    <col min="4627" max="4627" width="2.85546875" style="2" customWidth="1"/>
    <col min="4628" max="4864" width="11.42578125" style="2"/>
    <col min="4865" max="4865" width="2.85546875" style="2" customWidth="1"/>
    <col min="4866" max="4866" width="37.5703125" style="2" customWidth="1"/>
    <col min="4867" max="4869" width="15.7109375" style="2" customWidth="1"/>
    <col min="4870" max="4870" width="2.85546875" style="2" customWidth="1"/>
    <col min="4871" max="4873" width="15.7109375" style="2" customWidth="1"/>
    <col min="4874" max="4874" width="2.85546875" style="2" customWidth="1"/>
    <col min="4875" max="4877" width="15.7109375" style="2" customWidth="1"/>
    <col min="4878" max="4879" width="2.85546875" style="2" customWidth="1"/>
    <col min="4880" max="4882" width="15.7109375" style="2" customWidth="1"/>
    <col min="4883" max="4883" width="2.85546875" style="2" customWidth="1"/>
    <col min="4884" max="5120" width="11.42578125" style="2"/>
    <col min="5121" max="5121" width="2.85546875" style="2" customWidth="1"/>
    <col min="5122" max="5122" width="37.5703125" style="2" customWidth="1"/>
    <col min="5123" max="5125" width="15.7109375" style="2" customWidth="1"/>
    <col min="5126" max="5126" width="2.85546875" style="2" customWidth="1"/>
    <col min="5127" max="5129" width="15.7109375" style="2" customWidth="1"/>
    <col min="5130" max="5130" width="2.85546875" style="2" customWidth="1"/>
    <col min="5131" max="5133" width="15.7109375" style="2" customWidth="1"/>
    <col min="5134" max="5135" width="2.85546875" style="2" customWidth="1"/>
    <col min="5136" max="5138" width="15.7109375" style="2" customWidth="1"/>
    <col min="5139" max="5139" width="2.85546875" style="2" customWidth="1"/>
    <col min="5140" max="5376" width="11.42578125" style="2"/>
    <col min="5377" max="5377" width="2.85546875" style="2" customWidth="1"/>
    <col min="5378" max="5378" width="37.5703125" style="2" customWidth="1"/>
    <col min="5379" max="5381" width="15.7109375" style="2" customWidth="1"/>
    <col min="5382" max="5382" width="2.85546875" style="2" customWidth="1"/>
    <col min="5383" max="5385" width="15.7109375" style="2" customWidth="1"/>
    <col min="5386" max="5386" width="2.85546875" style="2" customWidth="1"/>
    <col min="5387" max="5389" width="15.7109375" style="2" customWidth="1"/>
    <col min="5390" max="5391" width="2.85546875" style="2" customWidth="1"/>
    <col min="5392" max="5394" width="15.7109375" style="2" customWidth="1"/>
    <col min="5395" max="5395" width="2.85546875" style="2" customWidth="1"/>
    <col min="5396" max="5632" width="11.42578125" style="2"/>
    <col min="5633" max="5633" width="2.85546875" style="2" customWidth="1"/>
    <col min="5634" max="5634" width="37.5703125" style="2" customWidth="1"/>
    <col min="5635" max="5637" width="15.7109375" style="2" customWidth="1"/>
    <col min="5638" max="5638" width="2.85546875" style="2" customWidth="1"/>
    <col min="5639" max="5641" width="15.7109375" style="2" customWidth="1"/>
    <col min="5642" max="5642" width="2.85546875" style="2" customWidth="1"/>
    <col min="5643" max="5645" width="15.7109375" style="2" customWidth="1"/>
    <col min="5646" max="5647" width="2.85546875" style="2" customWidth="1"/>
    <col min="5648" max="5650" width="15.7109375" style="2" customWidth="1"/>
    <col min="5651" max="5651" width="2.85546875" style="2" customWidth="1"/>
    <col min="5652" max="5888" width="11.42578125" style="2"/>
    <col min="5889" max="5889" width="2.85546875" style="2" customWidth="1"/>
    <col min="5890" max="5890" width="37.5703125" style="2" customWidth="1"/>
    <col min="5891" max="5893" width="15.7109375" style="2" customWidth="1"/>
    <col min="5894" max="5894" width="2.85546875" style="2" customWidth="1"/>
    <col min="5895" max="5897" width="15.7109375" style="2" customWidth="1"/>
    <col min="5898" max="5898" width="2.85546875" style="2" customWidth="1"/>
    <col min="5899" max="5901" width="15.7109375" style="2" customWidth="1"/>
    <col min="5902" max="5903" width="2.85546875" style="2" customWidth="1"/>
    <col min="5904" max="5906" width="15.7109375" style="2" customWidth="1"/>
    <col min="5907" max="5907" width="2.85546875" style="2" customWidth="1"/>
    <col min="5908" max="6144" width="11.42578125" style="2"/>
    <col min="6145" max="6145" width="2.85546875" style="2" customWidth="1"/>
    <col min="6146" max="6146" width="37.5703125" style="2" customWidth="1"/>
    <col min="6147" max="6149" width="15.7109375" style="2" customWidth="1"/>
    <col min="6150" max="6150" width="2.85546875" style="2" customWidth="1"/>
    <col min="6151" max="6153" width="15.7109375" style="2" customWidth="1"/>
    <col min="6154" max="6154" width="2.85546875" style="2" customWidth="1"/>
    <col min="6155" max="6157" width="15.7109375" style="2" customWidth="1"/>
    <col min="6158" max="6159" width="2.85546875" style="2" customWidth="1"/>
    <col min="6160" max="6162" width="15.7109375" style="2" customWidth="1"/>
    <col min="6163" max="6163" width="2.85546875" style="2" customWidth="1"/>
    <col min="6164" max="6400" width="11.42578125" style="2"/>
    <col min="6401" max="6401" width="2.85546875" style="2" customWidth="1"/>
    <col min="6402" max="6402" width="37.5703125" style="2" customWidth="1"/>
    <col min="6403" max="6405" width="15.7109375" style="2" customWidth="1"/>
    <col min="6406" max="6406" width="2.85546875" style="2" customWidth="1"/>
    <col min="6407" max="6409" width="15.7109375" style="2" customWidth="1"/>
    <col min="6410" max="6410" width="2.85546875" style="2" customWidth="1"/>
    <col min="6411" max="6413" width="15.7109375" style="2" customWidth="1"/>
    <col min="6414" max="6415" width="2.85546875" style="2" customWidth="1"/>
    <col min="6416" max="6418" width="15.7109375" style="2" customWidth="1"/>
    <col min="6419" max="6419" width="2.85546875" style="2" customWidth="1"/>
    <col min="6420" max="6656" width="11.42578125" style="2"/>
    <col min="6657" max="6657" width="2.85546875" style="2" customWidth="1"/>
    <col min="6658" max="6658" width="37.5703125" style="2" customWidth="1"/>
    <col min="6659" max="6661" width="15.7109375" style="2" customWidth="1"/>
    <col min="6662" max="6662" width="2.85546875" style="2" customWidth="1"/>
    <col min="6663" max="6665" width="15.7109375" style="2" customWidth="1"/>
    <col min="6666" max="6666" width="2.85546875" style="2" customWidth="1"/>
    <col min="6667" max="6669" width="15.7109375" style="2" customWidth="1"/>
    <col min="6670" max="6671" width="2.85546875" style="2" customWidth="1"/>
    <col min="6672" max="6674" width="15.7109375" style="2" customWidth="1"/>
    <col min="6675" max="6675" width="2.85546875" style="2" customWidth="1"/>
    <col min="6676" max="6912" width="11.42578125" style="2"/>
    <col min="6913" max="6913" width="2.85546875" style="2" customWidth="1"/>
    <col min="6914" max="6914" width="37.5703125" style="2" customWidth="1"/>
    <col min="6915" max="6917" width="15.7109375" style="2" customWidth="1"/>
    <col min="6918" max="6918" width="2.85546875" style="2" customWidth="1"/>
    <col min="6919" max="6921" width="15.7109375" style="2" customWidth="1"/>
    <col min="6922" max="6922" width="2.85546875" style="2" customWidth="1"/>
    <col min="6923" max="6925" width="15.7109375" style="2" customWidth="1"/>
    <col min="6926" max="6927" width="2.85546875" style="2" customWidth="1"/>
    <col min="6928" max="6930" width="15.7109375" style="2" customWidth="1"/>
    <col min="6931" max="6931" width="2.85546875" style="2" customWidth="1"/>
    <col min="6932" max="7168" width="11.42578125" style="2"/>
    <col min="7169" max="7169" width="2.85546875" style="2" customWidth="1"/>
    <col min="7170" max="7170" width="37.5703125" style="2" customWidth="1"/>
    <col min="7171" max="7173" width="15.7109375" style="2" customWidth="1"/>
    <col min="7174" max="7174" width="2.85546875" style="2" customWidth="1"/>
    <col min="7175" max="7177" width="15.7109375" style="2" customWidth="1"/>
    <col min="7178" max="7178" width="2.85546875" style="2" customWidth="1"/>
    <col min="7179" max="7181" width="15.7109375" style="2" customWidth="1"/>
    <col min="7182" max="7183" width="2.85546875" style="2" customWidth="1"/>
    <col min="7184" max="7186" width="15.7109375" style="2" customWidth="1"/>
    <col min="7187" max="7187" width="2.85546875" style="2" customWidth="1"/>
    <col min="7188" max="7424" width="11.42578125" style="2"/>
    <col min="7425" max="7425" width="2.85546875" style="2" customWidth="1"/>
    <col min="7426" max="7426" width="37.5703125" style="2" customWidth="1"/>
    <col min="7427" max="7429" width="15.7109375" style="2" customWidth="1"/>
    <col min="7430" max="7430" width="2.85546875" style="2" customWidth="1"/>
    <col min="7431" max="7433" width="15.7109375" style="2" customWidth="1"/>
    <col min="7434" max="7434" width="2.85546875" style="2" customWidth="1"/>
    <col min="7435" max="7437" width="15.7109375" style="2" customWidth="1"/>
    <col min="7438" max="7439" width="2.85546875" style="2" customWidth="1"/>
    <col min="7440" max="7442" width="15.7109375" style="2" customWidth="1"/>
    <col min="7443" max="7443" width="2.85546875" style="2" customWidth="1"/>
    <col min="7444" max="7680" width="11.42578125" style="2"/>
    <col min="7681" max="7681" width="2.85546875" style="2" customWidth="1"/>
    <col min="7682" max="7682" width="37.5703125" style="2" customWidth="1"/>
    <col min="7683" max="7685" width="15.7109375" style="2" customWidth="1"/>
    <col min="7686" max="7686" width="2.85546875" style="2" customWidth="1"/>
    <col min="7687" max="7689" width="15.7109375" style="2" customWidth="1"/>
    <col min="7690" max="7690" width="2.85546875" style="2" customWidth="1"/>
    <col min="7691" max="7693" width="15.7109375" style="2" customWidth="1"/>
    <col min="7694" max="7695" width="2.85546875" style="2" customWidth="1"/>
    <col min="7696" max="7698" width="15.7109375" style="2" customWidth="1"/>
    <col min="7699" max="7699" width="2.85546875" style="2" customWidth="1"/>
    <col min="7700" max="7936" width="11.42578125" style="2"/>
    <col min="7937" max="7937" width="2.85546875" style="2" customWidth="1"/>
    <col min="7938" max="7938" width="37.5703125" style="2" customWidth="1"/>
    <col min="7939" max="7941" width="15.7109375" style="2" customWidth="1"/>
    <col min="7942" max="7942" width="2.85546875" style="2" customWidth="1"/>
    <col min="7943" max="7945" width="15.7109375" style="2" customWidth="1"/>
    <col min="7946" max="7946" width="2.85546875" style="2" customWidth="1"/>
    <col min="7947" max="7949" width="15.7109375" style="2" customWidth="1"/>
    <col min="7950" max="7951" width="2.85546875" style="2" customWidth="1"/>
    <col min="7952" max="7954" width="15.7109375" style="2" customWidth="1"/>
    <col min="7955" max="7955" width="2.85546875" style="2" customWidth="1"/>
    <col min="7956" max="8192" width="11.42578125" style="2"/>
    <col min="8193" max="8193" width="2.85546875" style="2" customWidth="1"/>
    <col min="8194" max="8194" width="37.5703125" style="2" customWidth="1"/>
    <col min="8195" max="8197" width="15.7109375" style="2" customWidth="1"/>
    <col min="8198" max="8198" width="2.85546875" style="2" customWidth="1"/>
    <col min="8199" max="8201" width="15.7109375" style="2" customWidth="1"/>
    <col min="8202" max="8202" width="2.85546875" style="2" customWidth="1"/>
    <col min="8203" max="8205" width="15.7109375" style="2" customWidth="1"/>
    <col min="8206" max="8207" width="2.85546875" style="2" customWidth="1"/>
    <col min="8208" max="8210" width="15.7109375" style="2" customWidth="1"/>
    <col min="8211" max="8211" width="2.85546875" style="2" customWidth="1"/>
    <col min="8212" max="8448" width="11.42578125" style="2"/>
    <col min="8449" max="8449" width="2.85546875" style="2" customWidth="1"/>
    <col min="8450" max="8450" width="37.5703125" style="2" customWidth="1"/>
    <col min="8451" max="8453" width="15.7109375" style="2" customWidth="1"/>
    <col min="8454" max="8454" width="2.85546875" style="2" customWidth="1"/>
    <col min="8455" max="8457" width="15.7109375" style="2" customWidth="1"/>
    <col min="8458" max="8458" width="2.85546875" style="2" customWidth="1"/>
    <col min="8459" max="8461" width="15.7109375" style="2" customWidth="1"/>
    <col min="8462" max="8463" width="2.85546875" style="2" customWidth="1"/>
    <col min="8464" max="8466" width="15.7109375" style="2" customWidth="1"/>
    <col min="8467" max="8467" width="2.85546875" style="2" customWidth="1"/>
    <col min="8468" max="8704" width="11.42578125" style="2"/>
    <col min="8705" max="8705" width="2.85546875" style="2" customWidth="1"/>
    <col min="8706" max="8706" width="37.5703125" style="2" customWidth="1"/>
    <col min="8707" max="8709" width="15.7109375" style="2" customWidth="1"/>
    <col min="8710" max="8710" width="2.85546875" style="2" customWidth="1"/>
    <col min="8711" max="8713" width="15.7109375" style="2" customWidth="1"/>
    <col min="8714" max="8714" width="2.85546875" style="2" customWidth="1"/>
    <col min="8715" max="8717" width="15.7109375" style="2" customWidth="1"/>
    <col min="8718" max="8719" width="2.85546875" style="2" customWidth="1"/>
    <col min="8720" max="8722" width="15.7109375" style="2" customWidth="1"/>
    <col min="8723" max="8723" width="2.85546875" style="2" customWidth="1"/>
    <col min="8724" max="8960" width="11.42578125" style="2"/>
    <col min="8961" max="8961" width="2.85546875" style="2" customWidth="1"/>
    <col min="8962" max="8962" width="37.5703125" style="2" customWidth="1"/>
    <col min="8963" max="8965" width="15.7109375" style="2" customWidth="1"/>
    <col min="8966" max="8966" width="2.85546875" style="2" customWidth="1"/>
    <col min="8967" max="8969" width="15.7109375" style="2" customWidth="1"/>
    <col min="8970" max="8970" width="2.85546875" style="2" customWidth="1"/>
    <col min="8971" max="8973" width="15.7109375" style="2" customWidth="1"/>
    <col min="8974" max="8975" width="2.85546875" style="2" customWidth="1"/>
    <col min="8976" max="8978" width="15.7109375" style="2" customWidth="1"/>
    <col min="8979" max="8979" width="2.85546875" style="2" customWidth="1"/>
    <col min="8980" max="9216" width="11.42578125" style="2"/>
    <col min="9217" max="9217" width="2.85546875" style="2" customWidth="1"/>
    <col min="9218" max="9218" width="37.5703125" style="2" customWidth="1"/>
    <col min="9219" max="9221" width="15.7109375" style="2" customWidth="1"/>
    <col min="9222" max="9222" width="2.85546875" style="2" customWidth="1"/>
    <col min="9223" max="9225" width="15.7109375" style="2" customWidth="1"/>
    <col min="9226" max="9226" width="2.85546875" style="2" customWidth="1"/>
    <col min="9227" max="9229" width="15.7109375" style="2" customWidth="1"/>
    <col min="9230" max="9231" width="2.85546875" style="2" customWidth="1"/>
    <col min="9232" max="9234" width="15.7109375" style="2" customWidth="1"/>
    <col min="9235" max="9235" width="2.85546875" style="2" customWidth="1"/>
    <col min="9236" max="9472" width="11.42578125" style="2"/>
    <col min="9473" max="9473" width="2.85546875" style="2" customWidth="1"/>
    <col min="9474" max="9474" width="37.5703125" style="2" customWidth="1"/>
    <col min="9475" max="9477" width="15.7109375" style="2" customWidth="1"/>
    <col min="9478" max="9478" width="2.85546875" style="2" customWidth="1"/>
    <col min="9479" max="9481" width="15.7109375" style="2" customWidth="1"/>
    <col min="9482" max="9482" width="2.85546875" style="2" customWidth="1"/>
    <col min="9483" max="9485" width="15.7109375" style="2" customWidth="1"/>
    <col min="9486" max="9487" width="2.85546875" style="2" customWidth="1"/>
    <col min="9488" max="9490" width="15.7109375" style="2" customWidth="1"/>
    <col min="9491" max="9491" width="2.85546875" style="2" customWidth="1"/>
    <col min="9492" max="9728" width="11.42578125" style="2"/>
    <col min="9729" max="9729" width="2.85546875" style="2" customWidth="1"/>
    <col min="9730" max="9730" width="37.5703125" style="2" customWidth="1"/>
    <col min="9731" max="9733" width="15.7109375" style="2" customWidth="1"/>
    <col min="9734" max="9734" width="2.85546875" style="2" customWidth="1"/>
    <col min="9735" max="9737" width="15.7109375" style="2" customWidth="1"/>
    <col min="9738" max="9738" width="2.85546875" style="2" customWidth="1"/>
    <col min="9739" max="9741" width="15.7109375" style="2" customWidth="1"/>
    <col min="9742" max="9743" width="2.85546875" style="2" customWidth="1"/>
    <col min="9744" max="9746" width="15.7109375" style="2" customWidth="1"/>
    <col min="9747" max="9747" width="2.85546875" style="2" customWidth="1"/>
    <col min="9748" max="9984" width="11.42578125" style="2"/>
    <col min="9985" max="9985" width="2.85546875" style="2" customWidth="1"/>
    <col min="9986" max="9986" width="37.5703125" style="2" customWidth="1"/>
    <col min="9987" max="9989" width="15.7109375" style="2" customWidth="1"/>
    <col min="9990" max="9990" width="2.85546875" style="2" customWidth="1"/>
    <col min="9991" max="9993" width="15.7109375" style="2" customWidth="1"/>
    <col min="9994" max="9994" width="2.85546875" style="2" customWidth="1"/>
    <col min="9995" max="9997" width="15.7109375" style="2" customWidth="1"/>
    <col min="9998" max="9999" width="2.85546875" style="2" customWidth="1"/>
    <col min="10000" max="10002" width="15.7109375" style="2" customWidth="1"/>
    <col min="10003" max="10003" width="2.85546875" style="2" customWidth="1"/>
    <col min="10004" max="10240" width="11.42578125" style="2"/>
    <col min="10241" max="10241" width="2.85546875" style="2" customWidth="1"/>
    <col min="10242" max="10242" width="37.5703125" style="2" customWidth="1"/>
    <col min="10243" max="10245" width="15.7109375" style="2" customWidth="1"/>
    <col min="10246" max="10246" width="2.85546875" style="2" customWidth="1"/>
    <col min="10247" max="10249" width="15.7109375" style="2" customWidth="1"/>
    <col min="10250" max="10250" width="2.85546875" style="2" customWidth="1"/>
    <col min="10251" max="10253" width="15.7109375" style="2" customWidth="1"/>
    <col min="10254" max="10255" width="2.85546875" style="2" customWidth="1"/>
    <col min="10256" max="10258" width="15.7109375" style="2" customWidth="1"/>
    <col min="10259" max="10259" width="2.85546875" style="2" customWidth="1"/>
    <col min="10260" max="10496" width="11.42578125" style="2"/>
    <col min="10497" max="10497" width="2.85546875" style="2" customWidth="1"/>
    <col min="10498" max="10498" width="37.5703125" style="2" customWidth="1"/>
    <col min="10499" max="10501" width="15.7109375" style="2" customWidth="1"/>
    <col min="10502" max="10502" width="2.85546875" style="2" customWidth="1"/>
    <col min="10503" max="10505" width="15.7109375" style="2" customWidth="1"/>
    <col min="10506" max="10506" width="2.85546875" style="2" customWidth="1"/>
    <col min="10507" max="10509" width="15.7109375" style="2" customWidth="1"/>
    <col min="10510" max="10511" width="2.85546875" style="2" customWidth="1"/>
    <col min="10512" max="10514" width="15.7109375" style="2" customWidth="1"/>
    <col min="10515" max="10515" width="2.85546875" style="2" customWidth="1"/>
    <col min="10516" max="10752" width="11.42578125" style="2"/>
    <col min="10753" max="10753" width="2.85546875" style="2" customWidth="1"/>
    <col min="10754" max="10754" width="37.5703125" style="2" customWidth="1"/>
    <col min="10755" max="10757" width="15.7109375" style="2" customWidth="1"/>
    <col min="10758" max="10758" width="2.85546875" style="2" customWidth="1"/>
    <col min="10759" max="10761" width="15.7109375" style="2" customWidth="1"/>
    <col min="10762" max="10762" width="2.85546875" style="2" customWidth="1"/>
    <col min="10763" max="10765" width="15.7109375" style="2" customWidth="1"/>
    <col min="10766" max="10767" width="2.85546875" style="2" customWidth="1"/>
    <col min="10768" max="10770" width="15.7109375" style="2" customWidth="1"/>
    <col min="10771" max="10771" width="2.85546875" style="2" customWidth="1"/>
    <col min="10772" max="11008" width="11.42578125" style="2"/>
    <col min="11009" max="11009" width="2.85546875" style="2" customWidth="1"/>
    <col min="11010" max="11010" width="37.5703125" style="2" customWidth="1"/>
    <col min="11011" max="11013" width="15.7109375" style="2" customWidth="1"/>
    <col min="11014" max="11014" width="2.85546875" style="2" customWidth="1"/>
    <col min="11015" max="11017" width="15.7109375" style="2" customWidth="1"/>
    <col min="11018" max="11018" width="2.85546875" style="2" customWidth="1"/>
    <col min="11019" max="11021" width="15.7109375" style="2" customWidth="1"/>
    <col min="11022" max="11023" width="2.85546875" style="2" customWidth="1"/>
    <col min="11024" max="11026" width="15.7109375" style="2" customWidth="1"/>
    <col min="11027" max="11027" width="2.85546875" style="2" customWidth="1"/>
    <col min="11028" max="11264" width="11.42578125" style="2"/>
    <col min="11265" max="11265" width="2.85546875" style="2" customWidth="1"/>
    <col min="11266" max="11266" width="37.5703125" style="2" customWidth="1"/>
    <col min="11267" max="11269" width="15.7109375" style="2" customWidth="1"/>
    <col min="11270" max="11270" width="2.85546875" style="2" customWidth="1"/>
    <col min="11271" max="11273" width="15.7109375" style="2" customWidth="1"/>
    <col min="11274" max="11274" width="2.85546875" style="2" customWidth="1"/>
    <col min="11275" max="11277" width="15.7109375" style="2" customWidth="1"/>
    <col min="11278" max="11279" width="2.85546875" style="2" customWidth="1"/>
    <col min="11280" max="11282" width="15.7109375" style="2" customWidth="1"/>
    <col min="11283" max="11283" width="2.85546875" style="2" customWidth="1"/>
    <col min="11284" max="11520" width="11.42578125" style="2"/>
    <col min="11521" max="11521" width="2.85546875" style="2" customWidth="1"/>
    <col min="11522" max="11522" width="37.5703125" style="2" customWidth="1"/>
    <col min="11523" max="11525" width="15.7109375" style="2" customWidth="1"/>
    <col min="11526" max="11526" width="2.85546875" style="2" customWidth="1"/>
    <col min="11527" max="11529" width="15.7109375" style="2" customWidth="1"/>
    <col min="11530" max="11530" width="2.85546875" style="2" customWidth="1"/>
    <col min="11531" max="11533" width="15.7109375" style="2" customWidth="1"/>
    <col min="11534" max="11535" width="2.85546875" style="2" customWidth="1"/>
    <col min="11536" max="11538" width="15.7109375" style="2" customWidth="1"/>
    <col min="11539" max="11539" width="2.85546875" style="2" customWidth="1"/>
    <col min="11540" max="11776" width="11.42578125" style="2"/>
    <col min="11777" max="11777" width="2.85546875" style="2" customWidth="1"/>
    <col min="11778" max="11778" width="37.5703125" style="2" customWidth="1"/>
    <col min="11779" max="11781" width="15.7109375" style="2" customWidth="1"/>
    <col min="11782" max="11782" width="2.85546875" style="2" customWidth="1"/>
    <col min="11783" max="11785" width="15.7109375" style="2" customWidth="1"/>
    <col min="11786" max="11786" width="2.85546875" style="2" customWidth="1"/>
    <col min="11787" max="11789" width="15.7109375" style="2" customWidth="1"/>
    <col min="11790" max="11791" width="2.85546875" style="2" customWidth="1"/>
    <col min="11792" max="11794" width="15.7109375" style="2" customWidth="1"/>
    <col min="11795" max="11795" width="2.85546875" style="2" customWidth="1"/>
    <col min="11796" max="12032" width="11.42578125" style="2"/>
    <col min="12033" max="12033" width="2.85546875" style="2" customWidth="1"/>
    <col min="12034" max="12034" width="37.5703125" style="2" customWidth="1"/>
    <col min="12035" max="12037" width="15.7109375" style="2" customWidth="1"/>
    <col min="12038" max="12038" width="2.85546875" style="2" customWidth="1"/>
    <col min="12039" max="12041" width="15.7109375" style="2" customWidth="1"/>
    <col min="12042" max="12042" width="2.85546875" style="2" customWidth="1"/>
    <col min="12043" max="12045" width="15.7109375" style="2" customWidth="1"/>
    <col min="12046" max="12047" width="2.85546875" style="2" customWidth="1"/>
    <col min="12048" max="12050" width="15.7109375" style="2" customWidth="1"/>
    <col min="12051" max="12051" width="2.85546875" style="2" customWidth="1"/>
    <col min="12052" max="12288" width="11.42578125" style="2"/>
    <col min="12289" max="12289" width="2.85546875" style="2" customWidth="1"/>
    <col min="12290" max="12290" width="37.5703125" style="2" customWidth="1"/>
    <col min="12291" max="12293" width="15.7109375" style="2" customWidth="1"/>
    <col min="12294" max="12294" width="2.85546875" style="2" customWidth="1"/>
    <col min="12295" max="12297" width="15.7109375" style="2" customWidth="1"/>
    <col min="12298" max="12298" width="2.85546875" style="2" customWidth="1"/>
    <col min="12299" max="12301" width="15.7109375" style="2" customWidth="1"/>
    <col min="12302" max="12303" width="2.85546875" style="2" customWidth="1"/>
    <col min="12304" max="12306" width="15.7109375" style="2" customWidth="1"/>
    <col min="12307" max="12307" width="2.85546875" style="2" customWidth="1"/>
    <col min="12308" max="12544" width="11.42578125" style="2"/>
    <col min="12545" max="12545" width="2.85546875" style="2" customWidth="1"/>
    <col min="12546" max="12546" width="37.5703125" style="2" customWidth="1"/>
    <col min="12547" max="12549" width="15.7109375" style="2" customWidth="1"/>
    <col min="12550" max="12550" width="2.85546875" style="2" customWidth="1"/>
    <col min="12551" max="12553" width="15.7109375" style="2" customWidth="1"/>
    <col min="12554" max="12554" width="2.85546875" style="2" customWidth="1"/>
    <col min="12555" max="12557" width="15.7109375" style="2" customWidth="1"/>
    <col min="12558" max="12559" width="2.85546875" style="2" customWidth="1"/>
    <col min="12560" max="12562" width="15.7109375" style="2" customWidth="1"/>
    <col min="12563" max="12563" width="2.85546875" style="2" customWidth="1"/>
    <col min="12564" max="12800" width="11.42578125" style="2"/>
    <col min="12801" max="12801" width="2.85546875" style="2" customWidth="1"/>
    <col min="12802" max="12802" width="37.5703125" style="2" customWidth="1"/>
    <col min="12803" max="12805" width="15.7109375" style="2" customWidth="1"/>
    <col min="12806" max="12806" width="2.85546875" style="2" customWidth="1"/>
    <col min="12807" max="12809" width="15.7109375" style="2" customWidth="1"/>
    <col min="12810" max="12810" width="2.85546875" style="2" customWidth="1"/>
    <col min="12811" max="12813" width="15.7109375" style="2" customWidth="1"/>
    <col min="12814" max="12815" width="2.85546875" style="2" customWidth="1"/>
    <col min="12816" max="12818" width="15.7109375" style="2" customWidth="1"/>
    <col min="12819" max="12819" width="2.85546875" style="2" customWidth="1"/>
    <col min="12820" max="13056" width="11.42578125" style="2"/>
    <col min="13057" max="13057" width="2.85546875" style="2" customWidth="1"/>
    <col min="13058" max="13058" width="37.5703125" style="2" customWidth="1"/>
    <col min="13059" max="13061" width="15.7109375" style="2" customWidth="1"/>
    <col min="13062" max="13062" width="2.85546875" style="2" customWidth="1"/>
    <col min="13063" max="13065" width="15.7109375" style="2" customWidth="1"/>
    <col min="13066" max="13066" width="2.85546875" style="2" customWidth="1"/>
    <col min="13067" max="13069" width="15.7109375" style="2" customWidth="1"/>
    <col min="13070" max="13071" width="2.85546875" style="2" customWidth="1"/>
    <col min="13072" max="13074" width="15.7109375" style="2" customWidth="1"/>
    <col min="13075" max="13075" width="2.85546875" style="2" customWidth="1"/>
    <col min="13076" max="13312" width="11.42578125" style="2"/>
    <col min="13313" max="13313" width="2.85546875" style="2" customWidth="1"/>
    <col min="13314" max="13314" width="37.5703125" style="2" customWidth="1"/>
    <col min="13315" max="13317" width="15.7109375" style="2" customWidth="1"/>
    <col min="13318" max="13318" width="2.85546875" style="2" customWidth="1"/>
    <col min="13319" max="13321" width="15.7109375" style="2" customWidth="1"/>
    <col min="13322" max="13322" width="2.85546875" style="2" customWidth="1"/>
    <col min="13323" max="13325" width="15.7109375" style="2" customWidth="1"/>
    <col min="13326" max="13327" width="2.85546875" style="2" customWidth="1"/>
    <col min="13328" max="13330" width="15.7109375" style="2" customWidth="1"/>
    <col min="13331" max="13331" width="2.85546875" style="2" customWidth="1"/>
    <col min="13332" max="13568" width="11.42578125" style="2"/>
    <col min="13569" max="13569" width="2.85546875" style="2" customWidth="1"/>
    <col min="13570" max="13570" width="37.5703125" style="2" customWidth="1"/>
    <col min="13571" max="13573" width="15.7109375" style="2" customWidth="1"/>
    <col min="13574" max="13574" width="2.85546875" style="2" customWidth="1"/>
    <col min="13575" max="13577" width="15.7109375" style="2" customWidth="1"/>
    <col min="13578" max="13578" width="2.85546875" style="2" customWidth="1"/>
    <col min="13579" max="13581" width="15.7109375" style="2" customWidth="1"/>
    <col min="13582" max="13583" width="2.85546875" style="2" customWidth="1"/>
    <col min="13584" max="13586" width="15.7109375" style="2" customWidth="1"/>
    <col min="13587" max="13587" width="2.85546875" style="2" customWidth="1"/>
    <col min="13588" max="13824" width="11.42578125" style="2"/>
    <col min="13825" max="13825" width="2.85546875" style="2" customWidth="1"/>
    <col min="13826" max="13826" width="37.5703125" style="2" customWidth="1"/>
    <col min="13827" max="13829" width="15.7109375" style="2" customWidth="1"/>
    <col min="13830" max="13830" width="2.85546875" style="2" customWidth="1"/>
    <col min="13831" max="13833" width="15.7109375" style="2" customWidth="1"/>
    <col min="13834" max="13834" width="2.85546875" style="2" customWidth="1"/>
    <col min="13835" max="13837" width="15.7109375" style="2" customWidth="1"/>
    <col min="13838" max="13839" width="2.85546875" style="2" customWidth="1"/>
    <col min="13840" max="13842" width="15.7109375" style="2" customWidth="1"/>
    <col min="13843" max="13843" width="2.85546875" style="2" customWidth="1"/>
    <col min="13844" max="14080" width="11.42578125" style="2"/>
    <col min="14081" max="14081" width="2.85546875" style="2" customWidth="1"/>
    <col min="14082" max="14082" width="37.5703125" style="2" customWidth="1"/>
    <col min="14083" max="14085" width="15.7109375" style="2" customWidth="1"/>
    <col min="14086" max="14086" width="2.85546875" style="2" customWidth="1"/>
    <col min="14087" max="14089" width="15.7109375" style="2" customWidth="1"/>
    <col min="14090" max="14090" width="2.85546875" style="2" customWidth="1"/>
    <col min="14091" max="14093" width="15.7109375" style="2" customWidth="1"/>
    <col min="14094" max="14095" width="2.85546875" style="2" customWidth="1"/>
    <col min="14096" max="14098" width="15.7109375" style="2" customWidth="1"/>
    <col min="14099" max="14099" width="2.85546875" style="2" customWidth="1"/>
    <col min="14100" max="14336" width="11.42578125" style="2"/>
    <col min="14337" max="14337" width="2.85546875" style="2" customWidth="1"/>
    <col min="14338" max="14338" width="37.5703125" style="2" customWidth="1"/>
    <col min="14339" max="14341" width="15.7109375" style="2" customWidth="1"/>
    <col min="14342" max="14342" width="2.85546875" style="2" customWidth="1"/>
    <col min="14343" max="14345" width="15.7109375" style="2" customWidth="1"/>
    <col min="14346" max="14346" width="2.85546875" style="2" customWidth="1"/>
    <col min="14347" max="14349" width="15.7109375" style="2" customWidth="1"/>
    <col min="14350" max="14351" width="2.85546875" style="2" customWidth="1"/>
    <col min="14352" max="14354" width="15.7109375" style="2" customWidth="1"/>
    <col min="14355" max="14355" width="2.85546875" style="2" customWidth="1"/>
    <col min="14356" max="14592" width="11.42578125" style="2"/>
    <col min="14593" max="14593" width="2.85546875" style="2" customWidth="1"/>
    <col min="14594" max="14594" width="37.5703125" style="2" customWidth="1"/>
    <col min="14595" max="14597" width="15.7109375" style="2" customWidth="1"/>
    <col min="14598" max="14598" width="2.85546875" style="2" customWidth="1"/>
    <col min="14599" max="14601" width="15.7109375" style="2" customWidth="1"/>
    <col min="14602" max="14602" width="2.85546875" style="2" customWidth="1"/>
    <col min="14603" max="14605" width="15.7109375" style="2" customWidth="1"/>
    <col min="14606" max="14607" width="2.85546875" style="2" customWidth="1"/>
    <col min="14608" max="14610" width="15.7109375" style="2" customWidth="1"/>
    <col min="14611" max="14611" width="2.85546875" style="2" customWidth="1"/>
    <col min="14612" max="14848" width="11.42578125" style="2"/>
    <col min="14849" max="14849" width="2.85546875" style="2" customWidth="1"/>
    <col min="14850" max="14850" width="37.5703125" style="2" customWidth="1"/>
    <col min="14851" max="14853" width="15.7109375" style="2" customWidth="1"/>
    <col min="14854" max="14854" width="2.85546875" style="2" customWidth="1"/>
    <col min="14855" max="14857" width="15.7109375" style="2" customWidth="1"/>
    <col min="14858" max="14858" width="2.85546875" style="2" customWidth="1"/>
    <col min="14859" max="14861" width="15.7109375" style="2" customWidth="1"/>
    <col min="14862" max="14863" width="2.85546875" style="2" customWidth="1"/>
    <col min="14864" max="14866" width="15.7109375" style="2" customWidth="1"/>
    <col min="14867" max="14867" width="2.85546875" style="2" customWidth="1"/>
    <col min="14868" max="15104" width="11.42578125" style="2"/>
    <col min="15105" max="15105" width="2.85546875" style="2" customWidth="1"/>
    <col min="15106" max="15106" width="37.5703125" style="2" customWidth="1"/>
    <col min="15107" max="15109" width="15.7109375" style="2" customWidth="1"/>
    <col min="15110" max="15110" width="2.85546875" style="2" customWidth="1"/>
    <col min="15111" max="15113" width="15.7109375" style="2" customWidth="1"/>
    <col min="15114" max="15114" width="2.85546875" style="2" customWidth="1"/>
    <col min="15115" max="15117" width="15.7109375" style="2" customWidth="1"/>
    <col min="15118" max="15119" width="2.85546875" style="2" customWidth="1"/>
    <col min="15120" max="15122" width="15.7109375" style="2" customWidth="1"/>
    <col min="15123" max="15123" width="2.85546875" style="2" customWidth="1"/>
    <col min="15124" max="15360" width="11.42578125" style="2"/>
    <col min="15361" max="15361" width="2.85546875" style="2" customWidth="1"/>
    <col min="15362" max="15362" width="37.5703125" style="2" customWidth="1"/>
    <col min="15363" max="15365" width="15.7109375" style="2" customWidth="1"/>
    <col min="15366" max="15366" width="2.85546875" style="2" customWidth="1"/>
    <col min="15367" max="15369" width="15.7109375" style="2" customWidth="1"/>
    <col min="15370" max="15370" width="2.85546875" style="2" customWidth="1"/>
    <col min="15371" max="15373" width="15.7109375" style="2" customWidth="1"/>
    <col min="15374" max="15375" width="2.85546875" style="2" customWidth="1"/>
    <col min="15376" max="15378" width="15.7109375" style="2" customWidth="1"/>
    <col min="15379" max="15379" width="2.85546875" style="2" customWidth="1"/>
    <col min="15380" max="15616" width="11.42578125" style="2"/>
    <col min="15617" max="15617" width="2.85546875" style="2" customWidth="1"/>
    <col min="15618" max="15618" width="37.5703125" style="2" customWidth="1"/>
    <col min="15619" max="15621" width="15.7109375" style="2" customWidth="1"/>
    <col min="15622" max="15622" width="2.85546875" style="2" customWidth="1"/>
    <col min="15623" max="15625" width="15.7109375" style="2" customWidth="1"/>
    <col min="15626" max="15626" width="2.85546875" style="2" customWidth="1"/>
    <col min="15627" max="15629" width="15.7109375" style="2" customWidth="1"/>
    <col min="15630" max="15631" width="2.85546875" style="2" customWidth="1"/>
    <col min="15632" max="15634" width="15.7109375" style="2" customWidth="1"/>
    <col min="15635" max="15635" width="2.85546875" style="2" customWidth="1"/>
    <col min="15636" max="15872" width="11.42578125" style="2"/>
    <col min="15873" max="15873" width="2.85546875" style="2" customWidth="1"/>
    <col min="15874" max="15874" width="37.5703125" style="2" customWidth="1"/>
    <col min="15875" max="15877" width="15.7109375" style="2" customWidth="1"/>
    <col min="15878" max="15878" width="2.85546875" style="2" customWidth="1"/>
    <col min="15879" max="15881" width="15.7109375" style="2" customWidth="1"/>
    <col min="15882" max="15882" width="2.85546875" style="2" customWidth="1"/>
    <col min="15883" max="15885" width="15.7109375" style="2" customWidth="1"/>
    <col min="15886" max="15887" width="2.85546875" style="2" customWidth="1"/>
    <col min="15888" max="15890" width="15.7109375" style="2" customWidth="1"/>
    <col min="15891" max="15891" width="2.85546875" style="2" customWidth="1"/>
    <col min="15892" max="16128" width="11.42578125" style="2"/>
    <col min="16129" max="16129" width="2.85546875" style="2" customWidth="1"/>
    <col min="16130" max="16130" width="37.5703125" style="2" customWidth="1"/>
    <col min="16131" max="16133" width="15.7109375" style="2" customWidth="1"/>
    <col min="16134" max="16134" width="2.85546875" style="2" customWidth="1"/>
    <col min="16135" max="16137" width="15.7109375" style="2" customWidth="1"/>
    <col min="16138" max="16138" width="2.85546875" style="2" customWidth="1"/>
    <col min="16139" max="16141" width="15.7109375" style="2" customWidth="1"/>
    <col min="16142" max="16143" width="2.85546875" style="2" customWidth="1"/>
    <col min="16144" max="16146" width="15.7109375" style="2" customWidth="1"/>
    <col min="16147" max="16147" width="2.85546875" style="2" customWidth="1"/>
    <col min="16148" max="16384" width="11.42578125" style="2"/>
  </cols>
  <sheetData>
    <row r="1" spans="2:20" ht="12" customHeight="1" x14ac:dyDescent="0.25">
      <c r="B1" s="1"/>
      <c r="C1" s="1"/>
      <c r="D1" s="1"/>
      <c r="G1" s="1"/>
      <c r="H1" s="1"/>
    </row>
    <row r="2" spans="2:20" ht="12" customHeight="1" x14ac:dyDescent="0.25">
      <c r="B2" s="629" t="s">
        <v>599</v>
      </c>
      <c r="D2" s="5"/>
      <c r="G2" s="629"/>
      <c r="H2" s="5"/>
      <c r="K2" s="629"/>
      <c r="P2" s="629"/>
    </row>
    <row r="3" spans="2:20" ht="12" customHeight="1" x14ac:dyDescent="0.25">
      <c r="B3" s="6"/>
      <c r="C3" s="2007" t="s">
        <v>516</v>
      </c>
      <c r="D3" s="2007"/>
      <c r="E3" s="2007"/>
      <c r="F3" s="486"/>
      <c r="G3" s="2007" t="s">
        <v>517</v>
      </c>
      <c r="H3" s="2007"/>
      <c r="I3" s="2007"/>
      <c r="J3" s="486"/>
      <c r="K3" s="2007" t="s">
        <v>516</v>
      </c>
      <c r="L3" s="2007"/>
      <c r="M3" s="2007"/>
      <c r="N3" s="629"/>
      <c r="O3" s="486"/>
      <c r="P3" s="2007" t="s">
        <v>517</v>
      </c>
      <c r="Q3" s="2007"/>
      <c r="R3" s="2007"/>
      <c r="S3" s="334"/>
    </row>
    <row r="4" spans="2:20" ht="12" customHeight="1" x14ac:dyDescent="0.25">
      <c r="B4" s="2008" t="s">
        <v>4</v>
      </c>
      <c r="C4" s="2006">
        <v>2016</v>
      </c>
      <c r="D4" s="2006"/>
      <c r="E4" s="2006"/>
      <c r="G4" s="2006">
        <v>2016</v>
      </c>
      <c r="H4" s="2006"/>
      <c r="I4" s="2006"/>
      <c r="K4" s="2006">
        <v>2015</v>
      </c>
      <c r="L4" s="2006"/>
      <c r="M4" s="2006"/>
      <c r="N4" s="256"/>
      <c r="P4" s="2006">
        <v>2015</v>
      </c>
      <c r="Q4" s="2006"/>
      <c r="R4" s="2006"/>
      <c r="S4" s="256"/>
    </row>
    <row r="5" spans="2:20" ht="12" customHeight="1" x14ac:dyDescent="0.25">
      <c r="B5" s="2000"/>
      <c r="C5" s="2000" t="s">
        <v>201</v>
      </c>
      <c r="D5" s="627" t="s">
        <v>202</v>
      </c>
      <c r="E5" s="627" t="s">
        <v>203</v>
      </c>
      <c r="F5" s="17"/>
      <c r="G5" s="2000" t="s">
        <v>201</v>
      </c>
      <c r="H5" s="627" t="s">
        <v>202</v>
      </c>
      <c r="I5" s="627" t="s">
        <v>203</v>
      </c>
      <c r="K5" s="2000" t="s">
        <v>201</v>
      </c>
      <c r="L5" s="627" t="s">
        <v>202</v>
      </c>
      <c r="M5" s="627" t="s">
        <v>203</v>
      </c>
      <c r="N5" s="256"/>
      <c r="P5" s="2000" t="s">
        <v>201</v>
      </c>
      <c r="Q5" s="627" t="s">
        <v>202</v>
      </c>
      <c r="R5" s="627" t="s">
        <v>203</v>
      </c>
      <c r="S5" s="256"/>
      <c r="T5" s="17"/>
    </row>
    <row r="6" spans="2:20" ht="12" customHeight="1" x14ac:dyDescent="0.25">
      <c r="B6" s="2001"/>
      <c r="C6" s="2001"/>
      <c r="D6" s="628" t="s">
        <v>204</v>
      </c>
      <c r="E6" s="628" t="s">
        <v>204</v>
      </c>
      <c r="F6" s="17"/>
      <c r="G6" s="2001"/>
      <c r="H6" s="628" t="s">
        <v>204</v>
      </c>
      <c r="I6" s="628" t="s">
        <v>204</v>
      </c>
      <c r="K6" s="2001"/>
      <c r="L6" s="628" t="s">
        <v>204</v>
      </c>
      <c r="M6" s="628" t="s">
        <v>204</v>
      </c>
      <c r="N6" s="256"/>
      <c r="P6" s="2001"/>
      <c r="Q6" s="628" t="s">
        <v>204</v>
      </c>
      <c r="R6" s="628" t="s">
        <v>204</v>
      </c>
      <c r="S6" s="256"/>
      <c r="T6" s="17"/>
    </row>
    <row r="7" spans="2:20" ht="12" customHeight="1" x14ac:dyDescent="0.25">
      <c r="B7" s="16"/>
      <c r="C7" s="16"/>
      <c r="D7" s="16"/>
      <c r="F7" s="17"/>
      <c r="G7" s="16"/>
      <c r="H7" s="16"/>
      <c r="K7" s="16"/>
      <c r="L7" s="16"/>
      <c r="P7" s="16"/>
      <c r="Q7" s="16"/>
      <c r="T7" s="17"/>
    </row>
    <row r="8" spans="2:20" ht="12" customHeight="1" x14ac:dyDescent="0.25">
      <c r="B8" s="1113" t="s">
        <v>11</v>
      </c>
      <c r="C8" s="21"/>
      <c r="D8" s="21"/>
      <c r="F8" s="16"/>
      <c r="G8" s="21"/>
      <c r="H8" s="21"/>
      <c r="K8" s="21"/>
      <c r="L8" s="21"/>
      <c r="P8" s="21"/>
      <c r="Q8" s="21"/>
      <c r="T8" s="16"/>
    </row>
    <row r="9" spans="2:20" ht="12" customHeight="1" x14ac:dyDescent="0.25">
      <c r="B9" s="1236" t="s">
        <v>12</v>
      </c>
      <c r="C9" s="1213">
        <f>SUM(D9:E9)</f>
        <v>0</v>
      </c>
      <c r="D9" s="1216">
        <v>0</v>
      </c>
      <c r="E9" s="1216">
        <v>0</v>
      </c>
      <c r="F9" s="776"/>
      <c r="G9" s="1213">
        <f>SUM(H9:I9)</f>
        <v>11</v>
      </c>
      <c r="H9" s="1202">
        <v>1</v>
      </c>
      <c r="I9" s="1202">
        <v>10</v>
      </c>
      <c r="J9" s="777"/>
      <c r="K9" s="1213">
        <f t="shared" ref="K9:K18" si="0">SUM(L9:M9)</f>
        <v>0</v>
      </c>
      <c r="L9" s="1216">
        <v>0</v>
      </c>
      <c r="M9" s="1202">
        <v>0</v>
      </c>
      <c r="N9" s="1205"/>
      <c r="O9" s="778"/>
      <c r="P9" s="795">
        <f t="shared" ref="P9:P18" si="1">SUM(Q9:R9)</f>
        <v>9</v>
      </c>
      <c r="Q9" s="786">
        <v>0</v>
      </c>
      <c r="R9" s="798">
        <v>9</v>
      </c>
      <c r="S9" s="744"/>
    </row>
    <row r="10" spans="2:20" ht="12" customHeight="1" x14ac:dyDescent="0.25">
      <c r="B10" s="1237" t="s">
        <v>14</v>
      </c>
      <c r="C10" s="1294">
        <v>0</v>
      </c>
      <c r="D10" s="1219">
        <v>0</v>
      </c>
      <c r="E10" s="1219">
        <v>0</v>
      </c>
      <c r="F10" s="776"/>
      <c r="G10" s="1294">
        <f>SUM(H10:I10)</f>
        <v>12</v>
      </c>
      <c r="H10" s="971">
        <v>12</v>
      </c>
      <c r="I10" s="971" t="s">
        <v>698</v>
      </c>
      <c r="J10" s="777"/>
      <c r="K10" s="1214">
        <f t="shared" si="0"/>
        <v>0</v>
      </c>
      <c r="L10" s="1204">
        <v>0</v>
      </c>
      <c r="M10" s="1210">
        <v>0</v>
      </c>
      <c r="N10" s="1206"/>
      <c r="O10" s="778"/>
      <c r="P10" s="796">
        <f t="shared" si="1"/>
        <v>15</v>
      </c>
      <c r="Q10" s="784">
        <v>14</v>
      </c>
      <c r="R10" s="799">
        <v>1</v>
      </c>
      <c r="S10" s="452"/>
    </row>
    <row r="11" spans="2:20" ht="12" customHeight="1" x14ac:dyDescent="0.25">
      <c r="B11" s="1237" t="s">
        <v>16</v>
      </c>
      <c r="C11" s="1294">
        <f>SUM(D11:E11)</f>
        <v>2</v>
      </c>
      <c r="D11" s="1219">
        <v>2</v>
      </c>
      <c r="E11" s="1219">
        <v>0</v>
      </c>
      <c r="F11" s="776"/>
      <c r="G11" s="1294">
        <f t="shared" ref="G11:G16" si="2">SUM(H11:I11)</f>
        <v>2</v>
      </c>
      <c r="H11" s="971">
        <v>2</v>
      </c>
      <c r="I11" s="971">
        <v>0</v>
      </c>
      <c r="J11" s="777"/>
      <c r="K11" s="1214">
        <f t="shared" si="0"/>
        <v>1</v>
      </c>
      <c r="L11" s="1204">
        <v>1</v>
      </c>
      <c r="M11" s="1210">
        <v>0</v>
      </c>
      <c r="N11" s="1206"/>
      <c r="O11" s="778"/>
      <c r="P11" s="796">
        <f t="shared" si="1"/>
        <v>3</v>
      </c>
      <c r="Q11" s="784">
        <v>3</v>
      </c>
      <c r="R11" s="799">
        <v>0</v>
      </c>
      <c r="S11" s="452"/>
    </row>
    <row r="12" spans="2:20" ht="12" customHeight="1" x14ac:dyDescent="0.25">
      <c r="B12" s="1237" t="s">
        <v>18</v>
      </c>
      <c r="C12" s="1294">
        <f>SUM(D12:E12)</f>
        <v>0</v>
      </c>
      <c r="D12" s="1219">
        <v>0</v>
      </c>
      <c r="E12" s="1219">
        <v>0</v>
      </c>
      <c r="F12" s="776"/>
      <c r="G12" s="1294">
        <f t="shared" si="2"/>
        <v>17</v>
      </c>
      <c r="H12" s="971">
        <v>14</v>
      </c>
      <c r="I12" s="971">
        <v>3</v>
      </c>
      <c r="J12" s="777"/>
      <c r="K12" s="1214">
        <f t="shared" si="0"/>
        <v>1</v>
      </c>
      <c r="L12" s="1204">
        <v>1</v>
      </c>
      <c r="M12" s="1210">
        <v>0</v>
      </c>
      <c r="N12" s="1206"/>
      <c r="O12" s="778"/>
      <c r="P12" s="796">
        <f t="shared" si="1"/>
        <v>14</v>
      </c>
      <c r="Q12" s="784">
        <v>10</v>
      </c>
      <c r="R12" s="799">
        <v>4</v>
      </c>
      <c r="S12" s="452"/>
    </row>
    <row r="13" spans="2:20" ht="12" customHeight="1" x14ac:dyDescent="0.25">
      <c r="B13" s="1237" t="s">
        <v>20</v>
      </c>
      <c r="C13" s="1294">
        <f t="shared" ref="C13:C18" si="3">SUM(D13:E13)</f>
        <v>1</v>
      </c>
      <c r="D13" s="1219">
        <v>0</v>
      </c>
      <c r="E13" s="1219">
        <v>1</v>
      </c>
      <c r="F13" s="776"/>
      <c r="G13" s="1294">
        <f t="shared" si="2"/>
        <v>4</v>
      </c>
      <c r="H13" s="971">
        <v>3</v>
      </c>
      <c r="I13" s="971">
        <v>1</v>
      </c>
      <c r="J13" s="777"/>
      <c r="K13" s="1214">
        <f t="shared" si="0"/>
        <v>0</v>
      </c>
      <c r="L13" s="1204">
        <v>0</v>
      </c>
      <c r="M13" s="1210">
        <v>0</v>
      </c>
      <c r="N13" s="1206"/>
      <c r="O13" s="778"/>
      <c r="P13" s="796">
        <f t="shared" si="1"/>
        <v>1</v>
      </c>
      <c r="Q13" s="784">
        <v>1</v>
      </c>
      <c r="R13" s="799">
        <v>0</v>
      </c>
      <c r="S13" s="452"/>
    </row>
    <row r="14" spans="2:20" ht="12" customHeight="1" x14ac:dyDescent="0.25">
      <c r="B14" s="1237" t="s">
        <v>22</v>
      </c>
      <c r="C14" s="1294">
        <f t="shared" si="3"/>
        <v>49</v>
      </c>
      <c r="D14" s="1219">
        <v>9</v>
      </c>
      <c r="E14" s="1219">
        <v>40</v>
      </c>
      <c r="F14" s="776"/>
      <c r="G14" s="1294">
        <f t="shared" si="2"/>
        <v>9</v>
      </c>
      <c r="H14" s="971">
        <v>5</v>
      </c>
      <c r="I14" s="971">
        <v>4</v>
      </c>
      <c r="J14" s="777"/>
      <c r="K14" s="1214">
        <f t="shared" si="0"/>
        <v>9</v>
      </c>
      <c r="L14" s="1204">
        <v>5</v>
      </c>
      <c r="M14" s="1210">
        <v>4</v>
      </c>
      <c r="N14" s="1206"/>
      <c r="O14" s="778"/>
      <c r="P14" s="796">
        <f t="shared" si="1"/>
        <v>9</v>
      </c>
      <c r="Q14" s="784">
        <v>3</v>
      </c>
      <c r="R14" s="799">
        <v>6</v>
      </c>
      <c r="S14" s="452"/>
    </row>
    <row r="15" spans="2:20" ht="12" customHeight="1" x14ac:dyDescent="0.25">
      <c r="B15" s="1237" t="s">
        <v>24</v>
      </c>
      <c r="C15" s="1294">
        <f t="shared" si="3"/>
        <v>10</v>
      </c>
      <c r="D15" s="1219">
        <v>2</v>
      </c>
      <c r="E15" s="1219">
        <v>8</v>
      </c>
      <c r="F15" s="776"/>
      <c r="G15" s="1294">
        <f t="shared" si="2"/>
        <v>4</v>
      </c>
      <c r="H15" s="971">
        <v>3</v>
      </c>
      <c r="I15" s="971">
        <v>1</v>
      </c>
      <c r="J15" s="777"/>
      <c r="K15" s="1214">
        <f t="shared" si="0"/>
        <v>8</v>
      </c>
      <c r="L15" s="1204">
        <v>7</v>
      </c>
      <c r="M15" s="1210">
        <v>1</v>
      </c>
      <c r="N15" s="1206"/>
      <c r="O15" s="778"/>
      <c r="P15" s="796">
        <f t="shared" si="1"/>
        <v>2</v>
      </c>
      <c r="Q15" s="784">
        <v>2</v>
      </c>
      <c r="R15" s="799">
        <v>0</v>
      </c>
      <c r="S15" s="452"/>
    </row>
    <row r="16" spans="2:20" ht="12" customHeight="1" x14ac:dyDescent="0.25">
      <c r="B16" s="1237" t="s">
        <v>630</v>
      </c>
      <c r="C16" s="1294">
        <f t="shared" si="3"/>
        <v>76</v>
      </c>
      <c r="D16" s="1219">
        <v>54</v>
      </c>
      <c r="E16" s="1219">
        <v>22</v>
      </c>
      <c r="F16" s="776"/>
      <c r="G16" s="1294">
        <f t="shared" si="2"/>
        <v>181</v>
      </c>
      <c r="H16" s="971">
        <v>140</v>
      </c>
      <c r="I16" s="971">
        <v>41</v>
      </c>
      <c r="J16" s="777"/>
      <c r="K16" s="1214">
        <f t="shared" si="0"/>
        <v>111</v>
      </c>
      <c r="L16" s="1204">
        <v>101</v>
      </c>
      <c r="M16" s="1210">
        <v>10</v>
      </c>
      <c r="N16" s="1206"/>
      <c r="O16" s="778"/>
      <c r="P16" s="796">
        <f t="shared" si="1"/>
        <v>148</v>
      </c>
      <c r="Q16" s="784">
        <v>122</v>
      </c>
      <c r="R16" s="799">
        <v>26</v>
      </c>
      <c r="S16" s="452"/>
    </row>
    <row r="17" spans="2:19" ht="12" customHeight="1" x14ac:dyDescent="0.25">
      <c r="B17" s="1237" t="s">
        <v>27</v>
      </c>
      <c r="C17" s="1294">
        <f t="shared" si="3"/>
        <v>71</v>
      </c>
      <c r="D17" s="1219">
        <v>71</v>
      </c>
      <c r="E17" s="1219">
        <v>0</v>
      </c>
      <c r="F17" s="776"/>
      <c r="G17" s="1294">
        <f>SUM(H17:I17)</f>
        <v>244</v>
      </c>
      <c r="H17" s="971">
        <v>209</v>
      </c>
      <c r="I17" s="971">
        <v>35</v>
      </c>
      <c r="J17" s="777"/>
      <c r="K17" s="1214">
        <f t="shared" si="0"/>
        <v>565</v>
      </c>
      <c r="L17" s="1204">
        <v>546</v>
      </c>
      <c r="M17" s="1210">
        <v>19</v>
      </c>
      <c r="N17" s="1206"/>
      <c r="O17" s="778"/>
      <c r="P17" s="796">
        <f t="shared" si="1"/>
        <v>197</v>
      </c>
      <c r="Q17" s="784">
        <v>172</v>
      </c>
      <c r="R17" s="799">
        <v>25</v>
      </c>
      <c r="S17" s="452"/>
    </row>
    <row r="18" spans="2:19" ht="12" customHeight="1" x14ac:dyDescent="0.25">
      <c r="B18" s="1239" t="s">
        <v>28</v>
      </c>
      <c r="C18" s="1295">
        <f t="shared" si="3"/>
        <v>30</v>
      </c>
      <c r="D18" s="1293">
        <v>30</v>
      </c>
      <c r="E18" s="1293">
        <v>0</v>
      </c>
      <c r="F18" s="611"/>
      <c r="G18" s="1294">
        <f>SUM(H18:I18)</f>
        <v>213</v>
      </c>
      <c r="H18" s="971">
        <v>211</v>
      </c>
      <c r="I18" s="971">
        <v>2</v>
      </c>
      <c r="J18" s="777"/>
      <c r="K18" s="1215">
        <f t="shared" si="0"/>
        <v>116</v>
      </c>
      <c r="L18" s="1217">
        <v>101</v>
      </c>
      <c r="M18" s="1212">
        <v>15</v>
      </c>
      <c r="N18" s="1207"/>
      <c r="O18" s="778"/>
      <c r="P18" s="797">
        <f t="shared" si="1"/>
        <v>199</v>
      </c>
      <c r="Q18" s="785">
        <v>192</v>
      </c>
      <c r="R18" s="800">
        <v>7</v>
      </c>
      <c r="S18" s="453"/>
    </row>
    <row r="19" spans="2:19" ht="12" customHeight="1" x14ac:dyDescent="0.25">
      <c r="B19" s="157" t="s">
        <v>30</v>
      </c>
      <c r="C19" s="780">
        <f>SUM(C9:C18)</f>
        <v>239</v>
      </c>
      <c r="D19" s="780"/>
      <c r="E19" s="780"/>
      <c r="F19" s="776"/>
      <c r="G19" s="780">
        <f>SUM(G9:G18)</f>
        <v>697</v>
      </c>
      <c r="H19" s="780"/>
      <c r="I19" s="780"/>
      <c r="J19" s="777"/>
      <c r="K19" s="158">
        <f>SUM(K9:K18)</f>
        <v>811</v>
      </c>
      <c r="L19" s="158"/>
      <c r="M19" s="158"/>
      <c r="N19" s="780"/>
      <c r="O19" s="778"/>
      <c r="P19" s="158">
        <f>SUM(P9:P18)</f>
        <v>597</v>
      </c>
      <c r="Q19" s="158"/>
      <c r="R19" s="158"/>
      <c r="S19" s="125"/>
    </row>
    <row r="20" spans="2:19" ht="12" customHeight="1" x14ac:dyDescent="0.25">
      <c r="B20" s="57"/>
      <c r="C20" s="780"/>
      <c r="D20" s="779"/>
      <c r="E20" s="779"/>
      <c r="F20" s="781"/>
      <c r="G20" s="780"/>
      <c r="H20" s="779"/>
      <c r="I20" s="779"/>
      <c r="J20" s="778"/>
      <c r="K20" s="158"/>
      <c r="L20" s="159"/>
      <c r="M20" s="159"/>
      <c r="N20" s="779"/>
      <c r="O20" s="778"/>
      <c r="P20" s="158"/>
      <c r="Q20" s="159"/>
      <c r="R20" s="159"/>
      <c r="S20" s="128"/>
    </row>
    <row r="21" spans="2:19" ht="12" customHeight="1" x14ac:dyDescent="0.25">
      <c r="B21" s="775" t="s">
        <v>31</v>
      </c>
      <c r="C21" s="780"/>
      <c r="D21" s="779"/>
      <c r="E21" s="779"/>
      <c r="F21" s="781"/>
      <c r="G21" s="780"/>
      <c r="H21" s="779"/>
      <c r="I21" s="779"/>
      <c r="J21" s="778"/>
      <c r="K21" s="158"/>
      <c r="L21" s="159"/>
      <c r="M21" s="159"/>
      <c r="N21" s="779"/>
      <c r="O21" s="778"/>
      <c r="P21" s="158"/>
      <c r="Q21" s="159"/>
      <c r="R21" s="159"/>
      <c r="S21" s="128"/>
    </row>
    <row r="22" spans="2:19" ht="12" customHeight="1" x14ac:dyDescent="0.25">
      <c r="B22" s="632" t="s">
        <v>32</v>
      </c>
      <c r="C22" s="1213">
        <f>SUM(D22:E22)</f>
        <v>111</v>
      </c>
      <c r="D22" s="1216">
        <v>95</v>
      </c>
      <c r="E22" s="1216">
        <v>16</v>
      </c>
      <c r="F22" s="776"/>
      <c r="G22" s="1213">
        <f>SUM(H22:I22)</f>
        <v>129</v>
      </c>
      <c r="H22" s="1216">
        <f>117+4</f>
        <v>121</v>
      </c>
      <c r="I22" s="1216">
        <v>8</v>
      </c>
      <c r="J22" s="777"/>
      <c r="K22" s="1208">
        <f t="shared" ref="K22:K39" si="4">SUM(L22:M22)</f>
        <v>109</v>
      </c>
      <c r="L22" s="1216">
        <v>93</v>
      </c>
      <c r="M22" s="1202">
        <v>16</v>
      </c>
      <c r="N22" s="1205"/>
      <c r="O22" s="778"/>
      <c r="P22" s="795">
        <f>SUM(Q22:R22)</f>
        <v>75</v>
      </c>
      <c r="Q22" s="786">
        <v>68</v>
      </c>
      <c r="R22" s="798">
        <v>7</v>
      </c>
      <c r="S22" s="744"/>
    </row>
    <row r="23" spans="2:19" ht="12" customHeight="1" x14ac:dyDescent="0.25">
      <c r="B23" s="40" t="s">
        <v>700</v>
      </c>
      <c r="C23" s="1294">
        <f t="shared" ref="C23:C39" si="5">SUM(D23:E23)</f>
        <v>70</v>
      </c>
      <c r="D23" s="1219">
        <v>70</v>
      </c>
      <c r="E23" s="1219">
        <v>0</v>
      </c>
      <c r="F23" s="776"/>
      <c r="G23" s="1294">
        <f t="shared" ref="G23:G39" si="6">SUM(H23:I23)</f>
        <v>0</v>
      </c>
      <c r="H23" s="1219" t="s">
        <v>600</v>
      </c>
      <c r="I23" s="1219">
        <v>0</v>
      </c>
      <c r="J23" s="777"/>
      <c r="K23" s="1209">
        <f t="shared" si="4"/>
        <v>78</v>
      </c>
      <c r="L23" s="1204">
        <v>78</v>
      </c>
      <c r="M23" s="1210">
        <v>0</v>
      </c>
      <c r="N23" s="1206"/>
      <c r="O23" s="778"/>
      <c r="P23" s="796">
        <f>SUM(Q23:R23)</f>
        <v>30</v>
      </c>
      <c r="Q23" s="784">
        <v>30</v>
      </c>
      <c r="R23" s="799">
        <v>0</v>
      </c>
      <c r="S23" s="452"/>
    </row>
    <row r="24" spans="2:19" ht="12" customHeight="1" x14ac:dyDescent="0.25">
      <c r="B24" s="40" t="s">
        <v>35</v>
      </c>
      <c r="C24" s="1294">
        <f t="shared" si="5"/>
        <v>11</v>
      </c>
      <c r="D24" s="1219">
        <v>11</v>
      </c>
      <c r="E24" s="1219">
        <v>0</v>
      </c>
      <c r="F24" s="776"/>
      <c r="G24" s="1294">
        <f t="shared" si="6"/>
        <v>10</v>
      </c>
      <c r="H24" s="1219">
        <v>10</v>
      </c>
      <c r="I24" s="1219">
        <v>0</v>
      </c>
      <c r="J24" s="777"/>
      <c r="K24" s="1209">
        <f t="shared" si="4"/>
        <v>11</v>
      </c>
      <c r="L24" s="1204">
        <v>11</v>
      </c>
      <c r="M24" s="1210">
        <v>0</v>
      </c>
      <c r="N24" s="1206"/>
      <c r="O24" s="778"/>
      <c r="P24" s="796">
        <f t="shared" ref="P24:P38" si="7">SUM(Q24:R24)</f>
        <v>14</v>
      </c>
      <c r="Q24" s="784">
        <v>14</v>
      </c>
      <c r="R24" s="799">
        <v>0</v>
      </c>
      <c r="S24" s="452"/>
    </row>
    <row r="25" spans="2:19" ht="12" customHeight="1" x14ac:dyDescent="0.25">
      <c r="B25" s="40" t="s">
        <v>37</v>
      </c>
      <c r="C25" s="1294">
        <f t="shared" si="5"/>
        <v>3</v>
      </c>
      <c r="D25" s="1219">
        <v>3</v>
      </c>
      <c r="E25" s="1219">
        <v>0</v>
      </c>
      <c r="F25" s="776"/>
      <c r="G25" s="1294">
        <f t="shared" si="6"/>
        <v>2</v>
      </c>
      <c r="H25" s="1219">
        <v>2</v>
      </c>
      <c r="I25" s="1219">
        <v>0</v>
      </c>
      <c r="J25" s="777"/>
      <c r="K25" s="1209">
        <f t="shared" si="4"/>
        <v>2</v>
      </c>
      <c r="L25" s="1204">
        <v>2</v>
      </c>
      <c r="M25" s="1210">
        <v>0</v>
      </c>
      <c r="N25" s="1206"/>
      <c r="O25" s="778"/>
      <c r="P25" s="796">
        <f t="shared" si="7"/>
        <v>0</v>
      </c>
      <c r="Q25" s="784">
        <v>0</v>
      </c>
      <c r="R25" s="799">
        <v>0</v>
      </c>
      <c r="S25" s="452"/>
    </row>
    <row r="26" spans="2:19" ht="12" customHeight="1" x14ac:dyDescent="0.25">
      <c r="B26" s="40" t="s">
        <v>39</v>
      </c>
      <c r="C26" s="1294">
        <f t="shared" si="5"/>
        <v>19</v>
      </c>
      <c r="D26" s="1219">
        <v>19</v>
      </c>
      <c r="E26" s="1219">
        <v>0</v>
      </c>
      <c r="F26" s="776"/>
      <c r="G26" s="1294" t="s">
        <v>131</v>
      </c>
      <c r="H26" s="1219" t="s">
        <v>131</v>
      </c>
      <c r="I26" s="1219" t="s">
        <v>131</v>
      </c>
      <c r="J26" s="777"/>
      <c r="K26" s="1209">
        <f t="shared" si="4"/>
        <v>18</v>
      </c>
      <c r="L26" s="1204">
        <v>18</v>
      </c>
      <c r="M26" s="1210">
        <v>0</v>
      </c>
      <c r="N26" s="1206"/>
      <c r="O26" s="778"/>
      <c r="P26" s="796">
        <f t="shared" si="7"/>
        <v>17</v>
      </c>
      <c r="Q26" s="784">
        <v>17</v>
      </c>
      <c r="R26" s="799">
        <v>0</v>
      </c>
      <c r="S26" s="452"/>
    </row>
    <row r="27" spans="2:19" ht="12" customHeight="1" x14ac:dyDescent="0.25">
      <c r="B27" s="40" t="s">
        <v>41</v>
      </c>
      <c r="C27" s="1294">
        <f t="shared" si="5"/>
        <v>126</v>
      </c>
      <c r="D27" s="1219">
        <v>115</v>
      </c>
      <c r="E27" s="1219">
        <v>11</v>
      </c>
      <c r="F27" s="776"/>
      <c r="G27" s="1294">
        <f t="shared" si="6"/>
        <v>19</v>
      </c>
      <c r="H27" s="1219">
        <v>17</v>
      </c>
      <c r="I27" s="1219">
        <v>2</v>
      </c>
      <c r="J27" s="777"/>
      <c r="K27" s="1209">
        <f t="shared" si="4"/>
        <v>138</v>
      </c>
      <c r="L27" s="1204">
        <v>133</v>
      </c>
      <c r="M27" s="1210">
        <v>5</v>
      </c>
      <c r="N27" s="1206"/>
      <c r="O27" s="778"/>
      <c r="P27" s="796">
        <f t="shared" si="7"/>
        <v>24</v>
      </c>
      <c r="Q27" s="784">
        <v>23</v>
      </c>
      <c r="R27" s="799">
        <v>1</v>
      </c>
      <c r="S27" s="452"/>
    </row>
    <row r="28" spans="2:19" ht="12" customHeight="1" x14ac:dyDescent="0.25">
      <c r="B28" s="40" t="s">
        <v>43</v>
      </c>
      <c r="C28" s="1294">
        <f t="shared" si="5"/>
        <v>16</v>
      </c>
      <c r="D28" s="1219">
        <v>16</v>
      </c>
      <c r="E28" s="1219">
        <v>0</v>
      </c>
      <c r="F28" s="776"/>
      <c r="G28" s="1294" t="s">
        <v>131</v>
      </c>
      <c r="H28" s="1219" t="s">
        <v>131</v>
      </c>
      <c r="I28" s="1219" t="s">
        <v>131</v>
      </c>
      <c r="J28" s="777"/>
      <c r="K28" s="1209">
        <f t="shared" si="4"/>
        <v>18</v>
      </c>
      <c r="L28" s="1204">
        <v>18</v>
      </c>
      <c r="M28" s="1210">
        <v>0</v>
      </c>
      <c r="N28" s="1206"/>
      <c r="O28" s="778"/>
      <c r="P28" s="796">
        <f t="shared" si="7"/>
        <v>3</v>
      </c>
      <c r="Q28" s="784">
        <v>3</v>
      </c>
      <c r="R28" s="799">
        <v>0</v>
      </c>
      <c r="S28" s="452"/>
    </row>
    <row r="29" spans="2:19" ht="12" customHeight="1" x14ac:dyDescent="0.25">
      <c r="B29" s="40" t="s">
        <v>45</v>
      </c>
      <c r="C29" s="1294">
        <f t="shared" si="5"/>
        <v>96</v>
      </c>
      <c r="D29" s="1219">
        <v>96</v>
      </c>
      <c r="E29" s="1219">
        <v>0</v>
      </c>
      <c r="F29" s="776"/>
      <c r="G29" s="1294">
        <f t="shared" si="6"/>
        <v>68</v>
      </c>
      <c r="H29" s="1219">
        <v>65</v>
      </c>
      <c r="I29" s="1219">
        <v>3</v>
      </c>
      <c r="J29" s="777"/>
      <c r="K29" s="1209">
        <f t="shared" si="4"/>
        <v>110</v>
      </c>
      <c r="L29" s="1204">
        <v>110</v>
      </c>
      <c r="M29" s="1210">
        <v>0</v>
      </c>
      <c r="N29" s="1206"/>
      <c r="O29" s="778"/>
      <c r="P29" s="796">
        <f t="shared" si="7"/>
        <v>67</v>
      </c>
      <c r="Q29" s="784">
        <v>64</v>
      </c>
      <c r="R29" s="799">
        <v>3</v>
      </c>
      <c r="S29" s="452"/>
    </row>
    <row r="30" spans="2:19" ht="12" customHeight="1" x14ac:dyDescent="0.25">
      <c r="B30" s="40" t="s">
        <v>47</v>
      </c>
      <c r="C30" s="1294">
        <f t="shared" si="5"/>
        <v>83</v>
      </c>
      <c r="D30" s="1219">
        <v>78</v>
      </c>
      <c r="E30" s="1219">
        <v>5</v>
      </c>
      <c r="F30" s="776"/>
      <c r="G30" s="1294">
        <f t="shared" si="6"/>
        <v>29</v>
      </c>
      <c r="H30" s="1219">
        <v>29</v>
      </c>
      <c r="I30" s="1219">
        <v>0</v>
      </c>
      <c r="J30" s="777"/>
      <c r="K30" s="1209">
        <f t="shared" si="4"/>
        <v>159</v>
      </c>
      <c r="L30" s="1204">
        <v>159</v>
      </c>
      <c r="M30" s="1210">
        <v>0</v>
      </c>
      <c r="N30" s="1206"/>
      <c r="O30" s="778"/>
      <c r="P30" s="796">
        <f t="shared" si="7"/>
        <v>52</v>
      </c>
      <c r="Q30" s="784">
        <v>50</v>
      </c>
      <c r="R30" s="799">
        <v>2</v>
      </c>
      <c r="S30" s="452"/>
    </row>
    <row r="31" spans="2:19" ht="12" customHeight="1" x14ac:dyDescent="0.25">
      <c r="B31" s="40" t="s">
        <v>49</v>
      </c>
      <c r="C31" s="1294">
        <f t="shared" si="5"/>
        <v>49</v>
      </c>
      <c r="D31" s="1219">
        <v>49</v>
      </c>
      <c r="E31" s="1219">
        <v>0</v>
      </c>
      <c r="F31" s="776"/>
      <c r="G31" s="1294">
        <f t="shared" si="6"/>
        <v>52</v>
      </c>
      <c r="H31" s="1219">
        <v>52</v>
      </c>
      <c r="I31" s="1219">
        <v>0</v>
      </c>
      <c r="J31" s="777"/>
      <c r="K31" s="1209">
        <f t="shared" si="4"/>
        <v>95</v>
      </c>
      <c r="L31" s="1204">
        <v>95</v>
      </c>
      <c r="M31" s="1210">
        <v>0</v>
      </c>
      <c r="N31" s="1206"/>
      <c r="O31" s="778"/>
      <c r="P31" s="796">
        <f t="shared" si="7"/>
        <v>4</v>
      </c>
      <c r="Q31" s="784">
        <v>4</v>
      </c>
      <c r="R31" s="799">
        <v>0</v>
      </c>
      <c r="S31" s="452"/>
    </row>
    <row r="32" spans="2:19" ht="12" customHeight="1" x14ac:dyDescent="0.25">
      <c r="B32" s="40" t="s">
        <v>50</v>
      </c>
      <c r="C32" s="1294">
        <f t="shared" si="5"/>
        <v>10</v>
      </c>
      <c r="D32" s="1219">
        <v>10</v>
      </c>
      <c r="E32" s="1219">
        <v>0</v>
      </c>
      <c r="F32" s="776"/>
      <c r="G32" s="1294">
        <f t="shared" si="6"/>
        <v>12</v>
      </c>
      <c r="H32" s="1219">
        <v>8</v>
      </c>
      <c r="I32" s="1219">
        <v>4</v>
      </c>
      <c r="J32" s="777"/>
      <c r="K32" s="1209">
        <f t="shared" si="4"/>
        <v>21</v>
      </c>
      <c r="L32" s="1219">
        <v>20</v>
      </c>
      <c r="M32" s="971">
        <v>1</v>
      </c>
      <c r="N32" s="1218"/>
      <c r="O32" s="778"/>
      <c r="P32" s="796">
        <f t="shared" si="7"/>
        <v>5</v>
      </c>
      <c r="Q32" s="787">
        <v>3</v>
      </c>
      <c r="R32" s="801">
        <v>2</v>
      </c>
      <c r="S32" s="452"/>
    </row>
    <row r="33" spans="1:19" ht="12" customHeight="1" x14ac:dyDescent="0.25">
      <c r="B33" s="40" t="s">
        <v>719</v>
      </c>
      <c r="C33" s="1294">
        <f t="shared" si="5"/>
        <v>4</v>
      </c>
      <c r="D33" s="1219">
        <v>4</v>
      </c>
      <c r="E33" s="1219">
        <v>0</v>
      </c>
      <c r="F33" s="776"/>
      <c r="G33" s="1294">
        <f t="shared" si="6"/>
        <v>4</v>
      </c>
      <c r="H33" s="1219">
        <v>4</v>
      </c>
      <c r="I33" s="1219">
        <v>0</v>
      </c>
      <c r="J33" s="777"/>
      <c r="K33" s="1209">
        <f t="shared" si="4"/>
        <v>4</v>
      </c>
      <c r="L33" s="1204">
        <v>4</v>
      </c>
      <c r="M33" s="1210">
        <v>0</v>
      </c>
      <c r="N33" s="1206"/>
      <c r="O33" s="778"/>
      <c r="P33" s="796">
        <f t="shared" si="7"/>
        <v>2</v>
      </c>
      <c r="Q33" s="784">
        <v>2</v>
      </c>
      <c r="R33" s="799">
        <v>0</v>
      </c>
      <c r="S33" s="452"/>
    </row>
    <row r="34" spans="1:19" ht="12" customHeight="1" x14ac:dyDescent="0.25">
      <c r="B34" s="40" t="s">
        <v>53</v>
      </c>
      <c r="C34" s="1294">
        <f t="shared" si="5"/>
        <v>451</v>
      </c>
      <c r="D34" s="1219">
        <v>451</v>
      </c>
      <c r="E34" s="1219">
        <v>0</v>
      </c>
      <c r="F34" s="776"/>
      <c r="G34" s="1294">
        <f t="shared" si="6"/>
        <v>4</v>
      </c>
      <c r="H34" s="1219">
        <v>4</v>
      </c>
      <c r="I34" s="1219" t="s">
        <v>131</v>
      </c>
      <c r="J34" s="777"/>
      <c r="K34" s="1209">
        <f t="shared" si="4"/>
        <v>430</v>
      </c>
      <c r="L34" s="1204">
        <v>430</v>
      </c>
      <c r="M34" s="1210">
        <v>0</v>
      </c>
      <c r="N34" s="1206"/>
      <c r="O34" s="778"/>
      <c r="P34" s="796">
        <f t="shared" si="7"/>
        <v>3</v>
      </c>
      <c r="Q34" s="784">
        <v>3</v>
      </c>
      <c r="R34" s="799">
        <v>0</v>
      </c>
      <c r="S34" s="452"/>
    </row>
    <row r="35" spans="1:19" ht="12" customHeight="1" x14ac:dyDescent="0.25">
      <c r="B35" s="40" t="s">
        <v>55</v>
      </c>
      <c r="C35" s="1294">
        <f t="shared" si="5"/>
        <v>124</v>
      </c>
      <c r="D35" s="1219">
        <v>124</v>
      </c>
      <c r="E35" s="1219">
        <v>0</v>
      </c>
      <c r="F35" s="776"/>
      <c r="G35" s="1294">
        <f t="shared" si="6"/>
        <v>0</v>
      </c>
      <c r="H35" s="1219">
        <v>0</v>
      </c>
      <c r="I35" s="1219">
        <v>0</v>
      </c>
      <c r="J35" s="777"/>
      <c r="K35" s="1209">
        <f t="shared" si="4"/>
        <v>133</v>
      </c>
      <c r="L35" s="1204">
        <v>133</v>
      </c>
      <c r="M35" s="1210">
        <v>0</v>
      </c>
      <c r="N35" s="1206"/>
      <c r="O35" s="778"/>
      <c r="P35" s="796">
        <f t="shared" si="7"/>
        <v>5</v>
      </c>
      <c r="Q35" s="784">
        <v>5</v>
      </c>
      <c r="R35" s="799">
        <v>0</v>
      </c>
      <c r="S35" s="452"/>
    </row>
    <row r="36" spans="1:19" ht="12" customHeight="1" x14ac:dyDescent="0.25">
      <c r="B36" s="40" t="s">
        <v>56</v>
      </c>
      <c r="C36" s="1294">
        <f t="shared" si="5"/>
        <v>19</v>
      </c>
      <c r="D36" s="1219">
        <v>11</v>
      </c>
      <c r="E36" s="1219">
        <v>8</v>
      </c>
      <c r="F36" s="776"/>
      <c r="G36" s="1294">
        <f t="shared" si="6"/>
        <v>30</v>
      </c>
      <c r="H36" s="1219">
        <v>16</v>
      </c>
      <c r="I36" s="1219">
        <v>14</v>
      </c>
      <c r="J36" s="777"/>
      <c r="K36" s="1209">
        <f t="shared" si="4"/>
        <v>15</v>
      </c>
      <c r="L36" s="1204">
        <v>8</v>
      </c>
      <c r="M36" s="1210">
        <v>7</v>
      </c>
      <c r="N36" s="1206"/>
      <c r="O36" s="778"/>
      <c r="P36" s="796">
        <f t="shared" si="7"/>
        <v>14</v>
      </c>
      <c r="Q36" s="784">
        <v>9</v>
      </c>
      <c r="R36" s="799">
        <v>5</v>
      </c>
      <c r="S36" s="452"/>
    </row>
    <row r="37" spans="1:19" ht="12" customHeight="1" x14ac:dyDescent="0.25">
      <c r="B37" s="40" t="s">
        <v>58</v>
      </c>
      <c r="C37" s="1294">
        <f t="shared" si="5"/>
        <v>25</v>
      </c>
      <c r="D37" s="1219">
        <v>25</v>
      </c>
      <c r="E37" s="1219">
        <v>0</v>
      </c>
      <c r="F37" s="776"/>
      <c r="G37" s="1294">
        <f t="shared" si="6"/>
        <v>8</v>
      </c>
      <c r="H37" s="1219">
        <v>8</v>
      </c>
      <c r="I37" s="1219">
        <v>0</v>
      </c>
      <c r="J37" s="777"/>
      <c r="K37" s="1209">
        <f t="shared" si="4"/>
        <v>35</v>
      </c>
      <c r="L37" s="1204">
        <v>35</v>
      </c>
      <c r="M37" s="1210">
        <v>0</v>
      </c>
      <c r="N37" s="1206"/>
      <c r="O37" s="778"/>
      <c r="P37" s="796">
        <f t="shared" si="7"/>
        <v>9</v>
      </c>
      <c r="Q37" s="784">
        <v>9</v>
      </c>
      <c r="R37" s="799">
        <v>0</v>
      </c>
      <c r="S37" s="452"/>
    </row>
    <row r="38" spans="1:19" ht="12" customHeight="1" x14ac:dyDescent="0.25">
      <c r="B38" s="40" t="s">
        <v>60</v>
      </c>
      <c r="C38" s="1294">
        <f t="shared" si="5"/>
        <v>36</v>
      </c>
      <c r="D38" s="1219">
        <v>31</v>
      </c>
      <c r="E38" s="1219">
        <v>5</v>
      </c>
      <c r="F38" s="776"/>
      <c r="G38" s="1294">
        <f t="shared" si="6"/>
        <v>16</v>
      </c>
      <c r="H38" s="1219">
        <v>15</v>
      </c>
      <c r="I38" s="1219">
        <v>1</v>
      </c>
      <c r="J38" s="777"/>
      <c r="K38" s="1209">
        <f t="shared" si="4"/>
        <v>34</v>
      </c>
      <c r="L38" s="1204">
        <v>28</v>
      </c>
      <c r="M38" s="1210">
        <v>6</v>
      </c>
      <c r="N38" s="1206"/>
      <c r="O38" s="778"/>
      <c r="P38" s="796">
        <f t="shared" si="7"/>
        <v>7</v>
      </c>
      <c r="Q38" s="784">
        <v>7</v>
      </c>
      <c r="R38" s="799">
        <v>0</v>
      </c>
      <c r="S38" s="452"/>
    </row>
    <row r="39" spans="1:19" ht="12" customHeight="1" x14ac:dyDescent="0.25">
      <c r="B39" s="46" t="s">
        <v>62</v>
      </c>
      <c r="C39" s="1295">
        <f t="shared" si="5"/>
        <v>21</v>
      </c>
      <c r="D39" s="1293">
        <v>13</v>
      </c>
      <c r="E39" s="1293">
        <v>8</v>
      </c>
      <c r="F39" s="776"/>
      <c r="G39" s="1295">
        <f t="shared" si="6"/>
        <v>10</v>
      </c>
      <c r="H39" s="1293">
        <v>7</v>
      </c>
      <c r="I39" s="1293">
        <v>3</v>
      </c>
      <c r="J39" s="777"/>
      <c r="K39" s="1211">
        <f t="shared" si="4"/>
        <v>18</v>
      </c>
      <c r="L39" s="1217">
        <v>11</v>
      </c>
      <c r="M39" s="1212">
        <v>7</v>
      </c>
      <c r="N39" s="1207"/>
      <c r="O39" s="778"/>
      <c r="P39" s="797">
        <f>SUM(Q39:R39)</f>
        <v>8</v>
      </c>
      <c r="Q39" s="785">
        <v>3</v>
      </c>
      <c r="R39" s="800">
        <v>5</v>
      </c>
      <c r="S39" s="453"/>
    </row>
    <row r="40" spans="1:19" ht="12" customHeight="1" x14ac:dyDescent="0.25">
      <c r="B40" s="157" t="s">
        <v>30</v>
      </c>
      <c r="C40" s="780">
        <f>SUM(C22:C39)</f>
        <v>1274</v>
      </c>
      <c r="D40" s="780"/>
      <c r="E40" s="780"/>
      <c r="F40" s="776"/>
      <c r="G40" s="780">
        <f>SUM(G22:G39)</f>
        <v>393</v>
      </c>
      <c r="H40" s="780"/>
      <c r="I40" s="780"/>
      <c r="J40" s="777"/>
      <c r="K40" s="158">
        <f>SUM(K22:K39)</f>
        <v>1428</v>
      </c>
      <c r="L40" s="158"/>
      <c r="M40" s="158"/>
      <c r="N40" s="780"/>
      <c r="O40" s="778"/>
      <c r="P40" s="158">
        <f>SUM(P22:P39)</f>
        <v>339</v>
      </c>
      <c r="Q40" s="158"/>
      <c r="R40" s="158"/>
      <c r="S40" s="125"/>
    </row>
    <row r="41" spans="1:19" ht="12" customHeight="1" x14ac:dyDescent="0.25">
      <c r="B41" s="48"/>
      <c r="C41" s="780"/>
      <c r="D41" s="779"/>
      <c r="E41" s="779"/>
      <c r="F41" s="781"/>
      <c r="G41" s="780"/>
      <c r="H41" s="779"/>
      <c r="I41" s="779"/>
      <c r="J41" s="778"/>
      <c r="K41" s="158"/>
      <c r="L41" s="159"/>
      <c r="M41" s="159"/>
      <c r="N41" s="779"/>
      <c r="O41" s="778"/>
      <c r="P41" s="158"/>
      <c r="Q41" s="159"/>
      <c r="R41" s="159"/>
      <c r="S41" s="128"/>
    </row>
    <row r="42" spans="1:19" ht="12" customHeight="1" x14ac:dyDescent="0.25">
      <c r="B42" s="775" t="s">
        <v>64</v>
      </c>
      <c r="C42" s="780"/>
      <c r="D42" s="779"/>
      <c r="E42" s="779"/>
      <c r="F42" s="781"/>
      <c r="G42" s="780"/>
      <c r="H42" s="779"/>
      <c r="I42" s="779"/>
      <c r="J42" s="778"/>
      <c r="K42" s="158"/>
      <c r="L42" s="159"/>
      <c r="M42" s="159"/>
      <c r="N42" s="779"/>
      <c r="O42" s="778"/>
      <c r="P42" s="158"/>
      <c r="Q42" s="159"/>
      <c r="R42" s="159"/>
      <c r="S42" s="128"/>
    </row>
    <row r="43" spans="1:19" ht="12" customHeight="1" x14ac:dyDescent="0.25">
      <c r="B43" s="632" t="s">
        <v>67</v>
      </c>
      <c r="C43" s="1213">
        <f>SUM(D43:E43)</f>
        <v>0</v>
      </c>
      <c r="D43" s="1216">
        <v>0</v>
      </c>
      <c r="E43" s="1216">
        <v>0</v>
      </c>
      <c r="F43" s="776"/>
      <c r="G43" s="1213">
        <v>4</v>
      </c>
      <c r="H43" s="1216">
        <v>4</v>
      </c>
      <c r="I43" s="1202">
        <v>0</v>
      </c>
      <c r="J43" s="777"/>
      <c r="K43" s="1208">
        <f>SUM(L43:M43)</f>
        <v>0</v>
      </c>
      <c r="L43" s="1216">
        <v>0</v>
      </c>
      <c r="M43" s="1202">
        <v>0</v>
      </c>
      <c r="N43" s="1220"/>
      <c r="O43" s="777"/>
      <c r="P43" s="788">
        <f>SUM(Q43:R43)</f>
        <v>8</v>
      </c>
      <c r="Q43" s="789">
        <v>8</v>
      </c>
      <c r="R43" s="790">
        <v>0</v>
      </c>
      <c r="S43" s="744"/>
    </row>
    <row r="44" spans="1:19" s="112" customFormat="1" ht="12" customHeight="1" x14ac:dyDescent="0.25">
      <c r="A44" s="3"/>
      <c r="B44" s="40" t="s">
        <v>166</v>
      </c>
      <c r="C44" s="1294">
        <f t="shared" ref="C44:C69" si="8">SUM(D44:E44)</f>
        <v>2</v>
      </c>
      <c r="D44" s="1219">
        <v>1</v>
      </c>
      <c r="E44" s="1219">
        <v>1</v>
      </c>
      <c r="F44" s="776"/>
      <c r="G44" s="1294">
        <f>SUM(H44:I44)</f>
        <v>24</v>
      </c>
      <c r="H44" s="1219">
        <v>24</v>
      </c>
      <c r="I44" s="971">
        <v>0</v>
      </c>
      <c r="J44" s="777"/>
      <c r="K44" s="1223">
        <f t="shared" ref="K44:K68" si="9">SUM(L44:M44)</f>
        <v>0</v>
      </c>
      <c r="L44" s="1204">
        <v>0</v>
      </c>
      <c r="M44" s="1210">
        <v>0</v>
      </c>
      <c r="N44" s="1221"/>
      <c r="O44" s="777"/>
      <c r="P44" s="802">
        <f t="shared" ref="P44:P68" si="10">SUM(Q44:R44)</f>
        <v>4</v>
      </c>
      <c r="Q44" s="155">
        <v>4</v>
      </c>
      <c r="R44" s="791">
        <v>0</v>
      </c>
      <c r="S44" s="452"/>
    </row>
    <row r="45" spans="1:19" ht="12" customHeight="1" x14ac:dyDescent="0.25">
      <c r="B45" s="40" t="s">
        <v>71</v>
      </c>
      <c r="C45" s="1294">
        <f t="shared" si="8"/>
        <v>0</v>
      </c>
      <c r="D45" s="1219">
        <v>0</v>
      </c>
      <c r="E45" s="1219">
        <v>0</v>
      </c>
      <c r="F45" s="776"/>
      <c r="G45" s="1294">
        <f>SUM(H45:I45)</f>
        <v>2</v>
      </c>
      <c r="H45" s="1219">
        <v>1</v>
      </c>
      <c r="I45" s="971">
        <v>1</v>
      </c>
      <c r="J45" s="777"/>
      <c r="K45" s="1223">
        <f t="shared" si="9"/>
        <v>0</v>
      </c>
      <c r="L45" s="1204">
        <v>0</v>
      </c>
      <c r="M45" s="1210">
        <v>0</v>
      </c>
      <c r="N45" s="1221"/>
      <c r="O45" s="777"/>
      <c r="P45" s="802">
        <f t="shared" si="10"/>
        <v>1</v>
      </c>
      <c r="Q45" s="155">
        <v>0</v>
      </c>
      <c r="R45" s="791">
        <v>1</v>
      </c>
      <c r="S45" s="452"/>
    </row>
    <row r="46" spans="1:19" ht="12" customHeight="1" x14ac:dyDescent="0.25">
      <c r="B46" s="40" t="s">
        <v>73</v>
      </c>
      <c r="C46" s="1294">
        <f t="shared" si="8"/>
        <v>46</v>
      </c>
      <c r="D46" s="1219">
        <v>45</v>
      </c>
      <c r="E46" s="1219">
        <v>1</v>
      </c>
      <c r="F46" s="776"/>
      <c r="G46" s="1294">
        <f t="shared" ref="G46:G69" si="11">SUM(H46:I46)</f>
        <v>143</v>
      </c>
      <c r="H46" s="1219">
        <v>141</v>
      </c>
      <c r="I46" s="971">
        <v>2</v>
      </c>
      <c r="J46" s="777"/>
      <c r="K46" s="1223">
        <f t="shared" si="9"/>
        <v>185</v>
      </c>
      <c r="L46" s="1204">
        <v>185</v>
      </c>
      <c r="M46" s="1210">
        <v>0</v>
      </c>
      <c r="N46" s="1221"/>
      <c r="O46" s="777"/>
      <c r="P46" s="802">
        <f t="shared" si="10"/>
        <v>39</v>
      </c>
      <c r="Q46" s="155">
        <v>33</v>
      </c>
      <c r="R46" s="791">
        <v>6</v>
      </c>
      <c r="S46" s="452"/>
    </row>
    <row r="47" spans="1:19" ht="12" customHeight="1" x14ac:dyDescent="0.25">
      <c r="B47" s="40" t="s">
        <v>74</v>
      </c>
      <c r="C47" s="1294">
        <f t="shared" si="8"/>
        <v>3</v>
      </c>
      <c r="D47" s="1219">
        <v>3</v>
      </c>
      <c r="E47" s="1219">
        <v>0</v>
      </c>
      <c r="F47" s="776"/>
      <c r="G47" s="1294">
        <f t="shared" si="11"/>
        <v>13</v>
      </c>
      <c r="H47" s="1219">
        <v>13</v>
      </c>
      <c r="I47" s="1219">
        <v>0</v>
      </c>
      <c r="J47" s="777"/>
      <c r="K47" s="1223">
        <f t="shared" si="9"/>
        <v>7</v>
      </c>
      <c r="L47" s="1204">
        <v>7</v>
      </c>
      <c r="M47" s="1210">
        <v>0</v>
      </c>
      <c r="N47" s="1221"/>
      <c r="O47" s="777"/>
      <c r="P47" s="802">
        <f t="shared" si="10"/>
        <v>6</v>
      </c>
      <c r="Q47" s="155">
        <v>6</v>
      </c>
      <c r="R47" s="791">
        <v>0</v>
      </c>
      <c r="S47" s="452"/>
    </row>
    <row r="48" spans="1:19" ht="12" customHeight="1" x14ac:dyDescent="0.25">
      <c r="B48" s="40" t="s">
        <v>76</v>
      </c>
      <c r="C48" s="1294">
        <f t="shared" si="8"/>
        <v>1</v>
      </c>
      <c r="D48" s="1219">
        <v>1</v>
      </c>
      <c r="E48" s="1219">
        <v>0</v>
      </c>
      <c r="F48" s="776"/>
      <c r="G48" s="1294">
        <f t="shared" si="11"/>
        <v>1</v>
      </c>
      <c r="H48" s="1219">
        <v>1</v>
      </c>
      <c r="I48" s="1219">
        <v>0</v>
      </c>
      <c r="J48" s="777"/>
      <c r="K48" s="1223">
        <f t="shared" si="9"/>
        <v>2</v>
      </c>
      <c r="L48" s="1204">
        <v>2</v>
      </c>
      <c r="M48" s="1210">
        <v>0</v>
      </c>
      <c r="N48" s="1221"/>
      <c r="O48" s="777"/>
      <c r="P48" s="802">
        <f t="shared" si="10"/>
        <v>2</v>
      </c>
      <c r="Q48" s="155">
        <v>2</v>
      </c>
      <c r="R48" s="155">
        <v>0</v>
      </c>
      <c r="S48" s="452"/>
    </row>
    <row r="49" spans="1:19" ht="12" customHeight="1" x14ac:dyDescent="0.25">
      <c r="B49" s="40" t="s">
        <v>78</v>
      </c>
      <c r="C49" s="1294">
        <f t="shared" si="8"/>
        <v>0</v>
      </c>
      <c r="D49" s="1219">
        <v>0</v>
      </c>
      <c r="E49" s="1219">
        <v>0</v>
      </c>
      <c r="F49" s="776"/>
      <c r="G49" s="1294">
        <f t="shared" si="11"/>
        <v>8</v>
      </c>
      <c r="H49" s="1219">
        <v>8</v>
      </c>
      <c r="I49" s="1219">
        <v>0</v>
      </c>
      <c r="J49" s="777"/>
      <c r="K49" s="1223">
        <f t="shared" si="9"/>
        <v>2</v>
      </c>
      <c r="L49" s="1204">
        <v>2</v>
      </c>
      <c r="M49" s="1210">
        <v>0</v>
      </c>
      <c r="N49" s="1221"/>
      <c r="O49" s="777"/>
      <c r="P49" s="802">
        <f t="shared" si="10"/>
        <v>18</v>
      </c>
      <c r="Q49" s="155">
        <v>18</v>
      </c>
      <c r="R49" s="155">
        <v>0</v>
      </c>
      <c r="S49" s="452"/>
    </row>
    <row r="50" spans="1:19" ht="12" customHeight="1" x14ac:dyDescent="0.25">
      <c r="B50" s="40" t="s">
        <v>79</v>
      </c>
      <c r="C50" s="1294">
        <f t="shared" si="8"/>
        <v>0</v>
      </c>
      <c r="D50" s="1219">
        <v>0</v>
      </c>
      <c r="E50" s="1219">
        <v>0</v>
      </c>
      <c r="F50" s="776"/>
      <c r="G50" s="1294">
        <f>SUM(H50:I50)</f>
        <v>45</v>
      </c>
      <c r="H50" s="1219">
        <v>36</v>
      </c>
      <c r="I50" s="1219">
        <v>9</v>
      </c>
      <c r="J50" s="777"/>
      <c r="K50" s="1223">
        <f t="shared" si="9"/>
        <v>25</v>
      </c>
      <c r="L50" s="1204">
        <v>17</v>
      </c>
      <c r="M50" s="1210">
        <v>8</v>
      </c>
      <c r="N50" s="1221"/>
      <c r="O50" s="777"/>
      <c r="P50" s="802">
        <f>SUM(Q50:R50)</f>
        <v>68</v>
      </c>
      <c r="Q50" s="155">
        <v>54</v>
      </c>
      <c r="R50" s="155">
        <v>14</v>
      </c>
      <c r="S50" s="452" t="s">
        <v>130</v>
      </c>
    </row>
    <row r="51" spans="1:19" ht="12" customHeight="1" x14ac:dyDescent="0.25">
      <c r="B51" s="40" t="s">
        <v>80</v>
      </c>
      <c r="C51" s="1294">
        <f t="shared" si="8"/>
        <v>0</v>
      </c>
      <c r="D51" s="1219">
        <v>0</v>
      </c>
      <c r="E51" s="1219">
        <v>0</v>
      </c>
      <c r="F51" s="776"/>
      <c r="G51" s="1294">
        <v>0</v>
      </c>
      <c r="H51" s="1219">
        <v>0</v>
      </c>
      <c r="I51" s="1219">
        <v>0</v>
      </c>
      <c r="J51" s="777"/>
      <c r="K51" s="1223">
        <f t="shared" si="9"/>
        <v>0</v>
      </c>
      <c r="L51" s="1204">
        <v>0</v>
      </c>
      <c r="M51" s="1210">
        <v>0</v>
      </c>
      <c r="N51" s="1221"/>
      <c r="O51" s="777"/>
      <c r="P51" s="802">
        <f t="shared" si="10"/>
        <v>1</v>
      </c>
      <c r="Q51" s="155">
        <v>1</v>
      </c>
      <c r="R51" s="155">
        <v>0</v>
      </c>
      <c r="S51" s="452"/>
    </row>
    <row r="52" spans="1:19" ht="12" customHeight="1" x14ac:dyDescent="0.25">
      <c r="B52" s="40" t="s">
        <v>601</v>
      </c>
      <c r="C52" s="1294">
        <f t="shared" si="8"/>
        <v>12</v>
      </c>
      <c r="D52" s="1219">
        <v>11</v>
      </c>
      <c r="E52" s="1219">
        <v>1</v>
      </c>
      <c r="F52" s="776"/>
      <c r="G52" s="1294">
        <f t="shared" si="11"/>
        <v>6</v>
      </c>
      <c r="H52" s="1219">
        <v>6</v>
      </c>
      <c r="I52" s="1219">
        <v>0</v>
      </c>
      <c r="J52" s="777"/>
      <c r="K52" s="1223">
        <f t="shared" si="9"/>
        <v>15</v>
      </c>
      <c r="L52" s="1204">
        <v>15</v>
      </c>
      <c r="M52" s="1210">
        <v>0</v>
      </c>
      <c r="N52" s="1221"/>
      <c r="O52" s="777"/>
      <c r="P52" s="802">
        <f t="shared" si="10"/>
        <v>10</v>
      </c>
      <c r="Q52" s="155">
        <v>10</v>
      </c>
      <c r="R52" s="155">
        <v>0</v>
      </c>
      <c r="S52" s="452"/>
    </row>
    <row r="53" spans="1:19" ht="12" customHeight="1" x14ac:dyDescent="0.25">
      <c r="B53" s="40" t="s">
        <v>82</v>
      </c>
      <c r="C53" s="1294">
        <f t="shared" si="8"/>
        <v>31</v>
      </c>
      <c r="D53" s="1219">
        <v>27</v>
      </c>
      <c r="E53" s="1219">
        <v>4</v>
      </c>
      <c r="F53" s="776"/>
      <c r="G53" s="1294">
        <f t="shared" si="11"/>
        <v>45</v>
      </c>
      <c r="H53" s="1219">
        <v>34</v>
      </c>
      <c r="I53" s="1219">
        <v>11</v>
      </c>
      <c r="J53" s="777"/>
      <c r="K53" s="1223">
        <f t="shared" si="9"/>
        <v>58</v>
      </c>
      <c r="L53" s="1204">
        <v>48</v>
      </c>
      <c r="M53" s="1210">
        <v>10</v>
      </c>
      <c r="N53" s="1221"/>
      <c r="O53" s="777"/>
      <c r="P53" s="802">
        <f t="shared" si="10"/>
        <v>44</v>
      </c>
      <c r="Q53" s="155">
        <v>36</v>
      </c>
      <c r="R53" s="155">
        <v>8</v>
      </c>
      <c r="S53" s="452"/>
    </row>
    <row r="54" spans="1:19" ht="12" customHeight="1" x14ac:dyDescent="0.25">
      <c r="B54" s="40" t="s">
        <v>83</v>
      </c>
      <c r="C54" s="1294">
        <f t="shared" si="8"/>
        <v>0</v>
      </c>
      <c r="D54" s="1219">
        <v>0</v>
      </c>
      <c r="E54" s="1219">
        <v>0</v>
      </c>
      <c r="F54" s="776"/>
      <c r="G54" s="1294">
        <f>SUM(H54:I54)</f>
        <v>4</v>
      </c>
      <c r="H54" s="1219">
        <v>3</v>
      </c>
      <c r="I54" s="1219">
        <v>1</v>
      </c>
      <c r="J54" s="777"/>
      <c r="K54" s="1223">
        <f t="shared" si="9"/>
        <v>3</v>
      </c>
      <c r="L54" s="1204">
        <v>2</v>
      </c>
      <c r="M54" s="1210">
        <v>1</v>
      </c>
      <c r="N54" s="1221"/>
      <c r="O54" s="777"/>
      <c r="P54" s="802">
        <f t="shared" si="10"/>
        <v>2</v>
      </c>
      <c r="Q54" s="155">
        <v>2</v>
      </c>
      <c r="R54" s="155">
        <v>0</v>
      </c>
      <c r="S54" s="452"/>
    </row>
    <row r="55" spans="1:19" ht="12" customHeight="1" x14ac:dyDescent="0.25">
      <c r="B55" s="40" t="s">
        <v>84</v>
      </c>
      <c r="C55" s="1294">
        <f t="shared" si="8"/>
        <v>0</v>
      </c>
      <c r="D55" s="1219">
        <v>0</v>
      </c>
      <c r="E55" s="1219">
        <v>0</v>
      </c>
      <c r="F55" s="776"/>
      <c r="G55" s="1294">
        <f t="shared" si="11"/>
        <v>25</v>
      </c>
      <c r="H55" s="1219">
        <v>21</v>
      </c>
      <c r="I55" s="1219">
        <v>4</v>
      </c>
      <c r="J55" s="777"/>
      <c r="K55" s="1223">
        <f t="shared" si="9"/>
        <v>23</v>
      </c>
      <c r="L55" s="1204">
        <v>15</v>
      </c>
      <c r="M55" s="1210">
        <v>8</v>
      </c>
      <c r="N55" s="1221"/>
      <c r="O55" s="777"/>
      <c r="P55" s="802">
        <f t="shared" si="10"/>
        <v>19</v>
      </c>
      <c r="Q55" s="155">
        <v>19</v>
      </c>
      <c r="R55" s="155">
        <v>0</v>
      </c>
      <c r="S55" s="452"/>
    </row>
    <row r="56" spans="1:19" ht="12" customHeight="1" x14ac:dyDescent="0.25">
      <c r="B56" s="40" t="s">
        <v>86</v>
      </c>
      <c r="C56" s="1294">
        <f t="shared" si="8"/>
        <v>0</v>
      </c>
      <c r="D56" s="1219">
        <v>0</v>
      </c>
      <c r="E56" s="1219">
        <v>0</v>
      </c>
      <c r="F56" s="776"/>
      <c r="G56" s="1294">
        <f t="shared" si="11"/>
        <v>5</v>
      </c>
      <c r="H56" s="1219">
        <v>4</v>
      </c>
      <c r="I56" s="1219">
        <v>1</v>
      </c>
      <c r="J56" s="777"/>
      <c r="K56" s="1223">
        <f t="shared" si="9"/>
        <v>0</v>
      </c>
      <c r="L56" s="1204">
        <v>0</v>
      </c>
      <c r="M56" s="1210">
        <v>0</v>
      </c>
      <c r="N56" s="1221"/>
      <c r="O56" s="777"/>
      <c r="P56" s="802">
        <f t="shared" si="10"/>
        <v>2</v>
      </c>
      <c r="Q56" s="155">
        <v>0</v>
      </c>
      <c r="R56" s="791">
        <v>2</v>
      </c>
      <c r="S56" s="452"/>
    </row>
    <row r="57" spans="1:19" ht="12" customHeight="1" x14ac:dyDescent="0.25">
      <c r="B57" s="40" t="s">
        <v>88</v>
      </c>
      <c r="C57" s="1294">
        <f t="shared" si="8"/>
        <v>8</v>
      </c>
      <c r="D57" s="1219">
        <v>4</v>
      </c>
      <c r="E57" s="1219">
        <v>4</v>
      </c>
      <c r="F57" s="776"/>
      <c r="G57" s="1294">
        <f t="shared" si="11"/>
        <v>0</v>
      </c>
      <c r="H57" s="1219">
        <v>0</v>
      </c>
      <c r="I57" s="1219">
        <v>0</v>
      </c>
      <c r="J57" s="777"/>
      <c r="K57" s="1223">
        <f t="shared" si="9"/>
        <v>6</v>
      </c>
      <c r="L57" s="1204">
        <v>2</v>
      </c>
      <c r="M57" s="1210">
        <v>4</v>
      </c>
      <c r="N57" s="1221"/>
      <c r="O57" s="777"/>
      <c r="P57" s="802">
        <f t="shared" si="10"/>
        <v>37</v>
      </c>
      <c r="Q57" s="155">
        <v>0</v>
      </c>
      <c r="R57" s="791">
        <v>37</v>
      </c>
      <c r="S57" s="452"/>
    </row>
    <row r="58" spans="1:19" ht="12" customHeight="1" x14ac:dyDescent="0.25">
      <c r="B58" s="40" t="s">
        <v>89</v>
      </c>
      <c r="C58" s="1294">
        <f t="shared" si="8"/>
        <v>0</v>
      </c>
      <c r="D58" s="1219">
        <v>0</v>
      </c>
      <c r="E58" s="1219">
        <v>0</v>
      </c>
      <c r="F58" s="776"/>
      <c r="G58" s="1294">
        <f t="shared" si="11"/>
        <v>21</v>
      </c>
      <c r="H58" s="1219">
        <v>3</v>
      </c>
      <c r="I58" s="1219">
        <v>18</v>
      </c>
      <c r="J58" s="777"/>
      <c r="K58" s="1223">
        <f t="shared" si="9"/>
        <v>0</v>
      </c>
      <c r="L58" s="1204">
        <v>0</v>
      </c>
      <c r="M58" s="1210">
        <v>0</v>
      </c>
      <c r="N58" s="1221"/>
      <c r="O58" s="777"/>
      <c r="P58" s="802">
        <f t="shared" si="10"/>
        <v>2</v>
      </c>
      <c r="Q58" s="155">
        <v>2</v>
      </c>
      <c r="R58" s="791">
        <v>0</v>
      </c>
      <c r="S58" s="452"/>
    </row>
    <row r="59" spans="1:19" ht="12" customHeight="1" x14ac:dyDescent="0.25">
      <c r="B59" s="40" t="s">
        <v>90</v>
      </c>
      <c r="C59" s="1294">
        <f t="shared" si="8"/>
        <v>4</v>
      </c>
      <c r="D59" s="1219">
        <v>4</v>
      </c>
      <c r="E59" s="1219">
        <v>0</v>
      </c>
      <c r="F59" s="776"/>
      <c r="G59" s="1294">
        <f t="shared" si="11"/>
        <v>11</v>
      </c>
      <c r="H59" s="1219">
        <v>11</v>
      </c>
      <c r="I59" s="971">
        <v>0</v>
      </c>
      <c r="J59" s="777"/>
      <c r="K59" s="1223">
        <f t="shared" si="9"/>
        <v>4</v>
      </c>
      <c r="L59" s="1204">
        <v>4</v>
      </c>
      <c r="M59" s="1210">
        <v>0</v>
      </c>
      <c r="N59" s="1221"/>
      <c r="O59" s="777"/>
      <c r="P59" s="802">
        <f t="shared" si="10"/>
        <v>16</v>
      </c>
      <c r="Q59" s="155">
        <v>15</v>
      </c>
      <c r="R59" s="791">
        <v>1</v>
      </c>
      <c r="S59" s="452"/>
    </row>
    <row r="60" spans="1:19" ht="12" customHeight="1" x14ac:dyDescent="0.25">
      <c r="A60" s="1"/>
      <c r="B60" s="40" t="s">
        <v>92</v>
      </c>
      <c r="C60" s="1294">
        <f t="shared" si="8"/>
        <v>0</v>
      </c>
      <c r="D60" s="1219">
        <v>0</v>
      </c>
      <c r="E60" s="1219">
        <v>0</v>
      </c>
      <c r="F60" s="776"/>
      <c r="G60" s="1294">
        <f t="shared" si="11"/>
        <v>3</v>
      </c>
      <c r="H60" s="1219">
        <v>3</v>
      </c>
      <c r="I60" s="971" t="s">
        <v>131</v>
      </c>
      <c r="J60" s="777"/>
      <c r="K60" s="1223">
        <f t="shared" si="9"/>
        <v>1</v>
      </c>
      <c r="L60" s="1204">
        <v>1</v>
      </c>
      <c r="M60" s="1210">
        <v>0</v>
      </c>
      <c r="N60" s="1221"/>
      <c r="O60" s="777"/>
      <c r="P60" s="802">
        <f t="shared" si="10"/>
        <v>2</v>
      </c>
      <c r="Q60" s="155">
        <v>2</v>
      </c>
      <c r="R60" s="791">
        <v>0</v>
      </c>
      <c r="S60" s="452"/>
    </row>
    <row r="61" spans="1:19" ht="12" customHeight="1" x14ac:dyDescent="0.25">
      <c r="B61" s="40" t="s">
        <v>94</v>
      </c>
      <c r="C61" s="1294">
        <f t="shared" si="8"/>
        <v>85</v>
      </c>
      <c r="D61" s="1219">
        <v>78</v>
      </c>
      <c r="E61" s="1219">
        <v>7</v>
      </c>
      <c r="F61" s="776"/>
      <c r="G61" s="1294">
        <f t="shared" si="11"/>
        <v>40</v>
      </c>
      <c r="H61" s="1219">
        <v>38</v>
      </c>
      <c r="I61" s="971">
        <v>2</v>
      </c>
      <c r="J61" s="777"/>
      <c r="K61" s="1223">
        <f t="shared" si="9"/>
        <v>90</v>
      </c>
      <c r="L61" s="1204">
        <v>88</v>
      </c>
      <c r="M61" s="1210">
        <v>2</v>
      </c>
      <c r="N61" s="1221"/>
      <c r="O61" s="777"/>
      <c r="P61" s="802">
        <f t="shared" si="10"/>
        <v>31</v>
      </c>
      <c r="Q61" s="155">
        <v>30</v>
      </c>
      <c r="R61" s="791">
        <v>1</v>
      </c>
      <c r="S61" s="452"/>
    </row>
    <row r="62" spans="1:19" ht="12" customHeight="1" x14ac:dyDescent="0.25">
      <c r="B62" s="40" t="s">
        <v>95</v>
      </c>
      <c r="C62" s="1219">
        <f t="shared" si="8"/>
        <v>0</v>
      </c>
      <c r="D62" s="1219">
        <v>0</v>
      </c>
      <c r="E62" s="1219">
        <v>0</v>
      </c>
      <c r="F62" s="776"/>
      <c r="G62" s="1294">
        <f t="shared" si="11"/>
        <v>16</v>
      </c>
      <c r="H62" s="1219">
        <v>16</v>
      </c>
      <c r="I62" s="971">
        <v>0</v>
      </c>
      <c r="J62" s="777"/>
      <c r="K62" s="1223">
        <f t="shared" si="9"/>
        <v>2</v>
      </c>
      <c r="L62" s="1204">
        <v>2</v>
      </c>
      <c r="M62" s="1210">
        <v>0</v>
      </c>
      <c r="N62" s="1221"/>
      <c r="O62" s="777"/>
      <c r="P62" s="802">
        <f t="shared" si="10"/>
        <v>5</v>
      </c>
      <c r="Q62" s="155">
        <v>5</v>
      </c>
      <c r="R62" s="791">
        <v>0</v>
      </c>
      <c r="S62" s="452"/>
    </row>
    <row r="63" spans="1:19" ht="12" customHeight="1" x14ac:dyDescent="0.25">
      <c r="B63" s="40" t="s">
        <v>97</v>
      </c>
      <c r="C63" s="1219">
        <f t="shared" si="8"/>
        <v>7</v>
      </c>
      <c r="D63" s="1219">
        <v>7</v>
      </c>
      <c r="E63" s="1219">
        <v>0</v>
      </c>
      <c r="F63" s="776"/>
      <c r="G63" s="1294">
        <f t="shared" si="11"/>
        <v>11</v>
      </c>
      <c r="H63" s="1219">
        <v>9</v>
      </c>
      <c r="I63" s="971">
        <v>2</v>
      </c>
      <c r="J63" s="777"/>
      <c r="K63" s="1223">
        <f t="shared" si="9"/>
        <v>11</v>
      </c>
      <c r="L63" s="1204">
        <v>9</v>
      </c>
      <c r="M63" s="1210">
        <v>2</v>
      </c>
      <c r="N63" s="1221"/>
      <c r="O63" s="777"/>
      <c r="P63" s="802">
        <f t="shared" si="10"/>
        <v>17</v>
      </c>
      <c r="Q63" s="155">
        <v>12</v>
      </c>
      <c r="R63" s="791">
        <v>5</v>
      </c>
      <c r="S63" s="452"/>
    </row>
    <row r="64" spans="1:19" ht="12" customHeight="1" x14ac:dyDescent="0.25">
      <c r="B64" s="40" t="s">
        <v>188</v>
      </c>
      <c r="C64" s="1294" t="s">
        <v>131</v>
      </c>
      <c r="D64" s="1219" t="s">
        <v>131</v>
      </c>
      <c r="E64" s="1219" t="s">
        <v>131</v>
      </c>
      <c r="F64" s="776"/>
      <c r="G64" s="1294">
        <f t="shared" si="11"/>
        <v>1</v>
      </c>
      <c r="H64" s="1219">
        <v>1</v>
      </c>
      <c r="I64" s="971">
        <v>0</v>
      </c>
      <c r="J64" s="777"/>
      <c r="K64" s="1223">
        <f t="shared" si="9"/>
        <v>1</v>
      </c>
      <c r="L64" s="1204">
        <v>1</v>
      </c>
      <c r="M64" s="1210">
        <v>0</v>
      </c>
      <c r="N64" s="1221"/>
      <c r="O64" s="777"/>
      <c r="P64" s="802">
        <f t="shared" si="10"/>
        <v>0</v>
      </c>
      <c r="Q64" s="155">
        <v>0</v>
      </c>
      <c r="R64" s="791">
        <v>0</v>
      </c>
      <c r="S64" s="452"/>
    </row>
    <row r="65" spans="1:20" ht="12" customHeight="1" x14ac:dyDescent="0.25">
      <c r="B65" s="40" t="s">
        <v>99</v>
      </c>
      <c r="C65" s="1294" t="s">
        <v>131</v>
      </c>
      <c r="D65" s="1219" t="s">
        <v>131</v>
      </c>
      <c r="E65" s="1219" t="s">
        <v>131</v>
      </c>
      <c r="F65" s="776"/>
      <c r="G65" s="1294" t="s">
        <v>131</v>
      </c>
      <c r="H65" s="1219" t="s">
        <v>131</v>
      </c>
      <c r="I65" s="971" t="s">
        <v>131</v>
      </c>
      <c r="J65" s="777"/>
      <c r="K65" s="1223">
        <f t="shared" si="9"/>
        <v>0</v>
      </c>
      <c r="L65" s="1204">
        <v>0</v>
      </c>
      <c r="M65" s="1210">
        <v>0</v>
      </c>
      <c r="N65" s="1221"/>
      <c r="O65" s="777"/>
      <c r="P65" s="802">
        <f t="shared" si="10"/>
        <v>0</v>
      </c>
      <c r="Q65" s="155">
        <v>0</v>
      </c>
      <c r="R65" s="791">
        <v>0</v>
      </c>
      <c r="S65" s="452"/>
    </row>
    <row r="66" spans="1:20" s="112" customFormat="1" ht="12" customHeight="1" x14ac:dyDescent="0.25">
      <c r="A66" s="3"/>
      <c r="B66" s="40" t="s">
        <v>189</v>
      </c>
      <c r="C66" s="1294">
        <f t="shared" si="8"/>
        <v>2</v>
      </c>
      <c r="D66" s="1219">
        <v>2</v>
      </c>
      <c r="E66" s="1219">
        <v>0</v>
      </c>
      <c r="F66" s="776"/>
      <c r="G66" s="1294">
        <f t="shared" si="11"/>
        <v>0</v>
      </c>
      <c r="H66" s="1219">
        <v>0</v>
      </c>
      <c r="I66" s="971">
        <v>0</v>
      </c>
      <c r="J66" s="777"/>
      <c r="K66" s="1223">
        <f t="shared" si="9"/>
        <v>0</v>
      </c>
      <c r="L66" s="1204">
        <v>0</v>
      </c>
      <c r="M66" s="1210">
        <v>0</v>
      </c>
      <c r="N66" s="1221"/>
      <c r="O66" s="777"/>
      <c r="P66" s="802">
        <f t="shared" si="10"/>
        <v>1</v>
      </c>
      <c r="Q66" s="155">
        <v>1</v>
      </c>
      <c r="R66" s="791">
        <v>0</v>
      </c>
      <c r="S66" s="452"/>
    </row>
    <row r="67" spans="1:20" ht="12" customHeight="1" x14ac:dyDescent="0.25">
      <c r="B67" s="40" t="s">
        <v>103</v>
      </c>
      <c r="C67" s="1294">
        <f t="shared" si="8"/>
        <v>0</v>
      </c>
      <c r="D67" s="1219">
        <v>0</v>
      </c>
      <c r="E67" s="1219">
        <v>0</v>
      </c>
      <c r="F67" s="776"/>
      <c r="G67" s="1294">
        <f t="shared" si="11"/>
        <v>6</v>
      </c>
      <c r="H67" s="1219">
        <v>6</v>
      </c>
      <c r="I67" s="971">
        <v>0</v>
      </c>
      <c r="J67" s="777"/>
      <c r="K67" s="1223">
        <f t="shared" si="9"/>
        <v>3</v>
      </c>
      <c r="L67" s="1204">
        <v>2</v>
      </c>
      <c r="M67" s="1210">
        <v>1</v>
      </c>
      <c r="N67" s="1221"/>
      <c r="O67" s="777"/>
      <c r="P67" s="802">
        <f t="shared" si="10"/>
        <v>13</v>
      </c>
      <c r="Q67" s="155">
        <v>12</v>
      </c>
      <c r="R67" s="791">
        <v>1</v>
      </c>
      <c r="S67" s="452"/>
    </row>
    <row r="68" spans="1:20" ht="12" customHeight="1" x14ac:dyDescent="0.25">
      <c r="B68" s="40" t="s">
        <v>105</v>
      </c>
      <c r="C68" s="1294">
        <f t="shared" si="8"/>
        <v>5</v>
      </c>
      <c r="D68" s="1219">
        <v>5</v>
      </c>
      <c r="E68" s="1219">
        <v>0</v>
      </c>
      <c r="F68" s="776"/>
      <c r="G68" s="1294">
        <f t="shared" si="11"/>
        <v>3</v>
      </c>
      <c r="H68" s="1219">
        <v>3</v>
      </c>
      <c r="I68" s="971"/>
      <c r="J68" s="777"/>
      <c r="K68" s="1223">
        <f t="shared" si="9"/>
        <v>6</v>
      </c>
      <c r="L68" s="1204">
        <v>6</v>
      </c>
      <c r="M68" s="1210">
        <v>0</v>
      </c>
      <c r="N68" s="1221"/>
      <c r="O68" s="777"/>
      <c r="P68" s="802">
        <f t="shared" si="10"/>
        <v>1</v>
      </c>
      <c r="Q68" s="155">
        <v>1</v>
      </c>
      <c r="R68" s="791">
        <v>0</v>
      </c>
      <c r="S68" s="452"/>
    </row>
    <row r="69" spans="1:20" ht="12" customHeight="1" x14ac:dyDescent="0.25">
      <c r="B69" s="46" t="s">
        <v>107</v>
      </c>
      <c r="C69" s="1295">
        <f t="shared" si="8"/>
        <v>8</v>
      </c>
      <c r="D69" s="1293">
        <v>5</v>
      </c>
      <c r="E69" s="1293">
        <v>3</v>
      </c>
      <c r="F69" s="776"/>
      <c r="G69" s="1301">
        <f t="shared" si="11"/>
        <v>18</v>
      </c>
      <c r="H69" s="1293">
        <v>18</v>
      </c>
      <c r="I69" s="1300">
        <v>0</v>
      </c>
      <c r="J69" s="777"/>
      <c r="K69" s="1211">
        <f>SUM(L69:M69)</f>
        <v>11</v>
      </c>
      <c r="L69" s="1217">
        <v>4</v>
      </c>
      <c r="M69" s="1212">
        <v>7</v>
      </c>
      <c r="N69" s="1222"/>
      <c r="O69" s="777"/>
      <c r="P69" s="792">
        <f>SUM(Q69:R69)</f>
        <v>22</v>
      </c>
      <c r="Q69" s="793">
        <v>21</v>
      </c>
      <c r="R69" s="794">
        <v>1</v>
      </c>
      <c r="S69" s="453"/>
    </row>
    <row r="70" spans="1:20" ht="12" customHeight="1" x14ac:dyDescent="0.25">
      <c r="B70" s="157" t="s">
        <v>30</v>
      </c>
      <c r="C70" s="158">
        <f>SUM(C43:C69)</f>
        <v>214</v>
      </c>
      <c r="D70" s="158"/>
      <c r="E70" s="154"/>
      <c r="F70" s="336"/>
      <c r="G70" s="158">
        <f>SUM(G43:G69)</f>
        <v>455</v>
      </c>
      <c r="H70" s="158"/>
      <c r="I70" s="154"/>
      <c r="J70" s="154"/>
      <c r="K70" s="158">
        <f>SUM(K43:K69)</f>
        <v>455</v>
      </c>
      <c r="L70" s="158"/>
      <c r="M70" s="154"/>
      <c r="N70" s="162"/>
      <c r="O70" s="154"/>
      <c r="P70" s="158">
        <f>SUM(P43:P69)</f>
        <v>371</v>
      </c>
      <c r="Q70" s="158"/>
      <c r="R70" s="154"/>
    </row>
    <row r="71" spans="1:20" ht="12" customHeight="1" x14ac:dyDescent="0.25">
      <c r="B71" s="1"/>
      <c r="C71" s="483"/>
      <c r="D71" s="162"/>
      <c r="E71" s="154"/>
      <c r="F71" s="336"/>
      <c r="G71" s="483"/>
      <c r="H71" s="162"/>
      <c r="I71" s="154"/>
      <c r="J71" s="154"/>
      <c r="K71" s="483"/>
      <c r="L71" s="162"/>
      <c r="M71" s="154"/>
      <c r="N71" s="162"/>
      <c r="O71" s="154"/>
      <c r="P71" s="483"/>
      <c r="Q71" s="162"/>
      <c r="R71" s="154"/>
    </row>
    <row r="72" spans="1:20" ht="12" customHeight="1" x14ac:dyDescent="0.25">
      <c r="B72" s="82" t="s">
        <v>132</v>
      </c>
      <c r="C72" s="164">
        <f>SUM(C19,C40,C70)</f>
        <v>1727</v>
      </c>
      <c r="D72" s="164"/>
      <c r="E72" s="164"/>
      <c r="F72" s="164"/>
      <c r="G72" s="164">
        <f>SUM(G19,G40,G70)</f>
        <v>1545</v>
      </c>
      <c r="H72" s="164"/>
      <c r="I72" s="164"/>
      <c r="J72" s="164"/>
      <c r="K72" s="164">
        <f>SUM(K19,K40,K70)</f>
        <v>2694</v>
      </c>
      <c r="L72" s="164"/>
      <c r="M72" s="164"/>
      <c r="N72" s="164"/>
      <c r="O72" s="164"/>
      <c r="P72" s="164">
        <f>SUM(P19,P40,P70)</f>
        <v>1307</v>
      </c>
      <c r="Q72" s="164"/>
      <c r="R72" s="164"/>
      <c r="S72" s="205"/>
    </row>
    <row r="73" spans="1:20" ht="12" customHeight="1" x14ac:dyDescent="0.25">
      <c r="B73" s="1"/>
      <c r="C73" s="162"/>
      <c r="D73" s="162"/>
      <c r="E73" s="154"/>
      <c r="F73" s="336"/>
      <c r="G73" s="162"/>
      <c r="H73" s="162"/>
      <c r="I73" s="154"/>
      <c r="J73" s="154"/>
      <c r="K73" s="154"/>
      <c r="L73" s="154"/>
      <c r="M73" s="154"/>
      <c r="N73" s="162"/>
      <c r="O73" s="154"/>
      <c r="P73" s="154"/>
      <c r="Q73" s="154"/>
      <c r="R73" s="154"/>
    </row>
    <row r="74" spans="1:20" ht="12" customHeight="1" x14ac:dyDescent="0.25">
      <c r="B74" s="87" t="s">
        <v>110</v>
      </c>
      <c r="C74" s="345"/>
      <c r="G74" s="345"/>
      <c r="K74" s="345"/>
      <c r="P74" s="345"/>
    </row>
    <row r="75" spans="1:20" ht="12" customHeight="1" x14ac:dyDescent="0.25">
      <c r="B75" s="87" t="s">
        <v>111</v>
      </c>
    </row>
    <row r="76" spans="1:20" ht="12" customHeight="1" x14ac:dyDescent="0.25">
      <c r="B76" s="87" t="s">
        <v>112</v>
      </c>
      <c r="H76" s="345"/>
      <c r="I76" s="154"/>
    </row>
    <row r="77" spans="1:20" ht="12" customHeight="1" x14ac:dyDescent="0.25">
      <c r="B77" s="94" t="s">
        <v>113</v>
      </c>
      <c r="F77" s="203"/>
      <c r="T77" s="203"/>
    </row>
    <row r="78" spans="1:20" s="3" customFormat="1" ht="12" customHeight="1" x14ac:dyDescent="0.25">
      <c r="B78" s="87" t="s">
        <v>133</v>
      </c>
      <c r="C78" s="112"/>
      <c r="D78" s="112"/>
      <c r="G78" s="112"/>
      <c r="H78" s="112"/>
      <c r="N78" s="1"/>
      <c r="S78" s="5"/>
    </row>
    <row r="79" spans="1:20" ht="12" customHeight="1" x14ac:dyDescent="0.25">
      <c r="B79" s="87" t="s">
        <v>134</v>
      </c>
    </row>
    <row r="80" spans="1:20" ht="12" customHeight="1" x14ac:dyDescent="0.25">
      <c r="B80" s="87"/>
    </row>
    <row r="81" spans="2:2" ht="12" customHeight="1" x14ac:dyDescent="0.25">
      <c r="B81" s="79" t="s">
        <v>116</v>
      </c>
    </row>
    <row r="82" spans="2:2" ht="12" customHeight="1" x14ac:dyDescent="0.25">
      <c r="B82" s="79" t="s">
        <v>117</v>
      </c>
    </row>
    <row r="83" spans="2:2" ht="12" customHeight="1" x14ac:dyDescent="0.25">
      <c r="B83" s="79" t="s">
        <v>121</v>
      </c>
    </row>
    <row r="84" spans="2:2" ht="12" customHeight="1" x14ac:dyDescent="0.25">
      <c r="B84" s="79" t="s">
        <v>805</v>
      </c>
    </row>
    <row r="85" spans="2:2" ht="12" customHeight="1" x14ac:dyDescent="0.25">
      <c r="B85" s="79" t="s">
        <v>118</v>
      </c>
    </row>
    <row r="86" spans="2:2" ht="12" customHeight="1" x14ac:dyDescent="0.25">
      <c r="B86" s="79" t="s">
        <v>119</v>
      </c>
    </row>
    <row r="87" spans="2:2" ht="12" customHeight="1" x14ac:dyDescent="0.25">
      <c r="B87" s="79" t="s">
        <v>120</v>
      </c>
    </row>
    <row r="88" spans="2:2" ht="12" customHeight="1" x14ac:dyDescent="0.25">
      <c r="B88" s="3" t="s">
        <v>807</v>
      </c>
    </row>
    <row r="89" spans="2:2" ht="12" customHeight="1" x14ac:dyDescent="0.25">
      <c r="B89" s="79" t="s">
        <v>123</v>
      </c>
    </row>
    <row r="90" spans="2:2" ht="12" customHeight="1" x14ac:dyDescent="0.25">
      <c r="B90" s="79" t="s">
        <v>124</v>
      </c>
    </row>
    <row r="91" spans="2:2" ht="12" customHeight="1" x14ac:dyDescent="0.25">
      <c r="B91" s="79" t="s">
        <v>125</v>
      </c>
    </row>
    <row r="92" spans="2:2" ht="12" customHeight="1" x14ac:dyDescent="0.25">
      <c r="B92" s="79" t="s">
        <v>122</v>
      </c>
    </row>
    <row r="93" spans="2:2" ht="12" customHeight="1" x14ac:dyDescent="0.25">
      <c r="B93" s="79" t="s">
        <v>126</v>
      </c>
    </row>
    <row r="94" spans="2:2" ht="12" customHeight="1" x14ac:dyDescent="0.25"/>
    <row r="95" spans="2:2" ht="12" customHeight="1" x14ac:dyDescent="0.25"/>
    <row r="96" spans="2:2" ht="12" customHeight="1" x14ac:dyDescent="0.25"/>
    <row r="97" spans="2:8" ht="12" customHeight="1" x14ac:dyDescent="0.25"/>
    <row r="98" spans="2:8" ht="12" customHeight="1" x14ac:dyDescent="0.25"/>
    <row r="99" spans="2:8" ht="12" customHeight="1" x14ac:dyDescent="0.25"/>
    <row r="100" spans="2:8" ht="12" customHeight="1" x14ac:dyDescent="0.25"/>
    <row r="101" spans="2:8" ht="12" customHeight="1" x14ac:dyDescent="0.25"/>
    <row r="102" spans="2:8" ht="12" customHeight="1" x14ac:dyDescent="0.25">
      <c r="B102" s="92"/>
      <c r="C102" s="92"/>
      <c r="D102" s="92"/>
      <c r="G102" s="92"/>
      <c r="H102" s="92"/>
    </row>
  </sheetData>
  <mergeCells count="13">
    <mergeCell ref="C3:E3"/>
    <mergeCell ref="G3:I3"/>
    <mergeCell ref="K3:M3"/>
    <mergeCell ref="P3:R3"/>
    <mergeCell ref="B4:B6"/>
    <mergeCell ref="C4:E4"/>
    <mergeCell ref="G4:I4"/>
    <mergeCell ref="K4:M4"/>
    <mergeCell ref="P4:R4"/>
    <mergeCell ref="C5:C6"/>
    <mergeCell ref="G5:G6"/>
    <mergeCell ref="K5:K6"/>
    <mergeCell ref="P5:P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84"/>
  <sheetViews>
    <sheetView showGridLines="0" topLeftCell="A28" zoomScale="85" zoomScaleNormal="85" workbookViewId="0">
      <selection activeCell="S46" sqref="S46"/>
    </sheetView>
  </sheetViews>
  <sheetFormatPr defaultColWidth="11.42578125" defaultRowHeight="15" x14ac:dyDescent="0.25"/>
  <cols>
    <col min="1" max="1" width="2.85546875" style="3" customWidth="1"/>
    <col min="2" max="2" width="37.5703125" style="112" customWidth="1"/>
    <col min="3" max="3" width="4.140625" style="1" customWidth="1"/>
    <col min="4" max="4" width="15.7109375" style="112" customWidth="1"/>
    <col min="5" max="5" width="15.7109375" style="3" customWidth="1"/>
    <col min="6" max="6" width="3.140625" style="5" customWidth="1"/>
    <col min="7" max="7" width="2.85546875" style="1" customWidth="1"/>
    <col min="8" max="9" width="15.7109375" style="2" customWidth="1"/>
    <col min="10" max="10" width="3" style="5" customWidth="1"/>
    <col min="11" max="11" width="2.85546875" style="1" customWidth="1"/>
    <col min="12" max="256" width="11.42578125" style="2"/>
    <col min="257" max="257" width="2.85546875" style="2" customWidth="1"/>
    <col min="258" max="258" width="37.5703125" style="2" customWidth="1"/>
    <col min="259" max="259" width="2.85546875" style="2" customWidth="1"/>
    <col min="260" max="261" width="15.7109375" style="2" customWidth="1"/>
    <col min="262" max="263" width="2.85546875" style="2" customWidth="1"/>
    <col min="264" max="265" width="15.7109375" style="2" customWidth="1"/>
    <col min="266" max="267" width="2.85546875" style="2" customWidth="1"/>
    <col min="268" max="512" width="11.42578125" style="2"/>
    <col min="513" max="513" width="2.85546875" style="2" customWidth="1"/>
    <col min="514" max="514" width="37.5703125" style="2" customWidth="1"/>
    <col min="515" max="515" width="2.85546875" style="2" customWidth="1"/>
    <col min="516" max="517" width="15.7109375" style="2" customWidth="1"/>
    <col min="518" max="519" width="2.85546875" style="2" customWidth="1"/>
    <col min="520" max="521" width="15.7109375" style="2" customWidth="1"/>
    <col min="522" max="523" width="2.85546875" style="2" customWidth="1"/>
    <col min="524" max="768" width="11.42578125" style="2"/>
    <col min="769" max="769" width="2.85546875" style="2" customWidth="1"/>
    <col min="770" max="770" width="37.5703125" style="2" customWidth="1"/>
    <col min="771" max="771" width="2.85546875" style="2" customWidth="1"/>
    <col min="772" max="773" width="15.7109375" style="2" customWidth="1"/>
    <col min="774" max="775" width="2.85546875" style="2" customWidth="1"/>
    <col min="776" max="777" width="15.7109375" style="2" customWidth="1"/>
    <col min="778" max="779" width="2.85546875" style="2" customWidth="1"/>
    <col min="780" max="1024" width="11.42578125" style="2"/>
    <col min="1025" max="1025" width="2.85546875" style="2" customWidth="1"/>
    <col min="1026" max="1026" width="37.5703125" style="2" customWidth="1"/>
    <col min="1027" max="1027" width="2.85546875" style="2" customWidth="1"/>
    <col min="1028" max="1029" width="15.7109375" style="2" customWidth="1"/>
    <col min="1030" max="1031" width="2.85546875" style="2" customWidth="1"/>
    <col min="1032" max="1033" width="15.7109375" style="2" customWidth="1"/>
    <col min="1034" max="1035" width="2.85546875" style="2" customWidth="1"/>
    <col min="1036" max="1280" width="11.42578125" style="2"/>
    <col min="1281" max="1281" width="2.85546875" style="2" customWidth="1"/>
    <col min="1282" max="1282" width="37.5703125" style="2" customWidth="1"/>
    <col min="1283" max="1283" width="2.85546875" style="2" customWidth="1"/>
    <col min="1284" max="1285" width="15.7109375" style="2" customWidth="1"/>
    <col min="1286" max="1287" width="2.85546875" style="2" customWidth="1"/>
    <col min="1288" max="1289" width="15.7109375" style="2" customWidth="1"/>
    <col min="1290" max="1291" width="2.85546875" style="2" customWidth="1"/>
    <col min="1292" max="1536" width="11.42578125" style="2"/>
    <col min="1537" max="1537" width="2.85546875" style="2" customWidth="1"/>
    <col min="1538" max="1538" width="37.5703125" style="2" customWidth="1"/>
    <col min="1539" max="1539" width="2.85546875" style="2" customWidth="1"/>
    <col min="1540" max="1541" width="15.7109375" style="2" customWidth="1"/>
    <col min="1542" max="1543" width="2.85546875" style="2" customWidth="1"/>
    <col min="1544" max="1545" width="15.7109375" style="2" customWidth="1"/>
    <col min="1546" max="1547" width="2.85546875" style="2" customWidth="1"/>
    <col min="1548" max="1792" width="11.42578125" style="2"/>
    <col min="1793" max="1793" width="2.85546875" style="2" customWidth="1"/>
    <col min="1794" max="1794" width="37.5703125" style="2" customWidth="1"/>
    <col min="1795" max="1795" width="2.85546875" style="2" customWidth="1"/>
    <col min="1796" max="1797" width="15.7109375" style="2" customWidth="1"/>
    <col min="1798" max="1799" width="2.85546875" style="2" customWidth="1"/>
    <col min="1800" max="1801" width="15.7109375" style="2" customWidth="1"/>
    <col min="1802" max="1803" width="2.85546875" style="2" customWidth="1"/>
    <col min="1804" max="2048" width="11.42578125" style="2"/>
    <col min="2049" max="2049" width="2.85546875" style="2" customWidth="1"/>
    <col min="2050" max="2050" width="37.5703125" style="2" customWidth="1"/>
    <col min="2051" max="2051" width="2.85546875" style="2" customWidth="1"/>
    <col min="2052" max="2053" width="15.7109375" style="2" customWidth="1"/>
    <col min="2054" max="2055" width="2.85546875" style="2" customWidth="1"/>
    <col min="2056" max="2057" width="15.7109375" style="2" customWidth="1"/>
    <col min="2058" max="2059" width="2.85546875" style="2" customWidth="1"/>
    <col min="2060" max="2304" width="11.42578125" style="2"/>
    <col min="2305" max="2305" width="2.85546875" style="2" customWidth="1"/>
    <col min="2306" max="2306" width="37.5703125" style="2" customWidth="1"/>
    <col min="2307" max="2307" width="2.85546875" style="2" customWidth="1"/>
    <col min="2308" max="2309" width="15.7109375" style="2" customWidth="1"/>
    <col min="2310" max="2311" width="2.85546875" style="2" customWidth="1"/>
    <col min="2312" max="2313" width="15.7109375" style="2" customWidth="1"/>
    <col min="2314" max="2315" width="2.85546875" style="2" customWidth="1"/>
    <col min="2316" max="2560" width="11.42578125" style="2"/>
    <col min="2561" max="2561" width="2.85546875" style="2" customWidth="1"/>
    <col min="2562" max="2562" width="37.5703125" style="2" customWidth="1"/>
    <col min="2563" max="2563" width="2.85546875" style="2" customWidth="1"/>
    <col min="2564" max="2565" width="15.7109375" style="2" customWidth="1"/>
    <col min="2566" max="2567" width="2.85546875" style="2" customWidth="1"/>
    <col min="2568" max="2569" width="15.7109375" style="2" customWidth="1"/>
    <col min="2570" max="2571" width="2.85546875" style="2" customWidth="1"/>
    <col min="2572" max="2816" width="11.42578125" style="2"/>
    <col min="2817" max="2817" width="2.85546875" style="2" customWidth="1"/>
    <col min="2818" max="2818" width="37.5703125" style="2" customWidth="1"/>
    <col min="2819" max="2819" width="2.85546875" style="2" customWidth="1"/>
    <col min="2820" max="2821" width="15.7109375" style="2" customWidth="1"/>
    <col min="2822" max="2823" width="2.85546875" style="2" customWidth="1"/>
    <col min="2824" max="2825" width="15.7109375" style="2" customWidth="1"/>
    <col min="2826" max="2827" width="2.85546875" style="2" customWidth="1"/>
    <col min="2828" max="3072" width="11.42578125" style="2"/>
    <col min="3073" max="3073" width="2.85546875" style="2" customWidth="1"/>
    <col min="3074" max="3074" width="37.5703125" style="2" customWidth="1"/>
    <col min="3075" max="3075" width="2.85546875" style="2" customWidth="1"/>
    <col min="3076" max="3077" width="15.7109375" style="2" customWidth="1"/>
    <col min="3078" max="3079" width="2.85546875" style="2" customWidth="1"/>
    <col min="3080" max="3081" width="15.7109375" style="2" customWidth="1"/>
    <col min="3082" max="3083" width="2.85546875" style="2" customWidth="1"/>
    <col min="3084" max="3328" width="11.42578125" style="2"/>
    <col min="3329" max="3329" width="2.85546875" style="2" customWidth="1"/>
    <col min="3330" max="3330" width="37.5703125" style="2" customWidth="1"/>
    <col min="3331" max="3331" width="2.85546875" style="2" customWidth="1"/>
    <col min="3332" max="3333" width="15.7109375" style="2" customWidth="1"/>
    <col min="3334" max="3335" width="2.85546875" style="2" customWidth="1"/>
    <col min="3336" max="3337" width="15.7109375" style="2" customWidth="1"/>
    <col min="3338" max="3339" width="2.85546875" style="2" customWidth="1"/>
    <col min="3340" max="3584" width="11.42578125" style="2"/>
    <col min="3585" max="3585" width="2.85546875" style="2" customWidth="1"/>
    <col min="3586" max="3586" width="37.5703125" style="2" customWidth="1"/>
    <col min="3587" max="3587" width="2.85546875" style="2" customWidth="1"/>
    <col min="3588" max="3589" width="15.7109375" style="2" customWidth="1"/>
    <col min="3590" max="3591" width="2.85546875" style="2" customWidth="1"/>
    <col min="3592" max="3593" width="15.7109375" style="2" customWidth="1"/>
    <col min="3594" max="3595" width="2.85546875" style="2" customWidth="1"/>
    <col min="3596" max="3840" width="11.42578125" style="2"/>
    <col min="3841" max="3841" width="2.85546875" style="2" customWidth="1"/>
    <col min="3842" max="3842" width="37.5703125" style="2" customWidth="1"/>
    <col min="3843" max="3843" width="2.85546875" style="2" customWidth="1"/>
    <col min="3844" max="3845" width="15.7109375" style="2" customWidth="1"/>
    <col min="3846" max="3847" width="2.85546875" style="2" customWidth="1"/>
    <col min="3848" max="3849" width="15.7109375" style="2" customWidth="1"/>
    <col min="3850" max="3851" width="2.85546875" style="2" customWidth="1"/>
    <col min="3852" max="4096" width="11.42578125" style="2"/>
    <col min="4097" max="4097" width="2.85546875" style="2" customWidth="1"/>
    <col min="4098" max="4098" width="37.5703125" style="2" customWidth="1"/>
    <col min="4099" max="4099" width="2.85546875" style="2" customWidth="1"/>
    <col min="4100" max="4101" width="15.7109375" style="2" customWidth="1"/>
    <col min="4102" max="4103" width="2.85546875" style="2" customWidth="1"/>
    <col min="4104" max="4105" width="15.7109375" style="2" customWidth="1"/>
    <col min="4106" max="4107" width="2.85546875" style="2" customWidth="1"/>
    <col min="4108" max="4352" width="11.42578125" style="2"/>
    <col min="4353" max="4353" width="2.85546875" style="2" customWidth="1"/>
    <col min="4354" max="4354" width="37.5703125" style="2" customWidth="1"/>
    <col min="4355" max="4355" width="2.85546875" style="2" customWidth="1"/>
    <col min="4356" max="4357" width="15.7109375" style="2" customWidth="1"/>
    <col min="4358" max="4359" width="2.85546875" style="2" customWidth="1"/>
    <col min="4360" max="4361" width="15.7109375" style="2" customWidth="1"/>
    <col min="4362" max="4363" width="2.85546875" style="2" customWidth="1"/>
    <col min="4364" max="4608" width="11.42578125" style="2"/>
    <col min="4609" max="4609" width="2.85546875" style="2" customWidth="1"/>
    <col min="4610" max="4610" width="37.5703125" style="2" customWidth="1"/>
    <col min="4611" max="4611" width="2.85546875" style="2" customWidth="1"/>
    <col min="4612" max="4613" width="15.7109375" style="2" customWidth="1"/>
    <col min="4614" max="4615" width="2.85546875" style="2" customWidth="1"/>
    <col min="4616" max="4617" width="15.7109375" style="2" customWidth="1"/>
    <col min="4618" max="4619" width="2.85546875" style="2" customWidth="1"/>
    <col min="4620" max="4864" width="11.42578125" style="2"/>
    <col min="4865" max="4865" width="2.85546875" style="2" customWidth="1"/>
    <col min="4866" max="4866" width="37.5703125" style="2" customWidth="1"/>
    <col min="4867" max="4867" width="2.85546875" style="2" customWidth="1"/>
    <col min="4868" max="4869" width="15.7109375" style="2" customWidth="1"/>
    <col min="4870" max="4871" width="2.85546875" style="2" customWidth="1"/>
    <col min="4872" max="4873" width="15.7109375" style="2" customWidth="1"/>
    <col min="4874" max="4875" width="2.85546875" style="2" customWidth="1"/>
    <col min="4876" max="5120" width="11.42578125" style="2"/>
    <col min="5121" max="5121" width="2.85546875" style="2" customWidth="1"/>
    <col min="5122" max="5122" width="37.5703125" style="2" customWidth="1"/>
    <col min="5123" max="5123" width="2.85546875" style="2" customWidth="1"/>
    <col min="5124" max="5125" width="15.7109375" style="2" customWidth="1"/>
    <col min="5126" max="5127" width="2.85546875" style="2" customWidth="1"/>
    <col min="5128" max="5129" width="15.7109375" style="2" customWidth="1"/>
    <col min="5130" max="5131" width="2.85546875" style="2" customWidth="1"/>
    <col min="5132" max="5376" width="11.42578125" style="2"/>
    <col min="5377" max="5377" width="2.85546875" style="2" customWidth="1"/>
    <col min="5378" max="5378" width="37.5703125" style="2" customWidth="1"/>
    <col min="5379" max="5379" width="2.85546875" style="2" customWidth="1"/>
    <col min="5380" max="5381" width="15.7109375" style="2" customWidth="1"/>
    <col min="5382" max="5383" width="2.85546875" style="2" customWidth="1"/>
    <col min="5384" max="5385" width="15.7109375" style="2" customWidth="1"/>
    <col min="5386" max="5387" width="2.85546875" style="2" customWidth="1"/>
    <col min="5388" max="5632" width="11.42578125" style="2"/>
    <col min="5633" max="5633" width="2.85546875" style="2" customWidth="1"/>
    <col min="5634" max="5634" width="37.5703125" style="2" customWidth="1"/>
    <col min="5635" max="5635" width="2.85546875" style="2" customWidth="1"/>
    <col min="5636" max="5637" width="15.7109375" style="2" customWidth="1"/>
    <col min="5638" max="5639" width="2.85546875" style="2" customWidth="1"/>
    <col min="5640" max="5641" width="15.7109375" style="2" customWidth="1"/>
    <col min="5642" max="5643" width="2.85546875" style="2" customWidth="1"/>
    <col min="5644" max="5888" width="11.42578125" style="2"/>
    <col min="5889" max="5889" width="2.85546875" style="2" customWidth="1"/>
    <col min="5890" max="5890" width="37.5703125" style="2" customWidth="1"/>
    <col min="5891" max="5891" width="2.85546875" style="2" customWidth="1"/>
    <col min="5892" max="5893" width="15.7109375" style="2" customWidth="1"/>
    <col min="5894" max="5895" width="2.85546875" style="2" customWidth="1"/>
    <col min="5896" max="5897" width="15.7109375" style="2" customWidth="1"/>
    <col min="5898" max="5899" width="2.85546875" style="2" customWidth="1"/>
    <col min="5900" max="6144" width="11.42578125" style="2"/>
    <col min="6145" max="6145" width="2.85546875" style="2" customWidth="1"/>
    <col min="6146" max="6146" width="37.5703125" style="2" customWidth="1"/>
    <col min="6147" max="6147" width="2.85546875" style="2" customWidth="1"/>
    <col min="6148" max="6149" width="15.7109375" style="2" customWidth="1"/>
    <col min="6150" max="6151" width="2.85546875" style="2" customWidth="1"/>
    <col min="6152" max="6153" width="15.7109375" style="2" customWidth="1"/>
    <col min="6154" max="6155" width="2.85546875" style="2" customWidth="1"/>
    <col min="6156" max="6400" width="11.42578125" style="2"/>
    <col min="6401" max="6401" width="2.85546875" style="2" customWidth="1"/>
    <col min="6402" max="6402" width="37.5703125" style="2" customWidth="1"/>
    <col min="6403" max="6403" width="2.85546875" style="2" customWidth="1"/>
    <col min="6404" max="6405" width="15.7109375" style="2" customWidth="1"/>
    <col min="6406" max="6407" width="2.85546875" style="2" customWidth="1"/>
    <col min="6408" max="6409" width="15.7109375" style="2" customWidth="1"/>
    <col min="6410" max="6411" width="2.85546875" style="2" customWidth="1"/>
    <col min="6412" max="6656" width="11.42578125" style="2"/>
    <col min="6657" max="6657" width="2.85546875" style="2" customWidth="1"/>
    <col min="6658" max="6658" width="37.5703125" style="2" customWidth="1"/>
    <col min="6659" max="6659" width="2.85546875" style="2" customWidth="1"/>
    <col min="6660" max="6661" width="15.7109375" style="2" customWidth="1"/>
    <col min="6662" max="6663" width="2.85546875" style="2" customWidth="1"/>
    <col min="6664" max="6665" width="15.7109375" style="2" customWidth="1"/>
    <col min="6666" max="6667" width="2.85546875" style="2" customWidth="1"/>
    <col min="6668" max="6912" width="11.42578125" style="2"/>
    <col min="6913" max="6913" width="2.85546875" style="2" customWidth="1"/>
    <col min="6914" max="6914" width="37.5703125" style="2" customWidth="1"/>
    <col min="6915" max="6915" width="2.85546875" style="2" customWidth="1"/>
    <col min="6916" max="6917" width="15.7109375" style="2" customWidth="1"/>
    <col min="6918" max="6919" width="2.85546875" style="2" customWidth="1"/>
    <col min="6920" max="6921" width="15.7109375" style="2" customWidth="1"/>
    <col min="6922" max="6923" width="2.85546875" style="2" customWidth="1"/>
    <col min="6924" max="7168" width="11.42578125" style="2"/>
    <col min="7169" max="7169" width="2.85546875" style="2" customWidth="1"/>
    <col min="7170" max="7170" width="37.5703125" style="2" customWidth="1"/>
    <col min="7171" max="7171" width="2.85546875" style="2" customWidth="1"/>
    <col min="7172" max="7173" width="15.7109375" style="2" customWidth="1"/>
    <col min="7174" max="7175" width="2.85546875" style="2" customWidth="1"/>
    <col min="7176" max="7177" width="15.7109375" style="2" customWidth="1"/>
    <col min="7178" max="7179" width="2.85546875" style="2" customWidth="1"/>
    <col min="7180" max="7424" width="11.42578125" style="2"/>
    <col min="7425" max="7425" width="2.85546875" style="2" customWidth="1"/>
    <col min="7426" max="7426" width="37.5703125" style="2" customWidth="1"/>
    <col min="7427" max="7427" width="2.85546875" style="2" customWidth="1"/>
    <col min="7428" max="7429" width="15.7109375" style="2" customWidth="1"/>
    <col min="7430" max="7431" width="2.85546875" style="2" customWidth="1"/>
    <col min="7432" max="7433" width="15.7109375" style="2" customWidth="1"/>
    <col min="7434" max="7435" width="2.85546875" style="2" customWidth="1"/>
    <col min="7436" max="7680" width="11.42578125" style="2"/>
    <col min="7681" max="7681" width="2.85546875" style="2" customWidth="1"/>
    <col min="7682" max="7682" width="37.5703125" style="2" customWidth="1"/>
    <col min="7683" max="7683" width="2.85546875" style="2" customWidth="1"/>
    <col min="7684" max="7685" width="15.7109375" style="2" customWidth="1"/>
    <col min="7686" max="7687" width="2.85546875" style="2" customWidth="1"/>
    <col min="7688" max="7689" width="15.7109375" style="2" customWidth="1"/>
    <col min="7690" max="7691" width="2.85546875" style="2" customWidth="1"/>
    <col min="7692" max="7936" width="11.42578125" style="2"/>
    <col min="7937" max="7937" width="2.85546875" style="2" customWidth="1"/>
    <col min="7938" max="7938" width="37.5703125" style="2" customWidth="1"/>
    <col min="7939" max="7939" width="2.85546875" style="2" customWidth="1"/>
    <col min="7940" max="7941" width="15.7109375" style="2" customWidth="1"/>
    <col min="7942" max="7943" width="2.85546875" style="2" customWidth="1"/>
    <col min="7944" max="7945" width="15.7109375" style="2" customWidth="1"/>
    <col min="7946" max="7947" width="2.85546875" style="2" customWidth="1"/>
    <col min="7948" max="8192" width="11.42578125" style="2"/>
    <col min="8193" max="8193" width="2.85546875" style="2" customWidth="1"/>
    <col min="8194" max="8194" width="37.5703125" style="2" customWidth="1"/>
    <col min="8195" max="8195" width="2.85546875" style="2" customWidth="1"/>
    <col min="8196" max="8197" width="15.7109375" style="2" customWidth="1"/>
    <col min="8198" max="8199" width="2.85546875" style="2" customWidth="1"/>
    <col min="8200" max="8201" width="15.7109375" style="2" customWidth="1"/>
    <col min="8202" max="8203" width="2.85546875" style="2" customWidth="1"/>
    <col min="8204" max="8448" width="11.42578125" style="2"/>
    <col min="8449" max="8449" width="2.85546875" style="2" customWidth="1"/>
    <col min="8450" max="8450" width="37.5703125" style="2" customWidth="1"/>
    <col min="8451" max="8451" width="2.85546875" style="2" customWidth="1"/>
    <col min="8452" max="8453" width="15.7109375" style="2" customWidth="1"/>
    <col min="8454" max="8455" width="2.85546875" style="2" customWidth="1"/>
    <col min="8456" max="8457" width="15.7109375" style="2" customWidth="1"/>
    <col min="8458" max="8459" width="2.85546875" style="2" customWidth="1"/>
    <col min="8460" max="8704" width="11.42578125" style="2"/>
    <col min="8705" max="8705" width="2.85546875" style="2" customWidth="1"/>
    <col min="8706" max="8706" width="37.5703125" style="2" customWidth="1"/>
    <col min="8707" max="8707" width="2.85546875" style="2" customWidth="1"/>
    <col min="8708" max="8709" width="15.7109375" style="2" customWidth="1"/>
    <col min="8710" max="8711" width="2.85546875" style="2" customWidth="1"/>
    <col min="8712" max="8713" width="15.7109375" style="2" customWidth="1"/>
    <col min="8714" max="8715" width="2.85546875" style="2" customWidth="1"/>
    <col min="8716" max="8960" width="11.42578125" style="2"/>
    <col min="8961" max="8961" width="2.85546875" style="2" customWidth="1"/>
    <col min="8962" max="8962" width="37.5703125" style="2" customWidth="1"/>
    <col min="8963" max="8963" width="2.85546875" style="2" customWidth="1"/>
    <col min="8964" max="8965" width="15.7109375" style="2" customWidth="1"/>
    <col min="8966" max="8967" width="2.85546875" style="2" customWidth="1"/>
    <col min="8968" max="8969" width="15.7109375" style="2" customWidth="1"/>
    <col min="8970" max="8971" width="2.85546875" style="2" customWidth="1"/>
    <col min="8972" max="9216" width="11.42578125" style="2"/>
    <col min="9217" max="9217" width="2.85546875" style="2" customWidth="1"/>
    <col min="9218" max="9218" width="37.5703125" style="2" customWidth="1"/>
    <col min="9219" max="9219" width="2.85546875" style="2" customWidth="1"/>
    <col min="9220" max="9221" width="15.7109375" style="2" customWidth="1"/>
    <col min="9222" max="9223" width="2.85546875" style="2" customWidth="1"/>
    <col min="9224" max="9225" width="15.7109375" style="2" customWidth="1"/>
    <col min="9226" max="9227" width="2.85546875" style="2" customWidth="1"/>
    <col min="9228" max="9472" width="11.42578125" style="2"/>
    <col min="9473" max="9473" width="2.85546875" style="2" customWidth="1"/>
    <col min="9474" max="9474" width="37.5703125" style="2" customWidth="1"/>
    <col min="9475" max="9475" width="2.85546875" style="2" customWidth="1"/>
    <col min="9476" max="9477" width="15.7109375" style="2" customWidth="1"/>
    <col min="9478" max="9479" width="2.85546875" style="2" customWidth="1"/>
    <col min="9480" max="9481" width="15.7109375" style="2" customWidth="1"/>
    <col min="9482" max="9483" width="2.85546875" style="2" customWidth="1"/>
    <col min="9484" max="9728" width="11.42578125" style="2"/>
    <col min="9729" max="9729" width="2.85546875" style="2" customWidth="1"/>
    <col min="9730" max="9730" width="37.5703125" style="2" customWidth="1"/>
    <col min="9731" max="9731" width="2.85546875" style="2" customWidth="1"/>
    <col min="9732" max="9733" width="15.7109375" style="2" customWidth="1"/>
    <col min="9734" max="9735" width="2.85546875" style="2" customWidth="1"/>
    <col min="9736" max="9737" width="15.7109375" style="2" customWidth="1"/>
    <col min="9738" max="9739" width="2.85546875" style="2" customWidth="1"/>
    <col min="9740" max="9984" width="11.42578125" style="2"/>
    <col min="9985" max="9985" width="2.85546875" style="2" customWidth="1"/>
    <col min="9986" max="9986" width="37.5703125" style="2" customWidth="1"/>
    <col min="9987" max="9987" width="2.85546875" style="2" customWidth="1"/>
    <col min="9988" max="9989" width="15.7109375" style="2" customWidth="1"/>
    <col min="9990" max="9991" width="2.85546875" style="2" customWidth="1"/>
    <col min="9992" max="9993" width="15.7109375" style="2" customWidth="1"/>
    <col min="9994" max="9995" width="2.85546875" style="2" customWidth="1"/>
    <col min="9996" max="10240" width="11.42578125" style="2"/>
    <col min="10241" max="10241" width="2.85546875" style="2" customWidth="1"/>
    <col min="10242" max="10242" width="37.5703125" style="2" customWidth="1"/>
    <col min="10243" max="10243" width="2.85546875" style="2" customWidth="1"/>
    <col min="10244" max="10245" width="15.7109375" style="2" customWidth="1"/>
    <col min="10246" max="10247" width="2.85546875" style="2" customWidth="1"/>
    <col min="10248" max="10249" width="15.7109375" style="2" customWidth="1"/>
    <col min="10250" max="10251" width="2.85546875" style="2" customWidth="1"/>
    <col min="10252" max="10496" width="11.42578125" style="2"/>
    <col min="10497" max="10497" width="2.85546875" style="2" customWidth="1"/>
    <col min="10498" max="10498" width="37.5703125" style="2" customWidth="1"/>
    <col min="10499" max="10499" width="2.85546875" style="2" customWidth="1"/>
    <col min="10500" max="10501" width="15.7109375" style="2" customWidth="1"/>
    <col min="10502" max="10503" width="2.85546875" style="2" customWidth="1"/>
    <col min="10504" max="10505" width="15.7109375" style="2" customWidth="1"/>
    <col min="10506" max="10507" width="2.85546875" style="2" customWidth="1"/>
    <col min="10508" max="10752" width="11.42578125" style="2"/>
    <col min="10753" max="10753" width="2.85546875" style="2" customWidth="1"/>
    <col min="10754" max="10754" width="37.5703125" style="2" customWidth="1"/>
    <col min="10755" max="10755" width="2.85546875" style="2" customWidth="1"/>
    <col min="10756" max="10757" width="15.7109375" style="2" customWidth="1"/>
    <col min="10758" max="10759" width="2.85546875" style="2" customWidth="1"/>
    <col min="10760" max="10761" width="15.7109375" style="2" customWidth="1"/>
    <col min="10762" max="10763" width="2.85546875" style="2" customWidth="1"/>
    <col min="10764" max="11008" width="11.42578125" style="2"/>
    <col min="11009" max="11009" width="2.85546875" style="2" customWidth="1"/>
    <col min="11010" max="11010" width="37.5703125" style="2" customWidth="1"/>
    <col min="11011" max="11011" width="2.85546875" style="2" customWidth="1"/>
    <col min="11012" max="11013" width="15.7109375" style="2" customWidth="1"/>
    <col min="11014" max="11015" width="2.85546875" style="2" customWidth="1"/>
    <col min="11016" max="11017" width="15.7109375" style="2" customWidth="1"/>
    <col min="11018" max="11019" width="2.85546875" style="2" customWidth="1"/>
    <col min="11020" max="11264" width="11.42578125" style="2"/>
    <col min="11265" max="11265" width="2.85546875" style="2" customWidth="1"/>
    <col min="11266" max="11266" width="37.5703125" style="2" customWidth="1"/>
    <col min="11267" max="11267" width="2.85546875" style="2" customWidth="1"/>
    <col min="11268" max="11269" width="15.7109375" style="2" customWidth="1"/>
    <col min="11270" max="11271" width="2.85546875" style="2" customWidth="1"/>
    <col min="11272" max="11273" width="15.7109375" style="2" customWidth="1"/>
    <col min="11274" max="11275" width="2.85546875" style="2" customWidth="1"/>
    <col min="11276" max="11520" width="11.42578125" style="2"/>
    <col min="11521" max="11521" width="2.85546875" style="2" customWidth="1"/>
    <col min="11522" max="11522" width="37.5703125" style="2" customWidth="1"/>
    <col min="11523" max="11523" width="2.85546875" style="2" customWidth="1"/>
    <col min="11524" max="11525" width="15.7109375" style="2" customWidth="1"/>
    <col min="11526" max="11527" width="2.85546875" style="2" customWidth="1"/>
    <col min="11528" max="11529" width="15.7109375" style="2" customWidth="1"/>
    <col min="11530" max="11531" width="2.85546875" style="2" customWidth="1"/>
    <col min="11532" max="11776" width="11.42578125" style="2"/>
    <col min="11777" max="11777" width="2.85546875" style="2" customWidth="1"/>
    <col min="11778" max="11778" width="37.5703125" style="2" customWidth="1"/>
    <col min="11779" max="11779" width="2.85546875" style="2" customWidth="1"/>
    <col min="11780" max="11781" width="15.7109375" style="2" customWidth="1"/>
    <col min="11782" max="11783" width="2.85546875" style="2" customWidth="1"/>
    <col min="11784" max="11785" width="15.7109375" style="2" customWidth="1"/>
    <col min="11786" max="11787" width="2.85546875" style="2" customWidth="1"/>
    <col min="11788" max="12032" width="11.42578125" style="2"/>
    <col min="12033" max="12033" width="2.85546875" style="2" customWidth="1"/>
    <col min="12034" max="12034" width="37.5703125" style="2" customWidth="1"/>
    <col min="12035" max="12035" width="2.85546875" style="2" customWidth="1"/>
    <col min="12036" max="12037" width="15.7109375" style="2" customWidth="1"/>
    <col min="12038" max="12039" width="2.85546875" style="2" customWidth="1"/>
    <col min="12040" max="12041" width="15.7109375" style="2" customWidth="1"/>
    <col min="12042" max="12043" width="2.85546875" style="2" customWidth="1"/>
    <col min="12044" max="12288" width="11.42578125" style="2"/>
    <col min="12289" max="12289" width="2.85546875" style="2" customWidth="1"/>
    <col min="12290" max="12290" width="37.5703125" style="2" customWidth="1"/>
    <col min="12291" max="12291" width="2.85546875" style="2" customWidth="1"/>
    <col min="12292" max="12293" width="15.7109375" style="2" customWidth="1"/>
    <col min="12294" max="12295" width="2.85546875" style="2" customWidth="1"/>
    <col min="12296" max="12297" width="15.7109375" style="2" customWidth="1"/>
    <col min="12298" max="12299" width="2.85546875" style="2" customWidth="1"/>
    <col min="12300" max="12544" width="11.42578125" style="2"/>
    <col min="12545" max="12545" width="2.85546875" style="2" customWidth="1"/>
    <col min="12546" max="12546" width="37.5703125" style="2" customWidth="1"/>
    <col min="12547" max="12547" width="2.85546875" style="2" customWidth="1"/>
    <col min="12548" max="12549" width="15.7109375" style="2" customWidth="1"/>
    <col min="12550" max="12551" width="2.85546875" style="2" customWidth="1"/>
    <col min="12552" max="12553" width="15.7109375" style="2" customWidth="1"/>
    <col min="12554" max="12555" width="2.85546875" style="2" customWidth="1"/>
    <col min="12556" max="12800" width="11.42578125" style="2"/>
    <col min="12801" max="12801" width="2.85546875" style="2" customWidth="1"/>
    <col min="12802" max="12802" width="37.5703125" style="2" customWidth="1"/>
    <col min="12803" max="12803" width="2.85546875" style="2" customWidth="1"/>
    <col min="12804" max="12805" width="15.7109375" style="2" customWidth="1"/>
    <col min="12806" max="12807" width="2.85546875" style="2" customWidth="1"/>
    <col min="12808" max="12809" width="15.7109375" style="2" customWidth="1"/>
    <col min="12810" max="12811" width="2.85546875" style="2" customWidth="1"/>
    <col min="12812" max="13056" width="11.42578125" style="2"/>
    <col min="13057" max="13057" width="2.85546875" style="2" customWidth="1"/>
    <col min="13058" max="13058" width="37.5703125" style="2" customWidth="1"/>
    <col min="13059" max="13059" width="2.85546875" style="2" customWidth="1"/>
    <col min="13060" max="13061" width="15.7109375" style="2" customWidth="1"/>
    <col min="13062" max="13063" width="2.85546875" style="2" customWidth="1"/>
    <col min="13064" max="13065" width="15.7109375" style="2" customWidth="1"/>
    <col min="13066" max="13067" width="2.85546875" style="2" customWidth="1"/>
    <col min="13068" max="13312" width="11.42578125" style="2"/>
    <col min="13313" max="13313" width="2.85546875" style="2" customWidth="1"/>
    <col min="13314" max="13314" width="37.5703125" style="2" customWidth="1"/>
    <col min="13315" max="13315" width="2.85546875" style="2" customWidth="1"/>
    <col min="13316" max="13317" width="15.7109375" style="2" customWidth="1"/>
    <col min="13318" max="13319" width="2.85546875" style="2" customWidth="1"/>
    <col min="13320" max="13321" width="15.7109375" style="2" customWidth="1"/>
    <col min="13322" max="13323" width="2.85546875" style="2" customWidth="1"/>
    <col min="13324" max="13568" width="11.42578125" style="2"/>
    <col min="13569" max="13569" width="2.85546875" style="2" customWidth="1"/>
    <col min="13570" max="13570" width="37.5703125" style="2" customWidth="1"/>
    <col min="13571" max="13571" width="2.85546875" style="2" customWidth="1"/>
    <col min="13572" max="13573" width="15.7109375" style="2" customWidth="1"/>
    <col min="13574" max="13575" width="2.85546875" style="2" customWidth="1"/>
    <col min="13576" max="13577" width="15.7109375" style="2" customWidth="1"/>
    <col min="13578" max="13579" width="2.85546875" style="2" customWidth="1"/>
    <col min="13580" max="13824" width="11.42578125" style="2"/>
    <col min="13825" max="13825" width="2.85546875" style="2" customWidth="1"/>
    <col min="13826" max="13826" width="37.5703125" style="2" customWidth="1"/>
    <col min="13827" max="13827" width="2.85546875" style="2" customWidth="1"/>
    <col min="13828" max="13829" width="15.7109375" style="2" customWidth="1"/>
    <col min="13830" max="13831" width="2.85546875" style="2" customWidth="1"/>
    <col min="13832" max="13833" width="15.7109375" style="2" customWidth="1"/>
    <col min="13834" max="13835" width="2.85546875" style="2" customWidth="1"/>
    <col min="13836" max="14080" width="11.42578125" style="2"/>
    <col min="14081" max="14081" width="2.85546875" style="2" customWidth="1"/>
    <col min="14082" max="14082" width="37.5703125" style="2" customWidth="1"/>
    <col min="14083" max="14083" width="2.85546875" style="2" customWidth="1"/>
    <col min="14084" max="14085" width="15.7109375" style="2" customWidth="1"/>
    <col min="14086" max="14087" width="2.85546875" style="2" customWidth="1"/>
    <col min="14088" max="14089" width="15.7109375" style="2" customWidth="1"/>
    <col min="14090" max="14091" width="2.85546875" style="2" customWidth="1"/>
    <col min="14092" max="14336" width="11.42578125" style="2"/>
    <col min="14337" max="14337" width="2.85546875" style="2" customWidth="1"/>
    <col min="14338" max="14338" width="37.5703125" style="2" customWidth="1"/>
    <col min="14339" max="14339" width="2.85546875" style="2" customWidth="1"/>
    <col min="14340" max="14341" width="15.7109375" style="2" customWidth="1"/>
    <col min="14342" max="14343" width="2.85546875" style="2" customWidth="1"/>
    <col min="14344" max="14345" width="15.7109375" style="2" customWidth="1"/>
    <col min="14346" max="14347" width="2.85546875" style="2" customWidth="1"/>
    <col min="14348" max="14592" width="11.42578125" style="2"/>
    <col min="14593" max="14593" width="2.85546875" style="2" customWidth="1"/>
    <col min="14594" max="14594" width="37.5703125" style="2" customWidth="1"/>
    <col min="14595" max="14595" width="2.85546875" style="2" customWidth="1"/>
    <col min="14596" max="14597" width="15.7109375" style="2" customWidth="1"/>
    <col min="14598" max="14599" width="2.85546875" style="2" customWidth="1"/>
    <col min="14600" max="14601" width="15.7109375" style="2" customWidth="1"/>
    <col min="14602" max="14603" width="2.85546875" style="2" customWidth="1"/>
    <col min="14604" max="14848" width="11.42578125" style="2"/>
    <col min="14849" max="14849" width="2.85546875" style="2" customWidth="1"/>
    <col min="14850" max="14850" width="37.5703125" style="2" customWidth="1"/>
    <col min="14851" max="14851" width="2.85546875" style="2" customWidth="1"/>
    <col min="14852" max="14853" width="15.7109375" style="2" customWidth="1"/>
    <col min="14854" max="14855" width="2.85546875" style="2" customWidth="1"/>
    <col min="14856" max="14857" width="15.7109375" style="2" customWidth="1"/>
    <col min="14858" max="14859" width="2.85546875" style="2" customWidth="1"/>
    <col min="14860" max="15104" width="11.42578125" style="2"/>
    <col min="15105" max="15105" width="2.85546875" style="2" customWidth="1"/>
    <col min="15106" max="15106" width="37.5703125" style="2" customWidth="1"/>
    <col min="15107" max="15107" width="2.85546875" style="2" customWidth="1"/>
    <col min="15108" max="15109" width="15.7109375" style="2" customWidth="1"/>
    <col min="15110" max="15111" width="2.85546875" style="2" customWidth="1"/>
    <col min="15112" max="15113" width="15.7109375" style="2" customWidth="1"/>
    <col min="15114" max="15115" width="2.85546875" style="2" customWidth="1"/>
    <col min="15116" max="15360" width="11.42578125" style="2"/>
    <col min="15361" max="15361" width="2.85546875" style="2" customWidth="1"/>
    <col min="15362" max="15362" width="37.5703125" style="2" customWidth="1"/>
    <col min="15363" max="15363" width="2.85546875" style="2" customWidth="1"/>
    <col min="15364" max="15365" width="15.7109375" style="2" customWidth="1"/>
    <col min="15366" max="15367" width="2.85546875" style="2" customWidth="1"/>
    <col min="15368" max="15369" width="15.7109375" style="2" customWidth="1"/>
    <col min="15370" max="15371" width="2.85546875" style="2" customWidth="1"/>
    <col min="15372" max="15616" width="11.42578125" style="2"/>
    <col min="15617" max="15617" width="2.85546875" style="2" customWidth="1"/>
    <col min="15618" max="15618" width="37.5703125" style="2" customWidth="1"/>
    <col min="15619" max="15619" width="2.85546875" style="2" customWidth="1"/>
    <col min="15620" max="15621" width="15.7109375" style="2" customWidth="1"/>
    <col min="15622" max="15623" width="2.85546875" style="2" customWidth="1"/>
    <col min="15624" max="15625" width="15.7109375" style="2" customWidth="1"/>
    <col min="15626" max="15627" width="2.85546875" style="2" customWidth="1"/>
    <col min="15628" max="15872" width="11.42578125" style="2"/>
    <col min="15873" max="15873" width="2.85546875" style="2" customWidth="1"/>
    <col min="15874" max="15874" width="37.5703125" style="2" customWidth="1"/>
    <col min="15875" max="15875" width="2.85546875" style="2" customWidth="1"/>
    <col min="15876" max="15877" width="15.7109375" style="2" customWidth="1"/>
    <col min="15878" max="15879" width="2.85546875" style="2" customWidth="1"/>
    <col min="15880" max="15881" width="15.7109375" style="2" customWidth="1"/>
    <col min="15882" max="15883" width="2.85546875" style="2" customWidth="1"/>
    <col min="15884" max="16128" width="11.42578125" style="2"/>
    <col min="16129" max="16129" width="2.85546875" style="2" customWidth="1"/>
    <col min="16130" max="16130" width="37.5703125" style="2" customWidth="1"/>
    <col min="16131" max="16131" width="2.85546875" style="2" customWidth="1"/>
    <col min="16132" max="16133" width="15.7109375" style="2" customWidth="1"/>
    <col min="16134" max="16135" width="2.85546875" style="2" customWidth="1"/>
    <col min="16136" max="16137" width="15.7109375" style="2" customWidth="1"/>
    <col min="16138" max="16139" width="2.85546875" style="2" customWidth="1"/>
    <col min="16140" max="16384" width="11.42578125" style="2"/>
  </cols>
  <sheetData>
    <row r="1" spans="2:12" ht="12" customHeight="1" x14ac:dyDescent="0.25">
      <c r="B1" s="1"/>
      <c r="D1" s="1"/>
      <c r="H1" s="209"/>
      <c r="I1" s="209"/>
    </row>
    <row r="2" spans="2:12" ht="12" customHeight="1" x14ac:dyDescent="0.25">
      <c r="B2" s="358" t="s">
        <v>465</v>
      </c>
      <c r="D2" s="5"/>
      <c r="H2" s="209"/>
      <c r="I2" s="209"/>
    </row>
    <row r="3" spans="2:12" ht="12" customHeight="1" x14ac:dyDescent="0.25">
      <c r="B3" s="6" t="s">
        <v>466</v>
      </c>
      <c r="H3" s="209"/>
      <c r="I3" s="209"/>
    </row>
    <row r="4" spans="2:12" ht="12" customHeight="1" x14ac:dyDescent="0.25">
      <c r="B4" s="2042" t="s">
        <v>4</v>
      </c>
      <c r="C4" s="8"/>
      <c r="D4" s="2043" t="s">
        <v>467</v>
      </c>
      <c r="E4" s="2043"/>
      <c r="F4" s="8"/>
      <c r="G4" s="8"/>
      <c r="H4" s="2043" t="s">
        <v>468</v>
      </c>
      <c r="I4" s="2043"/>
      <c r="J4" s="8"/>
      <c r="K4" s="8"/>
    </row>
    <row r="5" spans="2:12" ht="12" customHeight="1" x14ac:dyDescent="0.25">
      <c r="B5" s="2042"/>
      <c r="C5" s="13"/>
      <c r="D5" s="2043"/>
      <c r="E5" s="2043"/>
      <c r="F5" s="13"/>
      <c r="G5" s="13"/>
      <c r="H5" s="2043"/>
      <c r="I5" s="2043"/>
      <c r="J5" s="13"/>
      <c r="K5" s="13"/>
    </row>
    <row r="6" spans="2:12" ht="12" customHeight="1" x14ac:dyDescent="0.25">
      <c r="B6" s="2042"/>
      <c r="C6" s="13"/>
      <c r="D6" s="436">
        <v>2016</v>
      </c>
      <c r="E6" s="436">
        <v>2015</v>
      </c>
      <c r="F6" s="13"/>
      <c r="G6" s="13"/>
      <c r="H6" s="436">
        <v>2016</v>
      </c>
      <c r="I6" s="436">
        <v>2015</v>
      </c>
      <c r="J6" s="13"/>
      <c r="K6" s="13"/>
    </row>
    <row r="7" spans="2:12" ht="12" customHeight="1" x14ac:dyDescent="0.25">
      <c r="B7" s="16"/>
      <c r="C7" s="13"/>
      <c r="D7" s="16"/>
      <c r="E7" s="16"/>
      <c r="F7" s="13"/>
      <c r="G7" s="13"/>
      <c r="H7" s="209"/>
      <c r="I7" s="209"/>
      <c r="J7" s="13"/>
      <c r="K7" s="13"/>
    </row>
    <row r="8" spans="2:12" ht="12" customHeight="1" x14ac:dyDescent="0.25">
      <c r="B8" s="437" t="s">
        <v>11</v>
      </c>
      <c r="C8" s="16"/>
      <c r="D8" s="21"/>
      <c r="E8" s="21"/>
      <c r="F8" s="118"/>
      <c r="G8" s="16"/>
      <c r="H8" s="209"/>
      <c r="I8" s="209"/>
      <c r="J8" s="118"/>
      <c r="K8" s="16"/>
      <c r="L8" s="148"/>
    </row>
    <row r="9" spans="2:12" ht="12" customHeight="1" x14ac:dyDescent="0.25">
      <c r="B9" s="26" t="s">
        <v>12</v>
      </c>
      <c r="C9" s="21"/>
      <c r="D9" s="646">
        <v>3.72</v>
      </c>
      <c r="E9" s="998">
        <v>4.75</v>
      </c>
      <c r="F9" s="1006"/>
      <c r="G9" s="360"/>
      <c r="H9" s="646" t="s">
        <v>131</v>
      </c>
      <c r="I9" s="1066">
        <v>4.75</v>
      </c>
      <c r="J9" s="128"/>
      <c r="K9" s="21"/>
      <c r="L9" s="148"/>
    </row>
    <row r="10" spans="2:12" ht="12" customHeight="1" x14ac:dyDescent="0.25">
      <c r="B10" s="32" t="s">
        <v>14</v>
      </c>
      <c r="C10" s="29"/>
      <c r="D10" s="638">
        <v>13.63</v>
      </c>
      <c r="E10" s="989">
        <v>14.14</v>
      </c>
      <c r="F10" s="1007"/>
      <c r="G10" s="1008"/>
      <c r="H10" s="638">
        <v>5.52</v>
      </c>
      <c r="I10" s="996">
        <v>4.96</v>
      </c>
      <c r="J10" s="128"/>
      <c r="K10" s="29"/>
      <c r="L10" s="148"/>
    </row>
    <row r="11" spans="2:12" ht="12" customHeight="1" x14ac:dyDescent="0.25">
      <c r="B11" s="32" t="s">
        <v>16</v>
      </c>
      <c r="C11" s="36"/>
      <c r="D11" s="638">
        <v>25.24</v>
      </c>
      <c r="E11" s="989">
        <v>28.57</v>
      </c>
      <c r="F11" s="1009"/>
      <c r="G11" s="1008"/>
      <c r="H11" s="638">
        <v>16.82</v>
      </c>
      <c r="I11" s="996">
        <v>29.96</v>
      </c>
      <c r="J11" s="431"/>
      <c r="K11" s="36"/>
      <c r="L11" s="148"/>
    </row>
    <row r="12" spans="2:12" ht="12" customHeight="1" x14ac:dyDescent="0.25">
      <c r="B12" s="32" t="s">
        <v>18</v>
      </c>
      <c r="C12" s="36"/>
      <c r="D12" s="638">
        <v>3.98</v>
      </c>
      <c r="E12" s="989">
        <v>4.4400000000000004</v>
      </c>
      <c r="F12" s="1007"/>
      <c r="G12" s="1008"/>
      <c r="H12" s="638">
        <v>4.2699999999999996</v>
      </c>
      <c r="I12" s="996">
        <v>4.29</v>
      </c>
      <c r="J12" s="128"/>
      <c r="K12" s="36"/>
      <c r="L12" s="148"/>
    </row>
    <row r="13" spans="2:12" ht="12" customHeight="1" x14ac:dyDescent="0.25">
      <c r="B13" s="32" t="s">
        <v>20</v>
      </c>
      <c r="C13" s="36"/>
      <c r="D13" s="638">
        <v>6.92</v>
      </c>
      <c r="E13" s="989">
        <v>5.85</v>
      </c>
      <c r="F13" s="1007"/>
      <c r="G13" s="1008"/>
      <c r="H13" s="638">
        <v>7.05</v>
      </c>
      <c r="I13" s="996">
        <v>8.27</v>
      </c>
      <c r="J13" s="128"/>
      <c r="K13" s="36"/>
      <c r="L13" s="148"/>
    </row>
    <row r="14" spans="2:12" ht="12" customHeight="1" x14ac:dyDescent="0.25">
      <c r="B14" s="32" t="s">
        <v>22</v>
      </c>
      <c r="C14" s="36"/>
      <c r="D14" s="638">
        <v>5.27</v>
      </c>
      <c r="E14" s="989">
        <v>5.16</v>
      </c>
      <c r="F14" s="1007"/>
      <c r="G14" s="1008"/>
      <c r="H14" s="638">
        <v>6.38</v>
      </c>
      <c r="I14" s="996">
        <v>7.11</v>
      </c>
      <c r="J14" s="128"/>
      <c r="K14" s="36"/>
      <c r="L14" s="148"/>
    </row>
    <row r="15" spans="2:12" ht="12" customHeight="1" x14ac:dyDescent="0.25">
      <c r="B15" s="42" t="s">
        <v>24</v>
      </c>
      <c r="C15" s="36"/>
      <c r="D15" s="639">
        <v>6.1875</v>
      </c>
      <c r="E15" s="1285">
        <v>3.5886</v>
      </c>
      <c r="F15" s="1010"/>
      <c r="G15" s="1008"/>
      <c r="H15" s="639">
        <v>7.44</v>
      </c>
      <c r="I15" s="1284">
        <v>6.25</v>
      </c>
      <c r="J15" s="128"/>
      <c r="K15" s="36"/>
      <c r="L15" s="148"/>
    </row>
    <row r="16" spans="2:12" ht="12" customHeight="1" x14ac:dyDescent="0.25">
      <c r="B16" s="157"/>
      <c r="C16" s="36"/>
      <c r="D16" s="505"/>
      <c r="E16" s="505"/>
      <c r="F16" s="1008"/>
      <c r="G16" s="1008"/>
      <c r="H16" s="505"/>
      <c r="I16" s="505"/>
      <c r="J16" s="128"/>
      <c r="K16" s="36"/>
      <c r="L16" s="148"/>
    </row>
    <row r="17" spans="1:12" ht="12" customHeight="1" x14ac:dyDescent="0.25">
      <c r="B17" s="57"/>
      <c r="C17" s="36"/>
      <c r="D17" s="505"/>
      <c r="E17" s="505"/>
      <c r="F17" s="1008"/>
      <c r="G17" s="1008"/>
      <c r="H17" s="505"/>
      <c r="I17" s="505"/>
      <c r="J17" s="128"/>
      <c r="K17" s="36"/>
      <c r="L17" s="148"/>
    </row>
    <row r="18" spans="1:12" ht="12" customHeight="1" x14ac:dyDescent="0.25">
      <c r="B18" s="437" t="s">
        <v>31</v>
      </c>
      <c r="C18" s="36"/>
      <c r="D18" s="505"/>
      <c r="E18" s="505"/>
      <c r="F18" s="1008"/>
      <c r="G18" s="1008"/>
      <c r="H18" s="505"/>
      <c r="I18" s="505"/>
      <c r="J18" s="128"/>
      <c r="K18" s="36"/>
    </row>
    <row r="19" spans="1:12" ht="12" customHeight="1" x14ac:dyDescent="0.25">
      <c r="B19" s="26" t="s">
        <v>32</v>
      </c>
      <c r="C19" s="36"/>
      <c r="D19" s="646">
        <v>1.81</v>
      </c>
      <c r="E19" s="998">
        <v>2.38</v>
      </c>
      <c r="F19" s="1006"/>
      <c r="G19" s="1008"/>
      <c r="H19" s="646">
        <v>2.76</v>
      </c>
      <c r="I19" s="998">
        <v>2.88</v>
      </c>
      <c r="J19" s="744"/>
      <c r="K19" s="36"/>
    </row>
    <row r="20" spans="1:12" ht="12" customHeight="1" x14ac:dyDescent="0.25">
      <c r="B20" s="32" t="s">
        <v>700</v>
      </c>
      <c r="C20" s="29"/>
      <c r="D20" s="638" t="s">
        <v>812</v>
      </c>
      <c r="E20" s="989">
        <v>7.44</v>
      </c>
      <c r="F20" s="1007"/>
      <c r="G20" s="1008"/>
      <c r="H20" s="638" t="s">
        <v>811</v>
      </c>
      <c r="I20" s="989">
        <v>7.86</v>
      </c>
      <c r="J20" s="452"/>
      <c r="K20" s="29"/>
    </row>
    <row r="21" spans="1:12" ht="12" customHeight="1" x14ac:dyDescent="0.25">
      <c r="B21" s="32" t="s">
        <v>35</v>
      </c>
      <c r="C21" s="36"/>
      <c r="D21" s="638">
        <v>3.41</v>
      </c>
      <c r="E21" s="989">
        <v>3.84</v>
      </c>
      <c r="F21" s="1007"/>
      <c r="G21" s="1008"/>
      <c r="H21" s="638">
        <v>4.2279999999999998</v>
      </c>
      <c r="I21" s="989">
        <v>4.1859999999999999</v>
      </c>
      <c r="J21" s="452"/>
      <c r="K21" s="36"/>
    </row>
    <row r="22" spans="1:12" ht="12" customHeight="1" x14ac:dyDescent="0.25">
      <c r="B22" s="32" t="s">
        <v>37</v>
      </c>
      <c r="C22" s="36"/>
      <c r="D22" s="638">
        <v>11.01</v>
      </c>
      <c r="E22" s="989">
        <v>7.18</v>
      </c>
      <c r="F22" s="1007"/>
      <c r="G22" s="1008"/>
      <c r="H22" s="638">
        <v>11.06</v>
      </c>
      <c r="I22" s="989">
        <v>10.94</v>
      </c>
      <c r="J22" s="452"/>
      <c r="K22" s="36"/>
    </row>
    <row r="23" spans="1:12" ht="12" customHeight="1" x14ac:dyDescent="0.25">
      <c r="B23" s="32" t="s">
        <v>41</v>
      </c>
      <c r="C23" s="36"/>
      <c r="D23" s="638" t="s">
        <v>469</v>
      </c>
      <c r="E23" s="989" t="s">
        <v>469</v>
      </c>
      <c r="F23" s="1007"/>
      <c r="G23" s="1008"/>
      <c r="H23" s="638">
        <v>1.68</v>
      </c>
      <c r="I23" s="989">
        <v>1.68</v>
      </c>
      <c r="J23" s="452"/>
      <c r="K23" s="36"/>
    </row>
    <row r="24" spans="1:12" s="112" customFormat="1" ht="12" customHeight="1" x14ac:dyDescent="0.25">
      <c r="A24" s="1"/>
      <c r="B24" s="32" t="s">
        <v>43</v>
      </c>
      <c r="C24" s="36"/>
      <c r="D24" s="638">
        <v>7.5</v>
      </c>
      <c r="E24" s="989">
        <v>8.86</v>
      </c>
      <c r="F24" s="1007"/>
      <c r="G24" s="1008"/>
      <c r="H24" s="638">
        <v>8.1199999999999992</v>
      </c>
      <c r="I24" s="989">
        <v>8.9</v>
      </c>
      <c r="J24" s="452"/>
      <c r="K24" s="36"/>
    </row>
    <row r="25" spans="1:12" ht="12" customHeight="1" x14ac:dyDescent="0.25">
      <c r="B25" s="32" t="s">
        <v>45</v>
      </c>
      <c r="C25" s="36"/>
      <c r="D25" s="638">
        <v>5.7270000000000001E-2</v>
      </c>
      <c r="E25" s="989">
        <v>0.17091000000000001</v>
      </c>
      <c r="F25" s="1007"/>
      <c r="G25" s="1008"/>
      <c r="H25" s="638">
        <v>0.04</v>
      </c>
      <c r="I25" s="989">
        <v>0.26500000000000001</v>
      </c>
      <c r="J25" s="452"/>
      <c r="K25" s="36"/>
    </row>
    <row r="26" spans="1:12" ht="12" customHeight="1" x14ac:dyDescent="0.25">
      <c r="B26" s="32" t="s">
        <v>47</v>
      </c>
      <c r="C26" s="36"/>
      <c r="D26" s="638">
        <v>1.54</v>
      </c>
      <c r="E26" s="989">
        <v>1.67</v>
      </c>
      <c r="F26" s="1007"/>
      <c r="G26" s="1008"/>
      <c r="H26" s="638">
        <v>2.0699999999999998</v>
      </c>
      <c r="I26" s="989">
        <v>2.08</v>
      </c>
      <c r="J26" s="452"/>
      <c r="K26" s="36"/>
    </row>
    <row r="27" spans="1:12" ht="12" customHeight="1" x14ac:dyDescent="0.25">
      <c r="B27" s="32" t="s">
        <v>49</v>
      </c>
      <c r="C27" s="36"/>
      <c r="D27" s="638">
        <v>6.48</v>
      </c>
      <c r="E27" s="989">
        <v>8.64</v>
      </c>
      <c r="F27" s="1007"/>
      <c r="G27" s="1008"/>
      <c r="H27" s="638">
        <v>6.51</v>
      </c>
      <c r="I27" s="989">
        <v>7.74</v>
      </c>
      <c r="J27" s="452"/>
      <c r="K27" s="36"/>
    </row>
    <row r="28" spans="1:12" ht="12" customHeight="1" x14ac:dyDescent="0.25">
      <c r="B28" s="32" t="s">
        <v>50</v>
      </c>
      <c r="C28" s="36"/>
      <c r="D28" s="638">
        <v>2</v>
      </c>
      <c r="E28" s="989">
        <v>2.75</v>
      </c>
      <c r="F28" s="1007"/>
      <c r="G28" s="1008"/>
      <c r="H28" s="638">
        <v>3.36</v>
      </c>
      <c r="I28" s="989">
        <v>3.58</v>
      </c>
      <c r="J28" s="452"/>
      <c r="K28" s="36"/>
    </row>
    <row r="29" spans="1:12" ht="12" customHeight="1" x14ac:dyDescent="0.25">
      <c r="B29" s="32" t="s">
        <v>719</v>
      </c>
      <c r="C29" s="36"/>
      <c r="D29" s="638">
        <v>1.5</v>
      </c>
      <c r="E29" s="989">
        <v>1.772</v>
      </c>
      <c r="F29" s="1007"/>
      <c r="G29" s="1008"/>
      <c r="H29" s="638">
        <v>3.4660000000000002</v>
      </c>
      <c r="I29" s="989" t="s">
        <v>131</v>
      </c>
      <c r="J29" s="452"/>
      <c r="K29" s="36"/>
    </row>
    <row r="30" spans="1:12" ht="12" customHeight="1" x14ac:dyDescent="0.25">
      <c r="B30" s="32" t="s">
        <v>53</v>
      </c>
      <c r="C30" s="29"/>
      <c r="D30" s="638" t="s">
        <v>131</v>
      </c>
      <c r="E30" s="989">
        <v>3.06</v>
      </c>
      <c r="F30" s="1007"/>
      <c r="G30" s="1008"/>
      <c r="H30" s="638">
        <v>2.7974999999999999</v>
      </c>
      <c r="I30" s="989">
        <v>3.38</v>
      </c>
      <c r="J30" s="452"/>
      <c r="K30" s="29"/>
    </row>
    <row r="31" spans="1:12" ht="12" customHeight="1" x14ac:dyDescent="0.25">
      <c r="B31" s="32" t="s">
        <v>56</v>
      </c>
      <c r="C31" s="36"/>
      <c r="D31" s="638">
        <v>0.92513000000000001</v>
      </c>
      <c r="E31" s="989">
        <v>1.19</v>
      </c>
      <c r="F31" s="1007"/>
      <c r="G31" s="1008"/>
      <c r="H31" s="638">
        <v>2.4700000000000002</v>
      </c>
      <c r="I31" s="989">
        <v>2.6</v>
      </c>
      <c r="J31" s="452"/>
      <c r="K31" s="36"/>
    </row>
    <row r="32" spans="1:12" ht="12" customHeight="1" x14ac:dyDescent="0.25">
      <c r="B32" s="32" t="s">
        <v>58</v>
      </c>
      <c r="C32" s="36"/>
      <c r="D32" s="638">
        <v>1.6</v>
      </c>
      <c r="E32" s="989">
        <v>1.63</v>
      </c>
      <c r="F32" s="1007"/>
      <c r="G32" s="1008"/>
      <c r="H32" s="638">
        <v>2.8</v>
      </c>
      <c r="I32" s="989">
        <v>2.61</v>
      </c>
      <c r="J32" s="452"/>
      <c r="K32" s="36"/>
    </row>
    <row r="33" spans="1:14" ht="12" customHeight="1" x14ac:dyDescent="0.25">
      <c r="B33" s="32" t="s">
        <v>60</v>
      </c>
      <c r="C33" s="36"/>
      <c r="D33" s="638">
        <v>0.65869999999999995</v>
      </c>
      <c r="E33" s="989">
        <v>0.69</v>
      </c>
      <c r="F33" s="1007"/>
      <c r="G33" s="1008"/>
      <c r="H33" s="638">
        <v>1.2037</v>
      </c>
      <c r="I33" s="989">
        <v>1.0149999999999999</v>
      </c>
      <c r="J33" s="452"/>
      <c r="K33" s="36"/>
    </row>
    <row r="34" spans="1:14" ht="12" customHeight="1" x14ac:dyDescent="0.25">
      <c r="B34" s="42" t="s">
        <v>62</v>
      </c>
      <c r="C34" s="36"/>
      <c r="D34" s="639">
        <v>0.65922000000000003</v>
      </c>
      <c r="E34" s="1285">
        <v>0.75244</v>
      </c>
      <c r="F34" s="1010"/>
      <c r="G34" s="1008"/>
      <c r="H34" s="639">
        <v>0.82</v>
      </c>
      <c r="I34" s="1285">
        <v>1.39</v>
      </c>
      <c r="J34" s="453"/>
      <c r="K34" s="36"/>
    </row>
    <row r="35" spans="1:14" ht="12" customHeight="1" x14ac:dyDescent="0.25">
      <c r="B35" s="157"/>
      <c r="C35" s="36"/>
      <c r="D35" s="505"/>
      <c r="E35" s="505"/>
      <c r="F35" s="1008"/>
      <c r="G35" s="1008"/>
      <c r="H35" s="505"/>
      <c r="I35" s="505"/>
      <c r="J35" s="128"/>
      <c r="K35" s="36"/>
    </row>
    <row r="36" spans="1:14" ht="12" customHeight="1" x14ac:dyDescent="0.25">
      <c r="B36" s="48"/>
      <c r="C36" s="36"/>
      <c r="D36" s="505"/>
      <c r="E36" s="505"/>
      <c r="F36" s="1008"/>
      <c r="G36" s="1008"/>
      <c r="H36" s="505"/>
      <c r="I36" s="505"/>
      <c r="J36" s="128"/>
      <c r="K36" s="36"/>
    </row>
    <row r="37" spans="1:14" ht="12" customHeight="1" x14ac:dyDescent="0.25">
      <c r="B37" s="437" t="s">
        <v>64</v>
      </c>
      <c r="C37" s="36"/>
      <c r="D37" s="505"/>
      <c r="E37" s="505"/>
      <c r="F37" s="1008"/>
      <c r="G37" s="1008"/>
      <c r="H37" s="505"/>
      <c r="I37" s="505"/>
      <c r="J37" s="128"/>
      <c r="K37" s="36"/>
    </row>
    <row r="38" spans="1:14" ht="12" customHeight="1" x14ac:dyDescent="0.25">
      <c r="B38" s="26" t="s">
        <v>73</v>
      </c>
      <c r="C38" s="36"/>
      <c r="D38" s="1702">
        <v>-0.48</v>
      </c>
      <c r="E38" s="1703">
        <v>-0.13</v>
      </c>
      <c r="F38" s="1006"/>
      <c r="G38" s="1008"/>
      <c r="H38" s="1702">
        <v>1.4</v>
      </c>
      <c r="I38" s="1703">
        <v>1.77</v>
      </c>
      <c r="J38" s="451"/>
      <c r="K38" s="36"/>
    </row>
    <row r="39" spans="1:14" s="112" customFormat="1" ht="12" customHeight="1" x14ac:dyDescent="0.25">
      <c r="A39" s="3"/>
      <c r="B39" s="32" t="s">
        <v>74</v>
      </c>
      <c r="C39" s="36"/>
      <c r="D39" s="1704">
        <v>9.8990000000000009</v>
      </c>
      <c r="E39" s="1705">
        <v>11.467880000000001</v>
      </c>
      <c r="F39" s="1007"/>
      <c r="G39" s="1008"/>
      <c r="H39" s="1704">
        <v>11.09</v>
      </c>
      <c r="I39" s="1705">
        <v>10.45</v>
      </c>
      <c r="J39" s="452"/>
      <c r="K39" s="36"/>
    </row>
    <row r="40" spans="1:14" ht="12" customHeight="1" x14ac:dyDescent="0.25">
      <c r="B40" s="32" t="s">
        <v>78</v>
      </c>
      <c r="C40" s="36"/>
      <c r="D40" s="1704" t="s">
        <v>131</v>
      </c>
      <c r="E40" s="1705" t="s">
        <v>131</v>
      </c>
      <c r="F40" s="1007"/>
      <c r="G40" s="1008"/>
      <c r="H40" s="1704">
        <v>3.25</v>
      </c>
      <c r="I40" s="1705">
        <v>4</v>
      </c>
      <c r="J40" s="452"/>
      <c r="K40" s="36"/>
      <c r="L40" s="112"/>
      <c r="M40" s="112"/>
      <c r="N40" s="112"/>
    </row>
    <row r="41" spans="1:14" ht="12" customHeight="1" x14ac:dyDescent="0.25">
      <c r="B41" s="32" t="s">
        <v>79</v>
      </c>
      <c r="C41" s="36"/>
      <c r="D41" s="1704">
        <v>-0.32900000000000001</v>
      </c>
      <c r="E41" s="1705">
        <v>-0.127</v>
      </c>
      <c r="F41" s="1007"/>
      <c r="G41" s="1008"/>
      <c r="H41" s="1704">
        <v>0.21</v>
      </c>
      <c r="I41" s="1705">
        <v>0.63</v>
      </c>
      <c r="J41" s="452"/>
      <c r="K41" s="36"/>
      <c r="L41" s="112"/>
      <c r="M41" s="112"/>
      <c r="N41" s="112"/>
    </row>
    <row r="42" spans="1:14" ht="12" customHeight="1" x14ac:dyDescent="0.25">
      <c r="B42" s="32" t="s">
        <v>601</v>
      </c>
      <c r="C42" s="36"/>
      <c r="D42" s="1704">
        <v>9.8000000000000007</v>
      </c>
      <c r="E42" s="1705">
        <v>7.7</v>
      </c>
      <c r="F42" s="1007"/>
      <c r="G42" s="1008"/>
      <c r="H42" s="1704" t="s">
        <v>131</v>
      </c>
      <c r="I42" s="1705" t="s">
        <v>131</v>
      </c>
      <c r="J42" s="452"/>
      <c r="K42" s="36"/>
      <c r="L42" s="112"/>
      <c r="M42" s="112"/>
      <c r="N42" s="112"/>
    </row>
    <row r="43" spans="1:14" ht="12" customHeight="1" x14ac:dyDescent="0.25">
      <c r="B43" s="32" t="s">
        <v>83</v>
      </c>
      <c r="C43" s="36"/>
      <c r="D43" s="1704">
        <v>-0.32</v>
      </c>
      <c r="E43" s="1705">
        <v>-0.13</v>
      </c>
      <c r="F43" s="1007"/>
      <c r="G43" s="1008"/>
      <c r="H43" s="1704">
        <v>0.73599999999999999</v>
      </c>
      <c r="I43" s="1705">
        <v>1.1499999999999999</v>
      </c>
      <c r="J43" s="452"/>
      <c r="K43" s="36"/>
      <c r="L43" s="112"/>
      <c r="M43" s="112"/>
      <c r="N43" s="112"/>
    </row>
    <row r="44" spans="1:14" s="112" customFormat="1" ht="12" customHeight="1" x14ac:dyDescent="0.25">
      <c r="A44" s="1"/>
      <c r="B44" s="32" t="s">
        <v>84</v>
      </c>
      <c r="C44" s="36"/>
      <c r="D44" s="1704">
        <v>7.3583299999999996</v>
      </c>
      <c r="E44" s="1705">
        <v>6.63</v>
      </c>
      <c r="F44" s="1007"/>
      <c r="G44" s="1008"/>
      <c r="H44" s="1704">
        <v>8.91</v>
      </c>
      <c r="I44" s="1705">
        <v>9.76</v>
      </c>
      <c r="J44" s="452"/>
      <c r="K44" s="36"/>
    </row>
    <row r="45" spans="1:14" ht="12" customHeight="1" x14ac:dyDescent="0.25">
      <c r="B45" s="32" t="s">
        <v>86</v>
      </c>
      <c r="C45" s="36"/>
      <c r="D45" s="1704">
        <v>13</v>
      </c>
      <c r="E45" s="1705">
        <v>18.670000000000002</v>
      </c>
      <c r="F45" s="1007"/>
      <c r="G45" s="1008"/>
      <c r="H45" s="1704">
        <v>9.3276090494565782</v>
      </c>
      <c r="I45" s="1705">
        <v>7.2</v>
      </c>
      <c r="J45" s="452"/>
      <c r="K45" s="112"/>
      <c r="L45" s="112"/>
      <c r="M45" s="112"/>
      <c r="N45" s="112"/>
    </row>
    <row r="46" spans="1:14" ht="12" customHeight="1" x14ac:dyDescent="0.25">
      <c r="B46" s="32" t="s">
        <v>88</v>
      </c>
      <c r="C46" s="36"/>
      <c r="D46" s="1704">
        <v>-0.32</v>
      </c>
      <c r="E46" s="1705">
        <v>-0.13</v>
      </c>
      <c r="F46" s="1007"/>
      <c r="G46" s="1008"/>
      <c r="H46" s="1704" t="s">
        <v>131</v>
      </c>
      <c r="I46" s="1705" t="s">
        <v>131</v>
      </c>
      <c r="J46" s="452"/>
      <c r="K46" s="112"/>
      <c r="L46" s="112"/>
      <c r="M46" s="112"/>
      <c r="N46" s="112"/>
    </row>
    <row r="47" spans="1:14" ht="12" customHeight="1" x14ac:dyDescent="0.25">
      <c r="B47" s="32" t="s">
        <v>90</v>
      </c>
      <c r="C47" s="36"/>
      <c r="D47" s="1704">
        <v>10.5</v>
      </c>
      <c r="E47" s="1705">
        <v>11.8</v>
      </c>
      <c r="F47" s="1007"/>
      <c r="G47" s="1008"/>
      <c r="H47" s="1704">
        <v>8.43E-2</v>
      </c>
      <c r="I47" s="1705">
        <v>9.7000000000000003E-2</v>
      </c>
      <c r="J47" s="452"/>
      <c r="K47" s="112"/>
      <c r="L47" s="112"/>
      <c r="M47" s="112"/>
      <c r="N47" s="112"/>
    </row>
    <row r="48" spans="1:14" ht="12" customHeight="1" x14ac:dyDescent="0.25">
      <c r="B48" s="32" t="s">
        <v>94</v>
      </c>
      <c r="C48" s="36"/>
      <c r="D48" s="1704">
        <v>-0.7</v>
      </c>
      <c r="E48" s="1705">
        <v>-0.4</v>
      </c>
      <c r="F48" s="1007"/>
      <c r="G48" s="1008"/>
      <c r="H48" s="1704">
        <v>0.55000000000000004</v>
      </c>
      <c r="I48" s="1705">
        <v>0.93</v>
      </c>
      <c r="J48" s="452"/>
      <c r="K48" s="112"/>
      <c r="L48" s="112"/>
      <c r="M48" s="112"/>
      <c r="N48" s="112"/>
    </row>
    <row r="49" spans="2:14" ht="12" customHeight="1" x14ac:dyDescent="0.25">
      <c r="B49" s="32" t="s">
        <v>95</v>
      </c>
      <c r="C49" s="36"/>
      <c r="D49" s="1704">
        <v>13.96</v>
      </c>
      <c r="E49" s="1705">
        <v>0.45700000000000002</v>
      </c>
      <c r="F49" s="1701"/>
      <c r="G49" s="1008"/>
      <c r="H49" s="1704">
        <v>0.16239999999999999</v>
      </c>
      <c r="I49" s="1705">
        <v>11.16</v>
      </c>
      <c r="J49" s="452"/>
      <c r="K49" s="112"/>
      <c r="L49" s="112"/>
      <c r="M49" s="112"/>
      <c r="N49" s="112"/>
    </row>
    <row r="50" spans="2:14" ht="12" customHeight="1" x14ac:dyDescent="0.25">
      <c r="B50" s="32" t="s">
        <v>97</v>
      </c>
      <c r="C50" s="36"/>
      <c r="D50" s="1704">
        <v>1.17</v>
      </c>
      <c r="E50" s="1705">
        <v>1.1299999999999999</v>
      </c>
      <c r="F50" s="1007"/>
      <c r="G50" s="1008"/>
      <c r="H50" s="1704">
        <v>1.5</v>
      </c>
      <c r="I50" s="1705">
        <v>1.75</v>
      </c>
      <c r="J50" s="452"/>
      <c r="K50" s="112"/>
      <c r="L50" s="112"/>
      <c r="M50" s="112"/>
      <c r="N50" s="112"/>
    </row>
    <row r="51" spans="2:14" ht="12" customHeight="1" x14ac:dyDescent="0.25">
      <c r="B51" s="32" t="s">
        <v>99</v>
      </c>
      <c r="C51" s="36"/>
      <c r="D51" s="1704" t="s">
        <v>131</v>
      </c>
      <c r="E51" s="1705">
        <v>1.17</v>
      </c>
      <c r="F51" s="1007"/>
      <c r="G51" s="1008"/>
      <c r="H51" s="1704" t="s">
        <v>131</v>
      </c>
      <c r="I51" s="1705" t="s">
        <v>131</v>
      </c>
      <c r="J51" s="452"/>
      <c r="K51" s="112"/>
      <c r="L51" s="112"/>
      <c r="M51" s="112"/>
      <c r="N51" s="112"/>
    </row>
    <row r="52" spans="2:14" ht="12" customHeight="1" x14ac:dyDescent="0.25">
      <c r="B52" s="32" t="s">
        <v>103</v>
      </c>
      <c r="C52" s="36"/>
      <c r="D52" s="1704">
        <v>-0.73</v>
      </c>
      <c r="E52" s="1705">
        <v>-0.76</v>
      </c>
      <c r="F52" s="1007"/>
      <c r="G52" s="1008"/>
      <c r="H52" s="1704">
        <v>-1.4E-3</v>
      </c>
      <c r="I52" s="1705">
        <v>-5.0000000000000001E-4</v>
      </c>
      <c r="J52" s="452"/>
      <c r="K52" s="112"/>
      <c r="L52" s="112"/>
      <c r="M52" s="112"/>
      <c r="N52" s="112"/>
    </row>
    <row r="53" spans="2:14" ht="12" customHeight="1" x14ac:dyDescent="0.25">
      <c r="B53" s="42" t="s">
        <v>107</v>
      </c>
      <c r="C53" s="36"/>
      <c r="D53" s="1706">
        <v>1.6</v>
      </c>
      <c r="E53" s="1707">
        <v>1.6</v>
      </c>
      <c r="F53" s="1010"/>
      <c r="G53" s="1008"/>
      <c r="H53" s="1706">
        <v>2.1000000000000001E-2</v>
      </c>
      <c r="I53" s="1707">
        <v>2.1000000000000001E-2</v>
      </c>
      <c r="J53" s="453"/>
      <c r="K53" s="112"/>
      <c r="L53" s="112"/>
      <c r="M53" s="112"/>
      <c r="N53" s="112"/>
    </row>
    <row r="54" spans="2:14" ht="12" customHeight="1" x14ac:dyDescent="0.25">
      <c r="B54" s="157"/>
      <c r="C54" s="36"/>
      <c r="D54" s="159"/>
      <c r="E54" s="159"/>
      <c r="F54" s="128"/>
      <c r="G54" s="36"/>
      <c r="H54" s="446"/>
      <c r="I54" s="446"/>
      <c r="J54" s="128"/>
      <c r="K54" s="112"/>
      <c r="L54" s="112"/>
      <c r="M54" s="112"/>
      <c r="N54" s="112"/>
    </row>
    <row r="55" spans="2:14" ht="12" customHeight="1" x14ac:dyDescent="0.25">
      <c r="B55" s="21" t="s">
        <v>292</v>
      </c>
      <c r="C55" s="36"/>
      <c r="D55" s="159"/>
      <c r="E55" s="159"/>
      <c r="F55" s="118"/>
      <c r="G55" s="36"/>
      <c r="H55" s="446"/>
      <c r="I55" s="446"/>
      <c r="J55" s="118"/>
      <c r="K55" s="112"/>
      <c r="L55" s="112"/>
      <c r="M55" s="112"/>
      <c r="N55" s="112"/>
    </row>
    <row r="56" spans="2:14" ht="12" customHeight="1" x14ac:dyDescent="0.25">
      <c r="B56" s="112" t="s">
        <v>391</v>
      </c>
      <c r="E56" s="1"/>
      <c r="H56" s="446"/>
      <c r="I56" s="446"/>
      <c r="K56" s="112"/>
      <c r="L56" s="112"/>
      <c r="M56" s="112"/>
      <c r="N56" s="112"/>
    </row>
    <row r="57" spans="2:14" ht="12" customHeight="1" x14ac:dyDescent="0.25">
      <c r="B57" s="112" t="s">
        <v>464</v>
      </c>
      <c r="E57" s="1"/>
      <c r="F57" s="7"/>
      <c r="H57" s="446"/>
      <c r="I57" s="446"/>
      <c r="J57" s="7"/>
      <c r="L57" s="112"/>
      <c r="M57" s="112"/>
      <c r="N57" s="112"/>
    </row>
    <row r="58" spans="2:14" ht="12" customHeight="1" x14ac:dyDescent="0.25">
      <c r="B58" s="450" t="s">
        <v>470</v>
      </c>
      <c r="C58" s="92"/>
      <c r="G58" s="92"/>
      <c r="H58" s="442"/>
      <c r="I58" s="442"/>
    </row>
    <row r="59" spans="2:14" ht="12" customHeight="1" x14ac:dyDescent="0.25">
      <c r="H59" s="442"/>
      <c r="I59" s="442"/>
    </row>
    <row r="60" spans="2:14" ht="12" customHeight="1" x14ac:dyDescent="0.25">
      <c r="H60" s="442"/>
      <c r="I60" s="442"/>
      <c r="K60" s="92"/>
    </row>
    <row r="61" spans="2:14" ht="12" customHeight="1" x14ac:dyDescent="0.25">
      <c r="H61" s="442"/>
      <c r="I61" s="442"/>
    </row>
    <row r="62" spans="2:14" ht="12" customHeight="1" x14ac:dyDescent="0.25">
      <c r="H62" s="442"/>
      <c r="I62" s="442"/>
    </row>
    <row r="63" spans="2:14" ht="12" customHeight="1" x14ac:dyDescent="0.25">
      <c r="H63" s="442"/>
      <c r="I63" s="442"/>
    </row>
    <row r="64" spans="2:14" ht="12" customHeight="1" x14ac:dyDescent="0.25">
      <c r="H64" s="442"/>
      <c r="I64" s="442"/>
    </row>
    <row r="65" spans="8:9" ht="12" customHeight="1" x14ac:dyDescent="0.25">
      <c r="H65" s="442"/>
      <c r="I65" s="442"/>
    </row>
    <row r="66" spans="8:9" ht="12" customHeight="1" x14ac:dyDescent="0.25">
      <c r="H66" s="442"/>
      <c r="I66" s="442"/>
    </row>
    <row r="67" spans="8:9" ht="12" customHeight="1" x14ac:dyDescent="0.25">
      <c r="H67" s="442"/>
      <c r="I67" s="442"/>
    </row>
    <row r="68" spans="8:9" ht="12" customHeight="1" x14ac:dyDescent="0.25">
      <c r="H68" s="442"/>
      <c r="I68" s="442"/>
    </row>
    <row r="69" spans="8:9" ht="12" customHeight="1" x14ac:dyDescent="0.25">
      <c r="H69" s="442"/>
      <c r="I69" s="442"/>
    </row>
    <row r="70" spans="8:9" ht="12" customHeight="1" x14ac:dyDescent="0.25">
      <c r="H70" s="442"/>
      <c r="I70" s="442"/>
    </row>
    <row r="71" spans="8:9" ht="12" customHeight="1" x14ac:dyDescent="0.25">
      <c r="H71" s="442"/>
      <c r="I71" s="442"/>
    </row>
    <row r="72" spans="8:9" ht="12" customHeight="1" x14ac:dyDescent="0.25">
      <c r="H72" s="442"/>
      <c r="I72" s="442"/>
    </row>
    <row r="73" spans="8:9" ht="12" customHeight="1" x14ac:dyDescent="0.25">
      <c r="H73" s="442"/>
      <c r="I73" s="442"/>
    </row>
    <row r="74" spans="8:9" ht="12" customHeight="1" x14ac:dyDescent="0.25"/>
    <row r="75" spans="8:9" ht="12" customHeight="1" x14ac:dyDescent="0.25"/>
    <row r="76" spans="8:9" ht="12" customHeight="1" x14ac:dyDescent="0.25"/>
    <row r="77" spans="8:9" ht="12" customHeight="1" x14ac:dyDescent="0.25"/>
    <row r="78" spans="8:9" ht="12" customHeight="1" x14ac:dyDescent="0.25"/>
    <row r="79" spans="8:9" ht="12" customHeight="1" x14ac:dyDescent="0.25"/>
    <row r="80" spans="8:9" ht="12" customHeight="1" x14ac:dyDescent="0.25"/>
    <row r="81" spans="2:4" ht="12" customHeight="1" x14ac:dyDescent="0.25"/>
    <row r="82" spans="2:4" ht="12" customHeight="1" x14ac:dyDescent="0.25"/>
    <row r="83" spans="2:4" ht="12" customHeight="1" x14ac:dyDescent="0.25"/>
    <row r="84" spans="2:4" ht="12" customHeight="1" x14ac:dyDescent="0.25">
      <c r="B84" s="92"/>
      <c r="D84" s="92"/>
    </row>
  </sheetData>
  <mergeCells count="3">
    <mergeCell ref="B4:B6"/>
    <mergeCell ref="D4:E5"/>
    <mergeCell ref="H4:I5"/>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123"/>
  <sheetViews>
    <sheetView showGridLines="0" topLeftCell="B1" zoomScale="85" zoomScaleNormal="85" workbookViewId="0">
      <selection activeCell="P19" sqref="P19"/>
    </sheetView>
  </sheetViews>
  <sheetFormatPr defaultColWidth="11.42578125" defaultRowHeight="15" x14ac:dyDescent="0.25"/>
  <cols>
    <col min="1" max="1" width="2.85546875" style="1" customWidth="1"/>
    <col min="2" max="2" width="37.42578125" style="1" customWidth="1"/>
    <col min="3" max="3" width="40.7109375" style="1" bestFit="1" customWidth="1"/>
    <col min="4" max="4" width="5.28515625" style="454" bestFit="1" customWidth="1"/>
    <col min="5" max="5" width="2.85546875" style="1" customWidth="1"/>
    <col min="6" max="7" width="15.7109375" style="1" customWidth="1"/>
    <col min="8" max="8" width="3.42578125" style="1" customWidth="1"/>
    <col min="9" max="9" width="2.85546875" style="1" customWidth="1"/>
    <col min="10" max="10" width="10.85546875" style="1" customWidth="1"/>
    <col min="11" max="11" width="2.85546875" style="2" customWidth="1"/>
    <col min="12" max="13" width="12.28515625" style="2" customWidth="1"/>
    <col min="14" max="14" width="2.85546875" style="3" customWidth="1"/>
    <col min="15" max="15" width="37.42578125" style="3" customWidth="1"/>
    <col min="16" max="16" width="37.42578125" style="1" customWidth="1"/>
    <col min="17" max="17" width="2.85546875" style="1" customWidth="1"/>
    <col min="18" max="19" width="15.7109375" style="3" customWidth="1"/>
    <col min="20" max="21" width="2.85546875" style="3" customWidth="1"/>
    <col min="22" max="22" width="10.85546875" style="3" customWidth="1"/>
    <col min="23" max="23" width="2.85546875" style="2" customWidth="1"/>
    <col min="24" max="257" width="11.42578125" style="2"/>
    <col min="258" max="258" width="2.85546875" style="2" customWidth="1"/>
    <col min="259" max="260" width="37.42578125" style="2" customWidth="1"/>
    <col min="261" max="261" width="5.28515625" style="2" bestFit="1" customWidth="1"/>
    <col min="262" max="262" width="2.85546875" style="2" customWidth="1"/>
    <col min="263" max="264" width="15.7109375" style="2" customWidth="1"/>
    <col min="265" max="266" width="2.85546875" style="2" customWidth="1"/>
    <col min="267" max="267" width="10.85546875" style="2" customWidth="1"/>
    <col min="268" max="268" width="2.85546875" style="2" customWidth="1"/>
    <col min="269" max="270" width="12.28515625" style="2" customWidth="1"/>
    <col min="271" max="271" width="2.85546875" style="2" customWidth="1"/>
    <col min="272" max="273" width="37.42578125" style="2" customWidth="1"/>
    <col min="274" max="274" width="2.85546875" style="2" customWidth="1"/>
    <col min="275" max="276" width="15.7109375" style="2" customWidth="1"/>
    <col min="277" max="277" width="2.85546875" style="2" customWidth="1"/>
    <col min="278" max="278" width="10.85546875" style="2" customWidth="1"/>
    <col min="279" max="279" width="2.85546875" style="2" customWidth="1"/>
    <col min="280" max="513" width="11.42578125" style="2"/>
    <col min="514" max="514" width="2.85546875" style="2" customWidth="1"/>
    <col min="515" max="516" width="37.42578125" style="2" customWidth="1"/>
    <col min="517" max="517" width="5.28515625" style="2" bestFit="1" customWidth="1"/>
    <col min="518" max="518" width="2.85546875" style="2" customWidth="1"/>
    <col min="519" max="520" width="15.7109375" style="2" customWidth="1"/>
    <col min="521" max="522" width="2.85546875" style="2" customWidth="1"/>
    <col min="523" max="523" width="10.85546875" style="2" customWidth="1"/>
    <col min="524" max="524" width="2.85546875" style="2" customWidth="1"/>
    <col min="525" max="526" width="12.28515625" style="2" customWidth="1"/>
    <col min="527" max="527" width="2.85546875" style="2" customWidth="1"/>
    <col min="528" max="529" width="37.42578125" style="2" customWidth="1"/>
    <col min="530" max="530" width="2.85546875" style="2" customWidth="1"/>
    <col min="531" max="532" width="15.7109375" style="2" customWidth="1"/>
    <col min="533" max="533" width="2.85546875" style="2" customWidth="1"/>
    <col min="534" max="534" width="10.85546875" style="2" customWidth="1"/>
    <col min="535" max="535" width="2.85546875" style="2" customWidth="1"/>
    <col min="536" max="769" width="11.42578125" style="2"/>
    <col min="770" max="770" width="2.85546875" style="2" customWidth="1"/>
    <col min="771" max="772" width="37.42578125" style="2" customWidth="1"/>
    <col min="773" max="773" width="5.28515625" style="2" bestFit="1" customWidth="1"/>
    <col min="774" max="774" width="2.85546875" style="2" customWidth="1"/>
    <col min="775" max="776" width="15.7109375" style="2" customWidth="1"/>
    <col min="777" max="778" width="2.85546875" style="2" customWidth="1"/>
    <col min="779" max="779" width="10.85546875" style="2" customWidth="1"/>
    <col min="780" max="780" width="2.85546875" style="2" customWidth="1"/>
    <col min="781" max="782" width="12.28515625" style="2" customWidth="1"/>
    <col min="783" max="783" width="2.85546875" style="2" customWidth="1"/>
    <col min="784" max="785" width="37.42578125" style="2" customWidth="1"/>
    <col min="786" max="786" width="2.85546875" style="2" customWidth="1"/>
    <col min="787" max="788" width="15.7109375" style="2" customWidth="1"/>
    <col min="789" max="789" width="2.85546875" style="2" customWidth="1"/>
    <col min="790" max="790" width="10.85546875" style="2" customWidth="1"/>
    <col min="791" max="791" width="2.85546875" style="2" customWidth="1"/>
    <col min="792" max="1025" width="11.42578125" style="2"/>
    <col min="1026" max="1026" width="2.85546875" style="2" customWidth="1"/>
    <col min="1027" max="1028" width="37.42578125" style="2" customWidth="1"/>
    <col min="1029" max="1029" width="5.28515625" style="2" bestFit="1" customWidth="1"/>
    <col min="1030" max="1030" width="2.85546875" style="2" customWidth="1"/>
    <col min="1031" max="1032" width="15.7109375" style="2" customWidth="1"/>
    <col min="1033" max="1034" width="2.85546875" style="2" customWidth="1"/>
    <col min="1035" max="1035" width="10.85546875" style="2" customWidth="1"/>
    <col min="1036" max="1036" width="2.85546875" style="2" customWidth="1"/>
    <col min="1037" max="1038" width="12.28515625" style="2" customWidth="1"/>
    <col min="1039" max="1039" width="2.85546875" style="2" customWidth="1"/>
    <col min="1040" max="1041" width="37.42578125" style="2" customWidth="1"/>
    <col min="1042" max="1042" width="2.85546875" style="2" customWidth="1"/>
    <col min="1043" max="1044" width="15.7109375" style="2" customWidth="1"/>
    <col min="1045" max="1045" width="2.85546875" style="2" customWidth="1"/>
    <col min="1046" max="1046" width="10.85546875" style="2" customWidth="1"/>
    <col min="1047" max="1047" width="2.85546875" style="2" customWidth="1"/>
    <col min="1048" max="1281" width="11.42578125" style="2"/>
    <col min="1282" max="1282" width="2.85546875" style="2" customWidth="1"/>
    <col min="1283" max="1284" width="37.42578125" style="2" customWidth="1"/>
    <col min="1285" max="1285" width="5.28515625" style="2" bestFit="1" customWidth="1"/>
    <col min="1286" max="1286" width="2.85546875" style="2" customWidth="1"/>
    <col min="1287" max="1288" width="15.7109375" style="2" customWidth="1"/>
    <col min="1289" max="1290" width="2.85546875" style="2" customWidth="1"/>
    <col min="1291" max="1291" width="10.85546875" style="2" customWidth="1"/>
    <col min="1292" max="1292" width="2.85546875" style="2" customWidth="1"/>
    <col min="1293" max="1294" width="12.28515625" style="2" customWidth="1"/>
    <col min="1295" max="1295" width="2.85546875" style="2" customWidth="1"/>
    <col min="1296" max="1297" width="37.42578125" style="2" customWidth="1"/>
    <col min="1298" max="1298" width="2.85546875" style="2" customWidth="1"/>
    <col min="1299" max="1300" width="15.7109375" style="2" customWidth="1"/>
    <col min="1301" max="1301" width="2.85546875" style="2" customWidth="1"/>
    <col min="1302" max="1302" width="10.85546875" style="2" customWidth="1"/>
    <col min="1303" max="1303" width="2.85546875" style="2" customWidth="1"/>
    <col min="1304" max="1537" width="11.42578125" style="2"/>
    <col min="1538" max="1538" width="2.85546875" style="2" customWidth="1"/>
    <col min="1539" max="1540" width="37.42578125" style="2" customWidth="1"/>
    <col min="1541" max="1541" width="5.28515625" style="2" bestFit="1" customWidth="1"/>
    <col min="1542" max="1542" width="2.85546875" style="2" customWidth="1"/>
    <col min="1543" max="1544" width="15.7109375" style="2" customWidth="1"/>
    <col min="1545" max="1546" width="2.85546875" style="2" customWidth="1"/>
    <col min="1547" max="1547" width="10.85546875" style="2" customWidth="1"/>
    <col min="1548" max="1548" width="2.85546875" style="2" customWidth="1"/>
    <col min="1549" max="1550" width="12.28515625" style="2" customWidth="1"/>
    <col min="1551" max="1551" width="2.85546875" style="2" customWidth="1"/>
    <col min="1552" max="1553" width="37.42578125" style="2" customWidth="1"/>
    <col min="1554" max="1554" width="2.85546875" style="2" customWidth="1"/>
    <col min="1555" max="1556" width="15.7109375" style="2" customWidth="1"/>
    <col min="1557" max="1557" width="2.85546875" style="2" customWidth="1"/>
    <col min="1558" max="1558" width="10.85546875" style="2" customWidth="1"/>
    <col min="1559" max="1559" width="2.85546875" style="2" customWidth="1"/>
    <col min="1560" max="1793" width="11.42578125" style="2"/>
    <col min="1794" max="1794" width="2.85546875" style="2" customWidth="1"/>
    <col min="1795" max="1796" width="37.42578125" style="2" customWidth="1"/>
    <col min="1797" max="1797" width="5.28515625" style="2" bestFit="1" customWidth="1"/>
    <col min="1798" max="1798" width="2.85546875" style="2" customWidth="1"/>
    <col min="1799" max="1800" width="15.7109375" style="2" customWidth="1"/>
    <col min="1801" max="1802" width="2.85546875" style="2" customWidth="1"/>
    <col min="1803" max="1803" width="10.85546875" style="2" customWidth="1"/>
    <col min="1804" max="1804" width="2.85546875" style="2" customWidth="1"/>
    <col min="1805" max="1806" width="12.28515625" style="2" customWidth="1"/>
    <col min="1807" max="1807" width="2.85546875" style="2" customWidth="1"/>
    <col min="1808" max="1809" width="37.42578125" style="2" customWidth="1"/>
    <col min="1810" max="1810" width="2.85546875" style="2" customWidth="1"/>
    <col min="1811" max="1812" width="15.7109375" style="2" customWidth="1"/>
    <col min="1813" max="1813" width="2.85546875" style="2" customWidth="1"/>
    <col min="1814" max="1814" width="10.85546875" style="2" customWidth="1"/>
    <col min="1815" max="1815" width="2.85546875" style="2" customWidth="1"/>
    <col min="1816" max="2049" width="11.42578125" style="2"/>
    <col min="2050" max="2050" width="2.85546875" style="2" customWidth="1"/>
    <col min="2051" max="2052" width="37.42578125" style="2" customWidth="1"/>
    <col min="2053" max="2053" width="5.28515625" style="2" bestFit="1" customWidth="1"/>
    <col min="2054" max="2054" width="2.85546875" style="2" customWidth="1"/>
    <col min="2055" max="2056" width="15.7109375" style="2" customWidth="1"/>
    <col min="2057" max="2058" width="2.85546875" style="2" customWidth="1"/>
    <col min="2059" max="2059" width="10.85546875" style="2" customWidth="1"/>
    <col min="2060" max="2060" width="2.85546875" style="2" customWidth="1"/>
    <col min="2061" max="2062" width="12.28515625" style="2" customWidth="1"/>
    <col min="2063" max="2063" width="2.85546875" style="2" customWidth="1"/>
    <col min="2064" max="2065" width="37.42578125" style="2" customWidth="1"/>
    <col min="2066" max="2066" width="2.85546875" style="2" customWidth="1"/>
    <col min="2067" max="2068" width="15.7109375" style="2" customWidth="1"/>
    <col min="2069" max="2069" width="2.85546875" style="2" customWidth="1"/>
    <col min="2070" max="2070" width="10.85546875" style="2" customWidth="1"/>
    <col min="2071" max="2071" width="2.85546875" style="2" customWidth="1"/>
    <col min="2072" max="2305" width="11.42578125" style="2"/>
    <col min="2306" max="2306" width="2.85546875" style="2" customWidth="1"/>
    <col min="2307" max="2308" width="37.42578125" style="2" customWidth="1"/>
    <col min="2309" max="2309" width="5.28515625" style="2" bestFit="1" customWidth="1"/>
    <col min="2310" max="2310" width="2.85546875" style="2" customWidth="1"/>
    <col min="2311" max="2312" width="15.7109375" style="2" customWidth="1"/>
    <col min="2313" max="2314" width="2.85546875" style="2" customWidth="1"/>
    <col min="2315" max="2315" width="10.85546875" style="2" customWidth="1"/>
    <col min="2316" max="2316" width="2.85546875" style="2" customWidth="1"/>
    <col min="2317" max="2318" width="12.28515625" style="2" customWidth="1"/>
    <col min="2319" max="2319" width="2.85546875" style="2" customWidth="1"/>
    <col min="2320" max="2321" width="37.42578125" style="2" customWidth="1"/>
    <col min="2322" max="2322" width="2.85546875" style="2" customWidth="1"/>
    <col min="2323" max="2324" width="15.7109375" style="2" customWidth="1"/>
    <col min="2325" max="2325" width="2.85546875" style="2" customWidth="1"/>
    <col min="2326" max="2326" width="10.85546875" style="2" customWidth="1"/>
    <col min="2327" max="2327" width="2.85546875" style="2" customWidth="1"/>
    <col min="2328" max="2561" width="11.42578125" style="2"/>
    <col min="2562" max="2562" width="2.85546875" style="2" customWidth="1"/>
    <col min="2563" max="2564" width="37.42578125" style="2" customWidth="1"/>
    <col min="2565" max="2565" width="5.28515625" style="2" bestFit="1" customWidth="1"/>
    <col min="2566" max="2566" width="2.85546875" style="2" customWidth="1"/>
    <col min="2567" max="2568" width="15.7109375" style="2" customWidth="1"/>
    <col min="2569" max="2570" width="2.85546875" style="2" customWidth="1"/>
    <col min="2571" max="2571" width="10.85546875" style="2" customWidth="1"/>
    <col min="2572" max="2572" width="2.85546875" style="2" customWidth="1"/>
    <col min="2573" max="2574" width="12.28515625" style="2" customWidth="1"/>
    <col min="2575" max="2575" width="2.85546875" style="2" customWidth="1"/>
    <col min="2576" max="2577" width="37.42578125" style="2" customWidth="1"/>
    <col min="2578" max="2578" width="2.85546875" style="2" customWidth="1"/>
    <col min="2579" max="2580" width="15.7109375" style="2" customWidth="1"/>
    <col min="2581" max="2581" width="2.85546875" style="2" customWidth="1"/>
    <col min="2582" max="2582" width="10.85546875" style="2" customWidth="1"/>
    <col min="2583" max="2583" width="2.85546875" style="2" customWidth="1"/>
    <col min="2584" max="2817" width="11.42578125" style="2"/>
    <col min="2818" max="2818" width="2.85546875" style="2" customWidth="1"/>
    <col min="2819" max="2820" width="37.42578125" style="2" customWidth="1"/>
    <col min="2821" max="2821" width="5.28515625" style="2" bestFit="1" customWidth="1"/>
    <col min="2822" max="2822" width="2.85546875" style="2" customWidth="1"/>
    <col min="2823" max="2824" width="15.7109375" style="2" customWidth="1"/>
    <col min="2825" max="2826" width="2.85546875" style="2" customWidth="1"/>
    <col min="2827" max="2827" width="10.85546875" style="2" customWidth="1"/>
    <col min="2828" max="2828" width="2.85546875" style="2" customWidth="1"/>
    <col min="2829" max="2830" width="12.28515625" style="2" customWidth="1"/>
    <col min="2831" max="2831" width="2.85546875" style="2" customWidth="1"/>
    <col min="2832" max="2833" width="37.42578125" style="2" customWidth="1"/>
    <col min="2834" max="2834" width="2.85546875" style="2" customWidth="1"/>
    <col min="2835" max="2836" width="15.7109375" style="2" customWidth="1"/>
    <col min="2837" max="2837" width="2.85546875" style="2" customWidth="1"/>
    <col min="2838" max="2838" width="10.85546875" style="2" customWidth="1"/>
    <col min="2839" max="2839" width="2.85546875" style="2" customWidth="1"/>
    <col min="2840" max="3073" width="11.42578125" style="2"/>
    <col min="3074" max="3074" width="2.85546875" style="2" customWidth="1"/>
    <col min="3075" max="3076" width="37.42578125" style="2" customWidth="1"/>
    <col min="3077" max="3077" width="5.28515625" style="2" bestFit="1" customWidth="1"/>
    <col min="3078" max="3078" width="2.85546875" style="2" customWidth="1"/>
    <col min="3079" max="3080" width="15.7109375" style="2" customWidth="1"/>
    <col min="3081" max="3082" width="2.85546875" style="2" customWidth="1"/>
    <col min="3083" max="3083" width="10.85546875" style="2" customWidth="1"/>
    <col min="3084" max="3084" width="2.85546875" style="2" customWidth="1"/>
    <col min="3085" max="3086" width="12.28515625" style="2" customWidth="1"/>
    <col min="3087" max="3087" width="2.85546875" style="2" customWidth="1"/>
    <col min="3088" max="3089" width="37.42578125" style="2" customWidth="1"/>
    <col min="3090" max="3090" width="2.85546875" style="2" customWidth="1"/>
    <col min="3091" max="3092" width="15.7109375" style="2" customWidth="1"/>
    <col min="3093" max="3093" width="2.85546875" style="2" customWidth="1"/>
    <col min="3094" max="3094" width="10.85546875" style="2" customWidth="1"/>
    <col min="3095" max="3095" width="2.85546875" style="2" customWidth="1"/>
    <col min="3096" max="3329" width="11.42578125" style="2"/>
    <col min="3330" max="3330" width="2.85546875" style="2" customWidth="1"/>
    <col min="3331" max="3332" width="37.42578125" style="2" customWidth="1"/>
    <col min="3333" max="3333" width="5.28515625" style="2" bestFit="1" customWidth="1"/>
    <col min="3334" max="3334" width="2.85546875" style="2" customWidth="1"/>
    <col min="3335" max="3336" width="15.7109375" style="2" customWidth="1"/>
    <col min="3337" max="3338" width="2.85546875" style="2" customWidth="1"/>
    <col min="3339" max="3339" width="10.85546875" style="2" customWidth="1"/>
    <col min="3340" max="3340" width="2.85546875" style="2" customWidth="1"/>
    <col min="3341" max="3342" width="12.28515625" style="2" customWidth="1"/>
    <col min="3343" max="3343" width="2.85546875" style="2" customWidth="1"/>
    <col min="3344" max="3345" width="37.42578125" style="2" customWidth="1"/>
    <col min="3346" max="3346" width="2.85546875" style="2" customWidth="1"/>
    <col min="3347" max="3348" width="15.7109375" style="2" customWidth="1"/>
    <col min="3349" max="3349" width="2.85546875" style="2" customWidth="1"/>
    <col min="3350" max="3350" width="10.85546875" style="2" customWidth="1"/>
    <col min="3351" max="3351" width="2.85546875" style="2" customWidth="1"/>
    <col min="3352" max="3585" width="11.42578125" style="2"/>
    <col min="3586" max="3586" width="2.85546875" style="2" customWidth="1"/>
    <col min="3587" max="3588" width="37.42578125" style="2" customWidth="1"/>
    <col min="3589" max="3589" width="5.28515625" style="2" bestFit="1" customWidth="1"/>
    <col min="3590" max="3590" width="2.85546875" style="2" customWidth="1"/>
    <col min="3591" max="3592" width="15.7109375" style="2" customWidth="1"/>
    <col min="3593" max="3594" width="2.85546875" style="2" customWidth="1"/>
    <col min="3595" max="3595" width="10.85546875" style="2" customWidth="1"/>
    <col min="3596" max="3596" width="2.85546875" style="2" customWidth="1"/>
    <col min="3597" max="3598" width="12.28515625" style="2" customWidth="1"/>
    <col min="3599" max="3599" width="2.85546875" style="2" customWidth="1"/>
    <col min="3600" max="3601" width="37.42578125" style="2" customWidth="1"/>
    <col min="3602" max="3602" width="2.85546875" style="2" customWidth="1"/>
    <col min="3603" max="3604" width="15.7109375" style="2" customWidth="1"/>
    <col min="3605" max="3605" width="2.85546875" style="2" customWidth="1"/>
    <col min="3606" max="3606" width="10.85546875" style="2" customWidth="1"/>
    <col min="3607" max="3607" width="2.85546875" style="2" customWidth="1"/>
    <col min="3608" max="3841" width="11.42578125" style="2"/>
    <col min="3842" max="3842" width="2.85546875" style="2" customWidth="1"/>
    <col min="3843" max="3844" width="37.42578125" style="2" customWidth="1"/>
    <col min="3845" max="3845" width="5.28515625" style="2" bestFit="1" customWidth="1"/>
    <col min="3846" max="3846" width="2.85546875" style="2" customWidth="1"/>
    <col min="3847" max="3848" width="15.7109375" style="2" customWidth="1"/>
    <col min="3849" max="3850" width="2.85546875" style="2" customWidth="1"/>
    <col min="3851" max="3851" width="10.85546875" style="2" customWidth="1"/>
    <col min="3852" max="3852" width="2.85546875" style="2" customWidth="1"/>
    <col min="3853" max="3854" width="12.28515625" style="2" customWidth="1"/>
    <col min="3855" max="3855" width="2.85546875" style="2" customWidth="1"/>
    <col min="3856" max="3857" width="37.42578125" style="2" customWidth="1"/>
    <col min="3858" max="3858" width="2.85546875" style="2" customWidth="1"/>
    <col min="3859" max="3860" width="15.7109375" style="2" customWidth="1"/>
    <col min="3861" max="3861" width="2.85546875" style="2" customWidth="1"/>
    <col min="3862" max="3862" width="10.85546875" style="2" customWidth="1"/>
    <col min="3863" max="3863" width="2.85546875" style="2" customWidth="1"/>
    <col min="3864" max="4097" width="11.42578125" style="2"/>
    <col min="4098" max="4098" width="2.85546875" style="2" customWidth="1"/>
    <col min="4099" max="4100" width="37.42578125" style="2" customWidth="1"/>
    <col min="4101" max="4101" width="5.28515625" style="2" bestFit="1" customWidth="1"/>
    <col min="4102" max="4102" width="2.85546875" style="2" customWidth="1"/>
    <col min="4103" max="4104" width="15.7109375" style="2" customWidth="1"/>
    <col min="4105" max="4106" width="2.85546875" style="2" customWidth="1"/>
    <col min="4107" max="4107" width="10.85546875" style="2" customWidth="1"/>
    <col min="4108" max="4108" width="2.85546875" style="2" customWidth="1"/>
    <col min="4109" max="4110" width="12.28515625" style="2" customWidth="1"/>
    <col min="4111" max="4111" width="2.85546875" style="2" customWidth="1"/>
    <col min="4112" max="4113" width="37.42578125" style="2" customWidth="1"/>
    <col min="4114" max="4114" width="2.85546875" style="2" customWidth="1"/>
    <col min="4115" max="4116" width="15.7109375" style="2" customWidth="1"/>
    <col min="4117" max="4117" width="2.85546875" style="2" customWidth="1"/>
    <col min="4118" max="4118" width="10.85546875" style="2" customWidth="1"/>
    <col min="4119" max="4119" width="2.85546875" style="2" customWidth="1"/>
    <col min="4120" max="4353" width="11.42578125" style="2"/>
    <col min="4354" max="4354" width="2.85546875" style="2" customWidth="1"/>
    <col min="4355" max="4356" width="37.42578125" style="2" customWidth="1"/>
    <col min="4357" max="4357" width="5.28515625" style="2" bestFit="1" customWidth="1"/>
    <col min="4358" max="4358" width="2.85546875" style="2" customWidth="1"/>
    <col min="4359" max="4360" width="15.7109375" style="2" customWidth="1"/>
    <col min="4361" max="4362" width="2.85546875" style="2" customWidth="1"/>
    <col min="4363" max="4363" width="10.85546875" style="2" customWidth="1"/>
    <col min="4364" max="4364" width="2.85546875" style="2" customWidth="1"/>
    <col min="4365" max="4366" width="12.28515625" style="2" customWidth="1"/>
    <col min="4367" max="4367" width="2.85546875" style="2" customWidth="1"/>
    <col min="4368" max="4369" width="37.42578125" style="2" customWidth="1"/>
    <col min="4370" max="4370" width="2.85546875" style="2" customWidth="1"/>
    <col min="4371" max="4372" width="15.7109375" style="2" customWidth="1"/>
    <col min="4373" max="4373" width="2.85546875" style="2" customWidth="1"/>
    <col min="4374" max="4374" width="10.85546875" style="2" customWidth="1"/>
    <col min="4375" max="4375" width="2.85546875" style="2" customWidth="1"/>
    <col min="4376" max="4609" width="11.42578125" style="2"/>
    <col min="4610" max="4610" width="2.85546875" style="2" customWidth="1"/>
    <col min="4611" max="4612" width="37.42578125" style="2" customWidth="1"/>
    <col min="4613" max="4613" width="5.28515625" style="2" bestFit="1" customWidth="1"/>
    <col min="4614" max="4614" width="2.85546875" style="2" customWidth="1"/>
    <col min="4615" max="4616" width="15.7109375" style="2" customWidth="1"/>
    <col min="4617" max="4618" width="2.85546875" style="2" customWidth="1"/>
    <col min="4619" max="4619" width="10.85546875" style="2" customWidth="1"/>
    <col min="4620" max="4620" width="2.85546875" style="2" customWidth="1"/>
    <col min="4621" max="4622" width="12.28515625" style="2" customWidth="1"/>
    <col min="4623" max="4623" width="2.85546875" style="2" customWidth="1"/>
    <col min="4624" max="4625" width="37.42578125" style="2" customWidth="1"/>
    <col min="4626" max="4626" width="2.85546875" style="2" customWidth="1"/>
    <col min="4627" max="4628" width="15.7109375" style="2" customWidth="1"/>
    <col min="4629" max="4629" width="2.85546875" style="2" customWidth="1"/>
    <col min="4630" max="4630" width="10.85546875" style="2" customWidth="1"/>
    <col min="4631" max="4631" width="2.85546875" style="2" customWidth="1"/>
    <col min="4632" max="4865" width="11.42578125" style="2"/>
    <col min="4866" max="4866" width="2.85546875" style="2" customWidth="1"/>
    <col min="4867" max="4868" width="37.42578125" style="2" customWidth="1"/>
    <col min="4869" max="4869" width="5.28515625" style="2" bestFit="1" customWidth="1"/>
    <col min="4870" max="4870" width="2.85546875" style="2" customWidth="1"/>
    <col min="4871" max="4872" width="15.7109375" style="2" customWidth="1"/>
    <col min="4873" max="4874" width="2.85546875" style="2" customWidth="1"/>
    <col min="4875" max="4875" width="10.85546875" style="2" customWidth="1"/>
    <col min="4876" max="4876" width="2.85546875" style="2" customWidth="1"/>
    <col min="4877" max="4878" width="12.28515625" style="2" customWidth="1"/>
    <col min="4879" max="4879" width="2.85546875" style="2" customWidth="1"/>
    <col min="4880" max="4881" width="37.42578125" style="2" customWidth="1"/>
    <col min="4882" max="4882" width="2.85546875" style="2" customWidth="1"/>
    <col min="4883" max="4884" width="15.7109375" style="2" customWidth="1"/>
    <col min="4885" max="4885" width="2.85546875" style="2" customWidth="1"/>
    <col min="4886" max="4886" width="10.85546875" style="2" customWidth="1"/>
    <col min="4887" max="4887" width="2.85546875" style="2" customWidth="1"/>
    <col min="4888" max="5121" width="11.42578125" style="2"/>
    <col min="5122" max="5122" width="2.85546875" style="2" customWidth="1"/>
    <col min="5123" max="5124" width="37.42578125" style="2" customWidth="1"/>
    <col min="5125" max="5125" width="5.28515625" style="2" bestFit="1" customWidth="1"/>
    <col min="5126" max="5126" width="2.85546875" style="2" customWidth="1"/>
    <col min="5127" max="5128" width="15.7109375" style="2" customWidth="1"/>
    <col min="5129" max="5130" width="2.85546875" style="2" customWidth="1"/>
    <col min="5131" max="5131" width="10.85546875" style="2" customWidth="1"/>
    <col min="5132" max="5132" width="2.85546875" style="2" customWidth="1"/>
    <col min="5133" max="5134" width="12.28515625" style="2" customWidth="1"/>
    <col min="5135" max="5135" width="2.85546875" style="2" customWidth="1"/>
    <col min="5136" max="5137" width="37.42578125" style="2" customWidth="1"/>
    <col min="5138" max="5138" width="2.85546875" style="2" customWidth="1"/>
    <col min="5139" max="5140" width="15.7109375" style="2" customWidth="1"/>
    <col min="5141" max="5141" width="2.85546875" style="2" customWidth="1"/>
    <col min="5142" max="5142" width="10.85546875" style="2" customWidth="1"/>
    <col min="5143" max="5143" width="2.85546875" style="2" customWidth="1"/>
    <col min="5144" max="5377" width="11.42578125" style="2"/>
    <col min="5378" max="5378" width="2.85546875" style="2" customWidth="1"/>
    <col min="5379" max="5380" width="37.42578125" style="2" customWidth="1"/>
    <col min="5381" max="5381" width="5.28515625" style="2" bestFit="1" customWidth="1"/>
    <col min="5382" max="5382" width="2.85546875" style="2" customWidth="1"/>
    <col min="5383" max="5384" width="15.7109375" style="2" customWidth="1"/>
    <col min="5385" max="5386" width="2.85546875" style="2" customWidth="1"/>
    <col min="5387" max="5387" width="10.85546875" style="2" customWidth="1"/>
    <col min="5388" max="5388" width="2.85546875" style="2" customWidth="1"/>
    <col min="5389" max="5390" width="12.28515625" style="2" customWidth="1"/>
    <col min="5391" max="5391" width="2.85546875" style="2" customWidth="1"/>
    <col min="5392" max="5393" width="37.42578125" style="2" customWidth="1"/>
    <col min="5394" max="5394" width="2.85546875" style="2" customWidth="1"/>
    <col min="5395" max="5396" width="15.7109375" style="2" customWidth="1"/>
    <col min="5397" max="5397" width="2.85546875" style="2" customWidth="1"/>
    <col min="5398" max="5398" width="10.85546875" style="2" customWidth="1"/>
    <col min="5399" max="5399" width="2.85546875" style="2" customWidth="1"/>
    <col min="5400" max="5633" width="11.42578125" style="2"/>
    <col min="5634" max="5634" width="2.85546875" style="2" customWidth="1"/>
    <col min="5635" max="5636" width="37.42578125" style="2" customWidth="1"/>
    <col min="5637" max="5637" width="5.28515625" style="2" bestFit="1" customWidth="1"/>
    <col min="5638" max="5638" width="2.85546875" style="2" customWidth="1"/>
    <col min="5639" max="5640" width="15.7109375" style="2" customWidth="1"/>
    <col min="5641" max="5642" width="2.85546875" style="2" customWidth="1"/>
    <col min="5643" max="5643" width="10.85546875" style="2" customWidth="1"/>
    <col min="5644" max="5644" width="2.85546875" style="2" customWidth="1"/>
    <col min="5645" max="5646" width="12.28515625" style="2" customWidth="1"/>
    <col min="5647" max="5647" width="2.85546875" style="2" customWidth="1"/>
    <col min="5648" max="5649" width="37.42578125" style="2" customWidth="1"/>
    <col min="5650" max="5650" width="2.85546875" style="2" customWidth="1"/>
    <col min="5651" max="5652" width="15.7109375" style="2" customWidth="1"/>
    <col min="5653" max="5653" width="2.85546875" style="2" customWidth="1"/>
    <col min="5654" max="5654" width="10.85546875" style="2" customWidth="1"/>
    <col min="5655" max="5655" width="2.85546875" style="2" customWidth="1"/>
    <col min="5656" max="5889" width="11.42578125" style="2"/>
    <col min="5890" max="5890" width="2.85546875" style="2" customWidth="1"/>
    <col min="5891" max="5892" width="37.42578125" style="2" customWidth="1"/>
    <col min="5893" max="5893" width="5.28515625" style="2" bestFit="1" customWidth="1"/>
    <col min="5894" max="5894" width="2.85546875" style="2" customWidth="1"/>
    <col min="5895" max="5896" width="15.7109375" style="2" customWidth="1"/>
    <col min="5897" max="5898" width="2.85546875" style="2" customWidth="1"/>
    <col min="5899" max="5899" width="10.85546875" style="2" customWidth="1"/>
    <col min="5900" max="5900" width="2.85546875" style="2" customWidth="1"/>
    <col min="5901" max="5902" width="12.28515625" style="2" customWidth="1"/>
    <col min="5903" max="5903" width="2.85546875" style="2" customWidth="1"/>
    <col min="5904" max="5905" width="37.42578125" style="2" customWidth="1"/>
    <col min="5906" max="5906" width="2.85546875" style="2" customWidth="1"/>
    <col min="5907" max="5908" width="15.7109375" style="2" customWidth="1"/>
    <col min="5909" max="5909" width="2.85546875" style="2" customWidth="1"/>
    <col min="5910" max="5910" width="10.85546875" style="2" customWidth="1"/>
    <col min="5911" max="5911" width="2.85546875" style="2" customWidth="1"/>
    <col min="5912" max="6145" width="11.42578125" style="2"/>
    <col min="6146" max="6146" width="2.85546875" style="2" customWidth="1"/>
    <col min="6147" max="6148" width="37.42578125" style="2" customWidth="1"/>
    <col min="6149" max="6149" width="5.28515625" style="2" bestFit="1" customWidth="1"/>
    <col min="6150" max="6150" width="2.85546875" style="2" customWidth="1"/>
    <col min="6151" max="6152" width="15.7109375" style="2" customWidth="1"/>
    <col min="6153" max="6154" width="2.85546875" style="2" customWidth="1"/>
    <col min="6155" max="6155" width="10.85546875" style="2" customWidth="1"/>
    <col min="6156" max="6156" width="2.85546875" style="2" customWidth="1"/>
    <col min="6157" max="6158" width="12.28515625" style="2" customWidth="1"/>
    <col min="6159" max="6159" width="2.85546875" style="2" customWidth="1"/>
    <col min="6160" max="6161" width="37.42578125" style="2" customWidth="1"/>
    <col min="6162" max="6162" width="2.85546875" style="2" customWidth="1"/>
    <col min="6163" max="6164" width="15.7109375" style="2" customWidth="1"/>
    <col min="6165" max="6165" width="2.85546875" style="2" customWidth="1"/>
    <col min="6166" max="6166" width="10.85546875" style="2" customWidth="1"/>
    <col min="6167" max="6167" width="2.85546875" style="2" customWidth="1"/>
    <col min="6168" max="6401" width="11.42578125" style="2"/>
    <col min="6402" max="6402" width="2.85546875" style="2" customWidth="1"/>
    <col min="6403" max="6404" width="37.42578125" style="2" customWidth="1"/>
    <col min="6405" max="6405" width="5.28515625" style="2" bestFit="1" customWidth="1"/>
    <col min="6406" max="6406" width="2.85546875" style="2" customWidth="1"/>
    <col min="6407" max="6408" width="15.7109375" style="2" customWidth="1"/>
    <col min="6409" max="6410" width="2.85546875" style="2" customWidth="1"/>
    <col min="6411" max="6411" width="10.85546875" style="2" customWidth="1"/>
    <col min="6412" max="6412" width="2.85546875" style="2" customWidth="1"/>
    <col min="6413" max="6414" width="12.28515625" style="2" customWidth="1"/>
    <col min="6415" max="6415" width="2.85546875" style="2" customWidth="1"/>
    <col min="6416" max="6417" width="37.42578125" style="2" customWidth="1"/>
    <col min="6418" max="6418" width="2.85546875" style="2" customWidth="1"/>
    <col min="6419" max="6420" width="15.7109375" style="2" customWidth="1"/>
    <col min="6421" max="6421" width="2.85546875" style="2" customWidth="1"/>
    <col min="6422" max="6422" width="10.85546875" style="2" customWidth="1"/>
    <col min="6423" max="6423" width="2.85546875" style="2" customWidth="1"/>
    <col min="6424" max="6657" width="11.42578125" style="2"/>
    <col min="6658" max="6658" width="2.85546875" style="2" customWidth="1"/>
    <col min="6659" max="6660" width="37.42578125" style="2" customWidth="1"/>
    <col min="6661" max="6661" width="5.28515625" style="2" bestFit="1" customWidth="1"/>
    <col min="6662" max="6662" width="2.85546875" style="2" customWidth="1"/>
    <col min="6663" max="6664" width="15.7109375" style="2" customWidth="1"/>
    <col min="6665" max="6666" width="2.85546875" style="2" customWidth="1"/>
    <col min="6667" max="6667" width="10.85546875" style="2" customWidth="1"/>
    <col min="6668" max="6668" width="2.85546875" style="2" customWidth="1"/>
    <col min="6669" max="6670" width="12.28515625" style="2" customWidth="1"/>
    <col min="6671" max="6671" width="2.85546875" style="2" customWidth="1"/>
    <col min="6672" max="6673" width="37.42578125" style="2" customWidth="1"/>
    <col min="6674" max="6674" width="2.85546875" style="2" customWidth="1"/>
    <col min="6675" max="6676" width="15.7109375" style="2" customWidth="1"/>
    <col min="6677" max="6677" width="2.85546875" style="2" customWidth="1"/>
    <col min="6678" max="6678" width="10.85546875" style="2" customWidth="1"/>
    <col min="6679" max="6679" width="2.85546875" style="2" customWidth="1"/>
    <col min="6680" max="6913" width="11.42578125" style="2"/>
    <col min="6914" max="6914" width="2.85546875" style="2" customWidth="1"/>
    <col min="6915" max="6916" width="37.42578125" style="2" customWidth="1"/>
    <col min="6917" max="6917" width="5.28515625" style="2" bestFit="1" customWidth="1"/>
    <col min="6918" max="6918" width="2.85546875" style="2" customWidth="1"/>
    <col min="6919" max="6920" width="15.7109375" style="2" customWidth="1"/>
    <col min="6921" max="6922" width="2.85546875" style="2" customWidth="1"/>
    <col min="6923" max="6923" width="10.85546875" style="2" customWidth="1"/>
    <col min="6924" max="6924" width="2.85546875" style="2" customWidth="1"/>
    <col min="6925" max="6926" width="12.28515625" style="2" customWidth="1"/>
    <col min="6927" max="6927" width="2.85546875" style="2" customWidth="1"/>
    <col min="6928" max="6929" width="37.42578125" style="2" customWidth="1"/>
    <col min="6930" max="6930" width="2.85546875" style="2" customWidth="1"/>
    <col min="6931" max="6932" width="15.7109375" style="2" customWidth="1"/>
    <col min="6933" max="6933" width="2.85546875" style="2" customWidth="1"/>
    <col min="6934" max="6934" width="10.85546875" style="2" customWidth="1"/>
    <col min="6935" max="6935" width="2.85546875" style="2" customWidth="1"/>
    <col min="6936" max="7169" width="11.42578125" style="2"/>
    <col min="7170" max="7170" width="2.85546875" style="2" customWidth="1"/>
    <col min="7171" max="7172" width="37.42578125" style="2" customWidth="1"/>
    <col min="7173" max="7173" width="5.28515625" style="2" bestFit="1" customWidth="1"/>
    <col min="7174" max="7174" width="2.85546875" style="2" customWidth="1"/>
    <col min="7175" max="7176" width="15.7109375" style="2" customWidth="1"/>
    <col min="7177" max="7178" width="2.85546875" style="2" customWidth="1"/>
    <col min="7179" max="7179" width="10.85546875" style="2" customWidth="1"/>
    <col min="7180" max="7180" width="2.85546875" style="2" customWidth="1"/>
    <col min="7181" max="7182" width="12.28515625" style="2" customWidth="1"/>
    <col min="7183" max="7183" width="2.85546875" style="2" customWidth="1"/>
    <col min="7184" max="7185" width="37.42578125" style="2" customWidth="1"/>
    <col min="7186" max="7186" width="2.85546875" style="2" customWidth="1"/>
    <col min="7187" max="7188" width="15.7109375" style="2" customWidth="1"/>
    <col min="7189" max="7189" width="2.85546875" style="2" customWidth="1"/>
    <col min="7190" max="7190" width="10.85546875" style="2" customWidth="1"/>
    <col min="7191" max="7191" width="2.85546875" style="2" customWidth="1"/>
    <col min="7192" max="7425" width="11.42578125" style="2"/>
    <col min="7426" max="7426" width="2.85546875" style="2" customWidth="1"/>
    <col min="7427" max="7428" width="37.42578125" style="2" customWidth="1"/>
    <col min="7429" max="7429" width="5.28515625" style="2" bestFit="1" customWidth="1"/>
    <col min="7430" max="7430" width="2.85546875" style="2" customWidth="1"/>
    <col min="7431" max="7432" width="15.7109375" style="2" customWidth="1"/>
    <col min="7433" max="7434" width="2.85546875" style="2" customWidth="1"/>
    <col min="7435" max="7435" width="10.85546875" style="2" customWidth="1"/>
    <col min="7436" max="7436" width="2.85546875" style="2" customWidth="1"/>
    <col min="7437" max="7438" width="12.28515625" style="2" customWidth="1"/>
    <col min="7439" max="7439" width="2.85546875" style="2" customWidth="1"/>
    <col min="7440" max="7441" width="37.42578125" style="2" customWidth="1"/>
    <col min="7442" max="7442" width="2.85546875" style="2" customWidth="1"/>
    <col min="7443" max="7444" width="15.7109375" style="2" customWidth="1"/>
    <col min="7445" max="7445" width="2.85546875" style="2" customWidth="1"/>
    <col min="7446" max="7446" width="10.85546875" style="2" customWidth="1"/>
    <col min="7447" max="7447" width="2.85546875" style="2" customWidth="1"/>
    <col min="7448" max="7681" width="11.42578125" style="2"/>
    <col min="7682" max="7682" width="2.85546875" style="2" customWidth="1"/>
    <col min="7683" max="7684" width="37.42578125" style="2" customWidth="1"/>
    <col min="7685" max="7685" width="5.28515625" style="2" bestFit="1" customWidth="1"/>
    <col min="7686" max="7686" width="2.85546875" style="2" customWidth="1"/>
    <col min="7687" max="7688" width="15.7109375" style="2" customWidth="1"/>
    <col min="7689" max="7690" width="2.85546875" style="2" customWidth="1"/>
    <col min="7691" max="7691" width="10.85546875" style="2" customWidth="1"/>
    <col min="7692" max="7692" width="2.85546875" style="2" customWidth="1"/>
    <col min="7693" max="7694" width="12.28515625" style="2" customWidth="1"/>
    <col min="7695" max="7695" width="2.85546875" style="2" customWidth="1"/>
    <col min="7696" max="7697" width="37.42578125" style="2" customWidth="1"/>
    <col min="7698" max="7698" width="2.85546875" style="2" customWidth="1"/>
    <col min="7699" max="7700" width="15.7109375" style="2" customWidth="1"/>
    <col min="7701" max="7701" width="2.85546875" style="2" customWidth="1"/>
    <col min="7702" max="7702" width="10.85546875" style="2" customWidth="1"/>
    <col min="7703" max="7703" width="2.85546875" style="2" customWidth="1"/>
    <col min="7704" max="7937" width="11.42578125" style="2"/>
    <col min="7938" max="7938" width="2.85546875" style="2" customWidth="1"/>
    <col min="7939" max="7940" width="37.42578125" style="2" customWidth="1"/>
    <col min="7941" max="7941" width="5.28515625" style="2" bestFit="1" customWidth="1"/>
    <col min="7942" max="7942" width="2.85546875" style="2" customWidth="1"/>
    <col min="7943" max="7944" width="15.7109375" style="2" customWidth="1"/>
    <col min="7945" max="7946" width="2.85546875" style="2" customWidth="1"/>
    <col min="7947" max="7947" width="10.85546875" style="2" customWidth="1"/>
    <col min="7948" max="7948" width="2.85546875" style="2" customWidth="1"/>
    <col min="7949" max="7950" width="12.28515625" style="2" customWidth="1"/>
    <col min="7951" max="7951" width="2.85546875" style="2" customWidth="1"/>
    <col min="7952" max="7953" width="37.42578125" style="2" customWidth="1"/>
    <col min="7954" max="7954" width="2.85546875" style="2" customWidth="1"/>
    <col min="7955" max="7956" width="15.7109375" style="2" customWidth="1"/>
    <col min="7957" max="7957" width="2.85546875" style="2" customWidth="1"/>
    <col min="7958" max="7958" width="10.85546875" style="2" customWidth="1"/>
    <col min="7959" max="7959" width="2.85546875" style="2" customWidth="1"/>
    <col min="7960" max="8193" width="11.42578125" style="2"/>
    <col min="8194" max="8194" width="2.85546875" style="2" customWidth="1"/>
    <col min="8195" max="8196" width="37.42578125" style="2" customWidth="1"/>
    <col min="8197" max="8197" width="5.28515625" style="2" bestFit="1" customWidth="1"/>
    <col min="8198" max="8198" width="2.85546875" style="2" customWidth="1"/>
    <col min="8199" max="8200" width="15.7109375" style="2" customWidth="1"/>
    <col min="8201" max="8202" width="2.85546875" style="2" customWidth="1"/>
    <col min="8203" max="8203" width="10.85546875" style="2" customWidth="1"/>
    <col min="8204" max="8204" width="2.85546875" style="2" customWidth="1"/>
    <col min="8205" max="8206" width="12.28515625" style="2" customWidth="1"/>
    <col min="8207" max="8207" width="2.85546875" style="2" customWidth="1"/>
    <col min="8208" max="8209" width="37.42578125" style="2" customWidth="1"/>
    <col min="8210" max="8210" width="2.85546875" style="2" customWidth="1"/>
    <col min="8211" max="8212" width="15.7109375" style="2" customWidth="1"/>
    <col min="8213" max="8213" width="2.85546875" style="2" customWidth="1"/>
    <col min="8214" max="8214" width="10.85546875" style="2" customWidth="1"/>
    <col min="8215" max="8215" width="2.85546875" style="2" customWidth="1"/>
    <col min="8216" max="8449" width="11.42578125" style="2"/>
    <col min="8450" max="8450" width="2.85546875" style="2" customWidth="1"/>
    <col min="8451" max="8452" width="37.42578125" style="2" customWidth="1"/>
    <col min="8453" max="8453" width="5.28515625" style="2" bestFit="1" customWidth="1"/>
    <col min="8454" max="8454" width="2.85546875" style="2" customWidth="1"/>
    <col min="8455" max="8456" width="15.7109375" style="2" customWidth="1"/>
    <col min="8457" max="8458" width="2.85546875" style="2" customWidth="1"/>
    <col min="8459" max="8459" width="10.85546875" style="2" customWidth="1"/>
    <col min="8460" max="8460" width="2.85546875" style="2" customWidth="1"/>
    <col min="8461" max="8462" width="12.28515625" style="2" customWidth="1"/>
    <col min="8463" max="8463" width="2.85546875" style="2" customWidth="1"/>
    <col min="8464" max="8465" width="37.42578125" style="2" customWidth="1"/>
    <col min="8466" max="8466" width="2.85546875" style="2" customWidth="1"/>
    <col min="8467" max="8468" width="15.7109375" style="2" customWidth="1"/>
    <col min="8469" max="8469" width="2.85546875" style="2" customWidth="1"/>
    <col min="8470" max="8470" width="10.85546875" style="2" customWidth="1"/>
    <col min="8471" max="8471" width="2.85546875" style="2" customWidth="1"/>
    <col min="8472" max="8705" width="11.42578125" style="2"/>
    <col min="8706" max="8706" width="2.85546875" style="2" customWidth="1"/>
    <col min="8707" max="8708" width="37.42578125" style="2" customWidth="1"/>
    <col min="8709" max="8709" width="5.28515625" style="2" bestFit="1" customWidth="1"/>
    <col min="8710" max="8710" width="2.85546875" style="2" customWidth="1"/>
    <col min="8711" max="8712" width="15.7109375" style="2" customWidth="1"/>
    <col min="8713" max="8714" width="2.85546875" style="2" customWidth="1"/>
    <col min="8715" max="8715" width="10.85546875" style="2" customWidth="1"/>
    <col min="8716" max="8716" width="2.85546875" style="2" customWidth="1"/>
    <col min="8717" max="8718" width="12.28515625" style="2" customWidth="1"/>
    <col min="8719" max="8719" width="2.85546875" style="2" customWidth="1"/>
    <col min="8720" max="8721" width="37.42578125" style="2" customWidth="1"/>
    <col min="8722" max="8722" width="2.85546875" style="2" customWidth="1"/>
    <col min="8723" max="8724" width="15.7109375" style="2" customWidth="1"/>
    <col min="8725" max="8725" width="2.85546875" style="2" customWidth="1"/>
    <col min="8726" max="8726" width="10.85546875" style="2" customWidth="1"/>
    <col min="8727" max="8727" width="2.85546875" style="2" customWidth="1"/>
    <col min="8728" max="8961" width="11.42578125" style="2"/>
    <col min="8962" max="8962" width="2.85546875" style="2" customWidth="1"/>
    <col min="8963" max="8964" width="37.42578125" style="2" customWidth="1"/>
    <col min="8965" max="8965" width="5.28515625" style="2" bestFit="1" customWidth="1"/>
    <col min="8966" max="8966" width="2.85546875" style="2" customWidth="1"/>
    <col min="8967" max="8968" width="15.7109375" style="2" customWidth="1"/>
    <col min="8969" max="8970" width="2.85546875" style="2" customWidth="1"/>
    <col min="8971" max="8971" width="10.85546875" style="2" customWidth="1"/>
    <col min="8972" max="8972" width="2.85546875" style="2" customWidth="1"/>
    <col min="8973" max="8974" width="12.28515625" style="2" customWidth="1"/>
    <col min="8975" max="8975" width="2.85546875" style="2" customWidth="1"/>
    <col min="8976" max="8977" width="37.42578125" style="2" customWidth="1"/>
    <col min="8978" max="8978" width="2.85546875" style="2" customWidth="1"/>
    <col min="8979" max="8980" width="15.7109375" style="2" customWidth="1"/>
    <col min="8981" max="8981" width="2.85546875" style="2" customWidth="1"/>
    <col min="8982" max="8982" width="10.85546875" style="2" customWidth="1"/>
    <col min="8983" max="8983" width="2.85546875" style="2" customWidth="1"/>
    <col min="8984" max="9217" width="11.42578125" style="2"/>
    <col min="9218" max="9218" width="2.85546875" style="2" customWidth="1"/>
    <col min="9219" max="9220" width="37.42578125" style="2" customWidth="1"/>
    <col min="9221" max="9221" width="5.28515625" style="2" bestFit="1" customWidth="1"/>
    <col min="9222" max="9222" width="2.85546875" style="2" customWidth="1"/>
    <col min="9223" max="9224" width="15.7109375" style="2" customWidth="1"/>
    <col min="9225" max="9226" width="2.85546875" style="2" customWidth="1"/>
    <col min="9227" max="9227" width="10.85546875" style="2" customWidth="1"/>
    <col min="9228" max="9228" width="2.85546875" style="2" customWidth="1"/>
    <col min="9229" max="9230" width="12.28515625" style="2" customWidth="1"/>
    <col min="9231" max="9231" width="2.85546875" style="2" customWidth="1"/>
    <col min="9232" max="9233" width="37.42578125" style="2" customWidth="1"/>
    <col min="9234" max="9234" width="2.85546875" style="2" customWidth="1"/>
    <col min="9235" max="9236" width="15.7109375" style="2" customWidth="1"/>
    <col min="9237" max="9237" width="2.85546875" style="2" customWidth="1"/>
    <col min="9238" max="9238" width="10.85546875" style="2" customWidth="1"/>
    <col min="9239" max="9239" width="2.85546875" style="2" customWidth="1"/>
    <col min="9240" max="9473" width="11.42578125" style="2"/>
    <col min="9474" max="9474" width="2.85546875" style="2" customWidth="1"/>
    <col min="9475" max="9476" width="37.42578125" style="2" customWidth="1"/>
    <col min="9477" max="9477" width="5.28515625" style="2" bestFit="1" customWidth="1"/>
    <col min="9478" max="9478" width="2.85546875" style="2" customWidth="1"/>
    <col min="9479" max="9480" width="15.7109375" style="2" customWidth="1"/>
    <col min="9481" max="9482" width="2.85546875" style="2" customWidth="1"/>
    <col min="9483" max="9483" width="10.85546875" style="2" customWidth="1"/>
    <col min="9484" max="9484" width="2.85546875" style="2" customWidth="1"/>
    <col min="9485" max="9486" width="12.28515625" style="2" customWidth="1"/>
    <col min="9487" max="9487" width="2.85546875" style="2" customWidth="1"/>
    <col min="9488" max="9489" width="37.42578125" style="2" customWidth="1"/>
    <col min="9490" max="9490" width="2.85546875" style="2" customWidth="1"/>
    <col min="9491" max="9492" width="15.7109375" style="2" customWidth="1"/>
    <col min="9493" max="9493" width="2.85546875" style="2" customWidth="1"/>
    <col min="9494" max="9494" width="10.85546875" style="2" customWidth="1"/>
    <col min="9495" max="9495" width="2.85546875" style="2" customWidth="1"/>
    <col min="9496" max="9729" width="11.42578125" style="2"/>
    <col min="9730" max="9730" width="2.85546875" style="2" customWidth="1"/>
    <col min="9731" max="9732" width="37.42578125" style="2" customWidth="1"/>
    <col min="9733" max="9733" width="5.28515625" style="2" bestFit="1" customWidth="1"/>
    <col min="9734" max="9734" width="2.85546875" style="2" customWidth="1"/>
    <col min="9735" max="9736" width="15.7109375" style="2" customWidth="1"/>
    <col min="9737" max="9738" width="2.85546875" style="2" customWidth="1"/>
    <col min="9739" max="9739" width="10.85546875" style="2" customWidth="1"/>
    <col min="9740" max="9740" width="2.85546875" style="2" customWidth="1"/>
    <col min="9741" max="9742" width="12.28515625" style="2" customWidth="1"/>
    <col min="9743" max="9743" width="2.85546875" style="2" customWidth="1"/>
    <col min="9744" max="9745" width="37.42578125" style="2" customWidth="1"/>
    <col min="9746" max="9746" width="2.85546875" style="2" customWidth="1"/>
    <col min="9747" max="9748" width="15.7109375" style="2" customWidth="1"/>
    <col min="9749" max="9749" width="2.85546875" style="2" customWidth="1"/>
    <col min="9750" max="9750" width="10.85546875" style="2" customWidth="1"/>
    <col min="9751" max="9751" width="2.85546875" style="2" customWidth="1"/>
    <col min="9752" max="9985" width="11.42578125" style="2"/>
    <col min="9986" max="9986" width="2.85546875" style="2" customWidth="1"/>
    <col min="9987" max="9988" width="37.42578125" style="2" customWidth="1"/>
    <col min="9989" max="9989" width="5.28515625" style="2" bestFit="1" customWidth="1"/>
    <col min="9990" max="9990" width="2.85546875" style="2" customWidth="1"/>
    <col min="9991" max="9992" width="15.7109375" style="2" customWidth="1"/>
    <col min="9993" max="9994" width="2.85546875" style="2" customWidth="1"/>
    <col min="9995" max="9995" width="10.85546875" style="2" customWidth="1"/>
    <col min="9996" max="9996" width="2.85546875" style="2" customWidth="1"/>
    <col min="9997" max="9998" width="12.28515625" style="2" customWidth="1"/>
    <col min="9999" max="9999" width="2.85546875" style="2" customWidth="1"/>
    <col min="10000" max="10001" width="37.42578125" style="2" customWidth="1"/>
    <col min="10002" max="10002" width="2.85546875" style="2" customWidth="1"/>
    <col min="10003" max="10004" width="15.7109375" style="2" customWidth="1"/>
    <col min="10005" max="10005" width="2.85546875" style="2" customWidth="1"/>
    <col min="10006" max="10006" width="10.85546875" style="2" customWidth="1"/>
    <col min="10007" max="10007" width="2.85546875" style="2" customWidth="1"/>
    <col min="10008" max="10241" width="11.42578125" style="2"/>
    <col min="10242" max="10242" width="2.85546875" style="2" customWidth="1"/>
    <col min="10243" max="10244" width="37.42578125" style="2" customWidth="1"/>
    <col min="10245" max="10245" width="5.28515625" style="2" bestFit="1" customWidth="1"/>
    <col min="10246" max="10246" width="2.85546875" style="2" customWidth="1"/>
    <col min="10247" max="10248" width="15.7109375" style="2" customWidth="1"/>
    <col min="10249" max="10250" width="2.85546875" style="2" customWidth="1"/>
    <col min="10251" max="10251" width="10.85546875" style="2" customWidth="1"/>
    <col min="10252" max="10252" width="2.85546875" style="2" customWidth="1"/>
    <col min="10253" max="10254" width="12.28515625" style="2" customWidth="1"/>
    <col min="10255" max="10255" width="2.85546875" style="2" customWidth="1"/>
    <col min="10256" max="10257" width="37.42578125" style="2" customWidth="1"/>
    <col min="10258" max="10258" width="2.85546875" style="2" customWidth="1"/>
    <col min="10259" max="10260" width="15.7109375" style="2" customWidth="1"/>
    <col min="10261" max="10261" width="2.85546875" style="2" customWidth="1"/>
    <col min="10262" max="10262" width="10.85546875" style="2" customWidth="1"/>
    <col min="10263" max="10263" width="2.85546875" style="2" customWidth="1"/>
    <col min="10264" max="10497" width="11.42578125" style="2"/>
    <col min="10498" max="10498" width="2.85546875" style="2" customWidth="1"/>
    <col min="10499" max="10500" width="37.42578125" style="2" customWidth="1"/>
    <col min="10501" max="10501" width="5.28515625" style="2" bestFit="1" customWidth="1"/>
    <col min="10502" max="10502" width="2.85546875" style="2" customWidth="1"/>
    <col min="10503" max="10504" width="15.7109375" style="2" customWidth="1"/>
    <col min="10505" max="10506" width="2.85546875" style="2" customWidth="1"/>
    <col min="10507" max="10507" width="10.85546875" style="2" customWidth="1"/>
    <col min="10508" max="10508" width="2.85546875" style="2" customWidth="1"/>
    <col min="10509" max="10510" width="12.28515625" style="2" customWidth="1"/>
    <col min="10511" max="10511" width="2.85546875" style="2" customWidth="1"/>
    <col min="10512" max="10513" width="37.42578125" style="2" customWidth="1"/>
    <col min="10514" max="10514" width="2.85546875" style="2" customWidth="1"/>
    <col min="10515" max="10516" width="15.7109375" style="2" customWidth="1"/>
    <col min="10517" max="10517" width="2.85546875" style="2" customWidth="1"/>
    <col min="10518" max="10518" width="10.85546875" style="2" customWidth="1"/>
    <col min="10519" max="10519" width="2.85546875" style="2" customWidth="1"/>
    <col min="10520" max="10753" width="11.42578125" style="2"/>
    <col min="10754" max="10754" width="2.85546875" style="2" customWidth="1"/>
    <col min="10755" max="10756" width="37.42578125" style="2" customWidth="1"/>
    <col min="10757" max="10757" width="5.28515625" style="2" bestFit="1" customWidth="1"/>
    <col min="10758" max="10758" width="2.85546875" style="2" customWidth="1"/>
    <col min="10759" max="10760" width="15.7109375" style="2" customWidth="1"/>
    <col min="10761" max="10762" width="2.85546875" style="2" customWidth="1"/>
    <col min="10763" max="10763" width="10.85546875" style="2" customWidth="1"/>
    <col min="10764" max="10764" width="2.85546875" style="2" customWidth="1"/>
    <col min="10765" max="10766" width="12.28515625" style="2" customWidth="1"/>
    <col min="10767" max="10767" width="2.85546875" style="2" customWidth="1"/>
    <col min="10768" max="10769" width="37.42578125" style="2" customWidth="1"/>
    <col min="10770" max="10770" width="2.85546875" style="2" customWidth="1"/>
    <col min="10771" max="10772" width="15.7109375" style="2" customWidth="1"/>
    <col min="10773" max="10773" width="2.85546875" style="2" customWidth="1"/>
    <col min="10774" max="10774" width="10.85546875" style="2" customWidth="1"/>
    <col min="10775" max="10775" width="2.85546875" style="2" customWidth="1"/>
    <col min="10776" max="11009" width="11.42578125" style="2"/>
    <col min="11010" max="11010" width="2.85546875" style="2" customWidth="1"/>
    <col min="11011" max="11012" width="37.42578125" style="2" customWidth="1"/>
    <col min="11013" max="11013" width="5.28515625" style="2" bestFit="1" customWidth="1"/>
    <col min="11014" max="11014" width="2.85546875" style="2" customWidth="1"/>
    <col min="11015" max="11016" width="15.7109375" style="2" customWidth="1"/>
    <col min="11017" max="11018" width="2.85546875" style="2" customWidth="1"/>
    <col min="11019" max="11019" width="10.85546875" style="2" customWidth="1"/>
    <col min="11020" max="11020" width="2.85546875" style="2" customWidth="1"/>
    <col min="11021" max="11022" width="12.28515625" style="2" customWidth="1"/>
    <col min="11023" max="11023" width="2.85546875" style="2" customWidth="1"/>
    <col min="11024" max="11025" width="37.42578125" style="2" customWidth="1"/>
    <col min="11026" max="11026" width="2.85546875" style="2" customWidth="1"/>
    <col min="11027" max="11028" width="15.7109375" style="2" customWidth="1"/>
    <col min="11029" max="11029" width="2.85546875" style="2" customWidth="1"/>
    <col min="11030" max="11030" width="10.85546875" style="2" customWidth="1"/>
    <col min="11031" max="11031" width="2.85546875" style="2" customWidth="1"/>
    <col min="11032" max="11265" width="11.42578125" style="2"/>
    <col min="11266" max="11266" width="2.85546875" style="2" customWidth="1"/>
    <col min="11267" max="11268" width="37.42578125" style="2" customWidth="1"/>
    <col min="11269" max="11269" width="5.28515625" style="2" bestFit="1" customWidth="1"/>
    <col min="11270" max="11270" width="2.85546875" style="2" customWidth="1"/>
    <col min="11271" max="11272" width="15.7109375" style="2" customWidth="1"/>
    <col min="11273" max="11274" width="2.85546875" style="2" customWidth="1"/>
    <col min="11275" max="11275" width="10.85546875" style="2" customWidth="1"/>
    <col min="11276" max="11276" width="2.85546875" style="2" customWidth="1"/>
    <col min="11277" max="11278" width="12.28515625" style="2" customWidth="1"/>
    <col min="11279" max="11279" width="2.85546875" style="2" customWidth="1"/>
    <col min="11280" max="11281" width="37.42578125" style="2" customWidth="1"/>
    <col min="11282" max="11282" width="2.85546875" style="2" customWidth="1"/>
    <col min="11283" max="11284" width="15.7109375" style="2" customWidth="1"/>
    <col min="11285" max="11285" width="2.85546875" style="2" customWidth="1"/>
    <col min="11286" max="11286" width="10.85546875" style="2" customWidth="1"/>
    <col min="11287" max="11287" width="2.85546875" style="2" customWidth="1"/>
    <col min="11288" max="11521" width="11.42578125" style="2"/>
    <col min="11522" max="11522" width="2.85546875" style="2" customWidth="1"/>
    <col min="11523" max="11524" width="37.42578125" style="2" customWidth="1"/>
    <col min="11525" max="11525" width="5.28515625" style="2" bestFit="1" customWidth="1"/>
    <col min="11526" max="11526" width="2.85546875" style="2" customWidth="1"/>
    <col min="11527" max="11528" width="15.7109375" style="2" customWidth="1"/>
    <col min="11529" max="11530" width="2.85546875" style="2" customWidth="1"/>
    <col min="11531" max="11531" width="10.85546875" style="2" customWidth="1"/>
    <col min="11532" max="11532" width="2.85546875" style="2" customWidth="1"/>
    <col min="11533" max="11534" width="12.28515625" style="2" customWidth="1"/>
    <col min="11535" max="11535" width="2.85546875" style="2" customWidth="1"/>
    <col min="11536" max="11537" width="37.42578125" style="2" customWidth="1"/>
    <col min="11538" max="11538" width="2.85546875" style="2" customWidth="1"/>
    <col min="11539" max="11540" width="15.7109375" style="2" customWidth="1"/>
    <col min="11541" max="11541" width="2.85546875" style="2" customWidth="1"/>
    <col min="11542" max="11542" width="10.85546875" style="2" customWidth="1"/>
    <col min="11543" max="11543" width="2.85546875" style="2" customWidth="1"/>
    <col min="11544" max="11777" width="11.42578125" style="2"/>
    <col min="11778" max="11778" width="2.85546875" style="2" customWidth="1"/>
    <col min="11779" max="11780" width="37.42578125" style="2" customWidth="1"/>
    <col min="11781" max="11781" width="5.28515625" style="2" bestFit="1" customWidth="1"/>
    <col min="11782" max="11782" width="2.85546875" style="2" customWidth="1"/>
    <col min="11783" max="11784" width="15.7109375" style="2" customWidth="1"/>
    <col min="11785" max="11786" width="2.85546875" style="2" customWidth="1"/>
    <col min="11787" max="11787" width="10.85546875" style="2" customWidth="1"/>
    <col min="11788" max="11788" width="2.85546875" style="2" customWidth="1"/>
    <col min="11789" max="11790" width="12.28515625" style="2" customWidth="1"/>
    <col min="11791" max="11791" width="2.85546875" style="2" customWidth="1"/>
    <col min="11792" max="11793" width="37.42578125" style="2" customWidth="1"/>
    <col min="11794" max="11794" width="2.85546875" style="2" customWidth="1"/>
    <col min="11795" max="11796" width="15.7109375" style="2" customWidth="1"/>
    <col min="11797" max="11797" width="2.85546875" style="2" customWidth="1"/>
    <col min="11798" max="11798" width="10.85546875" style="2" customWidth="1"/>
    <col min="11799" max="11799" width="2.85546875" style="2" customWidth="1"/>
    <col min="11800" max="12033" width="11.42578125" style="2"/>
    <col min="12034" max="12034" width="2.85546875" style="2" customWidth="1"/>
    <col min="12035" max="12036" width="37.42578125" style="2" customWidth="1"/>
    <col min="12037" max="12037" width="5.28515625" style="2" bestFit="1" customWidth="1"/>
    <col min="12038" max="12038" width="2.85546875" style="2" customWidth="1"/>
    <col min="12039" max="12040" width="15.7109375" style="2" customWidth="1"/>
    <col min="12041" max="12042" width="2.85546875" style="2" customWidth="1"/>
    <col min="12043" max="12043" width="10.85546875" style="2" customWidth="1"/>
    <col min="12044" max="12044" width="2.85546875" style="2" customWidth="1"/>
    <col min="12045" max="12046" width="12.28515625" style="2" customWidth="1"/>
    <col min="12047" max="12047" width="2.85546875" style="2" customWidth="1"/>
    <col min="12048" max="12049" width="37.42578125" style="2" customWidth="1"/>
    <col min="12050" max="12050" width="2.85546875" style="2" customWidth="1"/>
    <col min="12051" max="12052" width="15.7109375" style="2" customWidth="1"/>
    <col min="12053" max="12053" width="2.85546875" style="2" customWidth="1"/>
    <col min="12054" max="12054" width="10.85546875" style="2" customWidth="1"/>
    <col min="12055" max="12055" width="2.85546875" style="2" customWidth="1"/>
    <col min="12056" max="12289" width="11.42578125" style="2"/>
    <col min="12290" max="12290" width="2.85546875" style="2" customWidth="1"/>
    <col min="12291" max="12292" width="37.42578125" style="2" customWidth="1"/>
    <col min="12293" max="12293" width="5.28515625" style="2" bestFit="1" customWidth="1"/>
    <col min="12294" max="12294" width="2.85546875" style="2" customWidth="1"/>
    <col min="12295" max="12296" width="15.7109375" style="2" customWidth="1"/>
    <col min="12297" max="12298" width="2.85546875" style="2" customWidth="1"/>
    <col min="12299" max="12299" width="10.85546875" style="2" customWidth="1"/>
    <col min="12300" max="12300" width="2.85546875" style="2" customWidth="1"/>
    <col min="12301" max="12302" width="12.28515625" style="2" customWidth="1"/>
    <col min="12303" max="12303" width="2.85546875" style="2" customWidth="1"/>
    <col min="12304" max="12305" width="37.42578125" style="2" customWidth="1"/>
    <col min="12306" max="12306" width="2.85546875" style="2" customWidth="1"/>
    <col min="12307" max="12308" width="15.7109375" style="2" customWidth="1"/>
    <col min="12309" max="12309" width="2.85546875" style="2" customWidth="1"/>
    <col min="12310" max="12310" width="10.85546875" style="2" customWidth="1"/>
    <col min="12311" max="12311" width="2.85546875" style="2" customWidth="1"/>
    <col min="12312" max="12545" width="11.42578125" style="2"/>
    <col min="12546" max="12546" width="2.85546875" style="2" customWidth="1"/>
    <col min="12547" max="12548" width="37.42578125" style="2" customWidth="1"/>
    <col min="12549" max="12549" width="5.28515625" style="2" bestFit="1" customWidth="1"/>
    <col min="12550" max="12550" width="2.85546875" style="2" customWidth="1"/>
    <col min="12551" max="12552" width="15.7109375" style="2" customWidth="1"/>
    <col min="12553" max="12554" width="2.85546875" style="2" customWidth="1"/>
    <col min="12555" max="12555" width="10.85546875" style="2" customWidth="1"/>
    <col min="12556" max="12556" width="2.85546875" style="2" customWidth="1"/>
    <col min="12557" max="12558" width="12.28515625" style="2" customWidth="1"/>
    <col min="12559" max="12559" width="2.85546875" style="2" customWidth="1"/>
    <col min="12560" max="12561" width="37.42578125" style="2" customWidth="1"/>
    <col min="12562" max="12562" width="2.85546875" style="2" customWidth="1"/>
    <col min="12563" max="12564" width="15.7109375" style="2" customWidth="1"/>
    <col min="12565" max="12565" width="2.85546875" style="2" customWidth="1"/>
    <col min="12566" max="12566" width="10.85546875" style="2" customWidth="1"/>
    <col min="12567" max="12567" width="2.85546875" style="2" customWidth="1"/>
    <col min="12568" max="12801" width="11.42578125" style="2"/>
    <col min="12802" max="12802" width="2.85546875" style="2" customWidth="1"/>
    <col min="12803" max="12804" width="37.42578125" style="2" customWidth="1"/>
    <col min="12805" max="12805" width="5.28515625" style="2" bestFit="1" customWidth="1"/>
    <col min="12806" max="12806" width="2.85546875" style="2" customWidth="1"/>
    <col min="12807" max="12808" width="15.7109375" style="2" customWidth="1"/>
    <col min="12809" max="12810" width="2.85546875" style="2" customWidth="1"/>
    <col min="12811" max="12811" width="10.85546875" style="2" customWidth="1"/>
    <col min="12812" max="12812" width="2.85546875" style="2" customWidth="1"/>
    <col min="12813" max="12814" width="12.28515625" style="2" customWidth="1"/>
    <col min="12815" max="12815" width="2.85546875" style="2" customWidth="1"/>
    <col min="12816" max="12817" width="37.42578125" style="2" customWidth="1"/>
    <col min="12818" max="12818" width="2.85546875" style="2" customWidth="1"/>
    <col min="12819" max="12820" width="15.7109375" style="2" customWidth="1"/>
    <col min="12821" max="12821" width="2.85546875" style="2" customWidth="1"/>
    <col min="12822" max="12822" width="10.85546875" style="2" customWidth="1"/>
    <col min="12823" max="12823" width="2.85546875" style="2" customWidth="1"/>
    <col min="12824" max="13057" width="11.42578125" style="2"/>
    <col min="13058" max="13058" width="2.85546875" style="2" customWidth="1"/>
    <col min="13059" max="13060" width="37.42578125" style="2" customWidth="1"/>
    <col min="13061" max="13061" width="5.28515625" style="2" bestFit="1" customWidth="1"/>
    <col min="13062" max="13062" width="2.85546875" style="2" customWidth="1"/>
    <col min="13063" max="13064" width="15.7109375" style="2" customWidth="1"/>
    <col min="13065" max="13066" width="2.85546875" style="2" customWidth="1"/>
    <col min="13067" max="13067" width="10.85546875" style="2" customWidth="1"/>
    <col min="13068" max="13068" width="2.85546875" style="2" customWidth="1"/>
    <col min="13069" max="13070" width="12.28515625" style="2" customWidth="1"/>
    <col min="13071" max="13071" width="2.85546875" style="2" customWidth="1"/>
    <col min="13072" max="13073" width="37.42578125" style="2" customWidth="1"/>
    <col min="13074" max="13074" width="2.85546875" style="2" customWidth="1"/>
    <col min="13075" max="13076" width="15.7109375" style="2" customWidth="1"/>
    <col min="13077" max="13077" width="2.85546875" style="2" customWidth="1"/>
    <col min="13078" max="13078" width="10.85546875" style="2" customWidth="1"/>
    <col min="13079" max="13079" width="2.85546875" style="2" customWidth="1"/>
    <col min="13080" max="13313" width="11.42578125" style="2"/>
    <col min="13314" max="13314" width="2.85546875" style="2" customWidth="1"/>
    <col min="13315" max="13316" width="37.42578125" style="2" customWidth="1"/>
    <col min="13317" max="13317" width="5.28515625" style="2" bestFit="1" customWidth="1"/>
    <col min="13318" max="13318" width="2.85546875" style="2" customWidth="1"/>
    <col min="13319" max="13320" width="15.7109375" style="2" customWidth="1"/>
    <col min="13321" max="13322" width="2.85546875" style="2" customWidth="1"/>
    <col min="13323" max="13323" width="10.85546875" style="2" customWidth="1"/>
    <col min="13324" max="13324" width="2.85546875" style="2" customWidth="1"/>
    <col min="13325" max="13326" width="12.28515625" style="2" customWidth="1"/>
    <col min="13327" max="13327" width="2.85546875" style="2" customWidth="1"/>
    <col min="13328" max="13329" width="37.42578125" style="2" customWidth="1"/>
    <col min="13330" max="13330" width="2.85546875" style="2" customWidth="1"/>
    <col min="13331" max="13332" width="15.7109375" style="2" customWidth="1"/>
    <col min="13333" max="13333" width="2.85546875" style="2" customWidth="1"/>
    <col min="13334" max="13334" width="10.85546875" style="2" customWidth="1"/>
    <col min="13335" max="13335" width="2.85546875" style="2" customWidth="1"/>
    <col min="13336" max="13569" width="11.42578125" style="2"/>
    <col min="13570" max="13570" width="2.85546875" style="2" customWidth="1"/>
    <col min="13571" max="13572" width="37.42578125" style="2" customWidth="1"/>
    <col min="13573" max="13573" width="5.28515625" style="2" bestFit="1" customWidth="1"/>
    <col min="13574" max="13574" width="2.85546875" style="2" customWidth="1"/>
    <col min="13575" max="13576" width="15.7109375" style="2" customWidth="1"/>
    <col min="13577" max="13578" width="2.85546875" style="2" customWidth="1"/>
    <col min="13579" max="13579" width="10.85546875" style="2" customWidth="1"/>
    <col min="13580" max="13580" width="2.85546875" style="2" customWidth="1"/>
    <col min="13581" max="13582" width="12.28515625" style="2" customWidth="1"/>
    <col min="13583" max="13583" width="2.85546875" style="2" customWidth="1"/>
    <col min="13584" max="13585" width="37.42578125" style="2" customWidth="1"/>
    <col min="13586" max="13586" width="2.85546875" style="2" customWidth="1"/>
    <col min="13587" max="13588" width="15.7109375" style="2" customWidth="1"/>
    <col min="13589" max="13589" width="2.85546875" style="2" customWidth="1"/>
    <col min="13590" max="13590" width="10.85546875" style="2" customWidth="1"/>
    <col min="13591" max="13591" width="2.85546875" style="2" customWidth="1"/>
    <col min="13592" max="13825" width="11.42578125" style="2"/>
    <col min="13826" max="13826" width="2.85546875" style="2" customWidth="1"/>
    <col min="13827" max="13828" width="37.42578125" style="2" customWidth="1"/>
    <col min="13829" max="13829" width="5.28515625" style="2" bestFit="1" customWidth="1"/>
    <col min="13830" max="13830" width="2.85546875" style="2" customWidth="1"/>
    <col min="13831" max="13832" width="15.7109375" style="2" customWidth="1"/>
    <col min="13833" max="13834" width="2.85546875" style="2" customWidth="1"/>
    <col min="13835" max="13835" width="10.85546875" style="2" customWidth="1"/>
    <col min="13836" max="13836" width="2.85546875" style="2" customWidth="1"/>
    <col min="13837" max="13838" width="12.28515625" style="2" customWidth="1"/>
    <col min="13839" max="13839" width="2.85546875" style="2" customWidth="1"/>
    <col min="13840" max="13841" width="37.42578125" style="2" customWidth="1"/>
    <col min="13842" max="13842" width="2.85546875" style="2" customWidth="1"/>
    <col min="13843" max="13844" width="15.7109375" style="2" customWidth="1"/>
    <col min="13845" max="13845" width="2.85546875" style="2" customWidth="1"/>
    <col min="13846" max="13846" width="10.85546875" style="2" customWidth="1"/>
    <col min="13847" max="13847" width="2.85546875" style="2" customWidth="1"/>
    <col min="13848" max="14081" width="11.42578125" style="2"/>
    <col min="14082" max="14082" width="2.85546875" style="2" customWidth="1"/>
    <col min="14083" max="14084" width="37.42578125" style="2" customWidth="1"/>
    <col min="14085" max="14085" width="5.28515625" style="2" bestFit="1" customWidth="1"/>
    <col min="14086" max="14086" width="2.85546875" style="2" customWidth="1"/>
    <col min="14087" max="14088" width="15.7109375" style="2" customWidth="1"/>
    <col min="14089" max="14090" width="2.85546875" style="2" customWidth="1"/>
    <col min="14091" max="14091" width="10.85546875" style="2" customWidth="1"/>
    <col min="14092" max="14092" width="2.85546875" style="2" customWidth="1"/>
    <col min="14093" max="14094" width="12.28515625" style="2" customWidth="1"/>
    <col min="14095" max="14095" width="2.85546875" style="2" customWidth="1"/>
    <col min="14096" max="14097" width="37.42578125" style="2" customWidth="1"/>
    <col min="14098" max="14098" width="2.85546875" style="2" customWidth="1"/>
    <col min="14099" max="14100" width="15.7109375" style="2" customWidth="1"/>
    <col min="14101" max="14101" width="2.85546875" style="2" customWidth="1"/>
    <col min="14102" max="14102" width="10.85546875" style="2" customWidth="1"/>
    <col min="14103" max="14103" width="2.85546875" style="2" customWidth="1"/>
    <col min="14104" max="14337" width="11.42578125" style="2"/>
    <col min="14338" max="14338" width="2.85546875" style="2" customWidth="1"/>
    <col min="14339" max="14340" width="37.42578125" style="2" customWidth="1"/>
    <col min="14341" max="14341" width="5.28515625" style="2" bestFit="1" customWidth="1"/>
    <col min="14342" max="14342" width="2.85546875" style="2" customWidth="1"/>
    <col min="14343" max="14344" width="15.7109375" style="2" customWidth="1"/>
    <col min="14345" max="14346" width="2.85546875" style="2" customWidth="1"/>
    <col min="14347" max="14347" width="10.85546875" style="2" customWidth="1"/>
    <col min="14348" max="14348" width="2.85546875" style="2" customWidth="1"/>
    <col min="14349" max="14350" width="12.28515625" style="2" customWidth="1"/>
    <col min="14351" max="14351" width="2.85546875" style="2" customWidth="1"/>
    <col min="14352" max="14353" width="37.42578125" style="2" customWidth="1"/>
    <col min="14354" max="14354" width="2.85546875" style="2" customWidth="1"/>
    <col min="14355" max="14356" width="15.7109375" style="2" customWidth="1"/>
    <col min="14357" max="14357" width="2.85546875" style="2" customWidth="1"/>
    <col min="14358" max="14358" width="10.85546875" style="2" customWidth="1"/>
    <col min="14359" max="14359" width="2.85546875" style="2" customWidth="1"/>
    <col min="14360" max="14593" width="11.42578125" style="2"/>
    <col min="14594" max="14594" width="2.85546875" style="2" customWidth="1"/>
    <col min="14595" max="14596" width="37.42578125" style="2" customWidth="1"/>
    <col min="14597" max="14597" width="5.28515625" style="2" bestFit="1" customWidth="1"/>
    <col min="14598" max="14598" width="2.85546875" style="2" customWidth="1"/>
    <col min="14599" max="14600" width="15.7109375" style="2" customWidth="1"/>
    <col min="14601" max="14602" width="2.85546875" style="2" customWidth="1"/>
    <col min="14603" max="14603" width="10.85546875" style="2" customWidth="1"/>
    <col min="14604" max="14604" width="2.85546875" style="2" customWidth="1"/>
    <col min="14605" max="14606" width="12.28515625" style="2" customWidth="1"/>
    <col min="14607" max="14607" width="2.85546875" style="2" customWidth="1"/>
    <col min="14608" max="14609" width="37.42578125" style="2" customWidth="1"/>
    <col min="14610" max="14610" width="2.85546875" style="2" customWidth="1"/>
    <col min="14611" max="14612" width="15.7109375" style="2" customWidth="1"/>
    <col min="14613" max="14613" width="2.85546875" style="2" customWidth="1"/>
    <col min="14614" max="14614" width="10.85546875" style="2" customWidth="1"/>
    <col min="14615" max="14615" width="2.85546875" style="2" customWidth="1"/>
    <col min="14616" max="14849" width="11.42578125" style="2"/>
    <col min="14850" max="14850" width="2.85546875" style="2" customWidth="1"/>
    <col min="14851" max="14852" width="37.42578125" style="2" customWidth="1"/>
    <col min="14853" max="14853" width="5.28515625" style="2" bestFit="1" customWidth="1"/>
    <col min="14854" max="14854" width="2.85546875" style="2" customWidth="1"/>
    <col min="14855" max="14856" width="15.7109375" style="2" customWidth="1"/>
    <col min="14857" max="14858" width="2.85546875" style="2" customWidth="1"/>
    <col min="14859" max="14859" width="10.85546875" style="2" customWidth="1"/>
    <col min="14860" max="14860" width="2.85546875" style="2" customWidth="1"/>
    <col min="14861" max="14862" width="12.28515625" style="2" customWidth="1"/>
    <col min="14863" max="14863" width="2.85546875" style="2" customWidth="1"/>
    <col min="14864" max="14865" width="37.42578125" style="2" customWidth="1"/>
    <col min="14866" max="14866" width="2.85546875" style="2" customWidth="1"/>
    <col min="14867" max="14868" width="15.7109375" style="2" customWidth="1"/>
    <col min="14869" max="14869" width="2.85546875" style="2" customWidth="1"/>
    <col min="14870" max="14870" width="10.85546875" style="2" customWidth="1"/>
    <col min="14871" max="14871" width="2.85546875" style="2" customWidth="1"/>
    <col min="14872" max="15105" width="11.42578125" style="2"/>
    <col min="15106" max="15106" width="2.85546875" style="2" customWidth="1"/>
    <col min="15107" max="15108" width="37.42578125" style="2" customWidth="1"/>
    <col min="15109" max="15109" width="5.28515625" style="2" bestFit="1" customWidth="1"/>
    <col min="15110" max="15110" width="2.85546875" style="2" customWidth="1"/>
    <col min="15111" max="15112" width="15.7109375" style="2" customWidth="1"/>
    <col min="15113" max="15114" width="2.85546875" style="2" customWidth="1"/>
    <col min="15115" max="15115" width="10.85546875" style="2" customWidth="1"/>
    <col min="15116" max="15116" width="2.85546875" style="2" customWidth="1"/>
    <col min="15117" max="15118" width="12.28515625" style="2" customWidth="1"/>
    <col min="15119" max="15119" width="2.85546875" style="2" customWidth="1"/>
    <col min="15120" max="15121" width="37.42578125" style="2" customWidth="1"/>
    <col min="15122" max="15122" width="2.85546875" style="2" customWidth="1"/>
    <col min="15123" max="15124" width="15.7109375" style="2" customWidth="1"/>
    <col min="15125" max="15125" width="2.85546875" style="2" customWidth="1"/>
    <col min="15126" max="15126" width="10.85546875" style="2" customWidth="1"/>
    <col min="15127" max="15127" width="2.85546875" style="2" customWidth="1"/>
    <col min="15128" max="15361" width="11.42578125" style="2"/>
    <col min="15362" max="15362" width="2.85546875" style="2" customWidth="1"/>
    <col min="15363" max="15364" width="37.42578125" style="2" customWidth="1"/>
    <col min="15365" max="15365" width="5.28515625" style="2" bestFit="1" customWidth="1"/>
    <col min="15366" max="15366" width="2.85546875" style="2" customWidth="1"/>
    <col min="15367" max="15368" width="15.7109375" style="2" customWidth="1"/>
    <col min="15369" max="15370" width="2.85546875" style="2" customWidth="1"/>
    <col min="15371" max="15371" width="10.85546875" style="2" customWidth="1"/>
    <col min="15372" max="15372" width="2.85546875" style="2" customWidth="1"/>
    <col min="15373" max="15374" width="12.28515625" style="2" customWidth="1"/>
    <col min="15375" max="15375" width="2.85546875" style="2" customWidth="1"/>
    <col min="15376" max="15377" width="37.42578125" style="2" customWidth="1"/>
    <col min="15378" max="15378" width="2.85546875" style="2" customWidth="1"/>
    <col min="15379" max="15380" width="15.7109375" style="2" customWidth="1"/>
    <col min="15381" max="15381" width="2.85546875" style="2" customWidth="1"/>
    <col min="15382" max="15382" width="10.85546875" style="2" customWidth="1"/>
    <col min="15383" max="15383" width="2.85546875" style="2" customWidth="1"/>
    <col min="15384" max="15617" width="11.42578125" style="2"/>
    <col min="15618" max="15618" width="2.85546875" style="2" customWidth="1"/>
    <col min="15619" max="15620" width="37.42578125" style="2" customWidth="1"/>
    <col min="15621" max="15621" width="5.28515625" style="2" bestFit="1" customWidth="1"/>
    <col min="15622" max="15622" width="2.85546875" style="2" customWidth="1"/>
    <col min="15623" max="15624" width="15.7109375" style="2" customWidth="1"/>
    <col min="15625" max="15626" width="2.85546875" style="2" customWidth="1"/>
    <col min="15627" max="15627" width="10.85546875" style="2" customWidth="1"/>
    <col min="15628" max="15628" width="2.85546875" style="2" customWidth="1"/>
    <col min="15629" max="15630" width="12.28515625" style="2" customWidth="1"/>
    <col min="15631" max="15631" width="2.85546875" style="2" customWidth="1"/>
    <col min="15632" max="15633" width="37.42578125" style="2" customWidth="1"/>
    <col min="15634" max="15634" width="2.85546875" style="2" customWidth="1"/>
    <col min="15635" max="15636" width="15.7109375" style="2" customWidth="1"/>
    <col min="15637" max="15637" width="2.85546875" style="2" customWidth="1"/>
    <col min="15638" max="15638" width="10.85546875" style="2" customWidth="1"/>
    <col min="15639" max="15639" width="2.85546875" style="2" customWidth="1"/>
    <col min="15640" max="15873" width="11.42578125" style="2"/>
    <col min="15874" max="15874" width="2.85546875" style="2" customWidth="1"/>
    <col min="15875" max="15876" width="37.42578125" style="2" customWidth="1"/>
    <col min="15877" max="15877" width="5.28515625" style="2" bestFit="1" customWidth="1"/>
    <col min="15878" max="15878" width="2.85546875" style="2" customWidth="1"/>
    <col min="15879" max="15880" width="15.7109375" style="2" customWidth="1"/>
    <col min="15881" max="15882" width="2.85546875" style="2" customWidth="1"/>
    <col min="15883" max="15883" width="10.85546875" style="2" customWidth="1"/>
    <col min="15884" max="15884" width="2.85546875" style="2" customWidth="1"/>
    <col min="15885" max="15886" width="12.28515625" style="2" customWidth="1"/>
    <col min="15887" max="15887" width="2.85546875" style="2" customWidth="1"/>
    <col min="15888" max="15889" width="37.42578125" style="2" customWidth="1"/>
    <col min="15890" max="15890" width="2.85546875" style="2" customWidth="1"/>
    <col min="15891" max="15892" width="15.7109375" style="2" customWidth="1"/>
    <col min="15893" max="15893" width="2.85546875" style="2" customWidth="1"/>
    <col min="15894" max="15894" width="10.85546875" style="2" customWidth="1"/>
    <col min="15895" max="15895" width="2.85546875" style="2" customWidth="1"/>
    <col min="15896" max="16129" width="11.42578125" style="2"/>
    <col min="16130" max="16130" width="2.85546875" style="2" customWidth="1"/>
    <col min="16131" max="16132" width="37.42578125" style="2" customWidth="1"/>
    <col min="16133" max="16133" width="5.28515625" style="2" bestFit="1" customWidth="1"/>
    <col min="16134" max="16134" width="2.85546875" style="2" customWidth="1"/>
    <col min="16135" max="16136" width="15.7109375" style="2" customWidth="1"/>
    <col min="16137" max="16138" width="2.85546875" style="2" customWidth="1"/>
    <col min="16139" max="16139" width="10.85546875" style="2" customWidth="1"/>
    <col min="16140" max="16140" width="2.85546875" style="2" customWidth="1"/>
    <col min="16141" max="16142" width="12.28515625" style="2" customWidth="1"/>
    <col min="16143" max="16143" width="2.85546875" style="2" customWidth="1"/>
    <col min="16144" max="16145" width="37.42578125" style="2" customWidth="1"/>
    <col min="16146" max="16146" width="2.85546875" style="2" customWidth="1"/>
    <col min="16147" max="16148" width="15.7109375" style="2" customWidth="1"/>
    <col min="16149" max="16149" width="2.85546875" style="2" customWidth="1"/>
    <col min="16150" max="16150" width="10.85546875" style="2" customWidth="1"/>
    <col min="16151" max="16151" width="2.85546875" style="2" customWidth="1"/>
    <col min="16152" max="16384" width="11.42578125" style="2"/>
  </cols>
  <sheetData>
    <row r="1" spans="1:24" ht="12" customHeight="1" x14ac:dyDescent="0.25">
      <c r="N1" s="1"/>
      <c r="W1" s="19"/>
      <c r="X1" s="209"/>
    </row>
    <row r="2" spans="1:24" ht="12" customHeight="1" x14ac:dyDescent="0.25">
      <c r="B2" s="268" t="s">
        <v>471</v>
      </c>
      <c r="N2" s="1"/>
      <c r="O2" s="268"/>
      <c r="W2" s="19"/>
      <c r="X2" s="209"/>
    </row>
    <row r="3" spans="1:24" ht="12" customHeight="1" x14ac:dyDescent="0.25">
      <c r="B3" s="4" t="s">
        <v>472</v>
      </c>
      <c r="C3" s="4"/>
      <c r="D3" s="6"/>
      <c r="F3" s="5"/>
      <c r="G3" s="5"/>
      <c r="N3" s="1"/>
      <c r="O3" s="4" t="s">
        <v>472</v>
      </c>
      <c r="P3" s="4"/>
      <c r="R3" s="5"/>
      <c r="S3" s="5"/>
      <c r="T3" s="5"/>
      <c r="U3" s="5"/>
      <c r="V3" s="5"/>
      <c r="W3" s="19"/>
      <c r="X3" s="209"/>
    </row>
    <row r="4" spans="1:24" ht="12" customHeight="1" x14ac:dyDescent="0.25">
      <c r="B4" s="116" t="s">
        <v>2</v>
      </c>
      <c r="C4" s="116"/>
      <c r="D4" s="116"/>
      <c r="E4" s="8"/>
      <c r="F4" s="3"/>
      <c r="G4" s="8"/>
      <c r="H4" s="8"/>
      <c r="I4" s="8"/>
      <c r="J4" s="8"/>
      <c r="N4" s="1"/>
      <c r="O4" s="117" t="s">
        <v>3</v>
      </c>
      <c r="P4" s="116"/>
      <c r="Q4" s="8"/>
      <c r="V4" s="9"/>
      <c r="W4" s="19"/>
      <c r="X4" s="209"/>
    </row>
    <row r="5" spans="1:24" ht="12" customHeight="1" x14ac:dyDescent="0.25">
      <c r="A5" s="12"/>
      <c r="B5" s="1999" t="s">
        <v>4</v>
      </c>
      <c r="C5" s="1999" t="s">
        <v>473</v>
      </c>
      <c r="D5" s="2044" t="s">
        <v>5</v>
      </c>
      <c r="E5" s="13"/>
      <c r="F5" s="1999" t="s">
        <v>6</v>
      </c>
      <c r="G5" s="1999" t="s">
        <v>7</v>
      </c>
      <c r="H5" s="13"/>
      <c r="I5" s="13"/>
      <c r="J5" s="1996" t="s">
        <v>8</v>
      </c>
      <c r="K5" s="14"/>
      <c r="L5" s="1996" t="s">
        <v>9</v>
      </c>
      <c r="M5" s="1996" t="s">
        <v>10</v>
      </c>
      <c r="N5" s="15"/>
      <c r="O5" s="1999" t="s">
        <v>4</v>
      </c>
      <c r="P5" s="1999" t="s">
        <v>473</v>
      </c>
      <c r="Q5" s="13"/>
      <c r="R5" s="1999" t="s">
        <v>6</v>
      </c>
      <c r="S5" s="1999" t="s">
        <v>7</v>
      </c>
      <c r="V5" s="1996" t="s">
        <v>8</v>
      </c>
      <c r="W5" s="19"/>
      <c r="X5" s="209"/>
    </row>
    <row r="6" spans="1:24" ht="12" customHeight="1" x14ac:dyDescent="0.25">
      <c r="A6" s="12"/>
      <c r="B6" s="2000"/>
      <c r="C6" s="2000"/>
      <c r="D6" s="2045"/>
      <c r="E6" s="13"/>
      <c r="F6" s="2000"/>
      <c r="G6" s="2000"/>
      <c r="H6" s="13"/>
      <c r="I6" s="13"/>
      <c r="J6" s="1997"/>
      <c r="K6" s="14"/>
      <c r="L6" s="1997"/>
      <c r="M6" s="1997"/>
      <c r="N6" s="15"/>
      <c r="O6" s="2000"/>
      <c r="P6" s="2000"/>
      <c r="Q6" s="13"/>
      <c r="R6" s="2000"/>
      <c r="S6" s="2000"/>
      <c r="T6" s="5"/>
      <c r="U6" s="5"/>
      <c r="V6" s="1997"/>
      <c r="W6" s="455"/>
      <c r="X6" s="209"/>
    </row>
    <row r="7" spans="1:24" ht="12" customHeight="1" x14ac:dyDescent="0.25">
      <c r="A7" s="12"/>
      <c r="B7" s="2001"/>
      <c r="C7" s="2001"/>
      <c r="D7" s="2046"/>
      <c r="E7" s="13"/>
      <c r="F7" s="2001"/>
      <c r="G7" s="2001"/>
      <c r="H7" s="13"/>
      <c r="I7" s="13"/>
      <c r="J7" s="1998"/>
      <c r="K7" s="14"/>
      <c r="L7" s="1998"/>
      <c r="M7" s="1998"/>
      <c r="N7" s="15"/>
      <c r="O7" s="2001"/>
      <c r="P7" s="2001"/>
      <c r="Q7" s="13"/>
      <c r="R7" s="2001"/>
      <c r="S7" s="2001"/>
      <c r="V7" s="1998"/>
      <c r="W7" s="18"/>
      <c r="X7" s="19"/>
    </row>
    <row r="8" spans="1:24" ht="12" customHeight="1" x14ac:dyDescent="0.25">
      <c r="A8" s="16"/>
      <c r="B8" s="16"/>
      <c r="C8" s="16"/>
      <c r="D8" s="456"/>
      <c r="E8" s="16"/>
      <c r="F8" s="16"/>
      <c r="G8" s="16"/>
      <c r="H8" s="16"/>
      <c r="I8" s="16"/>
      <c r="J8" s="18"/>
      <c r="N8" s="18"/>
      <c r="O8" s="16"/>
      <c r="P8" s="16"/>
      <c r="Q8" s="16"/>
      <c r="R8" s="16"/>
      <c r="S8" s="16"/>
      <c r="T8" s="16"/>
      <c r="U8" s="16"/>
      <c r="V8" s="18"/>
      <c r="W8" s="18"/>
      <c r="X8" s="19"/>
    </row>
    <row r="9" spans="1:24" ht="12" customHeight="1" x14ac:dyDescent="0.25">
      <c r="B9" s="258" t="s">
        <v>11</v>
      </c>
      <c r="C9" s="21"/>
      <c r="E9" s="21"/>
      <c r="F9" s="21"/>
      <c r="G9" s="21"/>
      <c r="H9" s="21"/>
      <c r="I9" s="21"/>
      <c r="J9" s="22"/>
      <c r="N9" s="22"/>
      <c r="O9" s="258" t="s">
        <v>11</v>
      </c>
      <c r="P9" s="21"/>
      <c r="Q9" s="21"/>
      <c r="R9" s="22"/>
      <c r="S9" s="22"/>
      <c r="T9" s="16"/>
      <c r="U9" s="16"/>
      <c r="V9" s="22"/>
      <c r="W9" s="18"/>
      <c r="X9" s="19"/>
    </row>
    <row r="10" spans="1:24" ht="12" customHeight="1" x14ac:dyDescent="0.25">
      <c r="A10" s="25"/>
      <c r="B10" s="260" t="s">
        <v>14</v>
      </c>
      <c r="C10" s="457" t="s">
        <v>629</v>
      </c>
      <c r="D10" s="119" t="s">
        <v>15</v>
      </c>
      <c r="E10" s="29"/>
      <c r="F10" s="646">
        <v>1553.9993553800002</v>
      </c>
      <c r="G10" s="998">
        <v>1472.8851826199998</v>
      </c>
      <c r="H10" s="28"/>
      <c r="I10" s="29"/>
      <c r="J10" s="946">
        <f>(F10-G10)/G10</f>
        <v>5.5071619782142686E-2</v>
      </c>
      <c r="K10" s="112"/>
      <c r="L10" s="1045">
        <f>VLOOKUP(B10,'FX rates'!$B$9:$K$116,4,FALSE)</f>
        <v>3.2522000000000002</v>
      </c>
      <c r="M10" s="1046">
        <f>VLOOKUP(B10,'FX rates'!$B$9:$K$116,5,FALSE)</f>
        <v>3.8978999999999999</v>
      </c>
      <c r="N10" s="30"/>
      <c r="O10" s="260" t="s">
        <v>14</v>
      </c>
      <c r="P10" s="457" t="s">
        <v>474</v>
      </c>
      <c r="Q10" s="29"/>
      <c r="R10" s="1275">
        <f>F10/L10</f>
        <v>477.83019352438356</v>
      </c>
      <c r="S10" s="1275">
        <f>G10/M10</f>
        <v>377.86633382590622</v>
      </c>
      <c r="T10" s="28"/>
      <c r="U10" s="1861"/>
      <c r="V10" s="946">
        <f>(R10-S10)/S10</f>
        <v>0.26454820329279066</v>
      </c>
      <c r="W10" s="18"/>
      <c r="X10" s="19"/>
    </row>
    <row r="11" spans="1:24" ht="12" customHeight="1" x14ac:dyDescent="0.25">
      <c r="A11" s="25"/>
      <c r="B11" s="32" t="s">
        <v>16</v>
      </c>
      <c r="C11" s="458" t="s">
        <v>475</v>
      </c>
      <c r="D11" s="121" t="s">
        <v>17</v>
      </c>
      <c r="E11" s="36"/>
      <c r="F11" s="638" t="s">
        <v>476</v>
      </c>
      <c r="G11" s="989">
        <v>420.38</v>
      </c>
      <c r="H11" s="35"/>
      <c r="I11" s="36"/>
      <c r="J11" s="947">
        <f t="shared" ref="J11:J12" si="0">(F11-G11)/G11</f>
        <v>0.91241257909510454</v>
      </c>
      <c r="K11" s="112"/>
      <c r="L11" s="1047">
        <f>VLOOKUP(B11,'FX rates'!$B$9:$K$116,4,FALSE)</f>
        <v>15.890700000000001</v>
      </c>
      <c r="M11" s="1048">
        <f>VLOOKUP(B11,'FX rates'!$B$9:$K$116,5,FALSE)</f>
        <v>12.987500000000001</v>
      </c>
      <c r="N11" s="30"/>
      <c r="O11" s="32" t="s">
        <v>16</v>
      </c>
      <c r="P11" s="458" t="s">
        <v>475</v>
      </c>
      <c r="Q11" s="36"/>
      <c r="R11" s="1276">
        <f t="shared" ref="R11:R51" si="1">F11/L11</f>
        <v>50.591855613660819</v>
      </c>
      <c r="S11" s="1276">
        <f t="shared" ref="S11:S13" si="2">G11/M11</f>
        <v>32.368046198267564</v>
      </c>
      <c r="T11" s="35"/>
      <c r="U11" s="1862"/>
      <c r="V11" s="947">
        <f t="shared" ref="V11:V51" si="3">(R11-S11)/S11</f>
        <v>0.56301851844145756</v>
      </c>
      <c r="W11" s="18"/>
      <c r="X11" s="19"/>
    </row>
    <row r="12" spans="1:24" ht="12" customHeight="1" x14ac:dyDescent="0.25">
      <c r="A12" s="25"/>
      <c r="B12" s="32" t="s">
        <v>630</v>
      </c>
      <c r="C12" s="459" t="s">
        <v>477</v>
      </c>
      <c r="D12" s="121" t="s">
        <v>26</v>
      </c>
      <c r="E12" s="36"/>
      <c r="F12" s="638">
        <v>204377.94469883779</v>
      </c>
      <c r="G12" s="989">
        <v>185100.67101348389</v>
      </c>
      <c r="H12" s="930" t="s">
        <v>130</v>
      </c>
      <c r="I12" s="36"/>
      <c r="J12" s="947">
        <f t="shared" si="0"/>
        <v>0.10414480714632103</v>
      </c>
      <c r="K12" s="112"/>
      <c r="L12" s="1047">
        <f>VLOOKUP(B12,'FX rates'!$B$9:$K$116,4,FALSE)</f>
        <v>1</v>
      </c>
      <c r="M12" s="1048">
        <f>VLOOKUP(B12,'FX rates'!$B$9:$K$116,5,FALSE)</f>
        <v>1</v>
      </c>
      <c r="N12" s="30"/>
      <c r="O12" s="32" t="s">
        <v>630</v>
      </c>
      <c r="P12" s="459" t="s">
        <v>477</v>
      </c>
      <c r="Q12" s="36"/>
      <c r="R12" s="1276">
        <f t="shared" si="1"/>
        <v>204377.94469883779</v>
      </c>
      <c r="S12" s="1276">
        <f t="shared" si="2"/>
        <v>185100.67101348389</v>
      </c>
      <c r="T12" s="930" t="s">
        <v>130</v>
      </c>
      <c r="U12" s="1865"/>
      <c r="V12" s="947">
        <f t="shared" si="3"/>
        <v>0.10414480714632103</v>
      </c>
      <c r="W12" s="18"/>
      <c r="X12" s="19"/>
    </row>
    <row r="13" spans="1:24" ht="12" customHeight="1" x14ac:dyDescent="0.25">
      <c r="A13" s="25"/>
      <c r="B13" s="42" t="s">
        <v>28</v>
      </c>
      <c r="C13" s="460" t="s">
        <v>478</v>
      </c>
      <c r="D13" s="123" t="s">
        <v>29</v>
      </c>
      <c r="E13" s="36"/>
      <c r="F13" s="639">
        <v>38652.400000000001</v>
      </c>
      <c r="G13" s="1285">
        <v>23424.400000000001</v>
      </c>
      <c r="H13" s="44"/>
      <c r="I13" s="36"/>
      <c r="J13" s="948" t="s">
        <v>131</v>
      </c>
      <c r="K13" s="112"/>
      <c r="L13" s="1049">
        <f>VLOOKUP(B13,'FX rates'!$B$9:$K$116,4,FALSE)</f>
        <v>1.3436999999999999</v>
      </c>
      <c r="M13" s="1050">
        <f>VLOOKUP(B13,'FX rates'!$B$9:$K$116,5,FALSE)</f>
        <v>1.3864000000000001</v>
      </c>
      <c r="N13" s="30"/>
      <c r="O13" s="42" t="s">
        <v>28</v>
      </c>
      <c r="P13" s="460" t="s">
        <v>478</v>
      </c>
      <c r="Q13" s="36"/>
      <c r="R13" s="1283">
        <f t="shared" si="1"/>
        <v>28765.647093845357</v>
      </c>
      <c r="S13" s="1283">
        <f t="shared" si="2"/>
        <v>16895.845354875939</v>
      </c>
      <c r="T13" s="44"/>
      <c r="U13" s="1863"/>
      <c r="V13" s="948">
        <f t="shared" si="3"/>
        <v>0.70252783981263978</v>
      </c>
      <c r="W13" s="461"/>
      <c r="X13" s="462"/>
    </row>
    <row r="14" spans="1:24" ht="12" customHeight="1" x14ac:dyDescent="0.25">
      <c r="A14" s="25"/>
      <c r="B14" s="48"/>
      <c r="C14" s="58"/>
      <c r="D14" s="183"/>
      <c r="E14" s="36"/>
      <c r="F14" s="1011"/>
      <c r="G14" s="1011"/>
      <c r="H14" s="36"/>
      <c r="I14" s="36"/>
      <c r="J14" s="50"/>
      <c r="K14" s="52"/>
      <c r="L14" s="56"/>
      <c r="M14" s="56"/>
      <c r="N14" s="1"/>
      <c r="O14" s="53" t="s">
        <v>30</v>
      </c>
      <c r="P14" s="58"/>
      <c r="Q14" s="36"/>
      <c r="R14" s="55">
        <f>SUM(R10:R13)</f>
        <v>233672.0138418212</v>
      </c>
      <c r="S14" s="55">
        <f>SUM(S10:S13)</f>
        <v>202406.75074838399</v>
      </c>
      <c r="T14" s="16"/>
      <c r="U14" s="16"/>
      <c r="V14" s="1958">
        <f t="shared" si="3"/>
        <v>0.15446749171080618</v>
      </c>
      <c r="W14" s="19"/>
      <c r="X14" s="462"/>
    </row>
    <row r="15" spans="1:24" ht="12" customHeight="1" x14ac:dyDescent="0.25">
      <c r="B15" s="48"/>
      <c r="C15" s="58"/>
      <c r="D15" s="183"/>
      <c r="E15" s="36"/>
      <c r="F15" s="505"/>
      <c r="G15" s="505"/>
      <c r="H15" s="36"/>
      <c r="I15" s="36"/>
      <c r="J15" s="56"/>
      <c r="K15" s="52"/>
      <c r="L15" s="56"/>
      <c r="M15" s="56"/>
      <c r="N15" s="1"/>
      <c r="O15" s="58"/>
      <c r="P15" s="58"/>
      <c r="Q15" s="36"/>
      <c r="R15" s="59"/>
      <c r="S15" s="60"/>
      <c r="T15" s="16"/>
      <c r="U15" s="16"/>
      <c r="V15" s="19"/>
      <c r="W15" s="19"/>
      <c r="X15" s="462"/>
    </row>
    <row r="16" spans="1:24" ht="12" customHeight="1" x14ac:dyDescent="0.25">
      <c r="B16" s="258" t="s">
        <v>31</v>
      </c>
      <c r="C16" s="116"/>
      <c r="D16" s="118"/>
      <c r="E16" s="36"/>
      <c r="F16" s="505"/>
      <c r="G16" s="505"/>
      <c r="H16" s="36"/>
      <c r="I16" s="36"/>
      <c r="J16" s="56"/>
      <c r="K16" s="52"/>
      <c r="L16" s="56"/>
      <c r="M16" s="56"/>
      <c r="N16" s="30"/>
      <c r="O16" s="258" t="s">
        <v>31</v>
      </c>
      <c r="P16" s="116"/>
      <c r="Q16" s="36"/>
      <c r="R16" s="59"/>
      <c r="S16" s="125"/>
      <c r="T16" s="16"/>
      <c r="U16" s="16"/>
      <c r="V16" s="50"/>
      <c r="W16" s="465"/>
      <c r="X16" s="462"/>
    </row>
    <row r="17" spans="1:24" ht="12" customHeight="1" x14ac:dyDescent="0.25">
      <c r="A17" s="25"/>
      <c r="B17" s="260" t="s">
        <v>700</v>
      </c>
      <c r="C17" s="457" t="s">
        <v>479</v>
      </c>
      <c r="D17" s="119" t="s">
        <v>34</v>
      </c>
      <c r="E17" s="29"/>
      <c r="F17" s="636">
        <v>188444.08</v>
      </c>
      <c r="G17" s="1738">
        <v>89577.47</v>
      </c>
      <c r="H17" s="28"/>
      <c r="I17" s="29"/>
      <c r="J17" s="947">
        <f>(F17-G17)/G17</f>
        <v>1.103699512835091</v>
      </c>
      <c r="K17" s="112"/>
      <c r="L17" s="1045">
        <f>VLOOKUP(B17,'FX rates'!$B$9:$K$116,4,FALSE)</f>
        <v>67.808000000000007</v>
      </c>
      <c r="M17" s="1046">
        <f>VLOOKUP(B17,'FX rates'!$B$9:$K$116,5,FALSE)</f>
        <v>66.202500000000001</v>
      </c>
      <c r="N17" s="30"/>
      <c r="O17" s="260" t="s">
        <v>700</v>
      </c>
      <c r="P17" s="457" t="s">
        <v>479</v>
      </c>
      <c r="Q17" s="29"/>
      <c r="R17" s="1802">
        <f>F17/L17</f>
        <v>2779.0832940066066</v>
      </c>
      <c r="S17" s="1714">
        <f>G17/M17</f>
        <v>1353.0828896189721</v>
      </c>
      <c r="T17" s="28" t="s">
        <v>130</v>
      </c>
      <c r="U17" s="16"/>
      <c r="V17" s="946">
        <f t="shared" ref="V17:V29" si="4">(R17-S17)/S17</f>
        <v>1.0538899097225269</v>
      </c>
      <c r="W17" s="18"/>
      <c r="X17" s="19"/>
    </row>
    <row r="18" spans="1:24" ht="12" customHeight="1" x14ac:dyDescent="0.25">
      <c r="A18" s="25"/>
      <c r="B18" s="32" t="s">
        <v>35</v>
      </c>
      <c r="C18" s="458" t="s">
        <v>480</v>
      </c>
      <c r="D18" s="121" t="s">
        <v>36</v>
      </c>
      <c r="E18" s="36"/>
      <c r="F18" s="314">
        <v>9955.8759745099997</v>
      </c>
      <c r="G18" s="1057">
        <v>11853.039522844996</v>
      </c>
      <c r="H18" s="35"/>
      <c r="I18" s="36"/>
      <c r="J18" s="947">
        <f t="shared" ref="J18:J29" si="5">(F18-G18)/G18</f>
        <v>-0.16005713510686367</v>
      </c>
      <c r="K18" s="112"/>
      <c r="L18" s="1047">
        <f>VLOOKUP(B18,'FX rates'!$B$9:$K$116,4,FALSE)</f>
        <v>4.4835000000000003</v>
      </c>
      <c r="M18" s="1048">
        <f>VLOOKUP(B18,'FX rates'!$B$9:$K$116,5,FALSE)</f>
        <v>4.2942</v>
      </c>
      <c r="N18" s="30"/>
      <c r="O18" s="32" t="s">
        <v>35</v>
      </c>
      <c r="P18" s="458" t="s">
        <v>480</v>
      </c>
      <c r="Q18" s="36"/>
      <c r="R18" s="1803">
        <f>F18/L18</f>
        <v>2220.5589326441395</v>
      </c>
      <c r="S18" s="1715">
        <f>G18/M18</f>
        <v>2760.24393899795</v>
      </c>
      <c r="T18" s="35"/>
      <c r="U18" s="16"/>
      <c r="V18" s="947">
        <f t="shared" si="4"/>
        <v>-0.19552076493272982</v>
      </c>
      <c r="W18" s="461"/>
      <c r="X18" s="462"/>
    </row>
    <row r="19" spans="1:24" ht="12" customHeight="1" x14ac:dyDescent="0.25">
      <c r="A19" s="25"/>
      <c r="B19" s="32" t="s">
        <v>41</v>
      </c>
      <c r="C19" s="459" t="s">
        <v>481</v>
      </c>
      <c r="D19" s="121" t="s">
        <v>42</v>
      </c>
      <c r="E19" s="36"/>
      <c r="F19" s="314">
        <v>310871.85975900001</v>
      </c>
      <c r="G19" s="1057">
        <v>258175.73962400001</v>
      </c>
      <c r="H19" s="35"/>
      <c r="I19" s="36"/>
      <c r="J19" s="947">
        <f t="shared" si="5"/>
        <v>0.20410949615848947</v>
      </c>
      <c r="K19" s="112"/>
      <c r="L19" s="1047">
        <f>VLOOKUP(B19,'FX rates'!$B$9:$K$116,4,FALSE)</f>
        <v>7.7542999999999997</v>
      </c>
      <c r="M19" s="1048">
        <f>VLOOKUP(B19,'FX rates'!$B$9:$K$116,5,FALSE)</f>
        <v>7.7503000000000002</v>
      </c>
      <c r="N19" s="67"/>
      <c r="O19" s="32" t="s">
        <v>41</v>
      </c>
      <c r="P19" s="459" t="s">
        <v>481</v>
      </c>
      <c r="Q19" s="36"/>
      <c r="R19" s="1803">
        <f t="shared" ref="R19:R28" si="6">F19/L19</f>
        <v>40090.254408392764</v>
      </c>
      <c r="S19" s="1715">
        <f t="shared" ref="S19:S29" si="7">G19/M19</f>
        <v>33311.709175644814</v>
      </c>
      <c r="T19" s="35"/>
      <c r="U19" s="16"/>
      <c r="V19" s="947">
        <f t="shared" si="4"/>
        <v>0.20348836491716096</v>
      </c>
      <c r="W19" s="465"/>
      <c r="X19" s="462"/>
    </row>
    <row r="20" spans="1:24" ht="12" customHeight="1" x14ac:dyDescent="0.25">
      <c r="A20" s="25"/>
      <c r="B20" s="32" t="s">
        <v>45</v>
      </c>
      <c r="C20" s="459" t="s">
        <v>482</v>
      </c>
      <c r="D20" s="121" t="s">
        <v>46</v>
      </c>
      <c r="E20" s="36"/>
      <c r="F20" s="314">
        <v>8136411.3499999996</v>
      </c>
      <c r="G20" s="1057">
        <v>8334496.5800000001</v>
      </c>
      <c r="H20" s="35"/>
      <c r="I20" s="36"/>
      <c r="J20" s="947">
        <f t="shared" si="5"/>
        <v>-2.3766909986541795E-2</v>
      </c>
      <c r="K20" s="112"/>
      <c r="L20" s="1047">
        <f>VLOOKUP(B20,'FX rates'!$B$9:$K$116,4,FALSE)</f>
        <v>116.965</v>
      </c>
      <c r="M20" s="1048">
        <f>VLOOKUP(B20,'FX rates'!$B$9:$K$116,5,FALSE)</f>
        <v>120.49</v>
      </c>
      <c r="N20" s="30"/>
      <c r="O20" s="32" t="s">
        <v>45</v>
      </c>
      <c r="P20" s="459" t="s">
        <v>482</v>
      </c>
      <c r="Q20" s="36"/>
      <c r="R20" s="1803">
        <f t="shared" si="6"/>
        <v>69562.7867310734</v>
      </c>
      <c r="S20" s="1715">
        <f t="shared" si="7"/>
        <v>69171.687110963569</v>
      </c>
      <c r="T20" s="35"/>
      <c r="U20" s="16"/>
      <c r="V20" s="947">
        <f t="shared" si="4"/>
        <v>5.6540419417909927E-3</v>
      </c>
      <c r="W20" s="465"/>
      <c r="X20" s="462"/>
    </row>
    <row r="21" spans="1:24" ht="12" customHeight="1" x14ac:dyDescent="0.25">
      <c r="A21" s="25"/>
      <c r="B21" s="32" t="s">
        <v>45</v>
      </c>
      <c r="C21" s="459" t="s">
        <v>483</v>
      </c>
      <c r="D21" s="121" t="s">
        <v>46</v>
      </c>
      <c r="E21" s="36"/>
      <c r="F21" s="314">
        <v>3533509.61</v>
      </c>
      <c r="G21" s="1057">
        <v>3269996.5</v>
      </c>
      <c r="H21" s="35"/>
      <c r="I21" s="36"/>
      <c r="J21" s="947">
        <f t="shared" si="5"/>
        <v>8.0585135182866363E-2</v>
      </c>
      <c r="K21" s="112"/>
      <c r="L21" s="1047">
        <f>VLOOKUP(B21,'FX rates'!$B$9:$K$116,4,FALSE)</f>
        <v>116.965</v>
      </c>
      <c r="M21" s="1048">
        <f>VLOOKUP(B21,'FX rates'!$B$9:$K$116,5,FALSE)</f>
        <v>120.49</v>
      </c>
      <c r="N21" s="30"/>
      <c r="O21" s="32" t="s">
        <v>45</v>
      </c>
      <c r="P21" s="459" t="s">
        <v>483</v>
      </c>
      <c r="Q21" s="36"/>
      <c r="R21" s="1803">
        <f t="shared" si="6"/>
        <v>30209.974009319027</v>
      </c>
      <c r="S21" s="1715">
        <f t="shared" si="7"/>
        <v>27139.152626774008</v>
      </c>
      <c r="T21" s="35"/>
      <c r="U21" s="16"/>
      <c r="V21" s="947">
        <f t="shared" si="4"/>
        <v>0.11315096770985818</v>
      </c>
      <c r="W21" s="465"/>
      <c r="X21" s="462"/>
    </row>
    <row r="22" spans="1:24" ht="12" customHeight="1" x14ac:dyDescent="0.25">
      <c r="A22" s="25"/>
      <c r="B22" s="32" t="s">
        <v>47</v>
      </c>
      <c r="C22" s="459" t="s">
        <v>484</v>
      </c>
      <c r="D22" s="121" t="s">
        <v>48</v>
      </c>
      <c r="E22" s="36"/>
      <c r="F22" s="314">
        <v>201523388</v>
      </c>
      <c r="G22" s="1057">
        <v>201631307</v>
      </c>
      <c r="H22" s="35"/>
      <c r="I22" s="36"/>
      <c r="J22" s="947">
        <f t="shared" si="5"/>
        <v>-5.3522938280611354E-4</v>
      </c>
      <c r="K22" s="112"/>
      <c r="L22" s="1047">
        <f>VLOOKUP(B22,'FX rates'!$B$9:$K$116,4,FALSE)</f>
        <v>1203.51</v>
      </c>
      <c r="M22" s="1048">
        <f>VLOOKUP(B22,'FX rates'!$B$9:$K$116,5,FALSE)</f>
        <v>1173.02</v>
      </c>
      <c r="N22" s="30"/>
      <c r="O22" s="32" t="s">
        <v>47</v>
      </c>
      <c r="P22" s="459" t="s">
        <v>484</v>
      </c>
      <c r="Q22" s="36"/>
      <c r="R22" s="1803">
        <f t="shared" si="6"/>
        <v>167446.37601681746</v>
      </c>
      <c r="S22" s="1715">
        <f t="shared" si="7"/>
        <v>171890.76656834496</v>
      </c>
      <c r="T22" s="35"/>
      <c r="U22" s="16"/>
      <c r="V22" s="947">
        <f t="shared" si="4"/>
        <v>-2.5855900466651163E-2</v>
      </c>
      <c r="W22" s="461"/>
      <c r="X22" s="209"/>
    </row>
    <row r="23" spans="1:24" ht="12" customHeight="1" x14ac:dyDescent="0.25">
      <c r="A23" s="25"/>
      <c r="B23" s="32" t="s">
        <v>49</v>
      </c>
      <c r="C23" s="459" t="s">
        <v>485</v>
      </c>
      <c r="D23" s="121" t="s">
        <v>34</v>
      </c>
      <c r="E23" s="36"/>
      <c r="F23" s="314">
        <v>14105.456069650001</v>
      </c>
      <c r="G23" s="1057">
        <v>5174.4459234999995</v>
      </c>
      <c r="H23" s="35"/>
      <c r="I23" s="36"/>
      <c r="J23" s="947">
        <f t="shared" si="5"/>
        <v>1.7259838595644379</v>
      </c>
      <c r="K23" s="112"/>
      <c r="L23" s="1047">
        <f>VLOOKUP(B23,'FX rates'!$B$9:$K$116,4,FALSE)</f>
        <v>67.808000000000007</v>
      </c>
      <c r="M23" s="1048">
        <f>VLOOKUP(B23,'FX rates'!$B$9:$K$116,5,FALSE)</f>
        <v>66.202500000000001</v>
      </c>
      <c r="N23" s="30"/>
      <c r="O23" s="32" t="s">
        <v>49</v>
      </c>
      <c r="P23" s="459" t="s">
        <v>485</v>
      </c>
      <c r="Q23" s="36"/>
      <c r="R23" s="1803">
        <f t="shared" si="6"/>
        <v>208.02052957836833</v>
      </c>
      <c r="S23" s="1715">
        <f t="shared" si="7"/>
        <v>78.160884007401521</v>
      </c>
      <c r="T23" s="35"/>
      <c r="U23" s="16"/>
      <c r="V23" s="947">
        <f t="shared" si="4"/>
        <v>1.6614403383496739</v>
      </c>
      <c r="W23" s="461"/>
      <c r="X23" s="209"/>
    </row>
    <row r="24" spans="1:24" ht="12" customHeight="1" x14ac:dyDescent="0.25">
      <c r="A24" s="25"/>
      <c r="B24" s="32" t="s">
        <v>50</v>
      </c>
      <c r="C24" s="459" t="s">
        <v>486</v>
      </c>
      <c r="D24" s="121" t="s">
        <v>51</v>
      </c>
      <c r="E24" s="29"/>
      <c r="F24" s="314">
        <v>451.09</v>
      </c>
      <c r="G24" s="1057">
        <v>632.17999999999995</v>
      </c>
      <c r="H24" s="69"/>
      <c r="I24" s="29"/>
      <c r="J24" s="947">
        <f t="shared" si="5"/>
        <v>-0.28645322534721124</v>
      </c>
      <c r="K24" s="112"/>
      <c r="L24" s="1047">
        <f>VLOOKUP(B24,'FX rates'!$B$9:$K$116,4,FALSE)</f>
        <v>1.4371</v>
      </c>
      <c r="M24" s="1048">
        <f>VLOOKUP(B24,'FX rates'!$B$9:$K$116,5,FALSE)</f>
        <v>1.4592000000000001</v>
      </c>
      <c r="N24" s="30"/>
      <c r="O24" s="32" t="s">
        <v>50</v>
      </c>
      <c r="P24" s="458" t="s">
        <v>486</v>
      </c>
      <c r="Q24" s="29"/>
      <c r="R24" s="1803">
        <f t="shared" si="6"/>
        <v>313.88908217938899</v>
      </c>
      <c r="S24" s="1715">
        <f t="shared" si="7"/>
        <v>433.23739035087715</v>
      </c>
      <c r="T24" s="69"/>
      <c r="U24" s="16"/>
      <c r="V24" s="947">
        <f t="shared" si="4"/>
        <v>-0.27548016590818364</v>
      </c>
      <c r="W24" s="18"/>
      <c r="X24" s="16"/>
    </row>
    <row r="25" spans="1:24" ht="12" customHeight="1" x14ac:dyDescent="0.25">
      <c r="A25" s="25"/>
      <c r="B25" s="32" t="s">
        <v>50</v>
      </c>
      <c r="C25" s="458" t="s">
        <v>487</v>
      </c>
      <c r="D25" s="121" t="s">
        <v>51</v>
      </c>
      <c r="E25" s="29"/>
      <c r="F25" s="314">
        <v>193.11809622000001</v>
      </c>
      <c r="G25" s="1057">
        <v>59.27</v>
      </c>
      <c r="H25" s="69"/>
      <c r="I25" s="29"/>
      <c r="J25" s="947">
        <f t="shared" si="5"/>
        <v>2.2582773109498904</v>
      </c>
      <c r="K25" s="112"/>
      <c r="L25" s="1047">
        <f>VLOOKUP(B25,'FX rates'!$B$9:$K$116,4,FALSE)</f>
        <v>1.4371</v>
      </c>
      <c r="M25" s="1048">
        <f>VLOOKUP(B25,'FX rates'!$B$9:$K$116,5,FALSE)</f>
        <v>1.4592000000000001</v>
      </c>
      <c r="N25" s="30"/>
      <c r="O25" s="32" t="s">
        <v>50</v>
      </c>
      <c r="P25" s="458" t="s">
        <v>487</v>
      </c>
      <c r="Q25" s="29"/>
      <c r="R25" s="1803">
        <f t="shared" si="6"/>
        <v>134.38041626887482</v>
      </c>
      <c r="S25" s="1715">
        <f t="shared" si="7"/>
        <v>40.618146929824562</v>
      </c>
      <c r="T25" s="69"/>
      <c r="U25" s="16"/>
      <c r="V25" s="947">
        <f t="shared" si="4"/>
        <v>2.3083837256544988</v>
      </c>
      <c r="W25" s="18"/>
      <c r="X25" s="16"/>
    </row>
    <row r="26" spans="1:24" ht="12" customHeight="1" x14ac:dyDescent="0.25">
      <c r="A26" s="25"/>
      <c r="B26" s="32" t="s">
        <v>719</v>
      </c>
      <c r="C26" s="458" t="s">
        <v>488</v>
      </c>
      <c r="D26" s="121" t="s">
        <v>52</v>
      </c>
      <c r="E26" s="36"/>
      <c r="F26" s="314">
        <v>17028.631011580001</v>
      </c>
      <c r="G26" s="1057">
        <v>28513.068846090002</v>
      </c>
      <c r="H26" s="35"/>
      <c r="I26" s="36"/>
      <c r="J26" s="947">
        <f t="shared" si="5"/>
        <v>-0.402778034749664</v>
      </c>
      <c r="K26" s="112"/>
      <c r="L26" s="1047">
        <f>VLOOKUP(B26,'FX rates'!$B$9:$K$116,4,FALSE)</f>
        <v>49.525799999999997</v>
      </c>
      <c r="M26" s="1048">
        <f>VLOOKUP(B26,'FX rates'!$B$9:$K$116,5,FALSE)</f>
        <v>46.846200000000003</v>
      </c>
      <c r="N26" s="30"/>
      <c r="O26" s="32" t="s">
        <v>719</v>
      </c>
      <c r="P26" s="458" t="s">
        <v>488</v>
      </c>
      <c r="Q26" s="36"/>
      <c r="R26" s="1803">
        <f t="shared" si="6"/>
        <v>343.83353750126201</v>
      </c>
      <c r="S26" s="1715">
        <f t="shared" si="7"/>
        <v>608.65275830462235</v>
      </c>
      <c r="T26" s="35"/>
      <c r="U26" s="16"/>
      <c r="V26" s="947">
        <f t="shared" si="4"/>
        <v>-0.4350908086591172</v>
      </c>
      <c r="W26" s="465"/>
      <c r="X26" s="462"/>
    </row>
    <row r="27" spans="1:24" ht="12" customHeight="1" x14ac:dyDescent="0.25">
      <c r="A27" s="25"/>
      <c r="B27" s="32" t="s">
        <v>55</v>
      </c>
      <c r="C27" s="458" t="s">
        <v>489</v>
      </c>
      <c r="D27" s="121" t="s">
        <v>54</v>
      </c>
      <c r="E27" s="36"/>
      <c r="F27" s="314">
        <v>5225450.4330000002</v>
      </c>
      <c r="G27" s="1057">
        <v>5591624.7769999998</v>
      </c>
      <c r="H27" s="35"/>
      <c r="I27" s="36"/>
      <c r="J27" s="947">
        <f t="shared" si="5"/>
        <v>-6.5486215295808572E-2</v>
      </c>
      <c r="K27" s="112"/>
      <c r="L27" s="1047">
        <f>VLOOKUP(B27,'FX rates'!$B$9:$K$116,4,FALSE)</f>
        <v>6.9436999999999998</v>
      </c>
      <c r="M27" s="1048">
        <f>VLOOKUP(B27,'FX rates'!$B$9:$K$116,5,FALSE)</f>
        <v>6.4888000000000003</v>
      </c>
      <c r="N27" s="30"/>
      <c r="O27" s="32" t="s">
        <v>55</v>
      </c>
      <c r="P27" s="458" t="s">
        <v>489</v>
      </c>
      <c r="Q27" s="36"/>
      <c r="R27" s="1803">
        <f t="shared" si="6"/>
        <v>752545.53523337713</v>
      </c>
      <c r="S27" s="1715">
        <f t="shared" si="7"/>
        <v>861734.80104179506</v>
      </c>
      <c r="T27" s="35"/>
      <c r="U27" s="16"/>
      <c r="V27" s="947">
        <f t="shared" si="4"/>
        <v>-0.12670866451768395</v>
      </c>
      <c r="W27" s="465"/>
      <c r="X27" s="462"/>
    </row>
    <row r="28" spans="1:24" ht="12" customHeight="1" x14ac:dyDescent="0.25">
      <c r="A28" s="25"/>
      <c r="B28" s="32" t="s">
        <v>56</v>
      </c>
      <c r="C28" s="459" t="s">
        <v>490</v>
      </c>
      <c r="D28" s="121" t="s">
        <v>57</v>
      </c>
      <c r="E28" s="36"/>
      <c r="F28" s="314">
        <v>6989.12</v>
      </c>
      <c r="G28" s="1057">
        <v>6503.45</v>
      </c>
      <c r="H28" s="35"/>
      <c r="I28" s="36"/>
      <c r="J28" s="947">
        <f t="shared" si="5"/>
        <v>7.467882431632443E-2</v>
      </c>
      <c r="K28" s="112"/>
      <c r="L28" s="1047">
        <f>VLOOKUP(B28,'FX rates'!$B$9:$K$116,4,FALSE)</f>
        <v>1.4459</v>
      </c>
      <c r="M28" s="1048">
        <f>VLOOKUP(B28,'FX rates'!$B$9:$K$116,5,FALSE)</f>
        <v>1.4137999999999999</v>
      </c>
      <c r="N28" s="30"/>
      <c r="O28" s="32" t="s">
        <v>56</v>
      </c>
      <c r="P28" s="459" t="s">
        <v>490</v>
      </c>
      <c r="Q28" s="36"/>
      <c r="R28" s="1803">
        <f t="shared" si="6"/>
        <v>4833.7506051594164</v>
      </c>
      <c r="S28" s="1715">
        <f t="shared" si="7"/>
        <v>4599.9787805913138</v>
      </c>
      <c r="T28" s="35"/>
      <c r="U28" s="16"/>
      <c r="V28" s="947">
        <f t="shared" si="4"/>
        <v>5.0820196291873308E-2</v>
      </c>
      <c r="W28" s="465"/>
      <c r="X28" s="462"/>
    </row>
    <row r="29" spans="1:24" ht="12" customHeight="1" x14ac:dyDescent="0.25">
      <c r="A29" s="25"/>
      <c r="B29" s="42" t="s">
        <v>632</v>
      </c>
      <c r="C29" s="460" t="s">
        <v>491</v>
      </c>
      <c r="D29" s="123" t="s">
        <v>59</v>
      </c>
      <c r="E29" s="36"/>
      <c r="F29" s="315">
        <v>418006.92145669012</v>
      </c>
      <c r="G29" s="1058">
        <v>310707.34000000003</v>
      </c>
      <c r="H29" s="44"/>
      <c r="I29" s="36"/>
      <c r="J29" s="947">
        <f t="shared" si="5"/>
        <v>0.34533970602912079</v>
      </c>
      <c r="K29" s="112"/>
      <c r="L29" s="1049">
        <f>VLOOKUP(B29,'FX rates'!$B$9:$K$116,4,FALSE)</f>
        <v>35.666600000000003</v>
      </c>
      <c r="M29" s="1050">
        <f>VLOOKUP(B29,'FX rates'!$B$9:$K$116,5,FALSE)</f>
        <v>36.000599999999999</v>
      </c>
      <c r="N29" s="30"/>
      <c r="O29" s="42" t="s">
        <v>58</v>
      </c>
      <c r="P29" s="460" t="s">
        <v>491</v>
      </c>
      <c r="Q29" s="36"/>
      <c r="R29" s="1804">
        <f t="shared" si="1"/>
        <v>11719.842134004646</v>
      </c>
      <c r="S29" s="1716">
        <f t="shared" si="7"/>
        <v>8630.6156008510989</v>
      </c>
      <c r="T29" s="44"/>
      <c r="U29" s="16"/>
      <c r="V29" s="948">
        <f t="shared" si="4"/>
        <v>0.35793814439481081</v>
      </c>
      <c r="W29" s="461"/>
      <c r="X29" s="462"/>
    </row>
    <row r="30" spans="1:24" ht="12" customHeight="1" x14ac:dyDescent="0.25">
      <c r="B30" s="72"/>
      <c r="C30" s="58"/>
      <c r="D30" s="183"/>
      <c r="E30" s="36"/>
      <c r="F30" s="1011"/>
      <c r="G30" s="1011"/>
      <c r="H30" s="36"/>
      <c r="I30" s="36"/>
      <c r="J30" s="50"/>
      <c r="K30" s="112"/>
      <c r="L30" s="50"/>
      <c r="M30" s="50"/>
      <c r="N30" s="30"/>
      <c r="O30" s="53" t="s">
        <v>30</v>
      </c>
      <c r="P30" s="58"/>
      <c r="Q30" s="36"/>
      <c r="R30" s="55">
        <f>SUM(R17:R29)</f>
        <v>1082408.2849303226</v>
      </c>
      <c r="S30" s="55">
        <f>SUM(S17:S29)</f>
        <v>1181752.7069131746</v>
      </c>
      <c r="T30" s="16"/>
      <c r="U30" s="16"/>
      <c r="V30" s="50"/>
      <c r="W30" s="465"/>
      <c r="X30" s="462"/>
    </row>
    <row r="31" spans="1:24" ht="12" customHeight="1" x14ac:dyDescent="0.25">
      <c r="B31" s="48"/>
      <c r="C31" s="58"/>
      <c r="D31" s="183"/>
      <c r="E31" s="36"/>
      <c r="F31" s="505"/>
      <c r="G31" s="505"/>
      <c r="H31" s="36"/>
      <c r="I31" s="36"/>
      <c r="J31" s="56"/>
      <c r="K31" s="112"/>
      <c r="L31" s="50"/>
      <c r="M31" s="50"/>
      <c r="N31" s="30"/>
      <c r="O31" s="58"/>
      <c r="P31" s="58"/>
      <c r="Q31" s="36"/>
      <c r="R31" s="59"/>
      <c r="S31" s="60"/>
      <c r="T31" s="16"/>
      <c r="U31" s="16"/>
      <c r="V31" s="50"/>
      <c r="W31" s="465"/>
      <c r="X31" s="462"/>
    </row>
    <row r="32" spans="1:24" ht="12" customHeight="1" x14ac:dyDescent="0.25">
      <c r="A32" s="25"/>
      <c r="B32" s="258" t="s">
        <v>64</v>
      </c>
      <c r="C32" s="116"/>
      <c r="D32" s="118"/>
      <c r="E32" s="36"/>
      <c r="F32" s="1008"/>
      <c r="G32" s="1008"/>
      <c r="H32" s="36"/>
      <c r="I32" s="36"/>
      <c r="J32" s="56"/>
      <c r="K32" s="112"/>
      <c r="L32" s="50"/>
      <c r="M32" s="50"/>
      <c r="N32" s="1"/>
      <c r="O32" s="258" t="s">
        <v>64</v>
      </c>
      <c r="P32" s="116"/>
      <c r="Q32" s="36"/>
      <c r="R32" s="59"/>
      <c r="S32" s="125"/>
      <c r="T32" s="16"/>
      <c r="U32" s="16"/>
      <c r="V32" s="50"/>
      <c r="W32" s="465"/>
      <c r="X32" s="462"/>
    </row>
    <row r="33" spans="1:24" ht="12" customHeight="1" x14ac:dyDescent="0.25">
      <c r="A33" s="25"/>
      <c r="B33" s="260" t="s">
        <v>166</v>
      </c>
      <c r="C33" s="457" t="s">
        <v>492</v>
      </c>
      <c r="D33" s="119" t="s">
        <v>70</v>
      </c>
      <c r="E33" s="29"/>
      <c r="F33" s="636">
        <v>104.8409008</v>
      </c>
      <c r="G33" s="1738">
        <v>117.8690507</v>
      </c>
      <c r="H33" s="28"/>
      <c r="I33" s="29"/>
      <c r="J33" s="1801">
        <f>(F33-G33)/G33</f>
        <v>-0.11053071033174956</v>
      </c>
      <c r="K33" s="112"/>
      <c r="L33" s="1045">
        <f>VLOOKUP(B33,'FX rates'!$B$9:$K$116,4,FALSE)</f>
        <v>0.95010099999999997</v>
      </c>
      <c r="M33" s="1046">
        <f>VLOOKUP(B33,'FX rates'!$B$9:$K$116,5,FALSE)</f>
        <v>0.91520000000000001</v>
      </c>
      <c r="N33" s="30"/>
      <c r="O33" s="260" t="s">
        <v>166</v>
      </c>
      <c r="P33" s="457" t="s">
        <v>492</v>
      </c>
      <c r="Q33" s="29"/>
      <c r="R33" s="1802">
        <f t="shared" si="1"/>
        <v>110.34711130711366</v>
      </c>
      <c r="S33" s="1738">
        <f>G33/M33</f>
        <v>128.79048371940559</v>
      </c>
      <c r="T33" s="28"/>
      <c r="U33" s="16"/>
      <c r="V33" s="946">
        <f t="shared" si="3"/>
        <v>-0.14320446573113504</v>
      </c>
      <c r="W33" s="18"/>
      <c r="X33" s="19"/>
    </row>
    <row r="34" spans="1:24" ht="12" customHeight="1" x14ac:dyDescent="0.25">
      <c r="A34" s="25"/>
      <c r="B34" s="32" t="s">
        <v>170</v>
      </c>
      <c r="C34" s="459" t="s">
        <v>493</v>
      </c>
      <c r="D34" s="121" t="s">
        <v>70</v>
      </c>
      <c r="E34" s="36"/>
      <c r="F34" s="314">
        <v>2154.6</v>
      </c>
      <c r="G34" s="1057">
        <v>1811.79</v>
      </c>
      <c r="H34" s="35"/>
      <c r="I34" s="36"/>
      <c r="J34" s="947">
        <f t="shared" ref="J34:J51" si="8">(F34-G34)/G34</f>
        <v>0.18921067011077441</v>
      </c>
      <c r="K34" s="112"/>
      <c r="L34" s="1047">
        <f>VLOOKUP(B34,'FX rates'!$B$9:$K$116,4,FALSE)</f>
        <v>0.95010099999999997</v>
      </c>
      <c r="M34" s="1048">
        <f>VLOOKUP(B34,'FX rates'!$B$9:$K$116,5,FALSE)</f>
        <v>0.91520000000000001</v>
      </c>
      <c r="N34" s="76"/>
      <c r="O34" s="32" t="s">
        <v>73</v>
      </c>
      <c r="P34" s="459" t="s">
        <v>493</v>
      </c>
      <c r="Q34" s="36"/>
      <c r="R34" s="1803">
        <f t="shared" si="1"/>
        <v>2267.7589014220594</v>
      </c>
      <c r="S34" s="1715">
        <f>G34/M34</f>
        <v>1979.6656468531469</v>
      </c>
      <c r="T34" s="35"/>
      <c r="U34" s="16"/>
      <c r="V34" s="947">
        <f t="shared" si="3"/>
        <v>0.14552621803932503</v>
      </c>
      <c r="W34" s="465"/>
      <c r="X34" s="462"/>
    </row>
    <row r="35" spans="1:24" ht="12" customHeight="1" x14ac:dyDescent="0.25">
      <c r="A35" s="25"/>
      <c r="B35" s="32" t="s">
        <v>74</v>
      </c>
      <c r="C35" s="459" t="s">
        <v>494</v>
      </c>
      <c r="D35" s="121" t="s">
        <v>75</v>
      </c>
      <c r="E35" s="36"/>
      <c r="F35" s="314">
        <v>849.95</v>
      </c>
      <c r="G35" s="1057">
        <v>711.89</v>
      </c>
      <c r="H35" s="35"/>
      <c r="I35" s="36"/>
      <c r="J35" s="947">
        <f t="shared" si="8"/>
        <v>0.19393445616598079</v>
      </c>
      <c r="K35" s="112"/>
      <c r="L35" s="1047">
        <f>VLOOKUP(B35,'FX rates'!$B$9:$K$116,4,FALSE)</f>
        <v>3.5133999999999999</v>
      </c>
      <c r="M35" s="1048">
        <f>VLOOKUP(B35,'FX rates'!$B$9:$K$116,5,FALSE)</f>
        <v>2.9123000000000001</v>
      </c>
      <c r="N35" s="30"/>
      <c r="O35" s="32" t="s">
        <v>74</v>
      </c>
      <c r="P35" s="459" t="s">
        <v>495</v>
      </c>
      <c r="Q35" s="36"/>
      <c r="R35" s="1803">
        <f t="shared" si="1"/>
        <v>241.91666192292368</v>
      </c>
      <c r="S35" s="1715">
        <f t="shared" ref="S35:S51" si="9">G35/M35</f>
        <v>244.44253682656318</v>
      </c>
      <c r="T35" s="35"/>
      <c r="U35" s="16"/>
      <c r="V35" s="947">
        <f t="shared" si="3"/>
        <v>-1.033320524500882E-2</v>
      </c>
      <c r="W35" s="465"/>
      <c r="X35" s="462"/>
    </row>
    <row r="36" spans="1:24" ht="12" customHeight="1" x14ac:dyDescent="0.25">
      <c r="A36" s="25"/>
      <c r="B36" s="32" t="s">
        <v>76</v>
      </c>
      <c r="C36" s="459" t="s">
        <v>496</v>
      </c>
      <c r="D36" s="121" t="s">
        <v>77</v>
      </c>
      <c r="E36" s="36"/>
      <c r="F36" s="314">
        <v>23728.191290800001</v>
      </c>
      <c r="G36" s="1057">
        <v>29917.1049485</v>
      </c>
      <c r="H36" s="35"/>
      <c r="I36" s="36"/>
      <c r="J36" s="947">
        <f t="shared" si="8"/>
        <v>-0.20686873507158327</v>
      </c>
      <c r="K36" s="112"/>
      <c r="L36" s="1047">
        <f>VLOOKUP(B36,'FX rates'!$B$9:$K$116,4,FALSE)</f>
        <v>10.102</v>
      </c>
      <c r="M36" s="1048">
        <f>VLOOKUP(B36,'FX rates'!$B$9:$K$116,5,FALSE)</f>
        <v>9.8446999999999996</v>
      </c>
      <c r="N36" s="30"/>
      <c r="O36" s="32" t="s">
        <v>76</v>
      </c>
      <c r="P36" s="459" t="s">
        <v>496</v>
      </c>
      <c r="Q36" s="36"/>
      <c r="R36" s="1803">
        <f t="shared" si="1"/>
        <v>2348.8607494357552</v>
      </c>
      <c r="S36" s="1715">
        <f t="shared" si="9"/>
        <v>3038.9046846018673</v>
      </c>
      <c r="T36" s="35"/>
      <c r="U36" s="16"/>
      <c r="V36" s="947">
        <f t="shared" si="3"/>
        <v>-0.22706995012465028</v>
      </c>
      <c r="W36" s="465"/>
      <c r="X36" s="462"/>
    </row>
    <row r="37" spans="1:24" ht="12" customHeight="1" x14ac:dyDescent="0.25">
      <c r="A37" s="25"/>
      <c r="B37" s="32" t="s">
        <v>78</v>
      </c>
      <c r="C37" s="459" t="s">
        <v>494</v>
      </c>
      <c r="D37" s="121" t="s">
        <v>70</v>
      </c>
      <c r="E37" s="36"/>
      <c r="F37" s="314">
        <v>1042</v>
      </c>
      <c r="G37" s="1057">
        <v>774.8</v>
      </c>
      <c r="H37" s="35"/>
      <c r="I37" s="36"/>
      <c r="J37" s="947">
        <f t="shared" si="8"/>
        <v>0.34486319050077446</v>
      </c>
      <c r="K37" s="112"/>
      <c r="L37" s="1047">
        <f>VLOOKUP(B37,'FX rates'!$B$9:$K$116,4,FALSE)</f>
        <v>0.95010099999999997</v>
      </c>
      <c r="M37" s="1048">
        <f>VLOOKUP(B37,'FX rates'!$B$9:$K$116,5,FALSE)</f>
        <v>0.91520000000000001</v>
      </c>
      <c r="N37" s="30"/>
      <c r="O37" s="32" t="s">
        <v>78</v>
      </c>
      <c r="P37" s="459" t="s">
        <v>494</v>
      </c>
      <c r="Q37" s="36"/>
      <c r="R37" s="1803">
        <f t="shared" si="1"/>
        <v>1096.7255060251489</v>
      </c>
      <c r="S37" s="1715">
        <f t="shared" si="9"/>
        <v>846.59090909090901</v>
      </c>
      <c r="T37" s="35"/>
      <c r="U37" s="16"/>
      <c r="V37" s="947">
        <f t="shared" si="3"/>
        <v>0.29546100040554513</v>
      </c>
      <c r="W37" s="465"/>
      <c r="X37" s="462"/>
    </row>
    <row r="38" spans="1:24" s="112" customFormat="1" ht="12" customHeight="1" x14ac:dyDescent="0.25">
      <c r="A38" s="25"/>
      <c r="B38" s="32" t="s">
        <v>79</v>
      </c>
      <c r="C38" s="467" t="s">
        <v>497</v>
      </c>
      <c r="D38" s="121" t="s">
        <v>70</v>
      </c>
      <c r="E38" s="36"/>
      <c r="F38" s="314">
        <v>11032.283523044</v>
      </c>
      <c r="G38" s="1057">
        <v>15437.283631939001</v>
      </c>
      <c r="H38" s="35" t="s">
        <v>130</v>
      </c>
      <c r="I38" s="36"/>
      <c r="J38" s="947">
        <f t="shared" si="8"/>
        <v>-0.28534813597524805</v>
      </c>
      <c r="L38" s="1047">
        <f>VLOOKUP(B38,'FX rates'!$B$9:$K$116,4,FALSE)</f>
        <v>0.95010099999999997</v>
      </c>
      <c r="M38" s="1048">
        <f>VLOOKUP(B38,'FX rates'!$B$9:$K$116,5,FALSE)</f>
        <v>0.91520000000000001</v>
      </c>
      <c r="N38" s="76"/>
      <c r="O38" s="32" t="s">
        <v>79</v>
      </c>
      <c r="P38" s="467" t="s">
        <v>497</v>
      </c>
      <c r="Q38" s="36"/>
      <c r="R38" s="1803">
        <f t="shared" si="1"/>
        <v>11611.695517680751</v>
      </c>
      <c r="S38" s="1715">
        <f t="shared" si="9"/>
        <v>16867.66131112216</v>
      </c>
      <c r="T38" s="35" t="s">
        <v>130</v>
      </c>
      <c r="U38" s="16"/>
      <c r="V38" s="947">
        <f t="shared" si="3"/>
        <v>-0.31160014992568896</v>
      </c>
      <c r="W38" s="465"/>
      <c r="X38" s="462"/>
    </row>
    <row r="39" spans="1:24" ht="12" customHeight="1" x14ac:dyDescent="0.25">
      <c r="A39" s="25"/>
      <c r="B39" s="142" t="s">
        <v>603</v>
      </c>
      <c r="C39" s="459" t="s">
        <v>498</v>
      </c>
      <c r="D39" s="121" t="s">
        <v>81</v>
      </c>
      <c r="E39" s="36"/>
      <c r="F39" s="314">
        <v>1428.2055501700002</v>
      </c>
      <c r="G39" s="1057">
        <v>1028.85781984</v>
      </c>
      <c r="H39" s="35"/>
      <c r="I39" s="36"/>
      <c r="J39" s="947">
        <f t="shared" si="8"/>
        <v>0.3881466638335932</v>
      </c>
      <c r="K39" s="112"/>
      <c r="L39" s="1047">
        <f>VLOOKUP(B39,'FX rates'!$B$9:$K$116,4,FALSE)</f>
        <v>18.096299999999999</v>
      </c>
      <c r="M39" s="1048">
        <f>VLOOKUP(B39,'FX rates'!$B$9:$K$116,5,FALSE)</f>
        <v>7.8059000000000003</v>
      </c>
      <c r="N39" s="30"/>
      <c r="O39" s="32" t="s">
        <v>601</v>
      </c>
      <c r="P39" s="459" t="s">
        <v>498</v>
      </c>
      <c r="Q39" s="36"/>
      <c r="R39" s="1803">
        <f t="shared" si="1"/>
        <v>78.922517319562573</v>
      </c>
      <c r="S39" s="1715">
        <f t="shared" si="9"/>
        <v>131.80514993018102</v>
      </c>
      <c r="T39" s="35"/>
      <c r="U39" s="16"/>
      <c r="V39" s="947">
        <f t="shared" si="3"/>
        <v>-0.4012182576980573</v>
      </c>
      <c r="W39" s="461"/>
      <c r="X39" s="209"/>
    </row>
    <row r="40" spans="1:24" ht="12" customHeight="1" x14ac:dyDescent="0.25">
      <c r="A40" s="25"/>
      <c r="B40" s="32" t="s">
        <v>82</v>
      </c>
      <c r="C40" s="459" t="s">
        <v>499</v>
      </c>
      <c r="D40" s="121" t="s">
        <v>70</v>
      </c>
      <c r="E40" s="36"/>
      <c r="F40" s="314">
        <v>13053.693731345964</v>
      </c>
      <c r="G40" s="1057">
        <v>13458.254352730801</v>
      </c>
      <c r="H40" s="35"/>
      <c r="I40" s="36"/>
      <c r="J40" s="947">
        <f t="shared" si="8"/>
        <v>-3.0060408339863769E-2</v>
      </c>
      <c r="K40" s="112"/>
      <c r="L40" s="1047">
        <f>VLOOKUP(B40,'FX rates'!$B$9:$K$116,4,FALSE)</f>
        <v>0.95010099999999997</v>
      </c>
      <c r="M40" s="1048">
        <f>VLOOKUP(B40,'FX rates'!$B$9:$K$116,5,FALSE)</f>
        <v>0.91520000000000001</v>
      </c>
      <c r="N40" s="76"/>
      <c r="O40" s="32" t="s">
        <v>82</v>
      </c>
      <c r="P40" s="459" t="s">
        <v>499</v>
      </c>
      <c r="Q40" s="36"/>
      <c r="R40" s="1803">
        <f t="shared" si="1"/>
        <v>13739.269542233893</v>
      </c>
      <c r="S40" s="1715">
        <f t="shared" si="9"/>
        <v>14705.260437861452</v>
      </c>
      <c r="T40" s="35"/>
      <c r="U40" s="16"/>
      <c r="V40" s="947">
        <f t="shared" si="3"/>
        <v>-6.5690158954304176E-2</v>
      </c>
      <c r="W40" s="461"/>
      <c r="X40" s="209"/>
    </row>
    <row r="41" spans="1:24" ht="12" customHeight="1" x14ac:dyDescent="0.25">
      <c r="A41" s="25"/>
      <c r="B41" s="32" t="s">
        <v>83</v>
      </c>
      <c r="C41" s="459" t="s">
        <v>500</v>
      </c>
      <c r="D41" s="121" t="s">
        <v>70</v>
      </c>
      <c r="E41" s="36"/>
      <c r="F41" s="314">
        <v>17464.144071026702</v>
      </c>
      <c r="G41" s="1057">
        <v>22790</v>
      </c>
      <c r="H41" s="35"/>
      <c r="I41" s="36"/>
      <c r="J41" s="947">
        <f t="shared" si="8"/>
        <v>-0.23369266910808681</v>
      </c>
      <c r="K41" s="112"/>
      <c r="L41" s="1047">
        <f>VLOOKUP(B41,'FX rates'!$B$9:$K$116,4,FALSE)</f>
        <v>0.95010099999999997</v>
      </c>
      <c r="M41" s="1048">
        <f>VLOOKUP(B41,'FX rates'!$B$9:$K$116,5,FALSE)</f>
        <v>0.91520000000000001</v>
      </c>
      <c r="N41" s="76"/>
      <c r="O41" s="32" t="s">
        <v>83</v>
      </c>
      <c r="P41" s="459" t="s">
        <v>500</v>
      </c>
      <c r="Q41" s="36"/>
      <c r="R41" s="1803">
        <f t="shared" si="1"/>
        <v>18381.355320146704</v>
      </c>
      <c r="S41" s="1715">
        <f t="shared" si="9"/>
        <v>24901.660839160839</v>
      </c>
      <c r="T41" s="35"/>
      <c r="U41" s="16"/>
      <c r="V41" s="947">
        <f t="shared" si="3"/>
        <v>-0.2618421944274566</v>
      </c>
      <c r="W41" s="461"/>
      <c r="X41" s="209"/>
    </row>
    <row r="42" spans="1:24" ht="12" customHeight="1" x14ac:dyDescent="0.25">
      <c r="A42" s="25"/>
      <c r="B42" s="32" t="s">
        <v>84</v>
      </c>
      <c r="C42" s="467" t="s">
        <v>501</v>
      </c>
      <c r="D42" s="121" t="s">
        <v>85</v>
      </c>
      <c r="E42" s="36"/>
      <c r="F42" s="314">
        <v>14057.807215459999</v>
      </c>
      <c r="G42" s="1057">
        <v>14036.33</v>
      </c>
      <c r="H42" s="35"/>
      <c r="I42" s="36"/>
      <c r="J42" s="947">
        <f t="shared" si="8"/>
        <v>1.5301161671177274E-3</v>
      </c>
      <c r="K42" s="112"/>
      <c r="L42" s="1047">
        <f>VLOOKUP(B42,'FX rates'!$B$9:$K$116,4,FALSE)</f>
        <v>13.7004</v>
      </c>
      <c r="M42" s="1048">
        <f>VLOOKUP(B42,'FX rates'!$B$9:$K$116,5,FALSE)</f>
        <v>15.3979</v>
      </c>
      <c r="N42" s="30"/>
      <c r="O42" s="32" t="s">
        <v>84</v>
      </c>
      <c r="P42" s="459" t="s">
        <v>501</v>
      </c>
      <c r="Q42" s="36"/>
      <c r="R42" s="1803">
        <f t="shared" si="1"/>
        <v>1026.0873562421534</v>
      </c>
      <c r="S42" s="1715">
        <f t="shared" si="9"/>
        <v>911.57430558712554</v>
      </c>
      <c r="T42" s="35"/>
      <c r="U42" s="16"/>
      <c r="V42" s="947">
        <f t="shared" si="3"/>
        <v>0.12562119177028852</v>
      </c>
    </row>
    <row r="43" spans="1:24" ht="12" customHeight="1" x14ac:dyDescent="0.25">
      <c r="A43" s="25"/>
      <c r="B43" s="32" t="s">
        <v>84</v>
      </c>
      <c r="C43" s="467" t="s">
        <v>502</v>
      </c>
      <c r="D43" s="121" t="s">
        <v>85</v>
      </c>
      <c r="E43" s="36"/>
      <c r="F43" s="314">
        <v>150.71476799999999</v>
      </c>
      <c r="G43" s="1057">
        <v>128.31</v>
      </c>
      <c r="H43" s="35"/>
      <c r="I43" s="36"/>
      <c r="J43" s="947">
        <f t="shared" si="8"/>
        <v>0.17461435585690896</v>
      </c>
      <c r="K43" s="112"/>
      <c r="L43" s="1047">
        <f>VLOOKUP(B43,'FX rates'!$B$9:$K$116,4,FALSE)</f>
        <v>13.7004</v>
      </c>
      <c r="M43" s="1048">
        <f>VLOOKUP(B43,'FX rates'!$B$9:$K$116,5,FALSE)</f>
        <v>15.3979</v>
      </c>
      <c r="N43" s="30"/>
      <c r="O43" s="32" t="s">
        <v>84</v>
      </c>
      <c r="P43" s="459" t="s">
        <v>502</v>
      </c>
      <c r="Q43" s="36"/>
      <c r="R43" s="1803">
        <f t="shared" si="1"/>
        <v>11.000756766225804</v>
      </c>
      <c r="S43" s="1715">
        <f t="shared" si="9"/>
        <v>8.3329544937946078</v>
      </c>
      <c r="T43" s="35"/>
      <c r="U43" s="16"/>
      <c r="V43" s="947">
        <f t="shared" si="3"/>
        <v>0.32015082698673769</v>
      </c>
    </row>
    <row r="44" spans="1:24" ht="12" customHeight="1" x14ac:dyDescent="0.25">
      <c r="A44" s="25"/>
      <c r="B44" s="32" t="s">
        <v>84</v>
      </c>
      <c r="C44" s="467" t="s">
        <v>503</v>
      </c>
      <c r="D44" s="121" t="s">
        <v>85</v>
      </c>
      <c r="E44" s="36"/>
      <c r="F44" s="314">
        <v>72.576643160000003</v>
      </c>
      <c r="G44" s="1057">
        <v>609.77</v>
      </c>
      <c r="H44" s="35"/>
      <c r="I44" s="36"/>
      <c r="J44" s="947">
        <f t="shared" si="8"/>
        <v>-0.8809770189415681</v>
      </c>
      <c r="K44" s="112"/>
      <c r="L44" s="1047">
        <f>VLOOKUP(B44,'FX rates'!$B$9:$K$116,4,FALSE)</f>
        <v>13.7004</v>
      </c>
      <c r="M44" s="1048">
        <f>VLOOKUP(B44,'FX rates'!$B$9:$K$116,5,FALSE)</f>
        <v>15.3979</v>
      </c>
      <c r="N44" s="30"/>
      <c r="O44" s="32" t="s">
        <v>84</v>
      </c>
      <c r="P44" s="459" t="s">
        <v>503</v>
      </c>
      <c r="Q44" s="36"/>
      <c r="R44" s="1803">
        <f t="shared" si="1"/>
        <v>5.2974105252401396</v>
      </c>
      <c r="S44" s="1715">
        <f t="shared" si="9"/>
        <v>39.600854661999364</v>
      </c>
      <c r="T44" s="35"/>
      <c r="U44" s="16"/>
      <c r="V44" s="947">
        <f t="shared" si="3"/>
        <v>-0.86622989401480044</v>
      </c>
    </row>
    <row r="45" spans="1:24" ht="12" customHeight="1" x14ac:dyDescent="0.25">
      <c r="A45" s="25"/>
      <c r="B45" s="32" t="s">
        <v>88</v>
      </c>
      <c r="C45" s="459" t="s">
        <v>504</v>
      </c>
      <c r="D45" s="121" t="s">
        <v>70</v>
      </c>
      <c r="E45" s="36"/>
      <c r="F45" s="314">
        <v>1817.6</v>
      </c>
      <c r="G45" s="1057">
        <v>1118.52</v>
      </c>
      <c r="H45" s="35"/>
      <c r="I45" s="36"/>
      <c r="J45" s="947">
        <f t="shared" si="8"/>
        <v>0.62500447019275462</v>
      </c>
      <c r="K45" s="112"/>
      <c r="L45" s="1047">
        <f>VLOOKUP(B45,'FX rates'!$B$9:$K$116,4,FALSE)</f>
        <v>0.95010099999999997</v>
      </c>
      <c r="M45" s="1048">
        <f>VLOOKUP(B45,'FX rates'!$B$9:$K$116,5,FALSE)</f>
        <v>0.91520000000000001</v>
      </c>
      <c r="N45" s="76"/>
      <c r="O45" s="32" t="s">
        <v>88</v>
      </c>
      <c r="P45" s="459" t="s">
        <v>504</v>
      </c>
      <c r="Q45" s="36"/>
      <c r="R45" s="1803">
        <f t="shared" si="1"/>
        <v>1913.059769435039</v>
      </c>
      <c r="S45" s="1715">
        <f t="shared" si="9"/>
        <v>1222.1590909090908</v>
      </c>
      <c r="T45" s="35"/>
      <c r="U45" s="16"/>
      <c r="V45" s="947">
        <f t="shared" si="3"/>
        <v>0.56531157331737292</v>
      </c>
    </row>
    <row r="46" spans="1:24" ht="12" customHeight="1" x14ac:dyDescent="0.25">
      <c r="A46" s="25"/>
      <c r="B46" s="32" t="s">
        <v>89</v>
      </c>
      <c r="C46" s="459" t="s">
        <v>505</v>
      </c>
      <c r="D46" s="121" t="s">
        <v>70</v>
      </c>
      <c r="E46" s="36"/>
      <c r="F46" s="314">
        <v>5.26</v>
      </c>
      <c r="G46" s="1057">
        <v>3.83</v>
      </c>
      <c r="H46" s="35"/>
      <c r="I46" s="36"/>
      <c r="J46" s="947">
        <f t="shared" si="8"/>
        <v>0.37336814621409914</v>
      </c>
      <c r="K46" s="112"/>
      <c r="L46" s="1047">
        <f>VLOOKUP(B46,'FX rates'!$B$9:$K$116,4,FALSE)</f>
        <v>0.95010099999999997</v>
      </c>
      <c r="M46" s="1048">
        <f>VLOOKUP(B46,'FX rates'!$B$9:$K$116,5,FALSE)</f>
        <v>0.91520000000000001</v>
      </c>
      <c r="N46" s="30"/>
      <c r="O46" s="32" t="s">
        <v>89</v>
      </c>
      <c r="P46" s="459" t="s">
        <v>505</v>
      </c>
      <c r="Q46" s="36"/>
      <c r="R46" s="1803">
        <f t="shared" si="1"/>
        <v>5.5362535141000802</v>
      </c>
      <c r="S46" s="1715">
        <f t="shared" si="9"/>
        <v>4.1848776223776225</v>
      </c>
      <c r="T46" s="35"/>
      <c r="U46" s="16"/>
      <c r="V46" s="947">
        <f t="shared" si="3"/>
        <v>0.32291885537973714</v>
      </c>
    </row>
    <row r="47" spans="1:24" ht="12" customHeight="1" x14ac:dyDescent="0.25">
      <c r="A47" s="25"/>
      <c r="B47" s="32" t="s">
        <v>90</v>
      </c>
      <c r="C47" s="459" t="s">
        <v>506</v>
      </c>
      <c r="D47" s="121" t="s">
        <v>91</v>
      </c>
      <c r="E47" s="36"/>
      <c r="F47" s="314">
        <v>223079.29484650001</v>
      </c>
      <c r="G47" s="1057">
        <v>120268.28</v>
      </c>
      <c r="H47" s="35"/>
      <c r="I47" s="36"/>
      <c r="J47" s="947">
        <f t="shared" si="8"/>
        <v>0.85484730343279214</v>
      </c>
      <c r="K47" s="112"/>
      <c r="L47" s="1047">
        <f>VLOOKUP(B47,'FX rates'!$B$9:$K$116,4,FALSE)</f>
        <v>60.803400000000003</v>
      </c>
      <c r="M47" s="1048">
        <f>VLOOKUP(B47,'FX rates'!$B$9:$K$116,5,FALSE)</f>
        <v>73.159499999999994</v>
      </c>
      <c r="N47" s="30"/>
      <c r="O47" s="32" t="s">
        <v>90</v>
      </c>
      <c r="P47" s="459" t="s">
        <v>506</v>
      </c>
      <c r="Q47" s="36"/>
      <c r="R47" s="1803">
        <f t="shared" si="1"/>
        <v>3668.8621828137898</v>
      </c>
      <c r="S47" s="1715">
        <f t="shared" si="9"/>
        <v>1643.9188348744867</v>
      </c>
      <c r="T47" s="35"/>
      <c r="U47" s="16"/>
      <c r="V47" s="947">
        <f t="shared" si="3"/>
        <v>1.23177817844876</v>
      </c>
    </row>
    <row r="48" spans="1:24" ht="12" customHeight="1" x14ac:dyDescent="0.25">
      <c r="A48" s="25"/>
      <c r="B48" s="32" t="s">
        <v>94</v>
      </c>
      <c r="C48" s="459" t="s">
        <v>507</v>
      </c>
      <c r="D48" s="121" t="s">
        <v>70</v>
      </c>
      <c r="E48" s="36"/>
      <c r="F48" s="314">
        <v>11838</v>
      </c>
      <c r="G48" s="1057">
        <v>8965.0300000000007</v>
      </c>
      <c r="H48" s="35"/>
      <c r="I48" s="36"/>
      <c r="J48" s="947">
        <f t="shared" si="8"/>
        <v>0.32046406983579523</v>
      </c>
      <c r="K48" s="112"/>
      <c r="L48" s="1047">
        <f>VLOOKUP(B48,'FX rates'!$B$9:$K$116,4,FALSE)</f>
        <v>0.95010099999999997</v>
      </c>
      <c r="M48" s="1048">
        <f>VLOOKUP(B48,'FX rates'!$B$9:$K$116,5,FALSE)</f>
        <v>0.91520000000000001</v>
      </c>
      <c r="N48" s="30"/>
      <c r="O48" s="32" t="s">
        <v>94</v>
      </c>
      <c r="P48" s="459" t="s">
        <v>507</v>
      </c>
      <c r="Q48" s="36"/>
      <c r="R48" s="1803">
        <f t="shared" si="1"/>
        <v>12459.727965763641</v>
      </c>
      <c r="S48" s="1715">
        <f t="shared" si="9"/>
        <v>9795.705856643357</v>
      </c>
      <c r="T48" s="35"/>
      <c r="U48" s="16"/>
      <c r="V48" s="947">
        <f t="shared" si="3"/>
        <v>0.27195815677882657</v>
      </c>
    </row>
    <row r="49" spans="1:24" ht="12" customHeight="1" x14ac:dyDescent="0.25">
      <c r="A49" s="25"/>
      <c r="B49" s="32" t="s">
        <v>95</v>
      </c>
      <c r="C49" s="459" t="s">
        <v>508</v>
      </c>
      <c r="D49" s="121" t="s">
        <v>96</v>
      </c>
      <c r="E49" s="36"/>
      <c r="F49" s="314">
        <v>8957.1536294599991</v>
      </c>
      <c r="G49" s="1057">
        <v>8641.4160059999995</v>
      </c>
      <c r="H49" s="35"/>
      <c r="I49" s="36"/>
      <c r="J49" s="947">
        <f t="shared" si="8"/>
        <v>3.6537718267558625E-2</v>
      </c>
      <c r="K49" s="112"/>
      <c r="L49" s="1047">
        <f>VLOOKUP(B49,'FX rates'!$B$9:$K$116,4,FALSE)</f>
        <v>302.88</v>
      </c>
      <c r="M49" s="1048">
        <f>VLOOKUP(B49,'FX rates'!$B$9:$K$116,5,FALSE)</f>
        <v>197.28800000000001</v>
      </c>
      <c r="N49" s="30"/>
      <c r="O49" s="32" t="s">
        <v>95</v>
      </c>
      <c r="P49" s="459" t="s">
        <v>95</v>
      </c>
      <c r="Q49" s="36"/>
      <c r="R49" s="1803">
        <f t="shared" si="1"/>
        <v>29.573275321777601</v>
      </c>
      <c r="S49" s="1715">
        <f t="shared" si="9"/>
        <v>43.801021886784795</v>
      </c>
      <c r="T49" s="35"/>
      <c r="U49" s="16"/>
      <c r="V49" s="947">
        <f t="shared" si="3"/>
        <v>-0.32482681800855079</v>
      </c>
    </row>
    <row r="50" spans="1:24" ht="12" customHeight="1" x14ac:dyDescent="0.25">
      <c r="A50" s="25"/>
      <c r="B50" s="32" t="s">
        <v>97</v>
      </c>
      <c r="C50" s="459" t="s">
        <v>509</v>
      </c>
      <c r="D50" s="121" t="s">
        <v>98</v>
      </c>
      <c r="E50" s="36"/>
      <c r="F50" s="314">
        <v>9583</v>
      </c>
      <c r="G50" s="1057">
        <v>9781</v>
      </c>
      <c r="H50" s="35"/>
      <c r="I50" s="36"/>
      <c r="J50" s="947">
        <f t="shared" si="8"/>
        <v>-2.0243328902975154E-2</v>
      </c>
      <c r="K50" s="112"/>
      <c r="L50" s="1047">
        <f>VLOOKUP(B50,'FX rates'!$B$9:$K$116,4,FALSE)</f>
        <v>8.6234999999999999</v>
      </c>
      <c r="M50" s="1048">
        <f>VLOOKUP(B50,'FX rates'!$B$9:$K$116,5,FALSE)</f>
        <v>8.7474000000000007</v>
      </c>
      <c r="N50" s="30"/>
      <c r="O50" s="32" t="s">
        <v>97</v>
      </c>
      <c r="P50" s="459" t="s">
        <v>509</v>
      </c>
      <c r="Q50" s="36"/>
      <c r="R50" s="1803">
        <f t="shared" si="1"/>
        <v>1111.2657273728764</v>
      </c>
      <c r="S50" s="1715">
        <f t="shared" si="9"/>
        <v>1118.1608249308365</v>
      </c>
      <c r="T50" s="35"/>
      <c r="U50" s="16"/>
      <c r="V50" s="947">
        <f t="shared" si="3"/>
        <v>-6.1664631815253994E-3</v>
      </c>
    </row>
    <row r="51" spans="1:24" ht="12" customHeight="1" x14ac:dyDescent="0.25">
      <c r="A51" s="25"/>
      <c r="B51" s="42" t="s">
        <v>105</v>
      </c>
      <c r="C51" s="460" t="s">
        <v>510</v>
      </c>
      <c r="D51" s="123" t="s">
        <v>106</v>
      </c>
      <c r="E51" s="36"/>
      <c r="F51" s="315">
        <v>46849.919999999998</v>
      </c>
      <c r="G51" s="1058">
        <v>49439.37795971</v>
      </c>
      <c r="H51" s="44"/>
      <c r="I51" s="36"/>
      <c r="J51" s="948">
        <f t="shared" si="8"/>
        <v>-5.237642677907979E-2</v>
      </c>
      <c r="L51" s="1049">
        <f>VLOOKUP(B51,'FX rates'!$B$9:$K$116,4,FALSE)</f>
        <v>34.744999999999997</v>
      </c>
      <c r="M51" s="1050">
        <f>VLOOKUP(B51,'FX rates'!$B$9:$K$116,5,FALSE)</f>
        <v>34.692900000000002</v>
      </c>
      <c r="N51" s="30"/>
      <c r="O51" s="42" t="s">
        <v>105</v>
      </c>
      <c r="P51" s="460" t="s">
        <v>510</v>
      </c>
      <c r="Q51" s="36"/>
      <c r="R51" s="1805">
        <f t="shared" si="1"/>
        <v>1348.3931500935387</v>
      </c>
      <c r="S51" s="1715">
        <f t="shared" si="9"/>
        <v>1425.0575178122901</v>
      </c>
      <c r="T51" s="44"/>
      <c r="U51" s="16"/>
      <c r="V51" s="948">
        <f t="shared" si="3"/>
        <v>-5.3797384849731913E-2</v>
      </c>
      <c r="W51" s="461"/>
      <c r="X51" s="462"/>
    </row>
    <row r="52" spans="1:24" ht="12" customHeight="1" x14ac:dyDescent="0.25">
      <c r="B52" s="6"/>
      <c r="C52" s="468"/>
      <c r="D52" s="6"/>
      <c r="E52" s="36"/>
      <c r="F52" s="1012"/>
      <c r="G52" s="1012"/>
      <c r="H52" s="36"/>
      <c r="I52" s="36"/>
      <c r="J52" s="36"/>
      <c r="N52" s="30"/>
      <c r="O52" s="53" t="s">
        <v>30</v>
      </c>
      <c r="P52" s="468"/>
      <c r="Q52" s="36"/>
      <c r="R52" s="49">
        <f>SUM(R33:R51)</f>
        <v>71455.655675342292</v>
      </c>
      <c r="S52" s="49">
        <f>SUM(S33:S51)</f>
        <v>79057.278138588677</v>
      </c>
      <c r="T52" s="16"/>
      <c r="U52" s="16"/>
      <c r="V52" s="50"/>
    </row>
    <row r="53" spans="1:24" ht="12" customHeight="1" x14ac:dyDescent="0.25">
      <c r="C53" s="470"/>
      <c r="F53" s="1013"/>
      <c r="G53" s="1013"/>
      <c r="O53" s="79"/>
      <c r="P53" s="470"/>
      <c r="R53" s="59"/>
      <c r="S53" s="91"/>
      <c r="V53" s="50"/>
    </row>
    <row r="54" spans="1:24" ht="12" customHeight="1" x14ac:dyDescent="0.25">
      <c r="B54" s="80"/>
      <c r="C54" s="471"/>
      <c r="D54" s="471"/>
      <c r="N54" s="1"/>
      <c r="O54" s="82" t="s">
        <v>132</v>
      </c>
      <c r="P54" s="1017"/>
      <c r="Q54" s="1018"/>
      <c r="R54" s="1019">
        <f>SUM(R14,R30,R52)</f>
        <v>1387535.954447486</v>
      </c>
      <c r="S54" s="1019">
        <f>SUM(S14,S30,S52)</f>
        <v>1463216.7358001473</v>
      </c>
      <c r="T54" s="1019"/>
      <c r="U54" s="1866"/>
      <c r="V54" s="1454">
        <f>(R54-S54)/S54</f>
        <v>-5.1722195011168967E-2</v>
      </c>
    </row>
    <row r="55" spans="1:24" ht="12" customHeight="1" x14ac:dyDescent="0.25">
      <c r="C55" s="470"/>
      <c r="N55" s="1"/>
      <c r="O55" s="134"/>
      <c r="P55" s="470"/>
      <c r="R55" s="472"/>
      <c r="S55" s="473"/>
      <c r="T55" s="86"/>
      <c r="U55" s="86"/>
      <c r="V55" s="765"/>
    </row>
    <row r="56" spans="1:24" ht="12" customHeight="1" x14ac:dyDescent="0.25">
      <c r="B56" s="87" t="s">
        <v>110</v>
      </c>
      <c r="C56" s="470"/>
      <c r="O56" s="87"/>
      <c r="P56" s="470"/>
      <c r="R56" s="474"/>
      <c r="S56" s="447"/>
      <c r="T56" s="91"/>
      <c r="U56" s="91"/>
      <c r="V56" s="254"/>
    </row>
    <row r="57" spans="1:24" ht="12" customHeight="1" x14ac:dyDescent="0.25">
      <c r="A57" s="92"/>
      <c r="B57" s="87" t="s">
        <v>111</v>
      </c>
      <c r="C57" s="470"/>
      <c r="D57" s="116"/>
      <c r="E57" s="92"/>
      <c r="F57" s="92"/>
      <c r="G57" s="92"/>
      <c r="H57" s="92"/>
      <c r="I57" s="92"/>
      <c r="J57" s="92"/>
      <c r="K57" s="92"/>
      <c r="L57" s="92"/>
      <c r="M57" s="92"/>
      <c r="N57" s="92"/>
      <c r="O57" s="87"/>
      <c r="P57" s="470"/>
      <c r="Q57" s="92"/>
      <c r="R57" s="449"/>
      <c r="S57" s="449"/>
      <c r="T57" s="92"/>
      <c r="U57" s="92"/>
      <c r="V57" s="92"/>
    </row>
    <row r="58" spans="1:24" ht="12" customHeight="1" x14ac:dyDescent="0.25">
      <c r="B58" s="87" t="s">
        <v>112</v>
      </c>
      <c r="C58" s="470"/>
      <c r="O58" s="87"/>
      <c r="P58" s="470"/>
      <c r="R58" s="474"/>
      <c r="S58" s="351"/>
      <c r="T58" s="59"/>
      <c r="U58" s="59"/>
    </row>
    <row r="59" spans="1:24" ht="12" customHeight="1" x14ac:dyDescent="0.25">
      <c r="C59" s="470"/>
      <c r="O59" s="1"/>
      <c r="P59" s="470"/>
      <c r="R59" s="474"/>
      <c r="S59" s="351"/>
      <c r="T59" s="59"/>
      <c r="U59" s="59"/>
    </row>
    <row r="60" spans="1:24" ht="12" customHeight="1" x14ac:dyDescent="0.25">
      <c r="C60" s="470"/>
      <c r="O60" s="106"/>
      <c r="P60" s="470"/>
      <c r="R60" s="474"/>
      <c r="S60" s="475"/>
      <c r="T60" s="96"/>
      <c r="U60" s="96"/>
    </row>
    <row r="61" spans="1:24" ht="12" customHeight="1" x14ac:dyDescent="0.25">
      <c r="C61" s="470"/>
      <c r="O61" s="106"/>
      <c r="P61" s="470"/>
      <c r="R61" s="474"/>
      <c r="S61" s="475"/>
      <c r="T61" s="96"/>
      <c r="U61" s="96"/>
    </row>
    <row r="62" spans="1:24" ht="12" customHeight="1" x14ac:dyDescent="0.25">
      <c r="C62" s="470"/>
      <c r="O62" s="106"/>
      <c r="P62" s="470"/>
      <c r="R62" s="474"/>
      <c r="S62" s="475"/>
      <c r="T62" s="96"/>
      <c r="U62" s="96"/>
    </row>
    <row r="63" spans="1:24" ht="12" customHeight="1" x14ac:dyDescent="0.25">
      <c r="C63" s="470"/>
      <c r="O63" s="234"/>
      <c r="P63" s="470"/>
      <c r="R63" s="474"/>
      <c r="S63" s="475"/>
      <c r="T63" s="96"/>
      <c r="U63" s="96"/>
    </row>
    <row r="64" spans="1:24" ht="12" customHeight="1" x14ac:dyDescent="0.25">
      <c r="C64" s="470"/>
      <c r="O64" s="234"/>
      <c r="P64" s="470"/>
      <c r="R64" s="474"/>
      <c r="S64" s="475"/>
      <c r="T64" s="96"/>
      <c r="U64" s="96"/>
    </row>
    <row r="65" spans="3:22" ht="12" customHeight="1" x14ac:dyDescent="0.25">
      <c r="C65" s="470"/>
      <c r="O65" s="234"/>
      <c r="P65" s="470"/>
      <c r="R65" s="474"/>
      <c r="S65" s="361"/>
      <c r="T65" s="98"/>
      <c r="U65" s="98"/>
    </row>
    <row r="66" spans="3:22" ht="12" customHeight="1" x14ac:dyDescent="0.25">
      <c r="C66" s="470"/>
      <c r="O66" s="234"/>
      <c r="P66" s="470"/>
      <c r="R66" s="474"/>
      <c r="S66" s="361"/>
      <c r="T66" s="98"/>
      <c r="U66" s="98"/>
    </row>
    <row r="67" spans="3:22" ht="12" customHeight="1" x14ac:dyDescent="0.25">
      <c r="C67" s="470"/>
      <c r="O67" s="234"/>
      <c r="P67" s="470"/>
      <c r="R67" s="474"/>
      <c r="S67" s="464"/>
      <c r="T67" s="55"/>
      <c r="U67" s="55"/>
    </row>
    <row r="68" spans="3:22" ht="12" customHeight="1" x14ac:dyDescent="0.25">
      <c r="C68" s="470"/>
      <c r="O68" s="234"/>
      <c r="P68" s="470"/>
      <c r="R68" s="474"/>
      <c r="S68" s="464"/>
      <c r="T68" s="55"/>
      <c r="U68" s="55"/>
    </row>
    <row r="69" spans="3:22" ht="12" customHeight="1" x14ac:dyDescent="0.25">
      <c r="C69" s="470"/>
      <c r="O69" s="234"/>
      <c r="P69" s="470"/>
      <c r="R69" s="474"/>
      <c r="S69" s="464"/>
      <c r="T69" s="55"/>
      <c r="U69" s="55"/>
      <c r="V69" s="100"/>
    </row>
    <row r="70" spans="3:22" ht="12" customHeight="1" x14ac:dyDescent="0.25">
      <c r="C70" s="470"/>
      <c r="O70" s="234"/>
      <c r="P70" s="470"/>
      <c r="R70" s="351"/>
      <c r="S70" s="476"/>
      <c r="T70" s="102"/>
      <c r="U70" s="102"/>
      <c r="V70" s="55"/>
    </row>
    <row r="71" spans="3:22" ht="12" customHeight="1" x14ac:dyDescent="0.25">
      <c r="C71" s="470"/>
      <c r="O71" s="234"/>
      <c r="P71" s="470"/>
      <c r="R71" s="464"/>
      <c r="S71" s="477"/>
      <c r="T71" s="54"/>
      <c r="U71" s="54"/>
      <c r="V71" s="59"/>
    </row>
    <row r="72" spans="3:22" ht="12" customHeight="1" x14ac:dyDescent="0.25">
      <c r="C72" s="470"/>
      <c r="O72" s="234"/>
      <c r="P72" s="470"/>
      <c r="R72" s="464"/>
      <c r="S72" s="475"/>
      <c r="T72" s="105"/>
      <c r="U72" s="105"/>
      <c r="V72" s="55"/>
    </row>
    <row r="73" spans="3:22" ht="12" customHeight="1" x14ac:dyDescent="0.25">
      <c r="C73" s="470"/>
      <c r="O73" s="234"/>
      <c r="P73" s="470"/>
      <c r="R73" s="464"/>
      <c r="S73" s="351"/>
      <c r="T73" s="59"/>
      <c r="U73" s="59"/>
      <c r="V73" s="59"/>
    </row>
    <row r="74" spans="3:22" ht="12" customHeight="1" x14ac:dyDescent="0.25">
      <c r="C74" s="470"/>
      <c r="O74" s="106"/>
      <c r="P74" s="470"/>
      <c r="R74" s="464"/>
      <c r="S74" s="351"/>
      <c r="T74" s="59"/>
      <c r="U74" s="59"/>
      <c r="V74" s="105"/>
    </row>
    <row r="75" spans="3:22" ht="12" customHeight="1" x14ac:dyDescent="0.25">
      <c r="C75" s="470"/>
      <c r="O75" s="107"/>
      <c r="P75" s="470"/>
      <c r="R75" s="476"/>
      <c r="S75" s="351"/>
      <c r="T75" s="59"/>
      <c r="U75" s="59"/>
      <c r="V75" s="59"/>
    </row>
    <row r="76" spans="3:22" ht="12" customHeight="1" x14ac:dyDescent="0.25">
      <c r="C76" s="470"/>
      <c r="P76" s="470"/>
      <c r="R76" s="464"/>
      <c r="S76" s="351"/>
      <c r="T76" s="59"/>
      <c r="U76" s="59"/>
      <c r="V76" s="59"/>
    </row>
    <row r="77" spans="3:22" ht="12" customHeight="1" x14ac:dyDescent="0.25">
      <c r="C77" s="470"/>
      <c r="O77" s="36"/>
      <c r="P77" s="470"/>
      <c r="R77" s="464"/>
      <c r="S77" s="351"/>
      <c r="T77" s="59"/>
      <c r="U77" s="59"/>
      <c r="V77" s="59"/>
    </row>
    <row r="78" spans="3:22" ht="12" customHeight="1" x14ac:dyDescent="0.25">
      <c r="C78" s="470"/>
      <c r="O78" s="108"/>
      <c r="P78" s="470"/>
      <c r="R78" s="477"/>
      <c r="S78" s="351"/>
      <c r="T78" s="59"/>
      <c r="U78" s="59"/>
      <c r="V78" s="59"/>
    </row>
    <row r="79" spans="3:22" ht="12" customHeight="1" x14ac:dyDescent="0.25">
      <c r="C79" s="470"/>
      <c r="O79" s="108"/>
      <c r="P79" s="470"/>
      <c r="R79" s="464"/>
      <c r="S79" s="351"/>
      <c r="T79" s="59"/>
      <c r="U79" s="59"/>
      <c r="V79" s="59"/>
    </row>
    <row r="80" spans="3:22" ht="12" customHeight="1" x14ac:dyDescent="0.25">
      <c r="C80" s="470"/>
      <c r="O80" s="108"/>
      <c r="P80" s="470"/>
      <c r="R80" s="464"/>
      <c r="S80" s="351"/>
      <c r="T80" s="59"/>
      <c r="U80" s="59"/>
      <c r="V80" s="59"/>
    </row>
    <row r="81" spans="3:22" ht="12" customHeight="1" x14ac:dyDescent="0.25">
      <c r="C81" s="470"/>
      <c r="O81" s="108"/>
      <c r="P81" s="470"/>
      <c r="R81" s="464"/>
      <c r="S81" s="351"/>
      <c r="T81" s="59"/>
      <c r="U81" s="59"/>
      <c r="V81" s="59"/>
    </row>
    <row r="82" spans="3:22" ht="12" customHeight="1" x14ac:dyDescent="0.25">
      <c r="C82" s="470"/>
      <c r="P82" s="470"/>
      <c r="R82" s="477"/>
      <c r="S82" s="351"/>
      <c r="T82" s="59"/>
      <c r="U82" s="59"/>
      <c r="V82" s="59"/>
    </row>
    <row r="83" spans="3:22" ht="12" customHeight="1" x14ac:dyDescent="0.25">
      <c r="C83" s="470"/>
      <c r="O83" s="108"/>
      <c r="P83" s="470"/>
      <c r="R83" s="464"/>
      <c r="S83" s="351"/>
      <c r="T83" s="59"/>
      <c r="U83" s="59"/>
      <c r="V83" s="59"/>
    </row>
    <row r="84" spans="3:22" ht="12" customHeight="1" x14ac:dyDescent="0.25">
      <c r="C84" s="470"/>
      <c r="O84" s="108"/>
      <c r="P84" s="470"/>
      <c r="R84" s="464"/>
      <c r="S84" s="351"/>
      <c r="T84" s="59"/>
      <c r="U84" s="59"/>
      <c r="V84" s="59"/>
    </row>
    <row r="85" spans="3:22" ht="12" customHeight="1" x14ac:dyDescent="0.25">
      <c r="C85" s="470"/>
      <c r="O85" s="108"/>
      <c r="P85" s="470"/>
      <c r="R85" s="464"/>
      <c r="S85" s="464"/>
      <c r="T85" s="55"/>
      <c r="U85" s="55"/>
      <c r="V85" s="59"/>
    </row>
    <row r="86" spans="3:22" ht="12" customHeight="1" x14ac:dyDescent="0.25">
      <c r="O86" s="108"/>
      <c r="R86" s="464"/>
      <c r="S86" s="351"/>
      <c r="T86" s="59"/>
      <c r="U86" s="59"/>
      <c r="V86" s="59"/>
    </row>
    <row r="87" spans="3:22" ht="12" customHeight="1" x14ac:dyDescent="0.25">
      <c r="O87" s="54"/>
      <c r="R87" s="477"/>
      <c r="S87" s="351"/>
      <c r="T87" s="59"/>
      <c r="U87" s="59"/>
      <c r="V87" s="55"/>
    </row>
    <row r="88" spans="3:22" ht="12" customHeight="1" x14ac:dyDescent="0.25">
      <c r="O88" s="108"/>
      <c r="R88" s="464"/>
      <c r="S88" s="351"/>
      <c r="T88" s="59"/>
      <c r="U88" s="59"/>
      <c r="V88" s="59"/>
    </row>
    <row r="89" spans="3:22" ht="12" customHeight="1" x14ac:dyDescent="0.25">
      <c r="O89" s="108"/>
      <c r="R89" s="464"/>
      <c r="S89" s="351"/>
      <c r="T89" s="59"/>
      <c r="U89" s="59"/>
      <c r="V89" s="59"/>
    </row>
    <row r="90" spans="3:22" ht="12" customHeight="1" x14ac:dyDescent="0.25">
      <c r="O90" s="108"/>
      <c r="R90" s="464"/>
      <c r="S90" s="351"/>
      <c r="T90" s="59"/>
      <c r="U90" s="59"/>
      <c r="V90" s="59"/>
    </row>
    <row r="91" spans="3:22" ht="12" customHeight="1" x14ac:dyDescent="0.25">
      <c r="O91" s="108"/>
      <c r="R91" s="464"/>
      <c r="S91" s="351"/>
      <c r="T91" s="59"/>
      <c r="U91" s="59"/>
      <c r="V91" s="59"/>
    </row>
    <row r="92" spans="3:22" ht="12" customHeight="1" x14ac:dyDescent="0.25">
      <c r="O92" s="108"/>
      <c r="R92" s="464"/>
      <c r="S92" s="351"/>
      <c r="T92" s="59"/>
      <c r="U92" s="59"/>
      <c r="V92" s="59"/>
    </row>
    <row r="93" spans="3:22" ht="12" customHeight="1" x14ac:dyDescent="0.25">
      <c r="O93" s="54"/>
      <c r="R93" s="477"/>
      <c r="S93" s="351"/>
      <c r="T93" s="59"/>
      <c r="U93" s="59"/>
      <c r="V93" s="59"/>
    </row>
    <row r="94" spans="3:22" ht="12" customHeight="1" x14ac:dyDescent="0.25">
      <c r="O94" s="108"/>
      <c r="R94" s="464"/>
      <c r="S94" s="351"/>
      <c r="T94" s="59"/>
      <c r="U94" s="59"/>
      <c r="V94" s="59"/>
    </row>
    <row r="95" spans="3:22" ht="12" customHeight="1" x14ac:dyDescent="0.25">
      <c r="O95" s="108"/>
      <c r="R95" s="464"/>
      <c r="S95" s="351"/>
      <c r="T95" s="59"/>
      <c r="U95" s="59"/>
      <c r="V95" s="59"/>
    </row>
    <row r="96" spans="3:22" ht="12" customHeight="1" x14ac:dyDescent="0.25">
      <c r="O96" s="108"/>
      <c r="R96" s="464"/>
      <c r="S96" s="351"/>
      <c r="T96" s="59"/>
      <c r="U96" s="59"/>
      <c r="V96" s="59"/>
    </row>
    <row r="97" spans="15:22" ht="12" customHeight="1" x14ac:dyDescent="0.25">
      <c r="O97" s="109"/>
      <c r="R97" s="478"/>
      <c r="S97" s="351"/>
      <c r="T97" s="59"/>
      <c r="U97" s="59"/>
      <c r="V97" s="59"/>
    </row>
    <row r="98" spans="15:22" ht="12" customHeight="1" x14ac:dyDescent="0.25">
      <c r="O98" s="108"/>
      <c r="R98" s="464"/>
      <c r="S98" s="351"/>
      <c r="T98" s="59"/>
      <c r="U98" s="59"/>
      <c r="V98" s="59"/>
    </row>
    <row r="99" spans="15:22" ht="12" customHeight="1" x14ac:dyDescent="0.25">
      <c r="O99" s="108"/>
      <c r="R99" s="464"/>
      <c r="S99" s="351"/>
      <c r="T99" s="59"/>
      <c r="U99" s="59"/>
      <c r="V99" s="59"/>
    </row>
    <row r="100" spans="15:22" ht="12" customHeight="1" x14ac:dyDescent="0.25">
      <c r="O100" s="54"/>
      <c r="R100" s="477"/>
      <c r="S100" s="351"/>
      <c r="T100" s="59"/>
      <c r="U100" s="59"/>
      <c r="V100" s="59"/>
    </row>
    <row r="101" spans="15:22" ht="12" customHeight="1" x14ac:dyDescent="0.25">
      <c r="O101" s="54"/>
      <c r="R101" s="477"/>
      <c r="S101" s="351"/>
      <c r="T101" s="59"/>
      <c r="U101" s="59"/>
      <c r="V101" s="59"/>
    </row>
    <row r="102" spans="15:22" ht="12" customHeight="1" x14ac:dyDescent="0.25">
      <c r="O102" s="108"/>
      <c r="R102" s="464"/>
      <c r="S102" s="351"/>
      <c r="T102" s="59"/>
      <c r="U102" s="59"/>
      <c r="V102" s="59"/>
    </row>
    <row r="103" spans="15:22" ht="12" customHeight="1" x14ac:dyDescent="0.25">
      <c r="O103" s="108"/>
      <c r="R103" s="464"/>
      <c r="S103" s="351"/>
      <c r="T103" s="59"/>
      <c r="U103" s="59"/>
      <c r="V103" s="59"/>
    </row>
    <row r="104" spans="15:22" ht="12" customHeight="1" x14ac:dyDescent="0.25">
      <c r="O104" s="108"/>
      <c r="R104" s="464"/>
      <c r="S104" s="351"/>
      <c r="T104" s="59"/>
      <c r="U104" s="59"/>
      <c r="V104" s="59"/>
    </row>
    <row r="105" spans="15:22" ht="12" customHeight="1" x14ac:dyDescent="0.25">
      <c r="O105" s="54"/>
      <c r="R105" s="477"/>
      <c r="S105" s="351"/>
      <c r="T105" s="59"/>
      <c r="U105" s="59"/>
      <c r="V105" s="59"/>
    </row>
    <row r="106" spans="15:22" ht="12" customHeight="1" x14ac:dyDescent="0.25">
      <c r="O106" s="54"/>
      <c r="R106" s="477"/>
      <c r="S106" s="351"/>
      <c r="T106" s="59"/>
      <c r="U106" s="59"/>
      <c r="V106" s="59"/>
    </row>
    <row r="107" spans="15:22" ht="12" customHeight="1" x14ac:dyDescent="0.25">
      <c r="O107" s="54"/>
      <c r="R107" s="477"/>
      <c r="S107" s="351"/>
      <c r="T107" s="59"/>
      <c r="U107" s="59"/>
      <c r="V107" s="59"/>
    </row>
    <row r="108" spans="15:22" ht="12" customHeight="1" x14ac:dyDescent="0.25">
      <c r="O108" s="108"/>
      <c r="R108" s="464"/>
      <c r="S108" s="351"/>
      <c r="T108" s="59"/>
      <c r="U108" s="59"/>
      <c r="V108" s="59"/>
    </row>
    <row r="109" spans="15:22" ht="12" customHeight="1" x14ac:dyDescent="0.25">
      <c r="O109" s="54"/>
      <c r="R109" s="477"/>
      <c r="S109" s="351"/>
      <c r="T109" s="59"/>
      <c r="U109" s="59"/>
      <c r="V109" s="59"/>
    </row>
    <row r="110" spans="15:22" ht="12" customHeight="1" x14ac:dyDescent="0.25">
      <c r="O110" s="102"/>
      <c r="R110" s="476"/>
      <c r="S110" s="351"/>
      <c r="T110" s="59"/>
      <c r="U110" s="59"/>
      <c r="V110" s="59"/>
    </row>
    <row r="111" spans="15:22" ht="12" customHeight="1" x14ac:dyDescent="0.25">
      <c r="O111" s="110"/>
      <c r="R111" s="479"/>
      <c r="S111" s="351"/>
      <c r="T111" s="59"/>
      <c r="U111" s="59"/>
      <c r="V111" s="59"/>
    </row>
    <row r="112" spans="15:22" ht="12" customHeight="1" x14ac:dyDescent="0.25">
      <c r="R112" s="447"/>
      <c r="S112" s="351"/>
      <c r="T112" s="59"/>
      <c r="U112" s="59"/>
      <c r="V112" s="59"/>
    </row>
    <row r="113" spans="18:22" ht="12" customHeight="1" x14ac:dyDescent="0.25">
      <c r="R113" s="447"/>
      <c r="S113" s="351"/>
      <c r="T113" s="59"/>
      <c r="U113" s="59"/>
      <c r="V113" s="59"/>
    </row>
    <row r="114" spans="18:22" ht="12" customHeight="1" x14ac:dyDescent="0.25">
      <c r="R114" s="447"/>
      <c r="S114" s="351"/>
      <c r="T114" s="59"/>
      <c r="U114" s="59"/>
      <c r="V114" s="59"/>
    </row>
    <row r="115" spans="18:22" ht="12" customHeight="1" x14ac:dyDescent="0.25">
      <c r="R115" s="447"/>
      <c r="S115" s="351"/>
      <c r="T115" s="59"/>
      <c r="U115" s="59"/>
      <c r="V115" s="59"/>
    </row>
    <row r="116" spans="18:22" ht="12" customHeight="1" x14ac:dyDescent="0.25">
      <c r="S116" s="59"/>
      <c r="T116" s="59"/>
      <c r="U116" s="59"/>
      <c r="V116" s="59"/>
    </row>
    <row r="117" spans="18:22" ht="12" customHeight="1" x14ac:dyDescent="0.25">
      <c r="S117" s="59"/>
      <c r="T117" s="59"/>
      <c r="U117" s="59"/>
      <c r="V117" s="59"/>
    </row>
    <row r="118" spans="18:22" ht="12" customHeight="1" x14ac:dyDescent="0.25">
      <c r="S118" s="59"/>
      <c r="T118" s="59"/>
      <c r="U118" s="59"/>
      <c r="V118" s="59"/>
    </row>
    <row r="119" spans="18:22" ht="12" customHeight="1" x14ac:dyDescent="0.25">
      <c r="S119" s="86"/>
      <c r="T119" s="86"/>
      <c r="U119" s="86"/>
      <c r="V119" s="59"/>
    </row>
    <row r="120" spans="18:22" ht="12" customHeight="1" x14ac:dyDescent="0.25">
      <c r="S120" s="86"/>
      <c r="T120" s="86"/>
      <c r="U120" s="86"/>
      <c r="V120" s="59"/>
    </row>
    <row r="121" spans="18:22" ht="12" customHeight="1" x14ac:dyDescent="0.25">
      <c r="S121" s="86"/>
      <c r="T121" s="86"/>
      <c r="U121" s="86"/>
      <c r="V121" s="86"/>
    </row>
    <row r="122" spans="18:22" ht="12" customHeight="1" x14ac:dyDescent="0.25">
      <c r="V122" s="86"/>
    </row>
    <row r="123" spans="18:22" ht="12" customHeight="1" x14ac:dyDescent="0.25">
      <c r="V123" s="86"/>
    </row>
  </sheetData>
  <mergeCells count="13">
    <mergeCell ref="J5:J7"/>
    <mergeCell ref="B5:B7"/>
    <mergeCell ref="C5:C7"/>
    <mergeCell ref="D5:D7"/>
    <mergeCell ref="F5:F7"/>
    <mergeCell ref="G5:G7"/>
    <mergeCell ref="V5:V7"/>
    <mergeCell ref="L5:L7"/>
    <mergeCell ref="M5:M7"/>
    <mergeCell ref="O5:O7"/>
    <mergeCell ref="P5:P7"/>
    <mergeCell ref="R5:R7"/>
    <mergeCell ref="S5:S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85"/>
  <sheetViews>
    <sheetView showGridLines="0" zoomScale="85" zoomScaleNormal="85" workbookViewId="0">
      <selection activeCell="C5" sqref="C5:C7"/>
    </sheetView>
  </sheetViews>
  <sheetFormatPr defaultColWidth="11.42578125" defaultRowHeight="15" x14ac:dyDescent="0.25"/>
  <cols>
    <col min="1" max="1" width="2.85546875" style="3" customWidth="1"/>
    <col min="2" max="3" width="37.5703125" style="112" customWidth="1"/>
    <col min="4" max="4" width="2.85546875" style="3" customWidth="1"/>
    <col min="5" max="5" width="15.7109375" style="113" customWidth="1"/>
    <col min="6" max="6" width="15.7109375" style="112" customWidth="1"/>
    <col min="7" max="7" width="15.7109375" style="3" customWidth="1"/>
    <col min="8" max="8" width="3" style="3" bestFit="1" customWidth="1"/>
    <col min="9" max="9" width="15.7109375" style="54" customWidth="1"/>
    <col min="10" max="11" width="15.7109375" style="3" customWidth="1"/>
    <col min="12" max="12" width="3.42578125" style="111" customWidth="1"/>
    <col min="13" max="256" width="11.42578125" style="2"/>
    <col min="257" max="257" width="2.85546875" style="2" customWidth="1"/>
    <col min="258" max="259" width="37.5703125" style="2" customWidth="1"/>
    <col min="260" max="260" width="2.85546875" style="2" customWidth="1"/>
    <col min="261" max="263" width="15.7109375" style="2" customWidth="1"/>
    <col min="264" max="264" width="2.85546875" style="2" customWidth="1"/>
    <col min="265" max="267" width="15.7109375" style="2" customWidth="1"/>
    <col min="268" max="268" width="2.85546875" style="2" customWidth="1"/>
    <col min="269" max="512" width="11.42578125" style="2"/>
    <col min="513" max="513" width="2.85546875" style="2" customWidth="1"/>
    <col min="514" max="515" width="37.5703125" style="2" customWidth="1"/>
    <col min="516" max="516" width="2.85546875" style="2" customWidth="1"/>
    <col min="517" max="519" width="15.7109375" style="2" customWidth="1"/>
    <col min="520" max="520" width="2.85546875" style="2" customWidth="1"/>
    <col min="521" max="523" width="15.7109375" style="2" customWidth="1"/>
    <col min="524" max="524" width="2.85546875" style="2" customWidth="1"/>
    <col min="525" max="768" width="11.42578125" style="2"/>
    <col min="769" max="769" width="2.85546875" style="2" customWidth="1"/>
    <col min="770" max="771" width="37.5703125" style="2" customWidth="1"/>
    <col min="772" max="772" width="2.85546875" style="2" customWidth="1"/>
    <col min="773" max="775" width="15.7109375" style="2" customWidth="1"/>
    <col min="776" max="776" width="2.85546875" style="2" customWidth="1"/>
    <col min="777" max="779" width="15.7109375" style="2" customWidth="1"/>
    <col min="780" max="780" width="2.85546875" style="2" customWidth="1"/>
    <col min="781" max="1024" width="11.42578125" style="2"/>
    <col min="1025" max="1025" width="2.85546875" style="2" customWidth="1"/>
    <col min="1026" max="1027" width="37.5703125" style="2" customWidth="1"/>
    <col min="1028" max="1028" width="2.85546875" style="2" customWidth="1"/>
    <col min="1029" max="1031" width="15.7109375" style="2" customWidth="1"/>
    <col min="1032" max="1032" width="2.85546875" style="2" customWidth="1"/>
    <col min="1033" max="1035" width="15.7109375" style="2" customWidth="1"/>
    <col min="1036" max="1036" width="2.85546875" style="2" customWidth="1"/>
    <col min="1037" max="1280" width="11.42578125" style="2"/>
    <col min="1281" max="1281" width="2.85546875" style="2" customWidth="1"/>
    <col min="1282" max="1283" width="37.5703125" style="2" customWidth="1"/>
    <col min="1284" max="1284" width="2.85546875" style="2" customWidth="1"/>
    <col min="1285" max="1287" width="15.7109375" style="2" customWidth="1"/>
    <col min="1288" max="1288" width="2.85546875" style="2" customWidth="1"/>
    <col min="1289" max="1291" width="15.7109375" style="2" customWidth="1"/>
    <col min="1292" max="1292" width="2.85546875" style="2" customWidth="1"/>
    <col min="1293" max="1536" width="11.42578125" style="2"/>
    <col min="1537" max="1537" width="2.85546875" style="2" customWidth="1"/>
    <col min="1538" max="1539" width="37.5703125" style="2" customWidth="1"/>
    <col min="1540" max="1540" width="2.85546875" style="2" customWidth="1"/>
    <col min="1541" max="1543" width="15.7109375" style="2" customWidth="1"/>
    <col min="1544" max="1544" width="2.85546875" style="2" customWidth="1"/>
    <col min="1545" max="1547" width="15.7109375" style="2" customWidth="1"/>
    <col min="1548" max="1548" width="2.85546875" style="2" customWidth="1"/>
    <col min="1549" max="1792" width="11.42578125" style="2"/>
    <col min="1793" max="1793" width="2.85546875" style="2" customWidth="1"/>
    <col min="1794" max="1795" width="37.5703125" style="2" customWidth="1"/>
    <col min="1796" max="1796" width="2.85546875" style="2" customWidth="1"/>
    <col min="1797" max="1799" width="15.7109375" style="2" customWidth="1"/>
    <col min="1800" max="1800" width="2.85546875" style="2" customWidth="1"/>
    <col min="1801" max="1803" width="15.7109375" style="2" customWidth="1"/>
    <col min="1804" max="1804" width="2.85546875" style="2" customWidth="1"/>
    <col min="1805" max="2048" width="11.42578125" style="2"/>
    <col min="2049" max="2049" width="2.85546875" style="2" customWidth="1"/>
    <col min="2050" max="2051" width="37.5703125" style="2" customWidth="1"/>
    <col min="2052" max="2052" width="2.85546875" style="2" customWidth="1"/>
    <col min="2053" max="2055" width="15.7109375" style="2" customWidth="1"/>
    <col min="2056" max="2056" width="2.85546875" style="2" customWidth="1"/>
    <col min="2057" max="2059" width="15.7109375" style="2" customWidth="1"/>
    <col min="2060" max="2060" width="2.85546875" style="2" customWidth="1"/>
    <col min="2061" max="2304" width="11.42578125" style="2"/>
    <col min="2305" max="2305" width="2.85546875" style="2" customWidth="1"/>
    <col min="2306" max="2307" width="37.5703125" style="2" customWidth="1"/>
    <col min="2308" max="2308" width="2.85546875" style="2" customWidth="1"/>
    <col min="2309" max="2311" width="15.7109375" style="2" customWidth="1"/>
    <col min="2312" max="2312" width="2.85546875" style="2" customWidth="1"/>
    <col min="2313" max="2315" width="15.7109375" style="2" customWidth="1"/>
    <col min="2316" max="2316" width="2.85546875" style="2" customWidth="1"/>
    <col min="2317" max="2560" width="11.42578125" style="2"/>
    <col min="2561" max="2561" width="2.85546875" style="2" customWidth="1"/>
    <col min="2562" max="2563" width="37.5703125" style="2" customWidth="1"/>
    <col min="2564" max="2564" width="2.85546875" style="2" customWidth="1"/>
    <col min="2565" max="2567" width="15.7109375" style="2" customWidth="1"/>
    <col min="2568" max="2568" width="2.85546875" style="2" customWidth="1"/>
    <col min="2569" max="2571" width="15.7109375" style="2" customWidth="1"/>
    <col min="2572" max="2572" width="2.85546875" style="2" customWidth="1"/>
    <col min="2573" max="2816" width="11.42578125" style="2"/>
    <col min="2817" max="2817" width="2.85546875" style="2" customWidth="1"/>
    <col min="2818" max="2819" width="37.5703125" style="2" customWidth="1"/>
    <col min="2820" max="2820" width="2.85546875" style="2" customWidth="1"/>
    <col min="2821" max="2823" width="15.7109375" style="2" customWidth="1"/>
    <col min="2824" max="2824" width="2.85546875" style="2" customWidth="1"/>
    <col min="2825" max="2827" width="15.7109375" style="2" customWidth="1"/>
    <col min="2828" max="2828" width="2.85546875" style="2" customWidth="1"/>
    <col min="2829" max="3072" width="11.42578125" style="2"/>
    <col min="3073" max="3073" width="2.85546875" style="2" customWidth="1"/>
    <col min="3074" max="3075" width="37.5703125" style="2" customWidth="1"/>
    <col min="3076" max="3076" width="2.85546875" style="2" customWidth="1"/>
    <col min="3077" max="3079" width="15.7109375" style="2" customWidth="1"/>
    <col min="3080" max="3080" width="2.85546875" style="2" customWidth="1"/>
    <col min="3081" max="3083" width="15.7109375" style="2" customWidth="1"/>
    <col min="3084" max="3084" width="2.85546875" style="2" customWidth="1"/>
    <col min="3085" max="3328" width="11.42578125" style="2"/>
    <col min="3329" max="3329" width="2.85546875" style="2" customWidth="1"/>
    <col min="3330" max="3331" width="37.5703125" style="2" customWidth="1"/>
    <col min="3332" max="3332" width="2.85546875" style="2" customWidth="1"/>
    <col min="3333" max="3335" width="15.7109375" style="2" customWidth="1"/>
    <col min="3336" max="3336" width="2.85546875" style="2" customWidth="1"/>
    <col min="3337" max="3339" width="15.7109375" style="2" customWidth="1"/>
    <col min="3340" max="3340" width="2.85546875" style="2" customWidth="1"/>
    <col min="3341" max="3584" width="11.42578125" style="2"/>
    <col min="3585" max="3585" width="2.85546875" style="2" customWidth="1"/>
    <col min="3586" max="3587" width="37.5703125" style="2" customWidth="1"/>
    <col min="3588" max="3588" width="2.85546875" style="2" customWidth="1"/>
    <col min="3589" max="3591" width="15.7109375" style="2" customWidth="1"/>
    <col min="3592" max="3592" width="2.85546875" style="2" customWidth="1"/>
    <col min="3593" max="3595" width="15.7109375" style="2" customWidth="1"/>
    <col min="3596" max="3596" width="2.85546875" style="2" customWidth="1"/>
    <col min="3597" max="3840" width="11.42578125" style="2"/>
    <col min="3841" max="3841" width="2.85546875" style="2" customWidth="1"/>
    <col min="3842" max="3843" width="37.5703125" style="2" customWidth="1"/>
    <col min="3844" max="3844" width="2.85546875" style="2" customWidth="1"/>
    <col min="3845" max="3847" width="15.7109375" style="2" customWidth="1"/>
    <col min="3848" max="3848" width="2.85546875" style="2" customWidth="1"/>
    <col min="3849" max="3851" width="15.7109375" style="2" customWidth="1"/>
    <col min="3852" max="3852" width="2.85546875" style="2" customWidth="1"/>
    <col min="3853" max="4096" width="11.42578125" style="2"/>
    <col min="4097" max="4097" width="2.85546875" style="2" customWidth="1"/>
    <col min="4098" max="4099" width="37.5703125" style="2" customWidth="1"/>
    <col min="4100" max="4100" width="2.85546875" style="2" customWidth="1"/>
    <col min="4101" max="4103" width="15.7109375" style="2" customWidth="1"/>
    <col min="4104" max="4104" width="2.85546875" style="2" customWidth="1"/>
    <col min="4105" max="4107" width="15.7109375" style="2" customWidth="1"/>
    <col min="4108" max="4108" width="2.85546875" style="2" customWidth="1"/>
    <col min="4109" max="4352" width="11.42578125" style="2"/>
    <col min="4353" max="4353" width="2.85546875" style="2" customWidth="1"/>
    <col min="4354" max="4355" width="37.5703125" style="2" customWidth="1"/>
    <col min="4356" max="4356" width="2.85546875" style="2" customWidth="1"/>
    <col min="4357" max="4359" width="15.7109375" style="2" customWidth="1"/>
    <col min="4360" max="4360" width="2.85546875" style="2" customWidth="1"/>
    <col min="4361" max="4363" width="15.7109375" style="2" customWidth="1"/>
    <col min="4364" max="4364" width="2.85546875" style="2" customWidth="1"/>
    <col min="4365" max="4608" width="11.42578125" style="2"/>
    <col min="4609" max="4609" width="2.85546875" style="2" customWidth="1"/>
    <col min="4610" max="4611" width="37.5703125" style="2" customWidth="1"/>
    <col min="4612" max="4612" width="2.85546875" style="2" customWidth="1"/>
    <col min="4613" max="4615" width="15.7109375" style="2" customWidth="1"/>
    <col min="4616" max="4616" width="2.85546875" style="2" customWidth="1"/>
    <col min="4617" max="4619" width="15.7109375" style="2" customWidth="1"/>
    <col min="4620" max="4620" width="2.85546875" style="2" customWidth="1"/>
    <col min="4621" max="4864" width="11.42578125" style="2"/>
    <col min="4865" max="4865" width="2.85546875" style="2" customWidth="1"/>
    <col min="4866" max="4867" width="37.5703125" style="2" customWidth="1"/>
    <col min="4868" max="4868" width="2.85546875" style="2" customWidth="1"/>
    <col min="4869" max="4871" width="15.7109375" style="2" customWidth="1"/>
    <col min="4872" max="4872" width="2.85546875" style="2" customWidth="1"/>
    <col min="4873" max="4875" width="15.7109375" style="2" customWidth="1"/>
    <col min="4876" max="4876" width="2.85546875" style="2" customWidth="1"/>
    <col min="4877" max="5120" width="11.42578125" style="2"/>
    <col min="5121" max="5121" width="2.85546875" style="2" customWidth="1"/>
    <col min="5122" max="5123" width="37.5703125" style="2" customWidth="1"/>
    <col min="5124" max="5124" width="2.85546875" style="2" customWidth="1"/>
    <col min="5125" max="5127" width="15.7109375" style="2" customWidth="1"/>
    <col min="5128" max="5128" width="2.85546875" style="2" customWidth="1"/>
    <col min="5129" max="5131" width="15.7109375" style="2" customWidth="1"/>
    <col min="5132" max="5132" width="2.85546875" style="2" customWidth="1"/>
    <col min="5133" max="5376" width="11.42578125" style="2"/>
    <col min="5377" max="5377" width="2.85546875" style="2" customWidth="1"/>
    <col min="5378" max="5379" width="37.5703125" style="2" customWidth="1"/>
    <col min="5380" max="5380" width="2.85546875" style="2" customWidth="1"/>
    <col min="5381" max="5383" width="15.7109375" style="2" customWidth="1"/>
    <col min="5384" max="5384" width="2.85546875" style="2" customWidth="1"/>
    <col min="5385" max="5387" width="15.7109375" style="2" customWidth="1"/>
    <col min="5388" max="5388" width="2.85546875" style="2" customWidth="1"/>
    <col min="5389" max="5632" width="11.42578125" style="2"/>
    <col min="5633" max="5633" width="2.85546875" style="2" customWidth="1"/>
    <col min="5634" max="5635" width="37.5703125" style="2" customWidth="1"/>
    <col min="5636" max="5636" width="2.85546875" style="2" customWidth="1"/>
    <col min="5637" max="5639" width="15.7109375" style="2" customWidth="1"/>
    <col min="5640" max="5640" width="2.85546875" style="2" customWidth="1"/>
    <col min="5641" max="5643" width="15.7109375" style="2" customWidth="1"/>
    <col min="5644" max="5644" width="2.85546875" style="2" customWidth="1"/>
    <col min="5645" max="5888" width="11.42578125" style="2"/>
    <col min="5889" max="5889" width="2.85546875" style="2" customWidth="1"/>
    <col min="5890" max="5891" width="37.5703125" style="2" customWidth="1"/>
    <col min="5892" max="5892" width="2.85546875" style="2" customWidth="1"/>
    <col min="5893" max="5895" width="15.7109375" style="2" customWidth="1"/>
    <col min="5896" max="5896" width="2.85546875" style="2" customWidth="1"/>
    <col min="5897" max="5899" width="15.7109375" style="2" customWidth="1"/>
    <col min="5900" max="5900" width="2.85546875" style="2" customWidth="1"/>
    <col min="5901" max="6144" width="11.42578125" style="2"/>
    <col min="6145" max="6145" width="2.85546875" style="2" customWidth="1"/>
    <col min="6146" max="6147" width="37.5703125" style="2" customWidth="1"/>
    <col min="6148" max="6148" width="2.85546875" style="2" customWidth="1"/>
    <col min="6149" max="6151" width="15.7109375" style="2" customWidth="1"/>
    <col min="6152" max="6152" width="2.85546875" style="2" customWidth="1"/>
    <col min="6153" max="6155" width="15.7109375" style="2" customWidth="1"/>
    <col min="6156" max="6156" width="2.85546875" style="2" customWidth="1"/>
    <col min="6157" max="6400" width="11.42578125" style="2"/>
    <col min="6401" max="6401" width="2.85546875" style="2" customWidth="1"/>
    <col min="6402" max="6403" width="37.5703125" style="2" customWidth="1"/>
    <col min="6404" max="6404" width="2.85546875" style="2" customWidth="1"/>
    <col min="6405" max="6407" width="15.7109375" style="2" customWidth="1"/>
    <col min="6408" max="6408" width="2.85546875" style="2" customWidth="1"/>
    <col min="6409" max="6411" width="15.7109375" style="2" customWidth="1"/>
    <col min="6412" max="6412" width="2.85546875" style="2" customWidth="1"/>
    <col min="6413" max="6656" width="11.42578125" style="2"/>
    <col min="6657" max="6657" width="2.85546875" style="2" customWidth="1"/>
    <col min="6658" max="6659" width="37.5703125" style="2" customWidth="1"/>
    <col min="6660" max="6660" width="2.85546875" style="2" customWidth="1"/>
    <col min="6661" max="6663" width="15.7109375" style="2" customWidth="1"/>
    <col min="6664" max="6664" width="2.85546875" style="2" customWidth="1"/>
    <col min="6665" max="6667" width="15.7109375" style="2" customWidth="1"/>
    <col min="6668" max="6668" width="2.85546875" style="2" customWidth="1"/>
    <col min="6669" max="6912" width="11.42578125" style="2"/>
    <col min="6913" max="6913" width="2.85546875" style="2" customWidth="1"/>
    <col min="6914" max="6915" width="37.5703125" style="2" customWidth="1"/>
    <col min="6916" max="6916" width="2.85546875" style="2" customWidth="1"/>
    <col min="6917" max="6919" width="15.7109375" style="2" customWidth="1"/>
    <col min="6920" max="6920" width="2.85546875" style="2" customWidth="1"/>
    <col min="6921" max="6923" width="15.7109375" style="2" customWidth="1"/>
    <col min="6924" max="6924" width="2.85546875" style="2" customWidth="1"/>
    <col min="6925" max="7168" width="11.42578125" style="2"/>
    <col min="7169" max="7169" width="2.85546875" style="2" customWidth="1"/>
    <col min="7170" max="7171" width="37.5703125" style="2" customWidth="1"/>
    <col min="7172" max="7172" width="2.85546875" style="2" customWidth="1"/>
    <col min="7173" max="7175" width="15.7109375" style="2" customWidth="1"/>
    <col min="7176" max="7176" width="2.85546875" style="2" customWidth="1"/>
    <col min="7177" max="7179" width="15.7109375" style="2" customWidth="1"/>
    <col min="7180" max="7180" width="2.85546875" style="2" customWidth="1"/>
    <col min="7181" max="7424" width="11.42578125" style="2"/>
    <col min="7425" max="7425" width="2.85546875" style="2" customWidth="1"/>
    <col min="7426" max="7427" width="37.5703125" style="2" customWidth="1"/>
    <col min="7428" max="7428" width="2.85546875" style="2" customWidth="1"/>
    <col min="7429" max="7431" width="15.7109375" style="2" customWidth="1"/>
    <col min="7432" max="7432" width="2.85546875" style="2" customWidth="1"/>
    <col min="7433" max="7435" width="15.7109375" style="2" customWidth="1"/>
    <col min="7436" max="7436" width="2.85546875" style="2" customWidth="1"/>
    <col min="7437" max="7680" width="11.42578125" style="2"/>
    <col min="7681" max="7681" width="2.85546875" style="2" customWidth="1"/>
    <col min="7682" max="7683" width="37.5703125" style="2" customWidth="1"/>
    <col min="7684" max="7684" width="2.85546875" style="2" customWidth="1"/>
    <col min="7685" max="7687" width="15.7109375" style="2" customWidth="1"/>
    <col min="7688" max="7688" width="2.85546875" style="2" customWidth="1"/>
    <col min="7689" max="7691" width="15.7109375" style="2" customWidth="1"/>
    <col min="7692" max="7692" width="2.85546875" style="2" customWidth="1"/>
    <col min="7693" max="7936" width="11.42578125" style="2"/>
    <col min="7937" max="7937" width="2.85546875" style="2" customWidth="1"/>
    <col min="7938" max="7939" width="37.5703125" style="2" customWidth="1"/>
    <col min="7940" max="7940" width="2.85546875" style="2" customWidth="1"/>
    <col min="7941" max="7943" width="15.7109375" style="2" customWidth="1"/>
    <col min="7944" max="7944" width="2.85546875" style="2" customWidth="1"/>
    <col min="7945" max="7947" width="15.7109375" style="2" customWidth="1"/>
    <col min="7948" max="7948" width="2.85546875" style="2" customWidth="1"/>
    <col min="7949" max="8192" width="11.42578125" style="2"/>
    <col min="8193" max="8193" width="2.85546875" style="2" customWidth="1"/>
    <col min="8194" max="8195" width="37.5703125" style="2" customWidth="1"/>
    <col min="8196" max="8196" width="2.85546875" style="2" customWidth="1"/>
    <col min="8197" max="8199" width="15.7109375" style="2" customWidth="1"/>
    <col min="8200" max="8200" width="2.85546875" style="2" customWidth="1"/>
    <col min="8201" max="8203" width="15.7109375" style="2" customWidth="1"/>
    <col min="8204" max="8204" width="2.85546875" style="2" customWidth="1"/>
    <col min="8205" max="8448" width="11.42578125" style="2"/>
    <col min="8449" max="8449" width="2.85546875" style="2" customWidth="1"/>
    <col min="8450" max="8451" width="37.5703125" style="2" customWidth="1"/>
    <col min="8452" max="8452" width="2.85546875" style="2" customWidth="1"/>
    <col min="8453" max="8455" width="15.7109375" style="2" customWidth="1"/>
    <col min="8456" max="8456" width="2.85546875" style="2" customWidth="1"/>
    <col min="8457" max="8459" width="15.7109375" style="2" customWidth="1"/>
    <col min="8460" max="8460" width="2.85546875" style="2" customWidth="1"/>
    <col min="8461" max="8704" width="11.42578125" style="2"/>
    <col min="8705" max="8705" width="2.85546875" style="2" customWidth="1"/>
    <col min="8706" max="8707" width="37.5703125" style="2" customWidth="1"/>
    <col min="8708" max="8708" width="2.85546875" style="2" customWidth="1"/>
    <col min="8709" max="8711" width="15.7109375" style="2" customWidth="1"/>
    <col min="8712" max="8712" width="2.85546875" style="2" customWidth="1"/>
    <col min="8713" max="8715" width="15.7109375" style="2" customWidth="1"/>
    <col min="8716" max="8716" width="2.85546875" style="2" customWidth="1"/>
    <col min="8717" max="8960" width="11.42578125" style="2"/>
    <col min="8961" max="8961" width="2.85546875" style="2" customWidth="1"/>
    <col min="8962" max="8963" width="37.5703125" style="2" customWidth="1"/>
    <col min="8964" max="8964" width="2.85546875" style="2" customWidth="1"/>
    <col min="8965" max="8967" width="15.7109375" style="2" customWidth="1"/>
    <col min="8968" max="8968" width="2.85546875" style="2" customWidth="1"/>
    <col min="8969" max="8971" width="15.7109375" style="2" customWidth="1"/>
    <col min="8972" max="8972" width="2.85546875" style="2" customWidth="1"/>
    <col min="8973" max="9216" width="11.42578125" style="2"/>
    <col min="9217" max="9217" width="2.85546875" style="2" customWidth="1"/>
    <col min="9218" max="9219" width="37.5703125" style="2" customWidth="1"/>
    <col min="9220" max="9220" width="2.85546875" style="2" customWidth="1"/>
    <col min="9221" max="9223" width="15.7109375" style="2" customWidth="1"/>
    <col min="9224" max="9224" width="2.85546875" style="2" customWidth="1"/>
    <col min="9225" max="9227" width="15.7109375" style="2" customWidth="1"/>
    <col min="9228" max="9228" width="2.85546875" style="2" customWidth="1"/>
    <col min="9229" max="9472" width="11.42578125" style="2"/>
    <col min="9473" max="9473" width="2.85546875" style="2" customWidth="1"/>
    <col min="9474" max="9475" width="37.5703125" style="2" customWidth="1"/>
    <col min="9476" max="9476" width="2.85546875" style="2" customWidth="1"/>
    <col min="9477" max="9479" width="15.7109375" style="2" customWidth="1"/>
    <col min="9480" max="9480" width="2.85546875" style="2" customWidth="1"/>
    <col min="9481" max="9483" width="15.7109375" style="2" customWidth="1"/>
    <col min="9484" max="9484" width="2.85546875" style="2" customWidth="1"/>
    <col min="9485" max="9728" width="11.42578125" style="2"/>
    <col min="9729" max="9729" width="2.85546875" style="2" customWidth="1"/>
    <col min="9730" max="9731" width="37.5703125" style="2" customWidth="1"/>
    <col min="9732" max="9732" width="2.85546875" style="2" customWidth="1"/>
    <col min="9733" max="9735" width="15.7109375" style="2" customWidth="1"/>
    <col min="9736" max="9736" width="2.85546875" style="2" customWidth="1"/>
    <col min="9737" max="9739" width="15.7109375" style="2" customWidth="1"/>
    <col min="9740" max="9740" width="2.85546875" style="2" customWidth="1"/>
    <col min="9741" max="9984" width="11.42578125" style="2"/>
    <col min="9985" max="9985" width="2.85546875" style="2" customWidth="1"/>
    <col min="9986" max="9987" width="37.5703125" style="2" customWidth="1"/>
    <col min="9988" max="9988" width="2.85546875" style="2" customWidth="1"/>
    <col min="9989" max="9991" width="15.7109375" style="2" customWidth="1"/>
    <col min="9992" max="9992" width="2.85546875" style="2" customWidth="1"/>
    <col min="9993" max="9995" width="15.7109375" style="2" customWidth="1"/>
    <col min="9996" max="9996" width="2.85546875" style="2" customWidth="1"/>
    <col min="9997" max="10240" width="11.42578125" style="2"/>
    <col min="10241" max="10241" width="2.85546875" style="2" customWidth="1"/>
    <col min="10242" max="10243" width="37.5703125" style="2" customWidth="1"/>
    <col min="10244" max="10244" width="2.85546875" style="2" customWidth="1"/>
    <col min="10245" max="10247" width="15.7109375" style="2" customWidth="1"/>
    <col min="10248" max="10248" width="2.85546875" style="2" customWidth="1"/>
    <col min="10249" max="10251" width="15.7109375" style="2" customWidth="1"/>
    <col min="10252" max="10252" width="2.85546875" style="2" customWidth="1"/>
    <col min="10253" max="10496" width="11.42578125" style="2"/>
    <col min="10497" max="10497" width="2.85546875" style="2" customWidth="1"/>
    <col min="10498" max="10499" width="37.5703125" style="2" customWidth="1"/>
    <col min="10500" max="10500" width="2.85546875" style="2" customWidth="1"/>
    <col min="10501" max="10503" width="15.7109375" style="2" customWidth="1"/>
    <col min="10504" max="10504" width="2.85546875" style="2" customWidth="1"/>
    <col min="10505" max="10507" width="15.7109375" style="2" customWidth="1"/>
    <col min="10508" max="10508" width="2.85546875" style="2" customWidth="1"/>
    <col min="10509" max="10752" width="11.42578125" style="2"/>
    <col min="10753" max="10753" width="2.85546875" style="2" customWidth="1"/>
    <col min="10754" max="10755" width="37.5703125" style="2" customWidth="1"/>
    <col min="10756" max="10756" width="2.85546875" style="2" customWidth="1"/>
    <col min="10757" max="10759" width="15.7109375" style="2" customWidth="1"/>
    <col min="10760" max="10760" width="2.85546875" style="2" customWidth="1"/>
    <col min="10761" max="10763" width="15.7109375" style="2" customWidth="1"/>
    <col min="10764" max="10764" width="2.85546875" style="2" customWidth="1"/>
    <col min="10765" max="11008" width="11.42578125" style="2"/>
    <col min="11009" max="11009" width="2.85546875" style="2" customWidth="1"/>
    <col min="11010" max="11011" width="37.5703125" style="2" customWidth="1"/>
    <col min="11012" max="11012" width="2.85546875" style="2" customWidth="1"/>
    <col min="11013" max="11015" width="15.7109375" style="2" customWidth="1"/>
    <col min="11016" max="11016" width="2.85546875" style="2" customWidth="1"/>
    <col min="11017" max="11019" width="15.7109375" style="2" customWidth="1"/>
    <col min="11020" max="11020" width="2.85546875" style="2" customWidth="1"/>
    <col min="11021" max="11264" width="11.42578125" style="2"/>
    <col min="11265" max="11265" width="2.85546875" style="2" customWidth="1"/>
    <col min="11266" max="11267" width="37.5703125" style="2" customWidth="1"/>
    <col min="11268" max="11268" width="2.85546875" style="2" customWidth="1"/>
    <col min="11269" max="11271" width="15.7109375" style="2" customWidth="1"/>
    <col min="11272" max="11272" width="2.85546875" style="2" customWidth="1"/>
    <col min="11273" max="11275" width="15.7109375" style="2" customWidth="1"/>
    <col min="11276" max="11276" width="2.85546875" style="2" customWidth="1"/>
    <col min="11277" max="11520" width="11.42578125" style="2"/>
    <col min="11521" max="11521" width="2.85546875" style="2" customWidth="1"/>
    <col min="11522" max="11523" width="37.5703125" style="2" customWidth="1"/>
    <col min="11524" max="11524" width="2.85546875" style="2" customWidth="1"/>
    <col min="11525" max="11527" width="15.7109375" style="2" customWidth="1"/>
    <col min="11528" max="11528" width="2.85546875" style="2" customWidth="1"/>
    <col min="11529" max="11531" width="15.7109375" style="2" customWidth="1"/>
    <col min="11532" max="11532" width="2.85546875" style="2" customWidth="1"/>
    <col min="11533" max="11776" width="11.42578125" style="2"/>
    <col min="11777" max="11777" width="2.85546875" style="2" customWidth="1"/>
    <col min="11778" max="11779" width="37.5703125" style="2" customWidth="1"/>
    <col min="11780" max="11780" width="2.85546875" style="2" customWidth="1"/>
    <col min="11781" max="11783" width="15.7109375" style="2" customWidth="1"/>
    <col min="11784" max="11784" width="2.85546875" style="2" customWidth="1"/>
    <col min="11785" max="11787" width="15.7109375" style="2" customWidth="1"/>
    <col min="11788" max="11788" width="2.85546875" style="2" customWidth="1"/>
    <col min="11789" max="12032" width="11.42578125" style="2"/>
    <col min="12033" max="12033" width="2.85546875" style="2" customWidth="1"/>
    <col min="12034" max="12035" width="37.5703125" style="2" customWidth="1"/>
    <col min="12036" max="12036" width="2.85546875" style="2" customWidth="1"/>
    <col min="12037" max="12039" width="15.7109375" style="2" customWidth="1"/>
    <col min="12040" max="12040" width="2.85546875" style="2" customWidth="1"/>
    <col min="12041" max="12043" width="15.7109375" style="2" customWidth="1"/>
    <col min="12044" max="12044" width="2.85546875" style="2" customWidth="1"/>
    <col min="12045" max="12288" width="11.42578125" style="2"/>
    <col min="12289" max="12289" width="2.85546875" style="2" customWidth="1"/>
    <col min="12290" max="12291" width="37.5703125" style="2" customWidth="1"/>
    <col min="12292" max="12292" width="2.85546875" style="2" customWidth="1"/>
    <col min="12293" max="12295" width="15.7109375" style="2" customWidth="1"/>
    <col min="12296" max="12296" width="2.85546875" style="2" customWidth="1"/>
    <col min="12297" max="12299" width="15.7109375" style="2" customWidth="1"/>
    <col min="12300" max="12300" width="2.85546875" style="2" customWidth="1"/>
    <col min="12301" max="12544" width="11.42578125" style="2"/>
    <col min="12545" max="12545" width="2.85546875" style="2" customWidth="1"/>
    <col min="12546" max="12547" width="37.5703125" style="2" customWidth="1"/>
    <col min="12548" max="12548" width="2.85546875" style="2" customWidth="1"/>
    <col min="12549" max="12551" width="15.7109375" style="2" customWidth="1"/>
    <col min="12552" max="12552" width="2.85546875" style="2" customWidth="1"/>
    <col min="12553" max="12555" width="15.7109375" style="2" customWidth="1"/>
    <col min="12556" max="12556" width="2.85546875" style="2" customWidth="1"/>
    <col min="12557" max="12800" width="11.42578125" style="2"/>
    <col min="12801" max="12801" width="2.85546875" style="2" customWidth="1"/>
    <col min="12802" max="12803" width="37.5703125" style="2" customWidth="1"/>
    <col min="12804" max="12804" width="2.85546875" style="2" customWidth="1"/>
    <col min="12805" max="12807" width="15.7109375" style="2" customWidth="1"/>
    <col min="12808" max="12808" width="2.85546875" style="2" customWidth="1"/>
    <col min="12809" max="12811" width="15.7109375" style="2" customWidth="1"/>
    <col min="12812" max="12812" width="2.85546875" style="2" customWidth="1"/>
    <col min="12813" max="13056" width="11.42578125" style="2"/>
    <col min="13057" max="13057" width="2.85546875" style="2" customWidth="1"/>
    <col min="13058" max="13059" width="37.5703125" style="2" customWidth="1"/>
    <col min="13060" max="13060" width="2.85546875" style="2" customWidth="1"/>
    <col min="13061" max="13063" width="15.7109375" style="2" customWidth="1"/>
    <col min="13064" max="13064" width="2.85546875" style="2" customWidth="1"/>
    <col min="13065" max="13067" width="15.7109375" style="2" customWidth="1"/>
    <col min="13068" max="13068" width="2.85546875" style="2" customWidth="1"/>
    <col min="13069" max="13312" width="11.42578125" style="2"/>
    <col min="13313" max="13313" width="2.85546875" style="2" customWidth="1"/>
    <col min="13314" max="13315" width="37.5703125" style="2" customWidth="1"/>
    <col min="13316" max="13316" width="2.85546875" style="2" customWidth="1"/>
    <col min="13317" max="13319" width="15.7109375" style="2" customWidth="1"/>
    <col min="13320" max="13320" width="2.85546875" style="2" customWidth="1"/>
    <col min="13321" max="13323" width="15.7109375" style="2" customWidth="1"/>
    <col min="13324" max="13324" width="2.85546875" style="2" customWidth="1"/>
    <col min="13325" max="13568" width="11.42578125" style="2"/>
    <col min="13569" max="13569" width="2.85546875" style="2" customWidth="1"/>
    <col min="13570" max="13571" width="37.5703125" style="2" customWidth="1"/>
    <col min="13572" max="13572" width="2.85546875" style="2" customWidth="1"/>
    <col min="13573" max="13575" width="15.7109375" style="2" customWidth="1"/>
    <col min="13576" max="13576" width="2.85546875" style="2" customWidth="1"/>
    <col min="13577" max="13579" width="15.7109375" style="2" customWidth="1"/>
    <col min="13580" max="13580" width="2.85546875" style="2" customWidth="1"/>
    <col min="13581" max="13824" width="11.42578125" style="2"/>
    <col min="13825" max="13825" width="2.85546875" style="2" customWidth="1"/>
    <col min="13826" max="13827" width="37.5703125" style="2" customWidth="1"/>
    <col min="13828" max="13828" width="2.85546875" style="2" customWidth="1"/>
    <col min="13829" max="13831" width="15.7109375" style="2" customWidth="1"/>
    <col min="13832" max="13832" width="2.85546875" style="2" customWidth="1"/>
    <col min="13833" max="13835" width="15.7109375" style="2" customWidth="1"/>
    <col min="13836" max="13836" width="2.85546875" style="2" customWidth="1"/>
    <col min="13837" max="14080" width="11.42578125" style="2"/>
    <col min="14081" max="14081" width="2.85546875" style="2" customWidth="1"/>
    <col min="14082" max="14083" width="37.5703125" style="2" customWidth="1"/>
    <col min="14084" max="14084" width="2.85546875" style="2" customWidth="1"/>
    <col min="14085" max="14087" width="15.7109375" style="2" customWidth="1"/>
    <col min="14088" max="14088" width="2.85546875" style="2" customWidth="1"/>
    <col min="14089" max="14091" width="15.7109375" style="2" customWidth="1"/>
    <col min="14092" max="14092" width="2.85546875" style="2" customWidth="1"/>
    <col min="14093" max="14336" width="11.42578125" style="2"/>
    <col min="14337" max="14337" width="2.85546875" style="2" customWidth="1"/>
    <col min="14338" max="14339" width="37.5703125" style="2" customWidth="1"/>
    <col min="14340" max="14340" width="2.85546875" style="2" customWidth="1"/>
    <col min="14341" max="14343" width="15.7109375" style="2" customWidth="1"/>
    <col min="14344" max="14344" width="2.85546875" style="2" customWidth="1"/>
    <col min="14345" max="14347" width="15.7109375" style="2" customWidth="1"/>
    <col min="14348" max="14348" width="2.85546875" style="2" customWidth="1"/>
    <col min="14349" max="14592" width="11.42578125" style="2"/>
    <col min="14593" max="14593" width="2.85546875" style="2" customWidth="1"/>
    <col min="14594" max="14595" width="37.5703125" style="2" customWidth="1"/>
    <col min="14596" max="14596" width="2.85546875" style="2" customWidth="1"/>
    <col min="14597" max="14599" width="15.7109375" style="2" customWidth="1"/>
    <col min="14600" max="14600" width="2.85546875" style="2" customWidth="1"/>
    <col min="14601" max="14603" width="15.7109375" style="2" customWidth="1"/>
    <col min="14604" max="14604" width="2.85546875" style="2" customWidth="1"/>
    <col min="14605" max="14848" width="11.42578125" style="2"/>
    <col min="14849" max="14849" width="2.85546875" style="2" customWidth="1"/>
    <col min="14850" max="14851" width="37.5703125" style="2" customWidth="1"/>
    <col min="14852" max="14852" width="2.85546875" style="2" customWidth="1"/>
    <col min="14853" max="14855" width="15.7109375" style="2" customWidth="1"/>
    <col min="14856" max="14856" width="2.85546875" style="2" customWidth="1"/>
    <col min="14857" max="14859" width="15.7109375" style="2" customWidth="1"/>
    <col min="14860" max="14860" width="2.85546875" style="2" customWidth="1"/>
    <col min="14861" max="15104" width="11.42578125" style="2"/>
    <col min="15105" max="15105" width="2.85546875" style="2" customWidth="1"/>
    <col min="15106" max="15107" width="37.5703125" style="2" customWidth="1"/>
    <col min="15108" max="15108" width="2.85546875" style="2" customWidth="1"/>
    <col min="15109" max="15111" width="15.7109375" style="2" customWidth="1"/>
    <col min="15112" max="15112" width="2.85546875" style="2" customWidth="1"/>
    <col min="15113" max="15115" width="15.7109375" style="2" customWidth="1"/>
    <col min="15116" max="15116" width="2.85546875" style="2" customWidth="1"/>
    <col min="15117" max="15360" width="11.42578125" style="2"/>
    <col min="15361" max="15361" width="2.85546875" style="2" customWidth="1"/>
    <col min="15362" max="15363" width="37.5703125" style="2" customWidth="1"/>
    <col min="15364" max="15364" width="2.85546875" style="2" customWidth="1"/>
    <col min="15365" max="15367" width="15.7109375" style="2" customWidth="1"/>
    <col min="15368" max="15368" width="2.85546875" style="2" customWidth="1"/>
    <col min="15369" max="15371" width="15.7109375" style="2" customWidth="1"/>
    <col min="15372" max="15372" width="2.85546875" style="2" customWidth="1"/>
    <col min="15373" max="15616" width="11.42578125" style="2"/>
    <col min="15617" max="15617" width="2.85546875" style="2" customWidth="1"/>
    <col min="15618" max="15619" width="37.5703125" style="2" customWidth="1"/>
    <col min="15620" max="15620" width="2.85546875" style="2" customWidth="1"/>
    <col min="15621" max="15623" width="15.7109375" style="2" customWidth="1"/>
    <col min="15624" max="15624" width="2.85546875" style="2" customWidth="1"/>
    <col min="15625" max="15627" width="15.7109375" style="2" customWidth="1"/>
    <col min="15628" max="15628" width="2.85546875" style="2" customWidth="1"/>
    <col min="15629" max="15872" width="11.42578125" style="2"/>
    <col min="15873" max="15873" width="2.85546875" style="2" customWidth="1"/>
    <col min="15874" max="15875" width="37.5703125" style="2" customWidth="1"/>
    <col min="15876" max="15876" width="2.85546875" style="2" customWidth="1"/>
    <col min="15877" max="15879" width="15.7109375" style="2" customWidth="1"/>
    <col min="15880" max="15880" width="2.85546875" style="2" customWidth="1"/>
    <col min="15881" max="15883" width="15.7109375" style="2" customWidth="1"/>
    <col min="15884" max="15884" width="2.85546875" style="2" customWidth="1"/>
    <col min="15885" max="16128" width="11.42578125" style="2"/>
    <col min="16129" max="16129" width="2.85546875" style="2" customWidth="1"/>
    <col min="16130" max="16131" width="37.5703125" style="2" customWidth="1"/>
    <col min="16132" max="16132" width="2.85546875" style="2" customWidth="1"/>
    <col min="16133" max="16135" width="15.7109375" style="2" customWidth="1"/>
    <col min="16136" max="16136" width="2.85546875" style="2" customWidth="1"/>
    <col min="16137" max="16139" width="15.7109375" style="2" customWidth="1"/>
    <col min="16140" max="16140" width="2.85546875" style="2" customWidth="1"/>
    <col min="16141" max="16384" width="11.42578125" style="2"/>
  </cols>
  <sheetData>
    <row r="1" spans="1:14" ht="12" customHeight="1" x14ac:dyDescent="0.25">
      <c r="B1" s="1"/>
      <c r="C1" s="1"/>
      <c r="E1" s="268"/>
      <c r="F1" s="1"/>
      <c r="M1" s="209"/>
      <c r="N1" s="209"/>
    </row>
    <row r="2" spans="1:14" ht="12" customHeight="1" x14ac:dyDescent="0.25">
      <c r="B2" s="4" t="s">
        <v>511</v>
      </c>
      <c r="C2" s="4"/>
      <c r="E2" s="334"/>
      <c r="F2" s="5"/>
      <c r="M2" s="209"/>
      <c r="N2" s="209"/>
    </row>
    <row r="3" spans="1:14" ht="12" customHeight="1" x14ac:dyDescent="0.25">
      <c r="B3" s="4" t="s">
        <v>512</v>
      </c>
      <c r="C3" s="4"/>
      <c r="E3" s="334"/>
      <c r="F3" s="5"/>
      <c r="M3" s="209"/>
      <c r="N3" s="209"/>
    </row>
    <row r="4" spans="1:14" s="148" customFormat="1" ht="12" customHeight="1" x14ac:dyDescent="0.25">
      <c r="A4" s="254"/>
      <c r="B4" s="116"/>
      <c r="C4" s="116"/>
      <c r="D4" s="254"/>
      <c r="E4" s="255"/>
      <c r="F4" s="8"/>
      <c r="G4" s="254"/>
      <c r="H4" s="254"/>
      <c r="I4" s="108"/>
      <c r="J4" s="254"/>
      <c r="K4" s="254"/>
      <c r="L4" s="389"/>
      <c r="M4" s="209"/>
      <c r="N4" s="209"/>
    </row>
    <row r="5" spans="1:14" ht="12" customHeight="1" x14ac:dyDescent="0.25">
      <c r="B5" s="2006" t="s">
        <v>4</v>
      </c>
      <c r="C5" s="2006" t="s">
        <v>473</v>
      </c>
      <c r="E5" s="2006">
        <v>2016</v>
      </c>
      <c r="F5" s="2006"/>
      <c r="G5" s="2006"/>
      <c r="I5" s="2006">
        <v>2015</v>
      </c>
      <c r="J5" s="2006"/>
      <c r="K5" s="2006"/>
      <c r="M5" s="209"/>
      <c r="N5" s="209"/>
    </row>
    <row r="6" spans="1:14" ht="12" customHeight="1" x14ac:dyDescent="0.25">
      <c r="B6" s="2006"/>
      <c r="C6" s="2006"/>
      <c r="E6" s="2006" t="s">
        <v>201</v>
      </c>
      <c r="F6" s="480" t="s">
        <v>202</v>
      </c>
      <c r="G6" s="480" t="s">
        <v>203</v>
      </c>
      <c r="I6" s="2006" t="s">
        <v>201</v>
      </c>
      <c r="J6" s="480" t="s">
        <v>202</v>
      </c>
      <c r="K6" s="480" t="s">
        <v>203</v>
      </c>
      <c r="M6" s="209"/>
      <c r="N6" s="209"/>
    </row>
    <row r="7" spans="1:14" ht="12" customHeight="1" x14ac:dyDescent="0.25">
      <c r="B7" s="2006"/>
      <c r="C7" s="2006"/>
      <c r="E7" s="2047"/>
      <c r="F7" s="752" t="s">
        <v>204</v>
      </c>
      <c r="G7" s="752" t="s">
        <v>204</v>
      </c>
      <c r="I7" s="2047"/>
      <c r="J7" s="752" t="s">
        <v>204</v>
      </c>
      <c r="K7" s="752" t="s">
        <v>204</v>
      </c>
      <c r="M7" s="209"/>
      <c r="N7" s="209"/>
    </row>
    <row r="8" spans="1:14" ht="12" customHeight="1" x14ac:dyDescent="0.25">
      <c r="B8" s="16"/>
      <c r="C8" s="16"/>
      <c r="E8" s="158"/>
      <c r="F8" s="158"/>
      <c r="G8" s="158"/>
      <c r="H8" s="254"/>
      <c r="I8" s="18"/>
      <c r="J8" s="16"/>
      <c r="K8" s="254"/>
      <c r="L8" s="389"/>
      <c r="M8" s="16"/>
      <c r="N8" s="209"/>
    </row>
    <row r="9" spans="1:14" ht="12" customHeight="1" x14ac:dyDescent="0.25">
      <c r="B9" s="481" t="s">
        <v>11</v>
      </c>
      <c r="C9" s="21"/>
      <c r="E9" s="49"/>
      <c r="F9" s="49"/>
      <c r="G9" s="49"/>
      <c r="H9" s="59"/>
      <c r="I9" s="49"/>
      <c r="J9" s="36"/>
      <c r="K9" s="59"/>
      <c r="L9" s="139"/>
      <c r="M9" s="1024"/>
      <c r="N9" s="209"/>
    </row>
    <row r="10" spans="1:14" ht="12" customHeight="1" x14ac:dyDescent="0.25">
      <c r="B10" s="260" t="s">
        <v>14</v>
      </c>
      <c r="C10" s="457" t="s">
        <v>474</v>
      </c>
      <c r="D10" s="154"/>
      <c r="E10" s="1213">
        <f>SUM(F10:G10)</f>
        <v>14</v>
      </c>
      <c r="F10" s="1202">
        <v>14</v>
      </c>
      <c r="G10" s="1202">
        <v>0</v>
      </c>
      <c r="H10" s="1025"/>
      <c r="I10" s="1213">
        <f>SUM(J10:K10)</f>
        <v>12</v>
      </c>
      <c r="J10" s="1202">
        <v>12</v>
      </c>
      <c r="K10" s="1202">
        <v>0</v>
      </c>
      <c r="L10" s="35"/>
      <c r="M10" s="1026"/>
      <c r="N10" s="973"/>
    </row>
    <row r="11" spans="1:14" ht="12" customHeight="1" x14ac:dyDescent="0.25">
      <c r="B11" s="32" t="s">
        <v>16</v>
      </c>
      <c r="C11" s="458" t="s">
        <v>475</v>
      </c>
      <c r="D11" s="154"/>
      <c r="E11" s="1294">
        <f t="shared" ref="E11:E14" si="0">SUM(F11:G11)</f>
        <v>3</v>
      </c>
      <c r="F11" s="971">
        <v>3</v>
      </c>
      <c r="G11" s="971">
        <v>0</v>
      </c>
      <c r="H11" s="1025"/>
      <c r="I11" s="1294">
        <f>SUM(J11:K11)</f>
        <v>3</v>
      </c>
      <c r="J11" s="971">
        <v>3</v>
      </c>
      <c r="K11" s="971">
        <v>0</v>
      </c>
      <c r="L11" s="35"/>
      <c r="M11" s="1026"/>
      <c r="N11" s="980"/>
    </row>
    <row r="12" spans="1:14" s="112" customFormat="1" ht="12" customHeight="1" x14ac:dyDescent="0.25">
      <c r="A12" s="3"/>
      <c r="B12" s="32" t="s">
        <v>22</v>
      </c>
      <c r="C12" s="459" t="s">
        <v>513</v>
      </c>
      <c r="D12" s="154"/>
      <c r="E12" s="1294">
        <f t="shared" si="0"/>
        <v>9</v>
      </c>
      <c r="F12" s="971">
        <v>0</v>
      </c>
      <c r="G12" s="971">
        <v>9</v>
      </c>
      <c r="H12" s="1008"/>
      <c r="I12" s="1294">
        <f>SUM(J12:K12)</f>
        <v>12</v>
      </c>
      <c r="J12" s="971">
        <v>0</v>
      </c>
      <c r="K12" s="971">
        <v>12</v>
      </c>
      <c r="L12" s="35"/>
      <c r="M12" s="1026"/>
      <c r="N12" s="980"/>
    </row>
    <row r="13" spans="1:14" ht="12" customHeight="1" x14ac:dyDescent="0.25">
      <c r="B13" s="32" t="s">
        <v>630</v>
      </c>
      <c r="C13" s="459" t="s">
        <v>477</v>
      </c>
      <c r="D13" s="154"/>
      <c r="E13" s="1294">
        <f t="shared" si="0"/>
        <v>239</v>
      </c>
      <c r="F13" s="971">
        <v>188</v>
      </c>
      <c r="G13" s="971">
        <v>51</v>
      </c>
      <c r="H13" s="1008"/>
      <c r="I13" s="1294">
        <f>SUM(J13:K13)</f>
        <v>262</v>
      </c>
      <c r="J13" s="971">
        <v>204</v>
      </c>
      <c r="K13" s="971">
        <v>58</v>
      </c>
      <c r="L13" s="35"/>
      <c r="M13" s="1026"/>
      <c r="N13" s="980"/>
    </row>
    <row r="14" spans="1:14" ht="12" customHeight="1" x14ac:dyDescent="0.25">
      <c r="B14" s="42" t="s">
        <v>28</v>
      </c>
      <c r="C14" s="460" t="s">
        <v>478</v>
      </c>
      <c r="D14" s="154"/>
      <c r="E14" s="1295">
        <f t="shared" si="0"/>
        <v>2033</v>
      </c>
      <c r="F14" s="1300">
        <v>2033</v>
      </c>
      <c r="G14" s="1300">
        <v>0</v>
      </c>
      <c r="H14" s="1008"/>
      <c r="I14" s="1295">
        <f>SUM(J14:K14)</f>
        <v>2183</v>
      </c>
      <c r="J14" s="1300">
        <v>2183</v>
      </c>
      <c r="K14" s="1300">
        <v>0</v>
      </c>
      <c r="L14" s="35"/>
      <c r="M14" s="1026"/>
      <c r="N14" s="980"/>
    </row>
    <row r="15" spans="1:14" ht="12" customHeight="1" x14ac:dyDescent="0.25">
      <c r="B15" s="157" t="s">
        <v>30</v>
      </c>
      <c r="C15" s="58"/>
      <c r="D15" s="154"/>
      <c r="E15" s="610">
        <f>SUM(E10:E14)</f>
        <v>2298</v>
      </c>
      <c r="F15" s="1027"/>
      <c r="G15" s="1027"/>
      <c r="H15" s="1008"/>
      <c r="I15" s="610">
        <f>SUM(I10:I14)</f>
        <v>2472</v>
      </c>
      <c r="J15" s="1027"/>
      <c r="K15" s="1027"/>
      <c r="L15" s="1008"/>
      <c r="M15" s="1959"/>
      <c r="N15" s="980"/>
    </row>
    <row r="16" spans="1:14" ht="12" customHeight="1" x14ac:dyDescent="0.25">
      <c r="B16" s="57"/>
      <c r="C16" s="58"/>
      <c r="D16" s="154"/>
      <c r="E16" s="1027"/>
      <c r="F16" s="1027"/>
      <c r="G16" s="1027"/>
      <c r="H16" s="1008"/>
      <c r="I16" s="1027"/>
      <c r="J16" s="1008"/>
      <c r="K16" s="1008"/>
      <c r="L16" s="1008"/>
      <c r="M16" s="1026"/>
      <c r="N16" s="980"/>
    </row>
    <row r="17" spans="2:14" ht="12" customHeight="1" x14ac:dyDescent="0.25">
      <c r="B17" s="481" t="s">
        <v>31</v>
      </c>
      <c r="C17" s="116"/>
      <c r="D17" s="154"/>
      <c r="E17" s="1027"/>
      <c r="F17" s="1008"/>
      <c r="G17" s="1008"/>
      <c r="H17" s="1008"/>
      <c r="I17" s="1027"/>
      <c r="J17" s="1008"/>
      <c r="K17" s="1008"/>
      <c r="L17" s="1008"/>
      <c r="M17" s="1026"/>
      <c r="N17" s="980"/>
    </row>
    <row r="18" spans="2:14" ht="12" customHeight="1" x14ac:dyDescent="0.25">
      <c r="B18" s="260" t="s">
        <v>700</v>
      </c>
      <c r="C18" s="457" t="s">
        <v>479</v>
      </c>
      <c r="D18" s="154"/>
      <c r="E18" s="1213">
        <f>SUM(F18:G18)</f>
        <v>151</v>
      </c>
      <c r="F18" s="1202">
        <v>151</v>
      </c>
      <c r="G18" s="1202">
        <v>0</v>
      </c>
      <c r="H18" s="1008"/>
      <c r="I18" s="1213">
        <f>SUM(J18:K18)</f>
        <v>119</v>
      </c>
      <c r="J18" s="1202">
        <v>119</v>
      </c>
      <c r="K18" s="1202">
        <v>0</v>
      </c>
      <c r="L18" s="35"/>
      <c r="M18" s="1026"/>
      <c r="N18" s="973"/>
    </row>
    <row r="19" spans="2:14" ht="12" customHeight="1" x14ac:dyDescent="0.25">
      <c r="B19" s="32" t="s">
        <v>35</v>
      </c>
      <c r="C19" s="458" t="s">
        <v>480</v>
      </c>
      <c r="D19" s="154"/>
      <c r="E19" s="1294">
        <f t="shared" ref="E19:E30" si="1">SUM(F19:G19)</f>
        <v>113</v>
      </c>
      <c r="F19" s="971">
        <v>113</v>
      </c>
      <c r="G19" s="971">
        <v>0</v>
      </c>
      <c r="H19" s="1008"/>
      <c r="I19" s="1294">
        <f t="shared" ref="I19:I30" si="2">SUM(J19:K19)</f>
        <v>109</v>
      </c>
      <c r="J19" s="971">
        <v>109</v>
      </c>
      <c r="K19" s="971">
        <v>0</v>
      </c>
      <c r="L19" s="35"/>
      <c r="M19" s="1026"/>
      <c r="N19" s="980"/>
    </row>
    <row r="20" spans="2:14" ht="12" customHeight="1" x14ac:dyDescent="0.25">
      <c r="B20" s="32" t="s">
        <v>41</v>
      </c>
      <c r="C20" s="459" t="s">
        <v>481</v>
      </c>
      <c r="D20" s="154"/>
      <c r="E20" s="1294">
        <f t="shared" si="1"/>
        <v>260</v>
      </c>
      <c r="F20" s="971">
        <v>245</v>
      </c>
      <c r="G20" s="971">
        <v>15</v>
      </c>
      <c r="H20" s="1008"/>
      <c r="I20" s="1294">
        <f t="shared" si="2"/>
        <v>222</v>
      </c>
      <c r="J20" s="971">
        <v>215</v>
      </c>
      <c r="K20" s="971">
        <v>7</v>
      </c>
      <c r="L20" s="35"/>
      <c r="M20" s="1026"/>
      <c r="N20" s="980"/>
    </row>
    <row r="21" spans="2:14" ht="12" customHeight="1" x14ac:dyDescent="0.25">
      <c r="B21" s="32" t="s">
        <v>45</v>
      </c>
      <c r="C21" s="459" t="s">
        <v>482</v>
      </c>
      <c r="D21" s="154"/>
      <c r="E21" s="1294">
        <f t="shared" si="1"/>
        <v>228</v>
      </c>
      <c r="F21" s="971">
        <v>228</v>
      </c>
      <c r="G21" s="971">
        <v>0</v>
      </c>
      <c r="H21" s="1008"/>
      <c r="I21" s="1294">
        <f t="shared" si="2"/>
        <v>792</v>
      </c>
      <c r="J21" s="971">
        <v>791</v>
      </c>
      <c r="K21" s="971">
        <v>1</v>
      </c>
      <c r="L21" s="35"/>
      <c r="M21" s="1026"/>
      <c r="N21" s="980"/>
    </row>
    <row r="22" spans="2:14" ht="12" customHeight="1" x14ac:dyDescent="0.25">
      <c r="B22" s="32" t="s">
        <v>45</v>
      </c>
      <c r="C22" s="459" t="s">
        <v>483</v>
      </c>
      <c r="D22" s="154"/>
      <c r="E22" s="1294">
        <f t="shared" si="1"/>
        <v>757</v>
      </c>
      <c r="F22" s="971">
        <v>756</v>
      </c>
      <c r="G22" s="971">
        <v>1</v>
      </c>
      <c r="H22" s="1008"/>
      <c r="I22" s="1294">
        <f t="shared" si="2"/>
        <v>221</v>
      </c>
      <c r="J22" s="971">
        <v>220</v>
      </c>
      <c r="K22" s="971">
        <v>1</v>
      </c>
      <c r="L22" s="35"/>
      <c r="M22" s="1026"/>
      <c r="N22" s="980"/>
    </row>
    <row r="23" spans="2:14" ht="12" customHeight="1" x14ac:dyDescent="0.25">
      <c r="B23" s="32" t="s">
        <v>47</v>
      </c>
      <c r="C23" s="459" t="s">
        <v>484</v>
      </c>
      <c r="D23" s="154"/>
      <c r="E23" s="1294">
        <f t="shared" si="1"/>
        <v>1199</v>
      </c>
      <c r="F23" s="971">
        <v>1184</v>
      </c>
      <c r="G23" s="971">
        <v>15</v>
      </c>
      <c r="H23" s="1008"/>
      <c r="I23" s="1294">
        <f t="shared" si="2"/>
        <v>1152</v>
      </c>
      <c r="J23" s="971">
        <v>1141</v>
      </c>
      <c r="K23" s="971">
        <v>11</v>
      </c>
      <c r="L23" s="35"/>
      <c r="M23" s="1026"/>
      <c r="N23" s="980"/>
    </row>
    <row r="24" spans="2:14" ht="12" customHeight="1" x14ac:dyDescent="0.25">
      <c r="B24" s="32" t="s">
        <v>49</v>
      </c>
      <c r="C24" s="459" t="s">
        <v>485</v>
      </c>
      <c r="D24" s="154"/>
      <c r="E24" s="1294">
        <f t="shared" si="1"/>
        <v>32</v>
      </c>
      <c r="F24" s="971">
        <v>32</v>
      </c>
      <c r="G24" s="971">
        <v>0</v>
      </c>
      <c r="H24" s="1008"/>
      <c r="I24" s="1294">
        <f t="shared" si="2"/>
        <v>10</v>
      </c>
      <c r="J24" s="971">
        <v>10</v>
      </c>
      <c r="K24" s="971">
        <v>0</v>
      </c>
      <c r="L24" s="35"/>
      <c r="M24" s="1026"/>
      <c r="N24" s="980"/>
    </row>
    <row r="25" spans="2:14" ht="12" customHeight="1" x14ac:dyDescent="0.25">
      <c r="B25" s="32" t="s">
        <v>50</v>
      </c>
      <c r="C25" s="458" t="s">
        <v>486</v>
      </c>
      <c r="D25" s="154"/>
      <c r="E25" s="1294">
        <f t="shared" si="1"/>
        <v>18</v>
      </c>
      <c r="F25" s="971">
        <v>18</v>
      </c>
      <c r="G25" s="971">
        <v>0</v>
      </c>
      <c r="H25" s="1008"/>
      <c r="I25" s="1294">
        <f t="shared" si="2"/>
        <v>21</v>
      </c>
      <c r="J25" s="971">
        <v>20</v>
      </c>
      <c r="K25" s="971">
        <v>1</v>
      </c>
      <c r="L25" s="35" t="s">
        <v>130</v>
      </c>
      <c r="M25" s="1026"/>
      <c r="N25" s="980"/>
    </row>
    <row r="26" spans="2:14" ht="12" customHeight="1" x14ac:dyDescent="0.25">
      <c r="B26" s="32" t="s">
        <v>50</v>
      </c>
      <c r="C26" s="458" t="s">
        <v>487</v>
      </c>
      <c r="D26" s="154"/>
      <c r="E26" s="1294">
        <f t="shared" si="1"/>
        <v>4</v>
      </c>
      <c r="F26" s="971">
        <v>4</v>
      </c>
      <c r="G26" s="971">
        <v>0</v>
      </c>
      <c r="H26" s="1008"/>
      <c r="I26" s="1294">
        <f t="shared" si="2"/>
        <v>2</v>
      </c>
      <c r="J26" s="971">
        <v>2</v>
      </c>
      <c r="K26" s="971">
        <v>0</v>
      </c>
      <c r="L26" s="35"/>
      <c r="M26" s="1026"/>
      <c r="N26" s="980"/>
    </row>
    <row r="27" spans="2:14" ht="12" customHeight="1" x14ac:dyDescent="0.25">
      <c r="B27" s="32" t="s">
        <v>719</v>
      </c>
      <c r="C27" s="458" t="s">
        <v>488</v>
      </c>
      <c r="D27" s="154"/>
      <c r="E27" s="1294">
        <f t="shared" si="1"/>
        <v>4</v>
      </c>
      <c r="F27" s="971">
        <v>4</v>
      </c>
      <c r="G27" s="971">
        <v>0</v>
      </c>
      <c r="H27" s="1008"/>
      <c r="I27" s="1294">
        <f t="shared" si="2"/>
        <v>4</v>
      </c>
      <c r="J27" s="971">
        <v>4</v>
      </c>
      <c r="K27" s="971">
        <v>0</v>
      </c>
      <c r="L27" s="35"/>
      <c r="M27" s="1026"/>
      <c r="N27" s="980"/>
    </row>
    <row r="28" spans="2:14" ht="12" customHeight="1" x14ac:dyDescent="0.25">
      <c r="B28" s="32" t="s">
        <v>55</v>
      </c>
      <c r="C28" s="458" t="s">
        <v>489</v>
      </c>
      <c r="D28" s="154"/>
      <c r="E28" s="1294">
        <f t="shared" si="1"/>
        <v>570</v>
      </c>
      <c r="F28" s="971">
        <v>570</v>
      </c>
      <c r="G28" s="971">
        <v>0</v>
      </c>
      <c r="H28" s="1008"/>
      <c r="I28" s="1294">
        <f t="shared" si="2"/>
        <v>492</v>
      </c>
      <c r="J28" s="971">
        <v>492</v>
      </c>
      <c r="K28" s="971">
        <v>0</v>
      </c>
      <c r="L28" s="35"/>
      <c r="M28" s="1026"/>
      <c r="N28" s="980"/>
    </row>
    <row r="29" spans="2:14" ht="12" customHeight="1" x14ac:dyDescent="0.25">
      <c r="B29" s="32" t="s">
        <v>56</v>
      </c>
      <c r="C29" s="459" t="s">
        <v>490</v>
      </c>
      <c r="D29" s="154"/>
      <c r="E29" s="1294">
        <f t="shared" si="1"/>
        <v>185</v>
      </c>
      <c r="F29" s="971">
        <v>138</v>
      </c>
      <c r="G29" s="971">
        <v>47</v>
      </c>
      <c r="H29" s="1008"/>
      <c r="I29" s="1294">
        <f t="shared" si="2"/>
        <v>172</v>
      </c>
      <c r="J29" s="971">
        <v>126</v>
      </c>
      <c r="K29" s="971">
        <v>46</v>
      </c>
      <c r="L29" s="35"/>
      <c r="M29" s="1026"/>
      <c r="N29" s="980"/>
    </row>
    <row r="30" spans="2:14" ht="12" customHeight="1" x14ac:dyDescent="0.25">
      <c r="B30" s="42" t="s">
        <v>58</v>
      </c>
      <c r="C30" s="460" t="s">
        <v>491</v>
      </c>
      <c r="D30" s="154"/>
      <c r="E30" s="1295">
        <f t="shared" si="1"/>
        <v>134</v>
      </c>
      <c r="F30" s="1300">
        <v>134</v>
      </c>
      <c r="G30" s="1300">
        <v>0</v>
      </c>
      <c r="H30" s="1008"/>
      <c r="I30" s="1295">
        <f t="shared" si="2"/>
        <v>122</v>
      </c>
      <c r="J30" s="1300">
        <v>122</v>
      </c>
      <c r="K30" s="1300">
        <v>0</v>
      </c>
      <c r="L30" s="35"/>
      <c r="M30" s="1026"/>
      <c r="N30" s="980"/>
    </row>
    <row r="31" spans="2:14" ht="12" customHeight="1" x14ac:dyDescent="0.25">
      <c r="B31" s="157" t="s">
        <v>30</v>
      </c>
      <c r="C31" s="58"/>
      <c r="D31" s="154"/>
      <c r="E31" s="610">
        <f>SUM(E18:E30)</f>
        <v>3655</v>
      </c>
      <c r="F31" s="1008"/>
      <c r="G31" s="1008"/>
      <c r="H31" s="1008"/>
      <c r="I31" s="610">
        <f>SUM(I18:I30)</f>
        <v>3438</v>
      </c>
      <c r="J31" s="1027"/>
      <c r="K31" s="1027"/>
      <c r="L31" s="1008"/>
      <c r="M31" s="1959"/>
      <c r="N31" s="980"/>
    </row>
    <row r="32" spans="2:14" ht="12" customHeight="1" x14ac:dyDescent="0.25">
      <c r="B32" s="48"/>
      <c r="C32" s="58"/>
      <c r="D32" s="154"/>
      <c r="E32" s="1027"/>
      <c r="F32" s="1008"/>
      <c r="G32" s="1008"/>
      <c r="H32" s="1008"/>
      <c r="I32" s="1027"/>
      <c r="J32" s="1008"/>
      <c r="K32" s="1008"/>
      <c r="L32" s="1008"/>
      <c r="M32" s="1026"/>
      <c r="N32" s="980"/>
    </row>
    <row r="33" spans="1:14" ht="12" customHeight="1" x14ac:dyDescent="0.25">
      <c r="B33" s="481" t="s">
        <v>64</v>
      </c>
      <c r="C33" s="116"/>
      <c r="D33" s="154"/>
      <c r="E33" s="1027"/>
      <c r="F33" s="1008"/>
      <c r="G33" s="1008"/>
      <c r="H33" s="1008"/>
      <c r="I33" s="1027"/>
      <c r="J33" s="1008"/>
      <c r="K33" s="1008"/>
      <c r="L33" s="1008"/>
      <c r="M33" s="1026"/>
      <c r="N33" s="980"/>
    </row>
    <row r="34" spans="1:14" ht="12" customHeight="1" x14ac:dyDescent="0.25">
      <c r="B34" s="260" t="s">
        <v>166</v>
      </c>
      <c r="C34" s="457" t="s">
        <v>492</v>
      </c>
      <c r="D34" s="154"/>
      <c r="E34" s="1213">
        <f t="shared" ref="E34:E41" si="3">SUM(F34:G34)</f>
        <v>14</v>
      </c>
      <c r="F34" s="1202">
        <v>14</v>
      </c>
      <c r="G34" s="1202">
        <v>0</v>
      </c>
      <c r="H34" s="1008"/>
      <c r="I34" s="1213">
        <f t="shared" ref="I34:I52" si="4">SUM(J34:K34)</f>
        <v>14</v>
      </c>
      <c r="J34" s="1202">
        <v>14</v>
      </c>
      <c r="K34" s="1202">
        <v>0</v>
      </c>
      <c r="L34" s="1738"/>
      <c r="M34" s="1026"/>
      <c r="N34" s="973"/>
    </row>
    <row r="35" spans="1:14" ht="12" customHeight="1" x14ac:dyDescent="0.25">
      <c r="B35" s="32" t="s">
        <v>73</v>
      </c>
      <c r="C35" s="459" t="s">
        <v>493</v>
      </c>
      <c r="D35" s="154"/>
      <c r="E35" s="1294">
        <f t="shared" si="3"/>
        <v>39</v>
      </c>
      <c r="F35" s="971">
        <v>38</v>
      </c>
      <c r="G35" s="971">
        <v>1</v>
      </c>
      <c r="H35" s="1008"/>
      <c r="I35" s="1294">
        <f t="shared" si="4"/>
        <v>34</v>
      </c>
      <c r="J35" s="971">
        <v>33</v>
      </c>
      <c r="K35" s="971">
        <v>1</v>
      </c>
      <c r="L35" s="1057"/>
      <c r="M35" s="1026"/>
      <c r="N35" s="980"/>
    </row>
    <row r="36" spans="1:14" ht="12" customHeight="1" x14ac:dyDescent="0.25">
      <c r="B36" s="32" t="s">
        <v>74</v>
      </c>
      <c r="C36" s="459" t="s">
        <v>494</v>
      </c>
      <c r="D36" s="154"/>
      <c r="E36" s="1294">
        <f t="shared" si="3"/>
        <v>18</v>
      </c>
      <c r="F36" s="971">
        <v>18</v>
      </c>
      <c r="G36" s="971">
        <v>0</v>
      </c>
      <c r="H36" s="1008"/>
      <c r="I36" s="1294">
        <f t="shared" si="4"/>
        <v>20</v>
      </c>
      <c r="J36" s="971">
        <v>20</v>
      </c>
      <c r="K36" s="971">
        <v>0</v>
      </c>
      <c r="L36" s="1057"/>
      <c r="M36" s="1026"/>
      <c r="N36" s="980"/>
    </row>
    <row r="37" spans="1:14" ht="12" customHeight="1" x14ac:dyDescent="0.25">
      <c r="B37" s="32" t="s">
        <v>76</v>
      </c>
      <c r="C37" s="459" t="s">
        <v>496</v>
      </c>
      <c r="D37" s="154"/>
      <c r="E37" s="1294">
        <f t="shared" si="3"/>
        <v>26</v>
      </c>
      <c r="F37" s="971">
        <v>26</v>
      </c>
      <c r="G37" s="971">
        <v>0</v>
      </c>
      <c r="H37" s="1008"/>
      <c r="I37" s="1294">
        <f t="shared" si="4"/>
        <v>33</v>
      </c>
      <c r="J37" s="971">
        <v>33</v>
      </c>
      <c r="K37" s="971">
        <v>0</v>
      </c>
      <c r="L37" s="1057"/>
      <c r="M37" s="1026"/>
      <c r="N37" s="980"/>
    </row>
    <row r="38" spans="1:14" ht="12" customHeight="1" x14ac:dyDescent="0.25">
      <c r="B38" s="32" t="s">
        <v>78</v>
      </c>
      <c r="C38" s="459" t="s">
        <v>494</v>
      </c>
      <c r="D38" s="154"/>
      <c r="E38" s="1294">
        <f t="shared" si="3"/>
        <v>33</v>
      </c>
      <c r="F38" s="971">
        <v>26</v>
      </c>
      <c r="G38" s="971">
        <v>7</v>
      </c>
      <c r="H38" s="1008"/>
      <c r="I38" s="1294">
        <f t="shared" si="4"/>
        <v>24</v>
      </c>
      <c r="J38" s="971">
        <v>24</v>
      </c>
      <c r="K38" s="971">
        <v>0</v>
      </c>
      <c r="L38" s="1057" t="s">
        <v>130</v>
      </c>
      <c r="M38" s="1026"/>
      <c r="N38" s="980"/>
    </row>
    <row r="39" spans="1:14" s="112" customFormat="1" ht="12" customHeight="1" x14ac:dyDescent="0.25">
      <c r="A39" s="1"/>
      <c r="B39" s="32" t="s">
        <v>79</v>
      </c>
      <c r="C39" s="467" t="s">
        <v>497</v>
      </c>
      <c r="D39" s="162"/>
      <c r="E39" s="1294">
        <f>SUM(F39:G39)</f>
        <v>138</v>
      </c>
      <c r="F39" s="971">
        <v>123</v>
      </c>
      <c r="G39" s="971">
        <v>15</v>
      </c>
      <c r="H39" s="1008"/>
      <c r="I39" s="1294">
        <f t="shared" si="4"/>
        <v>158</v>
      </c>
      <c r="J39" s="971">
        <v>139</v>
      </c>
      <c r="K39" s="971">
        <v>19</v>
      </c>
      <c r="L39" s="1057" t="s">
        <v>130</v>
      </c>
      <c r="M39" s="1026"/>
      <c r="N39" s="980"/>
    </row>
    <row r="40" spans="1:14" ht="12" customHeight="1" x14ac:dyDescent="0.25">
      <c r="B40" s="32" t="s">
        <v>601</v>
      </c>
      <c r="C40" s="459" t="s">
        <v>498</v>
      </c>
      <c r="D40" s="154"/>
      <c r="E40" s="1294">
        <f t="shared" si="3"/>
        <v>32</v>
      </c>
      <c r="F40" s="971">
        <v>32</v>
      </c>
      <c r="G40" s="971">
        <v>0</v>
      </c>
      <c r="H40" s="1008"/>
      <c r="I40" s="1294">
        <f t="shared" si="4"/>
        <v>31</v>
      </c>
      <c r="J40" s="971">
        <v>31</v>
      </c>
      <c r="K40" s="971">
        <v>0</v>
      </c>
      <c r="L40" s="1057"/>
      <c r="M40" s="1028"/>
      <c r="N40" s="980"/>
    </row>
    <row r="41" spans="1:14" ht="12" customHeight="1" x14ac:dyDescent="0.25">
      <c r="B41" s="32" t="s">
        <v>82</v>
      </c>
      <c r="C41" s="459" t="s">
        <v>499</v>
      </c>
      <c r="D41" s="154"/>
      <c r="E41" s="1294">
        <f t="shared" si="3"/>
        <v>197</v>
      </c>
      <c r="F41" s="971">
        <v>187</v>
      </c>
      <c r="G41" s="971">
        <v>10</v>
      </c>
      <c r="H41" s="1008"/>
      <c r="I41" s="1294">
        <f t="shared" si="4"/>
        <v>200</v>
      </c>
      <c r="J41" s="971">
        <v>190</v>
      </c>
      <c r="K41" s="971">
        <v>10</v>
      </c>
      <c r="L41" s="1057"/>
      <c r="M41" s="1028"/>
      <c r="N41" s="980"/>
    </row>
    <row r="42" spans="1:14" ht="12" customHeight="1" x14ac:dyDescent="0.25">
      <c r="B42" s="32" t="s">
        <v>83</v>
      </c>
      <c r="C42" s="459" t="s">
        <v>500</v>
      </c>
      <c r="D42" s="154"/>
      <c r="E42" s="1294">
        <f>SUM(F42:G42)</f>
        <v>25</v>
      </c>
      <c r="F42" s="971">
        <v>19</v>
      </c>
      <c r="G42" s="971">
        <v>6</v>
      </c>
      <c r="H42" s="1008"/>
      <c r="I42" s="1294">
        <f t="shared" si="4"/>
        <v>27</v>
      </c>
      <c r="J42" s="971">
        <v>23</v>
      </c>
      <c r="K42" s="971">
        <v>4</v>
      </c>
      <c r="L42" s="1057"/>
      <c r="M42" s="1028"/>
      <c r="N42" s="980"/>
    </row>
    <row r="43" spans="1:14" ht="12" customHeight="1" x14ac:dyDescent="0.25">
      <c r="B43" s="32" t="s">
        <v>84</v>
      </c>
      <c r="C43" s="459" t="s">
        <v>501</v>
      </c>
      <c r="D43" s="154"/>
      <c r="E43" s="1294">
        <f>SUM(F43:G43)</f>
        <v>53</v>
      </c>
      <c r="F43" s="971">
        <v>39</v>
      </c>
      <c r="G43" s="971">
        <v>14</v>
      </c>
      <c r="H43" s="1008"/>
      <c r="I43" s="1294">
        <f t="shared" si="4"/>
        <v>52</v>
      </c>
      <c r="J43" s="971">
        <v>37</v>
      </c>
      <c r="K43" s="971">
        <v>15</v>
      </c>
      <c r="L43" s="1057"/>
      <c r="M43" s="1026"/>
      <c r="N43" s="980"/>
    </row>
    <row r="44" spans="1:14" ht="12" customHeight="1" x14ac:dyDescent="0.25">
      <c r="B44" s="32" t="s">
        <v>84</v>
      </c>
      <c r="C44" s="459" t="s">
        <v>502</v>
      </c>
      <c r="D44" s="154"/>
      <c r="E44" s="1294">
        <f>SUM(F44:G44)</f>
        <v>1</v>
      </c>
      <c r="F44" s="971">
        <v>1</v>
      </c>
      <c r="G44" s="971">
        <v>0</v>
      </c>
      <c r="H44" s="1008"/>
      <c r="I44" s="1294">
        <f t="shared" si="4"/>
        <v>1</v>
      </c>
      <c r="J44" s="971">
        <v>1</v>
      </c>
      <c r="K44" s="971">
        <v>0</v>
      </c>
      <c r="L44" s="1057"/>
      <c r="M44" s="1026"/>
      <c r="N44" s="980"/>
    </row>
    <row r="45" spans="1:14" ht="12" customHeight="1" x14ac:dyDescent="0.25">
      <c r="B45" s="32" t="s">
        <v>84</v>
      </c>
      <c r="C45" s="459" t="s">
        <v>503</v>
      </c>
      <c r="D45" s="154"/>
      <c r="E45" s="1294">
        <f t="shared" ref="E45:E50" si="5">SUM(F45:G45)</f>
        <v>2</v>
      </c>
      <c r="F45" s="971">
        <v>2</v>
      </c>
      <c r="G45" s="971">
        <v>0</v>
      </c>
      <c r="H45" s="1008"/>
      <c r="I45" s="1294">
        <f t="shared" si="4"/>
        <v>2</v>
      </c>
      <c r="J45" s="971">
        <v>2</v>
      </c>
      <c r="K45" s="971">
        <v>0</v>
      </c>
      <c r="L45" s="1057"/>
      <c r="M45" s="1026"/>
      <c r="N45" s="980"/>
    </row>
    <row r="46" spans="1:14" ht="12" customHeight="1" x14ac:dyDescent="0.25">
      <c r="B46" s="32" t="s">
        <v>88</v>
      </c>
      <c r="C46" s="459" t="s">
        <v>504</v>
      </c>
      <c r="D46" s="154"/>
      <c r="E46" s="1294">
        <f t="shared" si="5"/>
        <v>128</v>
      </c>
      <c r="F46" s="971">
        <v>6</v>
      </c>
      <c r="G46" s="971">
        <v>122</v>
      </c>
      <c r="H46" s="1008"/>
      <c r="I46" s="1294">
        <f t="shared" si="4"/>
        <v>136</v>
      </c>
      <c r="J46" s="971">
        <v>5</v>
      </c>
      <c r="K46" s="971">
        <v>131</v>
      </c>
      <c r="L46" s="1057"/>
      <c r="M46" s="1026"/>
      <c r="N46" s="973"/>
    </row>
    <row r="47" spans="1:14" ht="12" customHeight="1" x14ac:dyDescent="0.25">
      <c r="B47" s="32" t="s">
        <v>89</v>
      </c>
      <c r="C47" s="459" t="s">
        <v>505</v>
      </c>
      <c r="D47" s="154"/>
      <c r="E47" s="1294">
        <f t="shared" si="5"/>
        <v>1</v>
      </c>
      <c r="F47" s="971">
        <v>1</v>
      </c>
      <c r="G47" s="971">
        <v>0</v>
      </c>
      <c r="H47" s="1008"/>
      <c r="I47" s="1294">
        <f t="shared" si="4"/>
        <v>1</v>
      </c>
      <c r="J47" s="971">
        <v>1</v>
      </c>
      <c r="K47" s="971">
        <v>0</v>
      </c>
      <c r="L47" s="1057"/>
      <c r="M47" s="1026"/>
      <c r="N47" s="973"/>
    </row>
    <row r="48" spans="1:14" ht="12" customHeight="1" x14ac:dyDescent="0.25">
      <c r="B48" s="32" t="s">
        <v>90</v>
      </c>
      <c r="C48" s="459" t="s">
        <v>506</v>
      </c>
      <c r="D48" s="154"/>
      <c r="E48" s="1294">
        <f t="shared" si="5"/>
        <v>12</v>
      </c>
      <c r="F48" s="971">
        <v>11</v>
      </c>
      <c r="G48" s="971">
        <v>1</v>
      </c>
      <c r="H48" s="1008"/>
      <c r="I48" s="1294">
        <f t="shared" si="4"/>
        <v>17</v>
      </c>
      <c r="J48" s="971">
        <v>16</v>
      </c>
      <c r="K48" s="971">
        <v>1</v>
      </c>
      <c r="L48" s="1057"/>
      <c r="M48" s="1008"/>
      <c r="N48" s="1023"/>
    </row>
    <row r="49" spans="2:14" ht="12" customHeight="1" x14ac:dyDescent="0.25">
      <c r="B49" s="32" t="s">
        <v>94</v>
      </c>
      <c r="C49" s="459" t="s">
        <v>507</v>
      </c>
      <c r="D49" s="154"/>
      <c r="E49" s="1294">
        <f t="shared" si="5"/>
        <v>258</v>
      </c>
      <c r="F49" s="971">
        <v>244</v>
      </c>
      <c r="G49" s="971">
        <v>14</v>
      </c>
      <c r="H49" s="1008"/>
      <c r="I49" s="1294">
        <f t="shared" si="4"/>
        <v>216</v>
      </c>
      <c r="J49" s="971">
        <v>207</v>
      </c>
      <c r="K49" s="971">
        <v>9</v>
      </c>
      <c r="L49" s="1057"/>
      <c r="M49" s="1008"/>
      <c r="N49" s="1023"/>
    </row>
    <row r="50" spans="2:14" ht="12" customHeight="1" x14ac:dyDescent="0.25">
      <c r="B50" s="32" t="s">
        <v>95</v>
      </c>
      <c r="C50" s="459" t="s">
        <v>508</v>
      </c>
      <c r="D50" s="154"/>
      <c r="E50" s="1294">
        <f t="shared" si="5"/>
        <v>8</v>
      </c>
      <c r="F50" s="971">
        <v>8</v>
      </c>
      <c r="G50" s="971">
        <v>0</v>
      </c>
      <c r="H50" s="1008"/>
      <c r="I50" s="1294">
        <f t="shared" si="4"/>
        <v>8</v>
      </c>
      <c r="J50" s="971">
        <v>8</v>
      </c>
      <c r="K50" s="971">
        <v>0</v>
      </c>
      <c r="L50" s="1057"/>
      <c r="M50" s="1008"/>
      <c r="N50" s="1023"/>
    </row>
    <row r="51" spans="2:14" ht="12" customHeight="1" x14ac:dyDescent="0.25">
      <c r="B51" s="32" t="s">
        <v>97</v>
      </c>
      <c r="C51" s="459" t="s">
        <v>509</v>
      </c>
      <c r="D51" s="154"/>
      <c r="E51" s="1294">
        <f>SUM(F51:G51)</f>
        <v>31</v>
      </c>
      <c r="F51" s="971">
        <v>24</v>
      </c>
      <c r="G51" s="971">
        <v>7</v>
      </c>
      <c r="H51" s="1008"/>
      <c r="I51" s="1294">
        <f t="shared" si="4"/>
        <v>29</v>
      </c>
      <c r="J51" s="971">
        <v>22</v>
      </c>
      <c r="K51" s="971">
        <v>7</v>
      </c>
      <c r="L51" s="1057"/>
      <c r="M51" s="1008"/>
      <c r="N51" s="1023"/>
    </row>
    <row r="52" spans="2:14" ht="12" customHeight="1" x14ac:dyDescent="0.25">
      <c r="B52" s="42" t="s">
        <v>105</v>
      </c>
      <c r="C52" s="460" t="s">
        <v>510</v>
      </c>
      <c r="D52" s="154"/>
      <c r="E52" s="1295">
        <f>SUM(F52:G52)</f>
        <v>35</v>
      </c>
      <c r="F52" s="1300">
        <v>35</v>
      </c>
      <c r="G52" s="1300">
        <v>0</v>
      </c>
      <c r="H52" s="1008"/>
      <c r="I52" s="1295">
        <f t="shared" si="4"/>
        <v>33</v>
      </c>
      <c r="J52" s="1300">
        <v>33</v>
      </c>
      <c r="K52" s="1300">
        <v>0</v>
      </c>
      <c r="L52" s="1058"/>
      <c r="M52" s="1026"/>
      <c r="N52" s="980"/>
    </row>
    <row r="53" spans="2:14" ht="12" customHeight="1" x14ac:dyDescent="0.25">
      <c r="B53" s="157" t="s">
        <v>30</v>
      </c>
      <c r="C53" s="157"/>
      <c r="D53" s="154"/>
      <c r="E53" s="610">
        <f>SUM(E34:E52)</f>
        <v>1051</v>
      </c>
      <c r="F53" s="1008"/>
      <c r="G53" s="1008"/>
      <c r="H53" s="1008"/>
      <c r="I53" s="610">
        <f>SUM(I34:I52)</f>
        <v>1036</v>
      </c>
      <c r="J53" s="1027"/>
      <c r="K53" s="1008"/>
      <c r="L53" s="1008"/>
      <c r="M53" s="1960"/>
      <c r="N53" s="1023"/>
    </row>
    <row r="54" spans="2:14" ht="12" customHeight="1" x14ac:dyDescent="0.25">
      <c r="B54" s="1"/>
      <c r="C54" s="1"/>
      <c r="D54" s="154"/>
      <c r="E54" s="623"/>
      <c r="F54" s="374"/>
      <c r="G54" s="374"/>
      <c r="H54" s="374"/>
      <c r="I54" s="623"/>
      <c r="J54" s="374"/>
      <c r="K54" s="374"/>
      <c r="L54" s="166"/>
      <c r="M54" s="166"/>
    </row>
    <row r="55" spans="2:14" ht="12" customHeight="1" x14ac:dyDescent="0.25">
      <c r="B55" s="82" t="s">
        <v>132</v>
      </c>
      <c r="C55" s="82"/>
      <c r="D55" s="163"/>
      <c r="E55" s="270">
        <f>SUM(E15,E31,E53)</f>
        <v>7004</v>
      </c>
      <c r="F55" s="165"/>
      <c r="G55" s="165"/>
      <c r="H55" s="165"/>
      <c r="I55" s="270">
        <f>SUM(I15,I31,I53)</f>
        <v>6946</v>
      </c>
      <c r="J55" s="165"/>
      <c r="K55" s="165"/>
      <c r="L55" s="205"/>
      <c r="M55" s="112"/>
    </row>
    <row r="56" spans="2:14" ht="12" customHeight="1" x14ac:dyDescent="0.25">
      <c r="B56" s="1"/>
      <c r="C56" s="1"/>
      <c r="E56" s="268"/>
      <c r="F56" s="1"/>
      <c r="G56" s="1"/>
      <c r="H56" s="1"/>
      <c r="I56" s="268"/>
      <c r="J56" s="1"/>
      <c r="K56" s="1"/>
      <c r="L56" s="5"/>
      <c r="M56" s="112"/>
    </row>
    <row r="57" spans="2:14" ht="12" customHeight="1" x14ac:dyDescent="0.25">
      <c r="B57" s="87" t="s">
        <v>110</v>
      </c>
      <c r="G57" s="1"/>
      <c r="H57" s="1"/>
      <c r="I57" s="268"/>
      <c r="J57" s="1"/>
      <c r="K57" s="1"/>
      <c r="L57" s="5"/>
      <c r="M57" s="112"/>
    </row>
    <row r="58" spans="2:14" ht="12" customHeight="1" x14ac:dyDescent="0.25">
      <c r="B58" s="87" t="s">
        <v>111</v>
      </c>
      <c r="G58" s="1"/>
      <c r="H58" s="1"/>
      <c r="I58" s="268"/>
      <c r="J58" s="1"/>
      <c r="K58" s="1"/>
      <c r="L58" s="5"/>
      <c r="M58" s="112"/>
    </row>
    <row r="59" spans="2:14" ht="12" customHeight="1" x14ac:dyDescent="0.25">
      <c r="B59" s="87" t="s">
        <v>112</v>
      </c>
      <c r="G59" s="1"/>
      <c r="H59" s="1"/>
      <c r="I59" s="268"/>
      <c r="J59" s="1"/>
      <c r="K59" s="1"/>
      <c r="L59" s="5"/>
      <c r="M59" s="112"/>
    </row>
    <row r="60" spans="2:14" ht="12" customHeight="1" x14ac:dyDescent="0.25"/>
    <row r="61" spans="2:14" ht="12" customHeight="1" x14ac:dyDescent="0.25"/>
    <row r="62" spans="2:14" ht="12" customHeight="1" x14ac:dyDescent="0.25"/>
    <row r="63" spans="2:14" ht="12" customHeight="1" x14ac:dyDescent="0.25"/>
    <row r="64" spans="2:1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spans="2:6" ht="12" customHeight="1" x14ac:dyDescent="0.25"/>
    <row r="82" spans="2:6" ht="12" customHeight="1" x14ac:dyDescent="0.25"/>
    <row r="83" spans="2:6" ht="12" customHeight="1" x14ac:dyDescent="0.25"/>
    <row r="84" spans="2:6" ht="12" customHeight="1" x14ac:dyDescent="0.25"/>
    <row r="85" spans="2:6" ht="12" customHeight="1" x14ac:dyDescent="0.25">
      <c r="B85" s="92"/>
      <c r="C85" s="92"/>
      <c r="E85" s="485"/>
      <c r="F85" s="92"/>
    </row>
  </sheetData>
  <mergeCells count="6">
    <mergeCell ref="B5:B7"/>
    <mergeCell ref="C5:C7"/>
    <mergeCell ref="E5:G5"/>
    <mergeCell ref="I5:K5"/>
    <mergeCell ref="E6:E7"/>
    <mergeCell ref="I6:I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F113"/>
  <sheetViews>
    <sheetView showGridLines="0" topLeftCell="D1" zoomScale="85" zoomScaleNormal="85" workbookViewId="0">
      <selection activeCell="W53" sqref="W53"/>
    </sheetView>
  </sheetViews>
  <sheetFormatPr defaultColWidth="11.42578125" defaultRowHeight="15" x14ac:dyDescent="0.25"/>
  <cols>
    <col min="1" max="1" width="2.85546875" style="3" customWidth="1"/>
    <col min="2" max="2" width="37.5703125" style="112" customWidth="1"/>
    <col min="3" max="3" width="40.140625" style="112" bestFit="1" customWidth="1"/>
    <col min="4" max="4" width="2.85546875" style="2" customWidth="1"/>
    <col min="5" max="5" width="15.7109375" style="113" customWidth="1"/>
    <col min="6" max="6" width="15.7109375" style="112" customWidth="1"/>
    <col min="7" max="7" width="15.7109375" style="3" customWidth="1"/>
    <col min="8" max="8" width="2.85546875" style="2" customWidth="1"/>
    <col min="9" max="9" width="15.7109375" style="113" customWidth="1"/>
    <col min="10" max="10" width="15.7109375" style="112" customWidth="1"/>
    <col min="11" max="11" width="15.7109375" style="3" customWidth="1"/>
    <col min="12" max="12" width="2.85546875" style="3" customWidth="1"/>
    <col min="13" max="13" width="15.7109375" style="54" customWidth="1"/>
    <col min="14" max="15" width="15.7109375" style="3" customWidth="1"/>
    <col min="16" max="16" width="2.85546875" style="5" customWidth="1"/>
    <col min="17" max="17" width="2.85546875" style="3" customWidth="1"/>
    <col min="18" max="18" width="15.7109375" style="54" customWidth="1"/>
    <col min="19" max="20" width="15.7109375" style="3" customWidth="1"/>
    <col min="21" max="21" width="2.85546875" style="1" customWidth="1"/>
    <col min="22" max="22" width="4.140625" style="2" customWidth="1"/>
    <col min="23" max="25" width="11.42578125" style="2"/>
    <col min="26" max="26" width="4.5703125" style="2" bestFit="1" customWidth="1"/>
    <col min="27" max="27" width="4.5703125" style="2" customWidth="1"/>
    <col min="28" max="257" width="11.42578125" style="2"/>
    <col min="258" max="258" width="2.85546875" style="2" customWidth="1"/>
    <col min="259" max="260" width="37.5703125" style="2" customWidth="1"/>
    <col min="261" max="261" width="2.85546875" style="2" customWidth="1"/>
    <col min="262" max="264" width="15.7109375" style="2" customWidth="1"/>
    <col min="265" max="265" width="2.85546875" style="2" customWidth="1"/>
    <col min="266" max="268" width="15.7109375" style="2" customWidth="1"/>
    <col min="269" max="269" width="2.85546875" style="2" customWidth="1"/>
    <col min="270" max="272" width="15.7109375" style="2" customWidth="1"/>
    <col min="273" max="274" width="2.85546875" style="2" customWidth="1"/>
    <col min="275" max="277" width="15.7109375" style="2" customWidth="1"/>
    <col min="278" max="278" width="2.85546875" style="2" customWidth="1"/>
    <col min="279" max="279" width="10.5703125" style="2" customWidth="1"/>
    <col min="280" max="513" width="11.42578125" style="2"/>
    <col min="514" max="514" width="2.85546875" style="2" customWidth="1"/>
    <col min="515" max="516" width="37.5703125" style="2" customWidth="1"/>
    <col min="517" max="517" width="2.85546875" style="2" customWidth="1"/>
    <col min="518" max="520" width="15.7109375" style="2" customWidth="1"/>
    <col min="521" max="521" width="2.85546875" style="2" customWidth="1"/>
    <col min="522" max="524" width="15.7109375" style="2" customWidth="1"/>
    <col min="525" max="525" width="2.85546875" style="2" customWidth="1"/>
    <col min="526" max="528" width="15.7109375" style="2" customWidth="1"/>
    <col min="529" max="530" width="2.85546875" style="2" customWidth="1"/>
    <col min="531" max="533" width="15.7109375" style="2" customWidth="1"/>
    <col min="534" max="534" width="2.85546875" style="2" customWidth="1"/>
    <col min="535" max="535" width="10.5703125" style="2" customWidth="1"/>
    <col min="536" max="769" width="11.42578125" style="2"/>
    <col min="770" max="770" width="2.85546875" style="2" customWidth="1"/>
    <col min="771" max="772" width="37.5703125" style="2" customWidth="1"/>
    <col min="773" max="773" width="2.85546875" style="2" customWidth="1"/>
    <col min="774" max="776" width="15.7109375" style="2" customWidth="1"/>
    <col min="777" max="777" width="2.85546875" style="2" customWidth="1"/>
    <col min="778" max="780" width="15.7109375" style="2" customWidth="1"/>
    <col min="781" max="781" width="2.85546875" style="2" customWidth="1"/>
    <col min="782" max="784" width="15.7109375" style="2" customWidth="1"/>
    <col min="785" max="786" width="2.85546875" style="2" customWidth="1"/>
    <col min="787" max="789" width="15.7109375" style="2" customWidth="1"/>
    <col min="790" max="790" width="2.85546875" style="2" customWidth="1"/>
    <col min="791" max="791" width="10.5703125" style="2" customWidth="1"/>
    <col min="792" max="1025" width="11.42578125" style="2"/>
    <col min="1026" max="1026" width="2.85546875" style="2" customWidth="1"/>
    <col min="1027" max="1028" width="37.5703125" style="2" customWidth="1"/>
    <col min="1029" max="1029" width="2.85546875" style="2" customWidth="1"/>
    <col min="1030" max="1032" width="15.7109375" style="2" customWidth="1"/>
    <col min="1033" max="1033" width="2.85546875" style="2" customWidth="1"/>
    <col min="1034" max="1036" width="15.7109375" style="2" customWidth="1"/>
    <col min="1037" max="1037" width="2.85546875" style="2" customWidth="1"/>
    <col min="1038" max="1040" width="15.7109375" style="2" customWidth="1"/>
    <col min="1041" max="1042" width="2.85546875" style="2" customWidth="1"/>
    <col min="1043" max="1045" width="15.7109375" style="2" customWidth="1"/>
    <col min="1046" max="1046" width="2.85546875" style="2" customWidth="1"/>
    <col min="1047" max="1047" width="10.5703125" style="2" customWidth="1"/>
    <col min="1048" max="1281" width="11.42578125" style="2"/>
    <col min="1282" max="1282" width="2.85546875" style="2" customWidth="1"/>
    <col min="1283" max="1284" width="37.5703125" style="2" customWidth="1"/>
    <col min="1285" max="1285" width="2.85546875" style="2" customWidth="1"/>
    <col min="1286" max="1288" width="15.7109375" style="2" customWidth="1"/>
    <col min="1289" max="1289" width="2.85546875" style="2" customWidth="1"/>
    <col min="1290" max="1292" width="15.7109375" style="2" customWidth="1"/>
    <col min="1293" max="1293" width="2.85546875" style="2" customWidth="1"/>
    <col min="1294" max="1296" width="15.7109375" style="2" customWidth="1"/>
    <col min="1297" max="1298" width="2.85546875" style="2" customWidth="1"/>
    <col min="1299" max="1301" width="15.7109375" style="2" customWidth="1"/>
    <col min="1302" max="1302" width="2.85546875" style="2" customWidth="1"/>
    <col min="1303" max="1303" width="10.5703125" style="2" customWidth="1"/>
    <col min="1304" max="1537" width="11.42578125" style="2"/>
    <col min="1538" max="1538" width="2.85546875" style="2" customWidth="1"/>
    <col min="1539" max="1540" width="37.5703125" style="2" customWidth="1"/>
    <col min="1541" max="1541" width="2.85546875" style="2" customWidth="1"/>
    <col min="1542" max="1544" width="15.7109375" style="2" customWidth="1"/>
    <col min="1545" max="1545" width="2.85546875" style="2" customWidth="1"/>
    <col min="1546" max="1548" width="15.7109375" style="2" customWidth="1"/>
    <col min="1549" max="1549" width="2.85546875" style="2" customWidth="1"/>
    <col min="1550" max="1552" width="15.7109375" style="2" customWidth="1"/>
    <col min="1553" max="1554" width="2.85546875" style="2" customWidth="1"/>
    <col min="1555" max="1557" width="15.7109375" style="2" customWidth="1"/>
    <col min="1558" max="1558" width="2.85546875" style="2" customWidth="1"/>
    <col min="1559" max="1559" width="10.5703125" style="2" customWidth="1"/>
    <col min="1560" max="1793" width="11.42578125" style="2"/>
    <col min="1794" max="1794" width="2.85546875" style="2" customWidth="1"/>
    <col min="1795" max="1796" width="37.5703125" style="2" customWidth="1"/>
    <col min="1797" max="1797" width="2.85546875" style="2" customWidth="1"/>
    <col min="1798" max="1800" width="15.7109375" style="2" customWidth="1"/>
    <col min="1801" max="1801" width="2.85546875" style="2" customWidth="1"/>
    <col min="1802" max="1804" width="15.7109375" style="2" customWidth="1"/>
    <col min="1805" max="1805" width="2.85546875" style="2" customWidth="1"/>
    <col min="1806" max="1808" width="15.7109375" style="2" customWidth="1"/>
    <col min="1809" max="1810" width="2.85546875" style="2" customWidth="1"/>
    <col min="1811" max="1813" width="15.7109375" style="2" customWidth="1"/>
    <col min="1814" max="1814" width="2.85546875" style="2" customWidth="1"/>
    <col min="1815" max="1815" width="10.5703125" style="2" customWidth="1"/>
    <col min="1816" max="2049" width="11.42578125" style="2"/>
    <col min="2050" max="2050" width="2.85546875" style="2" customWidth="1"/>
    <col min="2051" max="2052" width="37.5703125" style="2" customWidth="1"/>
    <col min="2053" max="2053" width="2.85546875" style="2" customWidth="1"/>
    <col min="2054" max="2056" width="15.7109375" style="2" customWidth="1"/>
    <col min="2057" max="2057" width="2.85546875" style="2" customWidth="1"/>
    <col min="2058" max="2060" width="15.7109375" style="2" customWidth="1"/>
    <col min="2061" max="2061" width="2.85546875" style="2" customWidth="1"/>
    <col min="2062" max="2064" width="15.7109375" style="2" customWidth="1"/>
    <col min="2065" max="2066" width="2.85546875" style="2" customWidth="1"/>
    <col min="2067" max="2069" width="15.7109375" style="2" customWidth="1"/>
    <col min="2070" max="2070" width="2.85546875" style="2" customWidth="1"/>
    <col min="2071" max="2071" width="10.5703125" style="2" customWidth="1"/>
    <col min="2072" max="2305" width="11.42578125" style="2"/>
    <col min="2306" max="2306" width="2.85546875" style="2" customWidth="1"/>
    <col min="2307" max="2308" width="37.5703125" style="2" customWidth="1"/>
    <col min="2309" max="2309" width="2.85546875" style="2" customWidth="1"/>
    <col min="2310" max="2312" width="15.7109375" style="2" customWidth="1"/>
    <col min="2313" max="2313" width="2.85546875" style="2" customWidth="1"/>
    <col min="2314" max="2316" width="15.7109375" style="2" customWidth="1"/>
    <col min="2317" max="2317" width="2.85546875" style="2" customWidth="1"/>
    <col min="2318" max="2320" width="15.7109375" style="2" customWidth="1"/>
    <col min="2321" max="2322" width="2.85546875" style="2" customWidth="1"/>
    <col min="2323" max="2325" width="15.7109375" style="2" customWidth="1"/>
    <col min="2326" max="2326" width="2.85546875" style="2" customWidth="1"/>
    <col min="2327" max="2327" width="10.5703125" style="2" customWidth="1"/>
    <col min="2328" max="2561" width="11.42578125" style="2"/>
    <col min="2562" max="2562" width="2.85546875" style="2" customWidth="1"/>
    <col min="2563" max="2564" width="37.5703125" style="2" customWidth="1"/>
    <col min="2565" max="2565" width="2.85546875" style="2" customWidth="1"/>
    <col min="2566" max="2568" width="15.7109375" style="2" customWidth="1"/>
    <col min="2569" max="2569" width="2.85546875" style="2" customWidth="1"/>
    <col min="2570" max="2572" width="15.7109375" style="2" customWidth="1"/>
    <col min="2573" max="2573" width="2.85546875" style="2" customWidth="1"/>
    <col min="2574" max="2576" width="15.7109375" style="2" customWidth="1"/>
    <col min="2577" max="2578" width="2.85546875" style="2" customWidth="1"/>
    <col min="2579" max="2581" width="15.7109375" style="2" customWidth="1"/>
    <col min="2582" max="2582" width="2.85546875" style="2" customWidth="1"/>
    <col min="2583" max="2583" width="10.5703125" style="2" customWidth="1"/>
    <col min="2584" max="2817" width="11.42578125" style="2"/>
    <col min="2818" max="2818" width="2.85546875" style="2" customWidth="1"/>
    <col min="2819" max="2820" width="37.5703125" style="2" customWidth="1"/>
    <col min="2821" max="2821" width="2.85546875" style="2" customWidth="1"/>
    <col min="2822" max="2824" width="15.7109375" style="2" customWidth="1"/>
    <col min="2825" max="2825" width="2.85546875" style="2" customWidth="1"/>
    <col min="2826" max="2828" width="15.7109375" style="2" customWidth="1"/>
    <col min="2829" max="2829" width="2.85546875" style="2" customWidth="1"/>
    <col min="2830" max="2832" width="15.7109375" style="2" customWidth="1"/>
    <col min="2833" max="2834" width="2.85546875" style="2" customWidth="1"/>
    <col min="2835" max="2837" width="15.7109375" style="2" customWidth="1"/>
    <col min="2838" max="2838" width="2.85546875" style="2" customWidth="1"/>
    <col min="2839" max="2839" width="10.5703125" style="2" customWidth="1"/>
    <col min="2840" max="3073" width="11.42578125" style="2"/>
    <col min="3074" max="3074" width="2.85546875" style="2" customWidth="1"/>
    <col min="3075" max="3076" width="37.5703125" style="2" customWidth="1"/>
    <col min="3077" max="3077" width="2.85546875" style="2" customWidth="1"/>
    <col min="3078" max="3080" width="15.7109375" style="2" customWidth="1"/>
    <col min="3081" max="3081" width="2.85546875" style="2" customWidth="1"/>
    <col min="3082" max="3084" width="15.7109375" style="2" customWidth="1"/>
    <col min="3085" max="3085" width="2.85546875" style="2" customWidth="1"/>
    <col min="3086" max="3088" width="15.7109375" style="2" customWidth="1"/>
    <col min="3089" max="3090" width="2.85546875" style="2" customWidth="1"/>
    <col min="3091" max="3093" width="15.7109375" style="2" customWidth="1"/>
    <col min="3094" max="3094" width="2.85546875" style="2" customWidth="1"/>
    <col min="3095" max="3095" width="10.5703125" style="2" customWidth="1"/>
    <col min="3096" max="3329" width="11.42578125" style="2"/>
    <col min="3330" max="3330" width="2.85546875" style="2" customWidth="1"/>
    <col min="3331" max="3332" width="37.5703125" style="2" customWidth="1"/>
    <col min="3333" max="3333" width="2.85546875" style="2" customWidth="1"/>
    <col min="3334" max="3336" width="15.7109375" style="2" customWidth="1"/>
    <col min="3337" max="3337" width="2.85546875" style="2" customWidth="1"/>
    <col min="3338" max="3340" width="15.7109375" style="2" customWidth="1"/>
    <col min="3341" max="3341" width="2.85546875" style="2" customWidth="1"/>
    <col min="3342" max="3344" width="15.7109375" style="2" customWidth="1"/>
    <col min="3345" max="3346" width="2.85546875" style="2" customWidth="1"/>
    <col min="3347" max="3349" width="15.7109375" style="2" customWidth="1"/>
    <col min="3350" max="3350" width="2.85546875" style="2" customWidth="1"/>
    <col min="3351" max="3351" width="10.5703125" style="2" customWidth="1"/>
    <col min="3352" max="3585" width="11.42578125" style="2"/>
    <col min="3586" max="3586" width="2.85546875" style="2" customWidth="1"/>
    <col min="3587" max="3588" width="37.5703125" style="2" customWidth="1"/>
    <col min="3589" max="3589" width="2.85546875" style="2" customWidth="1"/>
    <col min="3590" max="3592" width="15.7109375" style="2" customWidth="1"/>
    <col min="3593" max="3593" width="2.85546875" style="2" customWidth="1"/>
    <col min="3594" max="3596" width="15.7109375" style="2" customWidth="1"/>
    <col min="3597" max="3597" width="2.85546875" style="2" customWidth="1"/>
    <col min="3598" max="3600" width="15.7109375" style="2" customWidth="1"/>
    <col min="3601" max="3602" width="2.85546875" style="2" customWidth="1"/>
    <col min="3603" max="3605" width="15.7109375" style="2" customWidth="1"/>
    <col min="3606" max="3606" width="2.85546875" style="2" customWidth="1"/>
    <col min="3607" max="3607" width="10.5703125" style="2" customWidth="1"/>
    <col min="3608" max="3841" width="11.42578125" style="2"/>
    <col min="3842" max="3842" width="2.85546875" style="2" customWidth="1"/>
    <col min="3843" max="3844" width="37.5703125" style="2" customWidth="1"/>
    <col min="3845" max="3845" width="2.85546875" style="2" customWidth="1"/>
    <col min="3846" max="3848" width="15.7109375" style="2" customWidth="1"/>
    <col min="3849" max="3849" width="2.85546875" style="2" customWidth="1"/>
    <col min="3850" max="3852" width="15.7109375" style="2" customWidth="1"/>
    <col min="3853" max="3853" width="2.85546875" style="2" customWidth="1"/>
    <col min="3854" max="3856" width="15.7109375" style="2" customWidth="1"/>
    <col min="3857" max="3858" width="2.85546875" style="2" customWidth="1"/>
    <col min="3859" max="3861" width="15.7109375" style="2" customWidth="1"/>
    <col min="3862" max="3862" width="2.85546875" style="2" customWidth="1"/>
    <col min="3863" max="3863" width="10.5703125" style="2" customWidth="1"/>
    <col min="3864" max="4097" width="11.42578125" style="2"/>
    <col min="4098" max="4098" width="2.85546875" style="2" customWidth="1"/>
    <col min="4099" max="4100" width="37.5703125" style="2" customWidth="1"/>
    <col min="4101" max="4101" width="2.85546875" style="2" customWidth="1"/>
    <col min="4102" max="4104" width="15.7109375" style="2" customWidth="1"/>
    <col min="4105" max="4105" width="2.85546875" style="2" customWidth="1"/>
    <col min="4106" max="4108" width="15.7109375" style="2" customWidth="1"/>
    <col min="4109" max="4109" width="2.85546875" style="2" customWidth="1"/>
    <col min="4110" max="4112" width="15.7109375" style="2" customWidth="1"/>
    <col min="4113" max="4114" width="2.85546875" style="2" customWidth="1"/>
    <col min="4115" max="4117" width="15.7109375" style="2" customWidth="1"/>
    <col min="4118" max="4118" width="2.85546875" style="2" customWidth="1"/>
    <col min="4119" max="4119" width="10.5703125" style="2" customWidth="1"/>
    <col min="4120" max="4353" width="11.42578125" style="2"/>
    <col min="4354" max="4354" width="2.85546875" style="2" customWidth="1"/>
    <col min="4355" max="4356" width="37.5703125" style="2" customWidth="1"/>
    <col min="4357" max="4357" width="2.85546875" style="2" customWidth="1"/>
    <col min="4358" max="4360" width="15.7109375" style="2" customWidth="1"/>
    <col min="4361" max="4361" width="2.85546875" style="2" customWidth="1"/>
    <col min="4362" max="4364" width="15.7109375" style="2" customWidth="1"/>
    <col min="4365" max="4365" width="2.85546875" style="2" customWidth="1"/>
    <col min="4366" max="4368" width="15.7109375" style="2" customWidth="1"/>
    <col min="4369" max="4370" width="2.85546875" style="2" customWidth="1"/>
    <col min="4371" max="4373" width="15.7109375" style="2" customWidth="1"/>
    <col min="4374" max="4374" width="2.85546875" style="2" customWidth="1"/>
    <col min="4375" max="4375" width="10.5703125" style="2" customWidth="1"/>
    <col min="4376" max="4609" width="11.42578125" style="2"/>
    <col min="4610" max="4610" width="2.85546875" style="2" customWidth="1"/>
    <col min="4611" max="4612" width="37.5703125" style="2" customWidth="1"/>
    <col min="4613" max="4613" width="2.85546875" style="2" customWidth="1"/>
    <col min="4614" max="4616" width="15.7109375" style="2" customWidth="1"/>
    <col min="4617" max="4617" width="2.85546875" style="2" customWidth="1"/>
    <col min="4618" max="4620" width="15.7109375" style="2" customWidth="1"/>
    <col min="4621" max="4621" width="2.85546875" style="2" customWidth="1"/>
    <col min="4622" max="4624" width="15.7109375" style="2" customWidth="1"/>
    <col min="4625" max="4626" width="2.85546875" style="2" customWidth="1"/>
    <col min="4627" max="4629" width="15.7109375" style="2" customWidth="1"/>
    <col min="4630" max="4630" width="2.85546875" style="2" customWidth="1"/>
    <col min="4631" max="4631" width="10.5703125" style="2" customWidth="1"/>
    <col min="4632" max="4865" width="11.42578125" style="2"/>
    <col min="4866" max="4866" width="2.85546875" style="2" customWidth="1"/>
    <col min="4867" max="4868" width="37.5703125" style="2" customWidth="1"/>
    <col min="4869" max="4869" width="2.85546875" style="2" customWidth="1"/>
    <col min="4870" max="4872" width="15.7109375" style="2" customWidth="1"/>
    <col min="4873" max="4873" width="2.85546875" style="2" customWidth="1"/>
    <col min="4874" max="4876" width="15.7109375" style="2" customWidth="1"/>
    <col min="4877" max="4877" width="2.85546875" style="2" customWidth="1"/>
    <col min="4878" max="4880" width="15.7109375" style="2" customWidth="1"/>
    <col min="4881" max="4882" width="2.85546875" style="2" customWidth="1"/>
    <col min="4883" max="4885" width="15.7109375" style="2" customWidth="1"/>
    <col min="4886" max="4886" width="2.85546875" style="2" customWidth="1"/>
    <col min="4887" max="4887" width="10.5703125" style="2" customWidth="1"/>
    <col min="4888" max="5121" width="11.42578125" style="2"/>
    <col min="5122" max="5122" width="2.85546875" style="2" customWidth="1"/>
    <col min="5123" max="5124" width="37.5703125" style="2" customWidth="1"/>
    <col min="5125" max="5125" width="2.85546875" style="2" customWidth="1"/>
    <col min="5126" max="5128" width="15.7109375" style="2" customWidth="1"/>
    <col min="5129" max="5129" width="2.85546875" style="2" customWidth="1"/>
    <col min="5130" max="5132" width="15.7109375" style="2" customWidth="1"/>
    <col min="5133" max="5133" width="2.85546875" style="2" customWidth="1"/>
    <col min="5134" max="5136" width="15.7109375" style="2" customWidth="1"/>
    <col min="5137" max="5138" width="2.85546875" style="2" customWidth="1"/>
    <col min="5139" max="5141" width="15.7109375" style="2" customWidth="1"/>
    <col min="5142" max="5142" width="2.85546875" style="2" customWidth="1"/>
    <col min="5143" max="5143" width="10.5703125" style="2" customWidth="1"/>
    <col min="5144" max="5377" width="11.42578125" style="2"/>
    <col min="5378" max="5378" width="2.85546875" style="2" customWidth="1"/>
    <col min="5379" max="5380" width="37.5703125" style="2" customWidth="1"/>
    <col min="5381" max="5381" width="2.85546875" style="2" customWidth="1"/>
    <col min="5382" max="5384" width="15.7109375" style="2" customWidth="1"/>
    <col min="5385" max="5385" width="2.85546875" style="2" customWidth="1"/>
    <col min="5386" max="5388" width="15.7109375" style="2" customWidth="1"/>
    <col min="5389" max="5389" width="2.85546875" style="2" customWidth="1"/>
    <col min="5390" max="5392" width="15.7109375" style="2" customWidth="1"/>
    <col min="5393" max="5394" width="2.85546875" style="2" customWidth="1"/>
    <col min="5395" max="5397" width="15.7109375" style="2" customWidth="1"/>
    <col min="5398" max="5398" width="2.85546875" style="2" customWidth="1"/>
    <col min="5399" max="5399" width="10.5703125" style="2" customWidth="1"/>
    <col min="5400" max="5633" width="11.42578125" style="2"/>
    <col min="5634" max="5634" width="2.85546875" style="2" customWidth="1"/>
    <col min="5635" max="5636" width="37.5703125" style="2" customWidth="1"/>
    <col min="5637" max="5637" width="2.85546875" style="2" customWidth="1"/>
    <col min="5638" max="5640" width="15.7109375" style="2" customWidth="1"/>
    <col min="5641" max="5641" width="2.85546875" style="2" customWidth="1"/>
    <col min="5642" max="5644" width="15.7109375" style="2" customWidth="1"/>
    <col min="5645" max="5645" width="2.85546875" style="2" customWidth="1"/>
    <col min="5646" max="5648" width="15.7109375" style="2" customWidth="1"/>
    <col min="5649" max="5650" width="2.85546875" style="2" customWidth="1"/>
    <col min="5651" max="5653" width="15.7109375" style="2" customWidth="1"/>
    <col min="5654" max="5654" width="2.85546875" style="2" customWidth="1"/>
    <col min="5655" max="5655" width="10.5703125" style="2" customWidth="1"/>
    <col min="5656" max="5889" width="11.42578125" style="2"/>
    <col min="5890" max="5890" width="2.85546875" style="2" customWidth="1"/>
    <col min="5891" max="5892" width="37.5703125" style="2" customWidth="1"/>
    <col min="5893" max="5893" width="2.85546875" style="2" customWidth="1"/>
    <col min="5894" max="5896" width="15.7109375" style="2" customWidth="1"/>
    <col min="5897" max="5897" width="2.85546875" style="2" customWidth="1"/>
    <col min="5898" max="5900" width="15.7109375" style="2" customWidth="1"/>
    <col min="5901" max="5901" width="2.85546875" style="2" customWidth="1"/>
    <col min="5902" max="5904" width="15.7109375" style="2" customWidth="1"/>
    <col min="5905" max="5906" width="2.85546875" style="2" customWidth="1"/>
    <col min="5907" max="5909" width="15.7109375" style="2" customWidth="1"/>
    <col min="5910" max="5910" width="2.85546875" style="2" customWidth="1"/>
    <col min="5911" max="5911" width="10.5703125" style="2" customWidth="1"/>
    <col min="5912" max="6145" width="11.42578125" style="2"/>
    <col min="6146" max="6146" width="2.85546875" style="2" customWidth="1"/>
    <col min="6147" max="6148" width="37.5703125" style="2" customWidth="1"/>
    <col min="6149" max="6149" width="2.85546875" style="2" customWidth="1"/>
    <col min="6150" max="6152" width="15.7109375" style="2" customWidth="1"/>
    <col min="6153" max="6153" width="2.85546875" style="2" customWidth="1"/>
    <col min="6154" max="6156" width="15.7109375" style="2" customWidth="1"/>
    <col min="6157" max="6157" width="2.85546875" style="2" customWidth="1"/>
    <col min="6158" max="6160" width="15.7109375" style="2" customWidth="1"/>
    <col min="6161" max="6162" width="2.85546875" style="2" customWidth="1"/>
    <col min="6163" max="6165" width="15.7109375" style="2" customWidth="1"/>
    <col min="6166" max="6166" width="2.85546875" style="2" customWidth="1"/>
    <col min="6167" max="6167" width="10.5703125" style="2" customWidth="1"/>
    <col min="6168" max="6401" width="11.42578125" style="2"/>
    <col min="6402" max="6402" width="2.85546875" style="2" customWidth="1"/>
    <col min="6403" max="6404" width="37.5703125" style="2" customWidth="1"/>
    <col min="6405" max="6405" width="2.85546875" style="2" customWidth="1"/>
    <col min="6406" max="6408" width="15.7109375" style="2" customWidth="1"/>
    <col min="6409" max="6409" width="2.85546875" style="2" customWidth="1"/>
    <col min="6410" max="6412" width="15.7109375" style="2" customWidth="1"/>
    <col min="6413" max="6413" width="2.85546875" style="2" customWidth="1"/>
    <col min="6414" max="6416" width="15.7109375" style="2" customWidth="1"/>
    <col min="6417" max="6418" width="2.85546875" style="2" customWidth="1"/>
    <col min="6419" max="6421" width="15.7109375" style="2" customWidth="1"/>
    <col min="6422" max="6422" width="2.85546875" style="2" customWidth="1"/>
    <col min="6423" max="6423" width="10.5703125" style="2" customWidth="1"/>
    <col min="6424" max="6657" width="11.42578125" style="2"/>
    <col min="6658" max="6658" width="2.85546875" style="2" customWidth="1"/>
    <col min="6659" max="6660" width="37.5703125" style="2" customWidth="1"/>
    <col min="6661" max="6661" width="2.85546875" style="2" customWidth="1"/>
    <col min="6662" max="6664" width="15.7109375" style="2" customWidth="1"/>
    <col min="6665" max="6665" width="2.85546875" style="2" customWidth="1"/>
    <col min="6666" max="6668" width="15.7109375" style="2" customWidth="1"/>
    <col min="6669" max="6669" width="2.85546875" style="2" customWidth="1"/>
    <col min="6670" max="6672" width="15.7109375" style="2" customWidth="1"/>
    <col min="6673" max="6674" width="2.85546875" style="2" customWidth="1"/>
    <col min="6675" max="6677" width="15.7109375" style="2" customWidth="1"/>
    <col min="6678" max="6678" width="2.85546875" style="2" customWidth="1"/>
    <col min="6679" max="6679" width="10.5703125" style="2" customWidth="1"/>
    <col min="6680" max="6913" width="11.42578125" style="2"/>
    <col min="6914" max="6914" width="2.85546875" style="2" customWidth="1"/>
    <col min="6915" max="6916" width="37.5703125" style="2" customWidth="1"/>
    <col min="6917" max="6917" width="2.85546875" style="2" customWidth="1"/>
    <col min="6918" max="6920" width="15.7109375" style="2" customWidth="1"/>
    <col min="6921" max="6921" width="2.85546875" style="2" customWidth="1"/>
    <col min="6922" max="6924" width="15.7109375" style="2" customWidth="1"/>
    <col min="6925" max="6925" width="2.85546875" style="2" customWidth="1"/>
    <col min="6926" max="6928" width="15.7109375" style="2" customWidth="1"/>
    <col min="6929" max="6930" width="2.85546875" style="2" customWidth="1"/>
    <col min="6931" max="6933" width="15.7109375" style="2" customWidth="1"/>
    <col min="6934" max="6934" width="2.85546875" style="2" customWidth="1"/>
    <col min="6935" max="6935" width="10.5703125" style="2" customWidth="1"/>
    <col min="6936" max="7169" width="11.42578125" style="2"/>
    <col min="7170" max="7170" width="2.85546875" style="2" customWidth="1"/>
    <col min="7171" max="7172" width="37.5703125" style="2" customWidth="1"/>
    <col min="7173" max="7173" width="2.85546875" style="2" customWidth="1"/>
    <col min="7174" max="7176" width="15.7109375" style="2" customWidth="1"/>
    <col min="7177" max="7177" width="2.85546875" style="2" customWidth="1"/>
    <col min="7178" max="7180" width="15.7109375" style="2" customWidth="1"/>
    <col min="7181" max="7181" width="2.85546875" style="2" customWidth="1"/>
    <col min="7182" max="7184" width="15.7109375" style="2" customWidth="1"/>
    <col min="7185" max="7186" width="2.85546875" style="2" customWidth="1"/>
    <col min="7187" max="7189" width="15.7109375" style="2" customWidth="1"/>
    <col min="7190" max="7190" width="2.85546875" style="2" customWidth="1"/>
    <col min="7191" max="7191" width="10.5703125" style="2" customWidth="1"/>
    <col min="7192" max="7425" width="11.42578125" style="2"/>
    <col min="7426" max="7426" width="2.85546875" style="2" customWidth="1"/>
    <col min="7427" max="7428" width="37.5703125" style="2" customWidth="1"/>
    <col min="7429" max="7429" width="2.85546875" style="2" customWidth="1"/>
    <col min="7430" max="7432" width="15.7109375" style="2" customWidth="1"/>
    <col min="7433" max="7433" width="2.85546875" style="2" customWidth="1"/>
    <col min="7434" max="7436" width="15.7109375" style="2" customWidth="1"/>
    <col min="7437" max="7437" width="2.85546875" style="2" customWidth="1"/>
    <col min="7438" max="7440" width="15.7109375" style="2" customWidth="1"/>
    <col min="7441" max="7442" width="2.85546875" style="2" customWidth="1"/>
    <col min="7443" max="7445" width="15.7109375" style="2" customWidth="1"/>
    <col min="7446" max="7446" width="2.85546875" style="2" customWidth="1"/>
    <col min="7447" max="7447" width="10.5703125" style="2" customWidth="1"/>
    <col min="7448" max="7681" width="11.42578125" style="2"/>
    <col min="7682" max="7682" width="2.85546875" style="2" customWidth="1"/>
    <col min="7683" max="7684" width="37.5703125" style="2" customWidth="1"/>
    <col min="7685" max="7685" width="2.85546875" style="2" customWidth="1"/>
    <col min="7686" max="7688" width="15.7109375" style="2" customWidth="1"/>
    <col min="7689" max="7689" width="2.85546875" style="2" customWidth="1"/>
    <col min="7690" max="7692" width="15.7109375" style="2" customWidth="1"/>
    <col min="7693" max="7693" width="2.85546875" style="2" customWidth="1"/>
    <col min="7694" max="7696" width="15.7109375" style="2" customWidth="1"/>
    <col min="7697" max="7698" width="2.85546875" style="2" customWidth="1"/>
    <col min="7699" max="7701" width="15.7109375" style="2" customWidth="1"/>
    <col min="7702" max="7702" width="2.85546875" style="2" customWidth="1"/>
    <col min="7703" max="7703" width="10.5703125" style="2" customWidth="1"/>
    <col min="7704" max="7937" width="11.42578125" style="2"/>
    <col min="7938" max="7938" width="2.85546875" style="2" customWidth="1"/>
    <col min="7939" max="7940" width="37.5703125" style="2" customWidth="1"/>
    <col min="7941" max="7941" width="2.85546875" style="2" customWidth="1"/>
    <col min="7942" max="7944" width="15.7109375" style="2" customWidth="1"/>
    <col min="7945" max="7945" width="2.85546875" style="2" customWidth="1"/>
    <col min="7946" max="7948" width="15.7109375" style="2" customWidth="1"/>
    <col min="7949" max="7949" width="2.85546875" style="2" customWidth="1"/>
    <col min="7950" max="7952" width="15.7109375" style="2" customWidth="1"/>
    <col min="7953" max="7954" width="2.85546875" style="2" customWidth="1"/>
    <col min="7955" max="7957" width="15.7109375" style="2" customWidth="1"/>
    <col min="7958" max="7958" width="2.85546875" style="2" customWidth="1"/>
    <col min="7959" max="7959" width="10.5703125" style="2" customWidth="1"/>
    <col min="7960" max="8193" width="11.42578125" style="2"/>
    <col min="8194" max="8194" width="2.85546875" style="2" customWidth="1"/>
    <col min="8195" max="8196" width="37.5703125" style="2" customWidth="1"/>
    <col min="8197" max="8197" width="2.85546875" style="2" customWidth="1"/>
    <col min="8198" max="8200" width="15.7109375" style="2" customWidth="1"/>
    <col min="8201" max="8201" width="2.85546875" style="2" customWidth="1"/>
    <col min="8202" max="8204" width="15.7109375" style="2" customWidth="1"/>
    <col min="8205" max="8205" width="2.85546875" style="2" customWidth="1"/>
    <col min="8206" max="8208" width="15.7109375" style="2" customWidth="1"/>
    <col min="8209" max="8210" width="2.85546875" style="2" customWidth="1"/>
    <col min="8211" max="8213" width="15.7109375" style="2" customWidth="1"/>
    <col min="8214" max="8214" width="2.85546875" style="2" customWidth="1"/>
    <col min="8215" max="8215" width="10.5703125" style="2" customWidth="1"/>
    <col min="8216" max="8449" width="11.42578125" style="2"/>
    <col min="8450" max="8450" width="2.85546875" style="2" customWidth="1"/>
    <col min="8451" max="8452" width="37.5703125" style="2" customWidth="1"/>
    <col min="8453" max="8453" width="2.85546875" style="2" customWidth="1"/>
    <col min="8454" max="8456" width="15.7109375" style="2" customWidth="1"/>
    <col min="8457" max="8457" width="2.85546875" style="2" customWidth="1"/>
    <col min="8458" max="8460" width="15.7109375" style="2" customWidth="1"/>
    <col min="8461" max="8461" width="2.85546875" style="2" customWidth="1"/>
    <col min="8462" max="8464" width="15.7109375" style="2" customWidth="1"/>
    <col min="8465" max="8466" width="2.85546875" style="2" customWidth="1"/>
    <col min="8467" max="8469" width="15.7109375" style="2" customWidth="1"/>
    <col min="8470" max="8470" width="2.85546875" style="2" customWidth="1"/>
    <col min="8471" max="8471" width="10.5703125" style="2" customWidth="1"/>
    <col min="8472" max="8705" width="11.42578125" style="2"/>
    <col min="8706" max="8706" width="2.85546875" style="2" customWidth="1"/>
    <col min="8707" max="8708" width="37.5703125" style="2" customWidth="1"/>
    <col min="8709" max="8709" width="2.85546875" style="2" customWidth="1"/>
    <col min="8710" max="8712" width="15.7109375" style="2" customWidth="1"/>
    <col min="8713" max="8713" width="2.85546875" style="2" customWidth="1"/>
    <col min="8714" max="8716" width="15.7109375" style="2" customWidth="1"/>
    <col min="8717" max="8717" width="2.85546875" style="2" customWidth="1"/>
    <col min="8718" max="8720" width="15.7109375" style="2" customWidth="1"/>
    <col min="8721" max="8722" width="2.85546875" style="2" customWidth="1"/>
    <col min="8723" max="8725" width="15.7109375" style="2" customWidth="1"/>
    <col min="8726" max="8726" width="2.85546875" style="2" customWidth="1"/>
    <col min="8727" max="8727" width="10.5703125" style="2" customWidth="1"/>
    <col min="8728" max="8961" width="11.42578125" style="2"/>
    <col min="8962" max="8962" width="2.85546875" style="2" customWidth="1"/>
    <col min="8963" max="8964" width="37.5703125" style="2" customWidth="1"/>
    <col min="8965" max="8965" width="2.85546875" style="2" customWidth="1"/>
    <col min="8966" max="8968" width="15.7109375" style="2" customWidth="1"/>
    <col min="8969" max="8969" width="2.85546875" style="2" customWidth="1"/>
    <col min="8970" max="8972" width="15.7109375" style="2" customWidth="1"/>
    <col min="8973" max="8973" width="2.85546875" style="2" customWidth="1"/>
    <col min="8974" max="8976" width="15.7109375" style="2" customWidth="1"/>
    <col min="8977" max="8978" width="2.85546875" style="2" customWidth="1"/>
    <col min="8979" max="8981" width="15.7109375" style="2" customWidth="1"/>
    <col min="8982" max="8982" width="2.85546875" style="2" customWidth="1"/>
    <col min="8983" max="8983" width="10.5703125" style="2" customWidth="1"/>
    <col min="8984" max="9217" width="11.42578125" style="2"/>
    <col min="9218" max="9218" width="2.85546875" style="2" customWidth="1"/>
    <col min="9219" max="9220" width="37.5703125" style="2" customWidth="1"/>
    <col min="9221" max="9221" width="2.85546875" style="2" customWidth="1"/>
    <col min="9222" max="9224" width="15.7109375" style="2" customWidth="1"/>
    <col min="9225" max="9225" width="2.85546875" style="2" customWidth="1"/>
    <col min="9226" max="9228" width="15.7109375" style="2" customWidth="1"/>
    <col min="9229" max="9229" width="2.85546875" style="2" customWidth="1"/>
    <col min="9230" max="9232" width="15.7109375" style="2" customWidth="1"/>
    <col min="9233" max="9234" width="2.85546875" style="2" customWidth="1"/>
    <col min="9235" max="9237" width="15.7109375" style="2" customWidth="1"/>
    <col min="9238" max="9238" width="2.85546875" style="2" customWidth="1"/>
    <col min="9239" max="9239" width="10.5703125" style="2" customWidth="1"/>
    <col min="9240" max="9473" width="11.42578125" style="2"/>
    <col min="9474" max="9474" width="2.85546875" style="2" customWidth="1"/>
    <col min="9475" max="9476" width="37.5703125" style="2" customWidth="1"/>
    <col min="9477" max="9477" width="2.85546875" style="2" customWidth="1"/>
    <col min="9478" max="9480" width="15.7109375" style="2" customWidth="1"/>
    <col min="9481" max="9481" width="2.85546875" style="2" customWidth="1"/>
    <col min="9482" max="9484" width="15.7109375" style="2" customWidth="1"/>
    <col min="9485" max="9485" width="2.85546875" style="2" customWidth="1"/>
    <col min="9486" max="9488" width="15.7109375" style="2" customWidth="1"/>
    <col min="9489" max="9490" width="2.85546875" style="2" customWidth="1"/>
    <col min="9491" max="9493" width="15.7109375" style="2" customWidth="1"/>
    <col min="9494" max="9494" width="2.85546875" style="2" customWidth="1"/>
    <col min="9495" max="9495" width="10.5703125" style="2" customWidth="1"/>
    <col min="9496" max="9729" width="11.42578125" style="2"/>
    <col min="9730" max="9730" width="2.85546875" style="2" customWidth="1"/>
    <col min="9731" max="9732" width="37.5703125" style="2" customWidth="1"/>
    <col min="9733" max="9733" width="2.85546875" style="2" customWidth="1"/>
    <col min="9734" max="9736" width="15.7109375" style="2" customWidth="1"/>
    <col min="9737" max="9737" width="2.85546875" style="2" customWidth="1"/>
    <col min="9738" max="9740" width="15.7109375" style="2" customWidth="1"/>
    <col min="9741" max="9741" width="2.85546875" style="2" customWidth="1"/>
    <col min="9742" max="9744" width="15.7109375" style="2" customWidth="1"/>
    <col min="9745" max="9746" width="2.85546875" style="2" customWidth="1"/>
    <col min="9747" max="9749" width="15.7109375" style="2" customWidth="1"/>
    <col min="9750" max="9750" width="2.85546875" style="2" customWidth="1"/>
    <col min="9751" max="9751" width="10.5703125" style="2" customWidth="1"/>
    <col min="9752" max="9985" width="11.42578125" style="2"/>
    <col min="9986" max="9986" width="2.85546875" style="2" customWidth="1"/>
    <col min="9987" max="9988" width="37.5703125" style="2" customWidth="1"/>
    <col min="9989" max="9989" width="2.85546875" style="2" customWidth="1"/>
    <col min="9990" max="9992" width="15.7109375" style="2" customWidth="1"/>
    <col min="9993" max="9993" width="2.85546875" style="2" customWidth="1"/>
    <col min="9994" max="9996" width="15.7109375" style="2" customWidth="1"/>
    <col min="9997" max="9997" width="2.85546875" style="2" customWidth="1"/>
    <col min="9998" max="10000" width="15.7109375" style="2" customWidth="1"/>
    <col min="10001" max="10002" width="2.85546875" style="2" customWidth="1"/>
    <col min="10003" max="10005" width="15.7109375" style="2" customWidth="1"/>
    <col min="10006" max="10006" width="2.85546875" style="2" customWidth="1"/>
    <col min="10007" max="10007" width="10.5703125" style="2" customWidth="1"/>
    <col min="10008" max="10241" width="11.42578125" style="2"/>
    <col min="10242" max="10242" width="2.85546875" style="2" customWidth="1"/>
    <col min="10243" max="10244" width="37.5703125" style="2" customWidth="1"/>
    <col min="10245" max="10245" width="2.85546875" style="2" customWidth="1"/>
    <col min="10246" max="10248" width="15.7109375" style="2" customWidth="1"/>
    <col min="10249" max="10249" width="2.85546875" style="2" customWidth="1"/>
    <col min="10250" max="10252" width="15.7109375" style="2" customWidth="1"/>
    <col min="10253" max="10253" width="2.85546875" style="2" customWidth="1"/>
    <col min="10254" max="10256" width="15.7109375" style="2" customWidth="1"/>
    <col min="10257" max="10258" width="2.85546875" style="2" customWidth="1"/>
    <col min="10259" max="10261" width="15.7109375" style="2" customWidth="1"/>
    <col min="10262" max="10262" width="2.85546875" style="2" customWidth="1"/>
    <col min="10263" max="10263" width="10.5703125" style="2" customWidth="1"/>
    <col min="10264" max="10497" width="11.42578125" style="2"/>
    <col min="10498" max="10498" width="2.85546875" style="2" customWidth="1"/>
    <col min="10499" max="10500" width="37.5703125" style="2" customWidth="1"/>
    <col min="10501" max="10501" width="2.85546875" style="2" customWidth="1"/>
    <col min="10502" max="10504" width="15.7109375" style="2" customWidth="1"/>
    <col min="10505" max="10505" width="2.85546875" style="2" customWidth="1"/>
    <col min="10506" max="10508" width="15.7109375" style="2" customWidth="1"/>
    <col min="10509" max="10509" width="2.85546875" style="2" customWidth="1"/>
    <col min="10510" max="10512" width="15.7109375" style="2" customWidth="1"/>
    <col min="10513" max="10514" width="2.85546875" style="2" customWidth="1"/>
    <col min="10515" max="10517" width="15.7109375" style="2" customWidth="1"/>
    <col min="10518" max="10518" width="2.85546875" style="2" customWidth="1"/>
    <col min="10519" max="10519" width="10.5703125" style="2" customWidth="1"/>
    <col min="10520" max="10753" width="11.42578125" style="2"/>
    <col min="10754" max="10754" width="2.85546875" style="2" customWidth="1"/>
    <col min="10755" max="10756" width="37.5703125" style="2" customWidth="1"/>
    <col min="10757" max="10757" width="2.85546875" style="2" customWidth="1"/>
    <col min="10758" max="10760" width="15.7109375" style="2" customWidth="1"/>
    <col min="10761" max="10761" width="2.85546875" style="2" customWidth="1"/>
    <col min="10762" max="10764" width="15.7109375" style="2" customWidth="1"/>
    <col min="10765" max="10765" width="2.85546875" style="2" customWidth="1"/>
    <col min="10766" max="10768" width="15.7109375" style="2" customWidth="1"/>
    <col min="10769" max="10770" width="2.85546875" style="2" customWidth="1"/>
    <col min="10771" max="10773" width="15.7109375" style="2" customWidth="1"/>
    <col min="10774" max="10774" width="2.85546875" style="2" customWidth="1"/>
    <col min="10775" max="10775" width="10.5703125" style="2" customWidth="1"/>
    <col min="10776" max="11009" width="11.42578125" style="2"/>
    <col min="11010" max="11010" width="2.85546875" style="2" customWidth="1"/>
    <col min="11011" max="11012" width="37.5703125" style="2" customWidth="1"/>
    <col min="11013" max="11013" width="2.85546875" style="2" customWidth="1"/>
    <col min="11014" max="11016" width="15.7109375" style="2" customWidth="1"/>
    <col min="11017" max="11017" width="2.85546875" style="2" customWidth="1"/>
    <col min="11018" max="11020" width="15.7109375" style="2" customWidth="1"/>
    <col min="11021" max="11021" width="2.85546875" style="2" customWidth="1"/>
    <col min="11022" max="11024" width="15.7109375" style="2" customWidth="1"/>
    <col min="11025" max="11026" width="2.85546875" style="2" customWidth="1"/>
    <col min="11027" max="11029" width="15.7109375" style="2" customWidth="1"/>
    <col min="11030" max="11030" width="2.85546875" style="2" customWidth="1"/>
    <col min="11031" max="11031" width="10.5703125" style="2" customWidth="1"/>
    <col min="11032" max="11265" width="11.42578125" style="2"/>
    <col min="11266" max="11266" width="2.85546875" style="2" customWidth="1"/>
    <col min="11267" max="11268" width="37.5703125" style="2" customWidth="1"/>
    <col min="11269" max="11269" width="2.85546875" style="2" customWidth="1"/>
    <col min="11270" max="11272" width="15.7109375" style="2" customWidth="1"/>
    <col min="11273" max="11273" width="2.85546875" style="2" customWidth="1"/>
    <col min="11274" max="11276" width="15.7109375" style="2" customWidth="1"/>
    <col min="11277" max="11277" width="2.85546875" style="2" customWidth="1"/>
    <col min="11278" max="11280" width="15.7109375" style="2" customWidth="1"/>
    <col min="11281" max="11282" width="2.85546875" style="2" customWidth="1"/>
    <col min="11283" max="11285" width="15.7109375" style="2" customWidth="1"/>
    <col min="11286" max="11286" width="2.85546875" style="2" customWidth="1"/>
    <col min="11287" max="11287" width="10.5703125" style="2" customWidth="1"/>
    <col min="11288" max="11521" width="11.42578125" style="2"/>
    <col min="11522" max="11522" width="2.85546875" style="2" customWidth="1"/>
    <col min="11523" max="11524" width="37.5703125" style="2" customWidth="1"/>
    <col min="11525" max="11525" width="2.85546875" style="2" customWidth="1"/>
    <col min="11526" max="11528" width="15.7109375" style="2" customWidth="1"/>
    <col min="11529" max="11529" width="2.85546875" style="2" customWidth="1"/>
    <col min="11530" max="11532" width="15.7109375" style="2" customWidth="1"/>
    <col min="11533" max="11533" width="2.85546875" style="2" customWidth="1"/>
    <col min="11534" max="11536" width="15.7109375" style="2" customWidth="1"/>
    <col min="11537" max="11538" width="2.85546875" style="2" customWidth="1"/>
    <col min="11539" max="11541" width="15.7109375" style="2" customWidth="1"/>
    <col min="11542" max="11542" width="2.85546875" style="2" customWidth="1"/>
    <col min="11543" max="11543" width="10.5703125" style="2" customWidth="1"/>
    <col min="11544" max="11777" width="11.42578125" style="2"/>
    <col min="11778" max="11778" width="2.85546875" style="2" customWidth="1"/>
    <col min="11779" max="11780" width="37.5703125" style="2" customWidth="1"/>
    <col min="11781" max="11781" width="2.85546875" style="2" customWidth="1"/>
    <col min="11782" max="11784" width="15.7109375" style="2" customWidth="1"/>
    <col min="11785" max="11785" width="2.85546875" style="2" customWidth="1"/>
    <col min="11786" max="11788" width="15.7109375" style="2" customWidth="1"/>
    <col min="11789" max="11789" width="2.85546875" style="2" customWidth="1"/>
    <col min="11790" max="11792" width="15.7109375" style="2" customWidth="1"/>
    <col min="11793" max="11794" width="2.85546875" style="2" customWidth="1"/>
    <col min="11795" max="11797" width="15.7109375" style="2" customWidth="1"/>
    <col min="11798" max="11798" width="2.85546875" style="2" customWidth="1"/>
    <col min="11799" max="11799" width="10.5703125" style="2" customWidth="1"/>
    <col min="11800" max="12033" width="11.42578125" style="2"/>
    <col min="12034" max="12034" width="2.85546875" style="2" customWidth="1"/>
    <col min="12035" max="12036" width="37.5703125" style="2" customWidth="1"/>
    <col min="12037" max="12037" width="2.85546875" style="2" customWidth="1"/>
    <col min="12038" max="12040" width="15.7109375" style="2" customWidth="1"/>
    <col min="12041" max="12041" width="2.85546875" style="2" customWidth="1"/>
    <col min="12042" max="12044" width="15.7109375" style="2" customWidth="1"/>
    <col min="12045" max="12045" width="2.85546875" style="2" customWidth="1"/>
    <col min="12046" max="12048" width="15.7109375" style="2" customWidth="1"/>
    <col min="12049" max="12050" width="2.85546875" style="2" customWidth="1"/>
    <col min="12051" max="12053" width="15.7109375" style="2" customWidth="1"/>
    <col min="12054" max="12054" width="2.85546875" style="2" customWidth="1"/>
    <col min="12055" max="12055" width="10.5703125" style="2" customWidth="1"/>
    <col min="12056" max="12289" width="11.42578125" style="2"/>
    <col min="12290" max="12290" width="2.85546875" style="2" customWidth="1"/>
    <col min="12291" max="12292" width="37.5703125" style="2" customWidth="1"/>
    <col min="12293" max="12293" width="2.85546875" style="2" customWidth="1"/>
    <col min="12294" max="12296" width="15.7109375" style="2" customWidth="1"/>
    <col min="12297" max="12297" width="2.85546875" style="2" customWidth="1"/>
    <col min="12298" max="12300" width="15.7109375" style="2" customWidth="1"/>
    <col min="12301" max="12301" width="2.85546875" style="2" customWidth="1"/>
    <col min="12302" max="12304" width="15.7109375" style="2" customWidth="1"/>
    <col min="12305" max="12306" width="2.85546875" style="2" customWidth="1"/>
    <col min="12307" max="12309" width="15.7109375" style="2" customWidth="1"/>
    <col min="12310" max="12310" width="2.85546875" style="2" customWidth="1"/>
    <col min="12311" max="12311" width="10.5703125" style="2" customWidth="1"/>
    <col min="12312" max="12545" width="11.42578125" style="2"/>
    <col min="12546" max="12546" width="2.85546875" style="2" customWidth="1"/>
    <col min="12547" max="12548" width="37.5703125" style="2" customWidth="1"/>
    <col min="12549" max="12549" width="2.85546875" style="2" customWidth="1"/>
    <col min="12550" max="12552" width="15.7109375" style="2" customWidth="1"/>
    <col min="12553" max="12553" width="2.85546875" style="2" customWidth="1"/>
    <col min="12554" max="12556" width="15.7109375" style="2" customWidth="1"/>
    <col min="12557" max="12557" width="2.85546875" style="2" customWidth="1"/>
    <col min="12558" max="12560" width="15.7109375" style="2" customWidth="1"/>
    <col min="12561" max="12562" width="2.85546875" style="2" customWidth="1"/>
    <col min="12563" max="12565" width="15.7109375" style="2" customWidth="1"/>
    <col min="12566" max="12566" width="2.85546875" style="2" customWidth="1"/>
    <col min="12567" max="12567" width="10.5703125" style="2" customWidth="1"/>
    <col min="12568" max="12801" width="11.42578125" style="2"/>
    <col min="12802" max="12802" width="2.85546875" style="2" customWidth="1"/>
    <col min="12803" max="12804" width="37.5703125" style="2" customWidth="1"/>
    <col min="12805" max="12805" width="2.85546875" style="2" customWidth="1"/>
    <col min="12806" max="12808" width="15.7109375" style="2" customWidth="1"/>
    <col min="12809" max="12809" width="2.85546875" style="2" customWidth="1"/>
    <col min="12810" max="12812" width="15.7109375" style="2" customWidth="1"/>
    <col min="12813" max="12813" width="2.85546875" style="2" customWidth="1"/>
    <col min="12814" max="12816" width="15.7109375" style="2" customWidth="1"/>
    <col min="12817" max="12818" width="2.85546875" style="2" customWidth="1"/>
    <col min="12819" max="12821" width="15.7109375" style="2" customWidth="1"/>
    <col min="12822" max="12822" width="2.85546875" style="2" customWidth="1"/>
    <col min="12823" max="12823" width="10.5703125" style="2" customWidth="1"/>
    <col min="12824" max="13057" width="11.42578125" style="2"/>
    <col min="13058" max="13058" width="2.85546875" style="2" customWidth="1"/>
    <col min="13059" max="13060" width="37.5703125" style="2" customWidth="1"/>
    <col min="13061" max="13061" width="2.85546875" style="2" customWidth="1"/>
    <col min="13062" max="13064" width="15.7109375" style="2" customWidth="1"/>
    <col min="13065" max="13065" width="2.85546875" style="2" customWidth="1"/>
    <col min="13066" max="13068" width="15.7109375" style="2" customWidth="1"/>
    <col min="13069" max="13069" width="2.85546875" style="2" customWidth="1"/>
    <col min="13070" max="13072" width="15.7109375" style="2" customWidth="1"/>
    <col min="13073" max="13074" width="2.85546875" style="2" customWidth="1"/>
    <col min="13075" max="13077" width="15.7109375" style="2" customWidth="1"/>
    <col min="13078" max="13078" width="2.85546875" style="2" customWidth="1"/>
    <col min="13079" max="13079" width="10.5703125" style="2" customWidth="1"/>
    <col min="13080" max="13313" width="11.42578125" style="2"/>
    <col min="13314" max="13314" width="2.85546875" style="2" customWidth="1"/>
    <col min="13315" max="13316" width="37.5703125" style="2" customWidth="1"/>
    <col min="13317" max="13317" width="2.85546875" style="2" customWidth="1"/>
    <col min="13318" max="13320" width="15.7109375" style="2" customWidth="1"/>
    <col min="13321" max="13321" width="2.85546875" style="2" customWidth="1"/>
    <col min="13322" max="13324" width="15.7109375" style="2" customWidth="1"/>
    <col min="13325" max="13325" width="2.85546875" style="2" customWidth="1"/>
    <col min="13326" max="13328" width="15.7109375" style="2" customWidth="1"/>
    <col min="13329" max="13330" width="2.85546875" style="2" customWidth="1"/>
    <col min="13331" max="13333" width="15.7109375" style="2" customWidth="1"/>
    <col min="13334" max="13334" width="2.85546875" style="2" customWidth="1"/>
    <col min="13335" max="13335" width="10.5703125" style="2" customWidth="1"/>
    <col min="13336" max="13569" width="11.42578125" style="2"/>
    <col min="13570" max="13570" width="2.85546875" style="2" customWidth="1"/>
    <col min="13571" max="13572" width="37.5703125" style="2" customWidth="1"/>
    <col min="13573" max="13573" width="2.85546875" style="2" customWidth="1"/>
    <col min="13574" max="13576" width="15.7109375" style="2" customWidth="1"/>
    <col min="13577" max="13577" width="2.85546875" style="2" customWidth="1"/>
    <col min="13578" max="13580" width="15.7109375" style="2" customWidth="1"/>
    <col min="13581" max="13581" width="2.85546875" style="2" customWidth="1"/>
    <col min="13582" max="13584" width="15.7109375" style="2" customWidth="1"/>
    <col min="13585" max="13586" width="2.85546875" style="2" customWidth="1"/>
    <col min="13587" max="13589" width="15.7109375" style="2" customWidth="1"/>
    <col min="13590" max="13590" width="2.85546875" style="2" customWidth="1"/>
    <col min="13591" max="13591" width="10.5703125" style="2" customWidth="1"/>
    <col min="13592" max="13825" width="11.42578125" style="2"/>
    <col min="13826" max="13826" width="2.85546875" style="2" customWidth="1"/>
    <col min="13827" max="13828" width="37.5703125" style="2" customWidth="1"/>
    <col min="13829" max="13829" width="2.85546875" style="2" customWidth="1"/>
    <col min="13830" max="13832" width="15.7109375" style="2" customWidth="1"/>
    <col min="13833" max="13833" width="2.85546875" style="2" customWidth="1"/>
    <col min="13834" max="13836" width="15.7109375" style="2" customWidth="1"/>
    <col min="13837" max="13837" width="2.85546875" style="2" customWidth="1"/>
    <col min="13838" max="13840" width="15.7109375" style="2" customWidth="1"/>
    <col min="13841" max="13842" width="2.85546875" style="2" customWidth="1"/>
    <col min="13843" max="13845" width="15.7109375" style="2" customWidth="1"/>
    <col min="13846" max="13846" width="2.85546875" style="2" customWidth="1"/>
    <col min="13847" max="13847" width="10.5703125" style="2" customWidth="1"/>
    <col min="13848" max="14081" width="11.42578125" style="2"/>
    <col min="14082" max="14082" width="2.85546875" style="2" customWidth="1"/>
    <col min="14083" max="14084" width="37.5703125" style="2" customWidth="1"/>
    <col min="14085" max="14085" width="2.85546875" style="2" customWidth="1"/>
    <col min="14086" max="14088" width="15.7109375" style="2" customWidth="1"/>
    <col min="14089" max="14089" width="2.85546875" style="2" customWidth="1"/>
    <col min="14090" max="14092" width="15.7109375" style="2" customWidth="1"/>
    <col min="14093" max="14093" width="2.85546875" style="2" customWidth="1"/>
    <col min="14094" max="14096" width="15.7109375" style="2" customWidth="1"/>
    <col min="14097" max="14098" width="2.85546875" style="2" customWidth="1"/>
    <col min="14099" max="14101" width="15.7109375" style="2" customWidth="1"/>
    <col min="14102" max="14102" width="2.85546875" style="2" customWidth="1"/>
    <col min="14103" max="14103" width="10.5703125" style="2" customWidth="1"/>
    <col min="14104" max="14337" width="11.42578125" style="2"/>
    <col min="14338" max="14338" width="2.85546875" style="2" customWidth="1"/>
    <col min="14339" max="14340" width="37.5703125" style="2" customWidth="1"/>
    <col min="14341" max="14341" width="2.85546875" style="2" customWidth="1"/>
    <col min="14342" max="14344" width="15.7109375" style="2" customWidth="1"/>
    <col min="14345" max="14345" width="2.85546875" style="2" customWidth="1"/>
    <col min="14346" max="14348" width="15.7109375" style="2" customWidth="1"/>
    <col min="14349" max="14349" width="2.85546875" style="2" customWidth="1"/>
    <col min="14350" max="14352" width="15.7109375" style="2" customWidth="1"/>
    <col min="14353" max="14354" width="2.85546875" style="2" customWidth="1"/>
    <col min="14355" max="14357" width="15.7109375" style="2" customWidth="1"/>
    <col min="14358" max="14358" width="2.85546875" style="2" customWidth="1"/>
    <col min="14359" max="14359" width="10.5703125" style="2" customWidth="1"/>
    <col min="14360" max="14593" width="11.42578125" style="2"/>
    <col min="14594" max="14594" width="2.85546875" style="2" customWidth="1"/>
    <col min="14595" max="14596" width="37.5703125" style="2" customWidth="1"/>
    <col min="14597" max="14597" width="2.85546875" style="2" customWidth="1"/>
    <col min="14598" max="14600" width="15.7109375" style="2" customWidth="1"/>
    <col min="14601" max="14601" width="2.85546875" style="2" customWidth="1"/>
    <col min="14602" max="14604" width="15.7109375" style="2" customWidth="1"/>
    <col min="14605" max="14605" width="2.85546875" style="2" customWidth="1"/>
    <col min="14606" max="14608" width="15.7109375" style="2" customWidth="1"/>
    <col min="14609" max="14610" width="2.85546875" style="2" customWidth="1"/>
    <col min="14611" max="14613" width="15.7109375" style="2" customWidth="1"/>
    <col min="14614" max="14614" width="2.85546875" style="2" customWidth="1"/>
    <col min="14615" max="14615" width="10.5703125" style="2" customWidth="1"/>
    <col min="14616" max="14849" width="11.42578125" style="2"/>
    <col min="14850" max="14850" width="2.85546875" style="2" customWidth="1"/>
    <col min="14851" max="14852" width="37.5703125" style="2" customWidth="1"/>
    <col min="14853" max="14853" width="2.85546875" style="2" customWidth="1"/>
    <col min="14854" max="14856" width="15.7109375" style="2" customWidth="1"/>
    <col min="14857" max="14857" width="2.85546875" style="2" customWidth="1"/>
    <col min="14858" max="14860" width="15.7109375" style="2" customWidth="1"/>
    <col min="14861" max="14861" width="2.85546875" style="2" customWidth="1"/>
    <col min="14862" max="14864" width="15.7109375" style="2" customWidth="1"/>
    <col min="14865" max="14866" width="2.85546875" style="2" customWidth="1"/>
    <col min="14867" max="14869" width="15.7109375" style="2" customWidth="1"/>
    <col min="14870" max="14870" width="2.85546875" style="2" customWidth="1"/>
    <col min="14871" max="14871" width="10.5703125" style="2" customWidth="1"/>
    <col min="14872" max="15105" width="11.42578125" style="2"/>
    <col min="15106" max="15106" width="2.85546875" style="2" customWidth="1"/>
    <col min="15107" max="15108" width="37.5703125" style="2" customWidth="1"/>
    <col min="15109" max="15109" width="2.85546875" style="2" customWidth="1"/>
    <col min="15110" max="15112" width="15.7109375" style="2" customWidth="1"/>
    <col min="15113" max="15113" width="2.85546875" style="2" customWidth="1"/>
    <col min="15114" max="15116" width="15.7109375" style="2" customWidth="1"/>
    <col min="15117" max="15117" width="2.85546875" style="2" customWidth="1"/>
    <col min="15118" max="15120" width="15.7109375" style="2" customWidth="1"/>
    <col min="15121" max="15122" width="2.85546875" style="2" customWidth="1"/>
    <col min="15123" max="15125" width="15.7109375" style="2" customWidth="1"/>
    <col min="15126" max="15126" width="2.85546875" style="2" customWidth="1"/>
    <col min="15127" max="15127" width="10.5703125" style="2" customWidth="1"/>
    <col min="15128" max="15361" width="11.42578125" style="2"/>
    <col min="15362" max="15362" width="2.85546875" style="2" customWidth="1"/>
    <col min="15363" max="15364" width="37.5703125" style="2" customWidth="1"/>
    <col min="15365" max="15365" width="2.85546875" style="2" customWidth="1"/>
    <col min="15366" max="15368" width="15.7109375" style="2" customWidth="1"/>
    <col min="15369" max="15369" width="2.85546875" style="2" customWidth="1"/>
    <col min="15370" max="15372" width="15.7109375" style="2" customWidth="1"/>
    <col min="15373" max="15373" width="2.85546875" style="2" customWidth="1"/>
    <col min="15374" max="15376" width="15.7109375" style="2" customWidth="1"/>
    <col min="15377" max="15378" width="2.85546875" style="2" customWidth="1"/>
    <col min="15379" max="15381" width="15.7109375" style="2" customWidth="1"/>
    <col min="15382" max="15382" width="2.85546875" style="2" customWidth="1"/>
    <col min="15383" max="15383" width="10.5703125" style="2" customWidth="1"/>
    <col min="15384" max="15617" width="11.42578125" style="2"/>
    <col min="15618" max="15618" width="2.85546875" style="2" customWidth="1"/>
    <col min="15619" max="15620" width="37.5703125" style="2" customWidth="1"/>
    <col min="15621" max="15621" width="2.85546875" style="2" customWidth="1"/>
    <col min="15622" max="15624" width="15.7109375" style="2" customWidth="1"/>
    <col min="15625" max="15625" width="2.85546875" style="2" customWidth="1"/>
    <col min="15626" max="15628" width="15.7109375" style="2" customWidth="1"/>
    <col min="15629" max="15629" width="2.85546875" style="2" customWidth="1"/>
    <col min="15630" max="15632" width="15.7109375" style="2" customWidth="1"/>
    <col min="15633" max="15634" width="2.85546875" style="2" customWidth="1"/>
    <col min="15635" max="15637" width="15.7109375" style="2" customWidth="1"/>
    <col min="15638" max="15638" width="2.85546875" style="2" customWidth="1"/>
    <col min="15639" max="15639" width="10.5703125" style="2" customWidth="1"/>
    <col min="15640" max="15873" width="11.42578125" style="2"/>
    <col min="15874" max="15874" width="2.85546875" style="2" customWidth="1"/>
    <col min="15875" max="15876" width="37.5703125" style="2" customWidth="1"/>
    <col min="15877" max="15877" width="2.85546875" style="2" customWidth="1"/>
    <col min="15878" max="15880" width="15.7109375" style="2" customWidth="1"/>
    <col min="15881" max="15881" width="2.85546875" style="2" customWidth="1"/>
    <col min="15882" max="15884" width="15.7109375" style="2" customWidth="1"/>
    <col min="15885" max="15885" width="2.85546875" style="2" customWidth="1"/>
    <col min="15886" max="15888" width="15.7109375" style="2" customWidth="1"/>
    <col min="15889" max="15890" width="2.85546875" style="2" customWidth="1"/>
    <col min="15891" max="15893" width="15.7109375" style="2" customWidth="1"/>
    <col min="15894" max="15894" width="2.85546875" style="2" customWidth="1"/>
    <col min="15895" max="15895" width="10.5703125" style="2" customWidth="1"/>
    <col min="15896" max="16129" width="11.42578125" style="2"/>
    <col min="16130" max="16130" width="2.85546875" style="2" customWidth="1"/>
    <col min="16131" max="16132" width="37.5703125" style="2" customWidth="1"/>
    <col min="16133" max="16133" width="2.85546875" style="2" customWidth="1"/>
    <col min="16134" max="16136" width="15.7109375" style="2" customWidth="1"/>
    <col min="16137" max="16137" width="2.85546875" style="2" customWidth="1"/>
    <col min="16138" max="16140" width="15.7109375" style="2" customWidth="1"/>
    <col min="16141" max="16141" width="2.85546875" style="2" customWidth="1"/>
    <col min="16142" max="16144" width="15.7109375" style="2" customWidth="1"/>
    <col min="16145" max="16146" width="2.85546875" style="2" customWidth="1"/>
    <col min="16147" max="16149" width="15.7109375" style="2" customWidth="1"/>
    <col min="16150" max="16150" width="2.85546875" style="2" customWidth="1"/>
    <col min="16151" max="16151" width="10.5703125" style="2" customWidth="1"/>
    <col min="16152" max="16384" width="11.42578125" style="2"/>
  </cols>
  <sheetData>
    <row r="1" spans="1:32" ht="12" customHeight="1" x14ac:dyDescent="0.25">
      <c r="B1" s="1"/>
      <c r="C1" s="1"/>
      <c r="E1" s="268"/>
      <c r="F1" s="1"/>
      <c r="I1" s="268"/>
      <c r="J1" s="1"/>
      <c r="V1" s="209"/>
      <c r="W1" s="209"/>
    </row>
    <row r="2" spans="1:32" ht="12" customHeight="1" x14ac:dyDescent="0.25">
      <c r="B2" s="4" t="s">
        <v>514</v>
      </c>
      <c r="C2" s="4"/>
      <c r="E2" s="334"/>
      <c r="F2" s="5"/>
      <c r="I2" s="334"/>
      <c r="J2" s="5"/>
      <c r="V2" s="209"/>
      <c r="W2" s="209"/>
    </row>
    <row r="3" spans="1:32" ht="12" customHeight="1" x14ac:dyDescent="0.25">
      <c r="B3" s="4" t="s">
        <v>515</v>
      </c>
      <c r="C3" s="4"/>
      <c r="E3" s="334"/>
      <c r="F3" s="5"/>
      <c r="I3" s="334"/>
      <c r="J3" s="5"/>
      <c r="V3" s="209"/>
      <c r="W3" s="209"/>
    </row>
    <row r="4" spans="1:32" ht="12" customHeight="1" x14ac:dyDescent="0.25">
      <c r="B4" s="116"/>
      <c r="C4" s="116"/>
      <c r="D4" s="486"/>
      <c r="E4" s="2007" t="s">
        <v>516</v>
      </c>
      <c r="F4" s="2007"/>
      <c r="G4" s="2007"/>
      <c r="H4" s="486"/>
      <c r="I4" s="2007" t="s">
        <v>517</v>
      </c>
      <c r="J4" s="2007"/>
      <c r="K4" s="2007"/>
      <c r="L4" s="486"/>
      <c r="M4" s="2048" t="s">
        <v>518</v>
      </c>
      <c r="N4" s="2048"/>
      <c r="O4" s="2048"/>
      <c r="R4" s="2007" t="s">
        <v>516</v>
      </c>
      <c r="S4" s="2007"/>
      <c r="T4" s="2007"/>
      <c r="U4" s="334"/>
      <c r="V4" s="486"/>
      <c r="W4" s="2049" t="s">
        <v>517</v>
      </c>
      <c r="X4" s="2049"/>
      <c r="Y4" s="2049"/>
      <c r="Z4" s="334"/>
      <c r="AA4" s="334"/>
      <c r="AB4" s="2048" t="s">
        <v>518</v>
      </c>
      <c r="AC4" s="2048"/>
      <c r="AD4" s="2048"/>
    </row>
    <row r="5" spans="1:32" ht="12" customHeight="1" x14ac:dyDescent="0.25">
      <c r="B5" s="2032" t="s">
        <v>4</v>
      </c>
      <c r="C5" s="2032" t="s">
        <v>473</v>
      </c>
      <c r="E5" s="2042">
        <v>2016</v>
      </c>
      <c r="F5" s="2042"/>
      <c r="G5" s="2042"/>
      <c r="I5" s="2042">
        <v>2016</v>
      </c>
      <c r="J5" s="2042"/>
      <c r="K5" s="2042"/>
      <c r="M5" s="2042">
        <v>2016</v>
      </c>
      <c r="N5" s="2042"/>
      <c r="O5" s="2042"/>
      <c r="R5" s="2042">
        <v>2015</v>
      </c>
      <c r="S5" s="2042"/>
      <c r="T5" s="2042"/>
      <c r="U5" s="256"/>
      <c r="V5" s="3"/>
      <c r="W5" s="2017">
        <v>2015</v>
      </c>
      <c r="X5" s="2018"/>
      <c r="Y5" s="2019"/>
      <c r="Z5" s="256"/>
      <c r="AA5" s="256"/>
      <c r="AB5" s="2042">
        <v>2015</v>
      </c>
      <c r="AC5" s="2042"/>
      <c r="AD5" s="2042"/>
    </row>
    <row r="6" spans="1:32" ht="12" customHeight="1" x14ac:dyDescent="0.25">
      <c r="B6" s="2033"/>
      <c r="C6" s="2033"/>
      <c r="D6" s="17"/>
      <c r="E6" s="2033" t="s">
        <v>201</v>
      </c>
      <c r="F6" s="487" t="s">
        <v>202</v>
      </c>
      <c r="G6" s="487" t="s">
        <v>203</v>
      </c>
      <c r="H6" s="17"/>
      <c r="I6" s="2033" t="s">
        <v>201</v>
      </c>
      <c r="J6" s="487" t="s">
        <v>202</v>
      </c>
      <c r="K6" s="487" t="s">
        <v>203</v>
      </c>
      <c r="M6" s="2033" t="s">
        <v>201</v>
      </c>
      <c r="N6" s="487" t="s">
        <v>202</v>
      </c>
      <c r="O6" s="487" t="s">
        <v>203</v>
      </c>
      <c r="R6" s="2033" t="s">
        <v>201</v>
      </c>
      <c r="S6" s="487" t="s">
        <v>202</v>
      </c>
      <c r="T6" s="487" t="s">
        <v>203</v>
      </c>
      <c r="U6" s="256"/>
      <c r="V6" s="3"/>
      <c r="W6" s="487" t="s">
        <v>201</v>
      </c>
      <c r="X6" s="487" t="s">
        <v>202</v>
      </c>
      <c r="Y6" s="487" t="s">
        <v>203</v>
      </c>
      <c r="Z6" s="256"/>
      <c r="AA6" s="256"/>
      <c r="AB6" s="2033" t="s">
        <v>201</v>
      </c>
      <c r="AC6" s="487" t="s">
        <v>202</v>
      </c>
      <c r="AD6" s="487" t="s">
        <v>203</v>
      </c>
    </row>
    <row r="7" spans="1:32" ht="12" customHeight="1" x14ac:dyDescent="0.25">
      <c r="B7" s="2034"/>
      <c r="C7" s="2034"/>
      <c r="D7" s="17"/>
      <c r="E7" s="2034"/>
      <c r="F7" s="488" t="s">
        <v>204</v>
      </c>
      <c r="G7" s="488" t="s">
        <v>204</v>
      </c>
      <c r="H7" s="17"/>
      <c r="I7" s="2034"/>
      <c r="J7" s="488" t="s">
        <v>204</v>
      </c>
      <c r="K7" s="488" t="s">
        <v>204</v>
      </c>
      <c r="M7" s="2034"/>
      <c r="N7" s="488" t="s">
        <v>204</v>
      </c>
      <c r="O7" s="488" t="s">
        <v>204</v>
      </c>
      <c r="R7" s="2034"/>
      <c r="S7" s="488" t="s">
        <v>204</v>
      </c>
      <c r="T7" s="488" t="s">
        <v>204</v>
      </c>
      <c r="U7" s="256"/>
      <c r="V7" s="3"/>
      <c r="W7" s="488"/>
      <c r="X7" s="488" t="s">
        <v>204</v>
      </c>
      <c r="Y7" s="488" t="s">
        <v>204</v>
      </c>
      <c r="Z7" s="256"/>
      <c r="AA7" s="1"/>
      <c r="AB7" s="2034"/>
      <c r="AC7" s="488" t="s">
        <v>204</v>
      </c>
      <c r="AD7" s="488" t="s">
        <v>204</v>
      </c>
    </row>
    <row r="8" spans="1:32" ht="12" customHeight="1" x14ac:dyDescent="0.25">
      <c r="B8" s="16"/>
      <c r="C8" s="16"/>
      <c r="D8" s="17"/>
      <c r="E8" s="18"/>
      <c r="F8" s="16"/>
      <c r="H8" s="17"/>
      <c r="I8" s="18"/>
      <c r="J8" s="16"/>
      <c r="R8" s="18"/>
      <c r="S8" s="16"/>
      <c r="U8" s="5"/>
      <c r="V8" s="3"/>
      <c r="W8" s="18"/>
      <c r="X8" s="16"/>
      <c r="Y8" s="3"/>
      <c r="Z8" s="1"/>
      <c r="AA8" s="1"/>
      <c r="AB8" s="54"/>
      <c r="AC8" s="3"/>
      <c r="AD8" s="3"/>
    </row>
    <row r="9" spans="1:32" ht="12" customHeight="1" x14ac:dyDescent="0.25">
      <c r="B9" s="437" t="s">
        <v>11</v>
      </c>
      <c r="C9" s="21"/>
      <c r="D9" s="16"/>
      <c r="E9" s="21"/>
      <c r="F9" s="266"/>
      <c r="G9" s="266"/>
      <c r="H9" s="16"/>
      <c r="I9" s="190"/>
      <c r="J9" s="21"/>
      <c r="R9" s="190"/>
      <c r="S9" s="21"/>
      <c r="U9" s="5"/>
      <c r="V9" s="3"/>
      <c r="W9" s="190"/>
      <c r="X9" s="21"/>
      <c r="Y9" s="3"/>
      <c r="Z9" s="1"/>
      <c r="AA9" s="1"/>
      <c r="AB9" s="54"/>
      <c r="AC9" s="3"/>
      <c r="AD9" s="3"/>
    </row>
    <row r="10" spans="1:32" ht="12" customHeight="1" x14ac:dyDescent="0.25">
      <c r="B10" s="260" t="s">
        <v>14</v>
      </c>
      <c r="C10" s="457" t="s">
        <v>474</v>
      </c>
      <c r="D10" s="336"/>
      <c r="E10" s="1213">
        <f>SUM(F10:G10)</f>
        <v>2</v>
      </c>
      <c r="F10" s="1216">
        <v>2</v>
      </c>
      <c r="G10" s="1202">
        <v>0</v>
      </c>
      <c r="H10" s="1020"/>
      <c r="I10" s="1213">
        <f>SUM(J10:K10)</f>
        <v>0</v>
      </c>
      <c r="J10" s="1216">
        <v>0</v>
      </c>
      <c r="K10" s="1202">
        <v>0</v>
      </c>
      <c r="L10" s="1020"/>
      <c r="M10" s="1213">
        <f>SUM(N10:O10)</f>
        <v>0</v>
      </c>
      <c r="N10" s="1216">
        <v>0</v>
      </c>
      <c r="O10" s="1202">
        <v>0</v>
      </c>
      <c r="P10" s="611"/>
      <c r="Q10" s="359"/>
      <c r="R10" s="1213">
        <f>SUM(S10:T10)</f>
        <v>5</v>
      </c>
      <c r="S10" s="1216">
        <v>5</v>
      </c>
      <c r="T10" s="1202">
        <v>0</v>
      </c>
      <c r="U10" s="1350"/>
      <c r="V10" s="1020"/>
      <c r="W10" s="1213">
        <f>SUM(X10:Y10)</f>
        <v>1</v>
      </c>
      <c r="X10" s="1216">
        <v>1</v>
      </c>
      <c r="Y10" s="1202">
        <v>0</v>
      </c>
      <c r="Z10" s="1350"/>
      <c r="AA10" s="1"/>
      <c r="AB10" s="1213">
        <f>SUM(AC10:AD10)</f>
        <v>0</v>
      </c>
      <c r="AC10" s="1216">
        <v>0</v>
      </c>
      <c r="AD10" s="1202">
        <v>0</v>
      </c>
      <c r="AE10" s="359"/>
      <c r="AF10" s="380"/>
    </row>
    <row r="11" spans="1:32" ht="12" customHeight="1" x14ac:dyDescent="0.25">
      <c r="B11" s="32" t="s">
        <v>16</v>
      </c>
      <c r="C11" s="458" t="s">
        <v>475</v>
      </c>
      <c r="D11" s="336"/>
      <c r="E11" s="1294">
        <f t="shared" ref="E11:E14" si="0">SUM(F11:G11)</f>
        <v>0</v>
      </c>
      <c r="F11" s="1219">
        <v>0</v>
      </c>
      <c r="G11" s="971">
        <v>0</v>
      </c>
      <c r="H11" s="611"/>
      <c r="I11" s="1294">
        <f t="shared" ref="I11:I13" si="1">SUM(J11:K11)</f>
        <v>0</v>
      </c>
      <c r="J11" s="1219">
        <v>0</v>
      </c>
      <c r="K11" s="971">
        <v>0</v>
      </c>
      <c r="L11" s="611"/>
      <c r="M11" s="1294">
        <f t="shared" ref="M11:M14" si="2">SUM(N11:O11)</f>
        <v>0</v>
      </c>
      <c r="N11" s="1219">
        <v>0</v>
      </c>
      <c r="O11" s="971">
        <v>0</v>
      </c>
      <c r="P11" s="611"/>
      <c r="Q11" s="360"/>
      <c r="R11" s="1294">
        <f>SUM(S11:T11)</f>
        <v>0</v>
      </c>
      <c r="S11" s="1219">
        <v>0</v>
      </c>
      <c r="T11" s="971">
        <v>0</v>
      </c>
      <c r="U11" s="75"/>
      <c r="V11" s="611"/>
      <c r="W11" s="1294">
        <f>SUM(X11:Y11)</f>
        <v>0</v>
      </c>
      <c r="X11" s="1219">
        <v>0</v>
      </c>
      <c r="Y11" s="971">
        <v>0</v>
      </c>
      <c r="Z11" s="75"/>
      <c r="AA11" s="1"/>
      <c r="AB11" s="1294">
        <f>SUM(AC11:AD11)</f>
        <v>0</v>
      </c>
      <c r="AC11" s="1219">
        <v>0</v>
      </c>
      <c r="AD11" s="971">
        <v>0</v>
      </c>
      <c r="AE11" s="360"/>
      <c r="AF11" s="380"/>
    </row>
    <row r="12" spans="1:32" s="112" customFormat="1" ht="12" customHeight="1" x14ac:dyDescent="0.25">
      <c r="A12" s="3"/>
      <c r="B12" s="32" t="s">
        <v>22</v>
      </c>
      <c r="C12" s="459" t="s">
        <v>513</v>
      </c>
      <c r="D12" s="336"/>
      <c r="E12" s="1294">
        <f t="shared" si="0"/>
        <v>1</v>
      </c>
      <c r="F12" s="1219">
        <v>0</v>
      </c>
      <c r="G12" s="971">
        <v>1</v>
      </c>
      <c r="H12" s="611"/>
      <c r="I12" s="1294">
        <f t="shared" si="1"/>
        <v>4</v>
      </c>
      <c r="J12" s="1219">
        <v>0</v>
      </c>
      <c r="K12" s="971">
        <v>4</v>
      </c>
      <c r="L12" s="611"/>
      <c r="M12" s="1294">
        <f t="shared" si="2"/>
        <v>1</v>
      </c>
      <c r="N12" s="1219">
        <v>0</v>
      </c>
      <c r="O12" s="971">
        <v>1</v>
      </c>
      <c r="P12" s="611"/>
      <c r="Q12" s="360"/>
      <c r="R12" s="1294">
        <f>SUM(S12:T12)</f>
        <v>0</v>
      </c>
      <c r="S12" s="1219">
        <v>0</v>
      </c>
      <c r="T12" s="971">
        <v>0</v>
      </c>
      <c r="U12" s="75"/>
      <c r="V12" s="611"/>
      <c r="W12" s="1294">
        <f>SUM(X12:Y12)</f>
        <v>3</v>
      </c>
      <c r="X12" s="1219">
        <v>0</v>
      </c>
      <c r="Y12" s="971">
        <v>3</v>
      </c>
      <c r="Z12" s="75"/>
      <c r="AA12" s="1"/>
      <c r="AB12" s="1294">
        <f>SUM(AC12:AD12)</f>
        <v>0</v>
      </c>
      <c r="AC12" s="1219">
        <v>0</v>
      </c>
      <c r="AD12" s="971">
        <v>0</v>
      </c>
      <c r="AE12" s="360"/>
      <c r="AF12" s="932"/>
    </row>
    <row r="13" spans="1:32" ht="12" customHeight="1" x14ac:dyDescent="0.25">
      <c r="B13" s="32" t="s">
        <v>630</v>
      </c>
      <c r="C13" s="459" t="s">
        <v>477</v>
      </c>
      <c r="D13" s="336"/>
      <c r="E13" s="1294">
        <f t="shared" si="0"/>
        <v>3</v>
      </c>
      <c r="F13" s="1219">
        <v>3</v>
      </c>
      <c r="G13" s="971">
        <v>0</v>
      </c>
      <c r="H13" s="611"/>
      <c r="I13" s="1294">
        <f t="shared" si="1"/>
        <v>23</v>
      </c>
      <c r="J13" s="1219">
        <v>17</v>
      </c>
      <c r="K13" s="971">
        <v>6</v>
      </c>
      <c r="L13" s="611"/>
      <c r="M13" s="1294" t="s">
        <v>131</v>
      </c>
      <c r="N13" s="1219" t="s">
        <v>131</v>
      </c>
      <c r="O13" s="971" t="s">
        <v>131</v>
      </c>
      <c r="P13" s="611"/>
      <c r="Q13" s="360"/>
      <c r="R13" s="1294">
        <f>SUM(S13:T13)</f>
        <v>17</v>
      </c>
      <c r="S13" s="1219">
        <v>13</v>
      </c>
      <c r="T13" s="971">
        <v>4</v>
      </c>
      <c r="U13" s="75"/>
      <c r="V13" s="611"/>
      <c r="W13" s="1294">
        <f>SUM(X13:Y13)</f>
        <v>29</v>
      </c>
      <c r="X13" s="1219">
        <v>24</v>
      </c>
      <c r="Y13" s="971">
        <v>5</v>
      </c>
      <c r="Z13" s="75"/>
      <c r="AA13" s="1"/>
      <c r="AB13" s="1294" t="s">
        <v>131</v>
      </c>
      <c r="AC13" s="1219" t="s">
        <v>131</v>
      </c>
      <c r="AD13" s="971" t="s">
        <v>131</v>
      </c>
      <c r="AE13" s="360"/>
      <c r="AF13" s="380"/>
    </row>
    <row r="14" spans="1:32" ht="12" customHeight="1" x14ac:dyDescent="0.25">
      <c r="B14" s="42" t="s">
        <v>28</v>
      </c>
      <c r="C14" s="460" t="s">
        <v>478</v>
      </c>
      <c r="D14" s="336"/>
      <c r="E14" s="1295">
        <f t="shared" si="0"/>
        <v>47</v>
      </c>
      <c r="F14" s="1806">
        <v>47</v>
      </c>
      <c r="G14" s="1022" t="s">
        <v>131</v>
      </c>
      <c r="H14" s="611"/>
      <c r="I14" s="1295">
        <f>SUM(J14:K14)</f>
        <v>107</v>
      </c>
      <c r="J14" s="1806">
        <v>107</v>
      </c>
      <c r="K14" s="1022" t="s">
        <v>131</v>
      </c>
      <c r="L14" s="611"/>
      <c r="M14" s="1295">
        <f t="shared" si="2"/>
        <v>0</v>
      </c>
      <c r="N14" s="1806">
        <v>0</v>
      </c>
      <c r="O14" s="1022" t="s">
        <v>131</v>
      </c>
      <c r="P14" s="611"/>
      <c r="Q14" s="360"/>
      <c r="R14" s="1295">
        <f>SUM(S14:T14)</f>
        <v>47</v>
      </c>
      <c r="S14" s="1806">
        <v>47</v>
      </c>
      <c r="T14" s="1022">
        <v>0</v>
      </c>
      <c r="U14" s="78"/>
      <c r="V14" s="611"/>
      <c r="W14" s="1295">
        <f>SUM(X14:Y14)</f>
        <v>91</v>
      </c>
      <c r="X14" s="1806">
        <v>91</v>
      </c>
      <c r="Y14" s="1022">
        <v>0</v>
      </c>
      <c r="Z14" s="78"/>
      <c r="AA14" s="1"/>
      <c r="AB14" s="1295" t="s">
        <v>131</v>
      </c>
      <c r="AC14" s="1806" t="s">
        <v>131</v>
      </c>
      <c r="AD14" s="1022" t="s">
        <v>131</v>
      </c>
      <c r="AE14" s="360"/>
      <c r="AF14" s="380"/>
    </row>
    <row r="15" spans="1:32" ht="12" customHeight="1" x14ac:dyDescent="0.25">
      <c r="B15" s="157" t="s">
        <v>30</v>
      </c>
      <c r="C15" s="58"/>
      <c r="D15" s="336"/>
      <c r="E15" s="610">
        <f>SUM(E10:E14)</f>
        <v>53</v>
      </c>
      <c r="F15" s="610"/>
      <c r="G15" s="610"/>
      <c r="H15" s="611"/>
      <c r="I15" s="1029">
        <f>SUM(I10:I14)</f>
        <v>134</v>
      </c>
      <c r="J15" s="360"/>
      <c r="K15" s="360"/>
      <c r="L15" s="611"/>
      <c r="M15" s="610">
        <f>SUM(M10:M14)</f>
        <v>1</v>
      </c>
      <c r="N15" s="360"/>
      <c r="O15" s="610"/>
      <c r="P15" s="360"/>
      <c r="Q15" s="360"/>
      <c r="R15" s="610">
        <f>SUM(R10:R14)</f>
        <v>69</v>
      </c>
      <c r="S15" s="610"/>
      <c r="T15" s="610"/>
      <c r="U15" s="610"/>
      <c r="V15" s="611"/>
      <c r="W15" s="610">
        <f>SUM(W10:W14)</f>
        <v>124</v>
      </c>
      <c r="X15" s="610"/>
      <c r="Y15" s="610"/>
      <c r="Z15" s="1027"/>
      <c r="AA15" s="1"/>
      <c r="AB15" s="610">
        <f>SUM(AB10:AB14)</f>
        <v>0</v>
      </c>
      <c r="AC15" s="360"/>
      <c r="AD15" s="610"/>
      <c r="AE15" s="360"/>
      <c r="AF15" s="380"/>
    </row>
    <row r="16" spans="1:32" ht="12" customHeight="1" x14ac:dyDescent="0.25">
      <c r="B16" s="57"/>
      <c r="C16" s="58"/>
      <c r="D16" s="336"/>
      <c r="E16" s="610"/>
      <c r="F16" s="610"/>
      <c r="G16" s="610"/>
      <c r="H16" s="611"/>
      <c r="I16" s="610"/>
      <c r="J16" s="611"/>
      <c r="K16" s="611"/>
      <c r="L16" s="611"/>
      <c r="M16" s="1029"/>
      <c r="N16" s="360"/>
      <c r="O16" s="360"/>
      <c r="P16" s="360"/>
      <c r="Q16" s="360"/>
      <c r="R16" s="610"/>
      <c r="S16" s="611"/>
      <c r="T16" s="611"/>
      <c r="U16" s="611"/>
      <c r="V16" s="611"/>
      <c r="W16" s="610"/>
      <c r="X16" s="611"/>
      <c r="Y16" s="611"/>
      <c r="Z16" s="1008"/>
      <c r="AA16" s="1"/>
      <c r="AB16" s="1029"/>
      <c r="AC16" s="360"/>
      <c r="AD16" s="360"/>
      <c r="AE16" s="360"/>
      <c r="AF16" s="380"/>
    </row>
    <row r="17" spans="2:32" ht="12" customHeight="1" x14ac:dyDescent="0.25">
      <c r="B17" s="437" t="s">
        <v>31</v>
      </c>
      <c r="C17" s="116"/>
      <c r="D17" s="336"/>
      <c r="E17" s="610"/>
      <c r="F17" s="611"/>
      <c r="G17" s="611"/>
      <c r="H17" s="611"/>
      <c r="I17" s="610"/>
      <c r="J17" s="611"/>
      <c r="K17" s="611"/>
      <c r="L17" s="611"/>
      <c r="M17" s="1029"/>
      <c r="N17" s="360"/>
      <c r="O17" s="360"/>
      <c r="P17" s="360"/>
      <c r="Q17" s="360"/>
      <c r="R17" s="610"/>
      <c r="S17" s="611"/>
      <c r="T17" s="611"/>
      <c r="U17" s="611"/>
      <c r="V17" s="611"/>
      <c r="W17" s="610"/>
      <c r="X17" s="611"/>
      <c r="Y17" s="611"/>
      <c r="Z17" s="1008"/>
      <c r="AA17" s="1008"/>
      <c r="AB17" s="1029"/>
      <c r="AC17" s="360"/>
      <c r="AD17" s="360"/>
      <c r="AE17" s="360"/>
      <c r="AF17" s="380"/>
    </row>
    <row r="18" spans="2:32" ht="12" customHeight="1" x14ac:dyDescent="0.25">
      <c r="B18" s="260" t="s">
        <v>700</v>
      </c>
      <c r="C18" s="457" t="s">
        <v>479</v>
      </c>
      <c r="D18" s="336"/>
      <c r="E18" s="1213">
        <f>SUM(F18:G18)</f>
        <v>43</v>
      </c>
      <c r="F18" s="1216">
        <v>43</v>
      </c>
      <c r="G18" s="1202">
        <v>0</v>
      </c>
      <c r="H18" s="611"/>
      <c r="I18" s="1213">
        <f>SUM(J18:K18)</f>
        <v>0</v>
      </c>
      <c r="J18" s="1216">
        <v>0</v>
      </c>
      <c r="K18" s="1202">
        <v>0</v>
      </c>
      <c r="L18" s="611"/>
      <c r="M18" s="1213">
        <f>SUM(N18:O18)</f>
        <v>9</v>
      </c>
      <c r="N18" s="1216">
        <v>9</v>
      </c>
      <c r="O18" s="1202">
        <v>0</v>
      </c>
      <c r="P18" s="611"/>
      <c r="Q18" s="360"/>
      <c r="R18" s="1213">
        <f>SUM(S18:T18)</f>
        <v>37</v>
      </c>
      <c r="S18" s="1216">
        <v>37</v>
      </c>
      <c r="T18" s="1202">
        <v>0</v>
      </c>
      <c r="U18" s="75"/>
      <c r="V18" s="611"/>
      <c r="W18" s="1294">
        <f>SUM(X18:Y18)</f>
        <v>0</v>
      </c>
      <c r="X18" s="1219">
        <v>0</v>
      </c>
      <c r="Y18" s="971">
        <v>0</v>
      </c>
      <c r="Z18" s="75"/>
      <c r="AA18" s="1008"/>
      <c r="AB18" s="1213">
        <f>SUM(AC18:AD18)</f>
        <v>10</v>
      </c>
      <c r="AC18" s="1216">
        <v>10</v>
      </c>
      <c r="AD18" s="1202">
        <v>0</v>
      </c>
      <c r="AE18" s="360"/>
      <c r="AF18" s="380"/>
    </row>
    <row r="19" spans="2:32" ht="12" customHeight="1" x14ac:dyDescent="0.25">
      <c r="B19" s="32" t="s">
        <v>35</v>
      </c>
      <c r="C19" s="458" t="s">
        <v>480</v>
      </c>
      <c r="D19" s="336"/>
      <c r="E19" s="1294">
        <f>SUM(F19:G19)</f>
        <v>5</v>
      </c>
      <c r="F19" s="1219">
        <v>5</v>
      </c>
      <c r="G19" s="971">
        <v>0</v>
      </c>
      <c r="H19" s="611"/>
      <c r="I19" s="1294">
        <f>SUM(J19:K19)</f>
        <v>3</v>
      </c>
      <c r="J19" s="1219">
        <v>3</v>
      </c>
      <c r="K19" s="971">
        <v>0</v>
      </c>
      <c r="L19" s="611"/>
      <c r="M19" s="1294">
        <f t="shared" ref="M19:M30" si="3">SUM(N19:O19)</f>
        <v>0</v>
      </c>
      <c r="N19" s="1219">
        <v>0</v>
      </c>
      <c r="O19" s="971">
        <v>0</v>
      </c>
      <c r="P19" s="611"/>
      <c r="Q19" s="360"/>
      <c r="R19" s="1294">
        <f t="shared" ref="R19:R30" si="4">SUM(S19:T19)</f>
        <v>4</v>
      </c>
      <c r="S19" s="1219">
        <v>4</v>
      </c>
      <c r="T19" s="971">
        <v>0</v>
      </c>
      <c r="U19" s="75"/>
      <c r="V19" s="611"/>
      <c r="W19" s="1294">
        <f t="shared" ref="W19:W30" si="5">SUM(X19:Y19)</f>
        <v>0</v>
      </c>
      <c r="X19" s="1219">
        <v>0</v>
      </c>
      <c r="Y19" s="971">
        <v>0</v>
      </c>
      <c r="Z19" s="75"/>
      <c r="AA19" s="1008"/>
      <c r="AB19" s="1294">
        <f t="shared" ref="AB19:AB30" si="6">SUM(AC19:AD19)</f>
        <v>0</v>
      </c>
      <c r="AC19" s="1219">
        <v>0</v>
      </c>
      <c r="AD19" s="971">
        <v>0</v>
      </c>
      <c r="AE19" s="360"/>
      <c r="AF19" s="380"/>
    </row>
    <row r="20" spans="2:32" ht="12" customHeight="1" x14ac:dyDescent="0.25">
      <c r="B20" s="32" t="s">
        <v>41</v>
      </c>
      <c r="C20" s="459" t="s">
        <v>481</v>
      </c>
      <c r="D20" s="336"/>
      <c r="E20" s="1294">
        <f t="shared" ref="E20:E30" si="7">SUM(F20:G20)</f>
        <v>45</v>
      </c>
      <c r="F20" s="1219">
        <v>37</v>
      </c>
      <c r="G20" s="971">
        <v>8</v>
      </c>
      <c r="H20" s="611"/>
      <c r="I20" s="1294">
        <f t="shared" ref="I20:I30" si="8">SUM(J20:K20)</f>
        <v>1</v>
      </c>
      <c r="J20" s="1219">
        <v>1</v>
      </c>
      <c r="K20" s="971">
        <v>0</v>
      </c>
      <c r="L20" s="611"/>
      <c r="M20" s="1294">
        <f t="shared" si="3"/>
        <v>6</v>
      </c>
      <c r="N20" s="1219">
        <v>6</v>
      </c>
      <c r="O20" s="971">
        <v>0</v>
      </c>
      <c r="P20" s="611"/>
      <c r="Q20" s="360"/>
      <c r="R20" s="1294">
        <f t="shared" si="4"/>
        <v>34</v>
      </c>
      <c r="S20" s="1219">
        <v>33</v>
      </c>
      <c r="T20" s="971">
        <v>1</v>
      </c>
      <c r="U20" s="75"/>
      <c r="V20" s="611"/>
      <c r="W20" s="1294">
        <v>2</v>
      </c>
      <c r="X20" s="1219">
        <v>2</v>
      </c>
      <c r="Y20" s="971">
        <v>0</v>
      </c>
      <c r="Z20" s="75"/>
      <c r="AA20" s="1008"/>
      <c r="AB20" s="1294">
        <f t="shared" si="6"/>
        <v>14</v>
      </c>
      <c r="AC20" s="1219">
        <v>14</v>
      </c>
      <c r="AD20" s="971">
        <v>0</v>
      </c>
      <c r="AE20" s="360"/>
      <c r="AF20" s="380"/>
    </row>
    <row r="21" spans="2:32" ht="12" customHeight="1" x14ac:dyDescent="0.25">
      <c r="B21" s="32" t="s">
        <v>45</v>
      </c>
      <c r="C21" s="459" t="s">
        <v>482</v>
      </c>
      <c r="D21" s="336"/>
      <c r="E21" s="1294">
        <f t="shared" si="7"/>
        <v>15</v>
      </c>
      <c r="F21" s="1219">
        <v>15</v>
      </c>
      <c r="G21" s="971">
        <v>0</v>
      </c>
      <c r="H21" s="360"/>
      <c r="I21" s="1294">
        <f t="shared" si="8"/>
        <v>22</v>
      </c>
      <c r="J21" s="1219">
        <v>22</v>
      </c>
      <c r="K21" s="971">
        <v>0</v>
      </c>
      <c r="L21" s="360"/>
      <c r="M21" s="1294">
        <f t="shared" si="3"/>
        <v>28</v>
      </c>
      <c r="N21" s="1219">
        <v>28</v>
      </c>
      <c r="O21" s="971">
        <v>0</v>
      </c>
      <c r="P21" s="611"/>
      <c r="Q21" s="360"/>
      <c r="R21" s="1294">
        <f t="shared" si="4"/>
        <v>15</v>
      </c>
      <c r="S21" s="1219">
        <v>15</v>
      </c>
      <c r="T21" s="971">
        <v>0</v>
      </c>
      <c r="U21" s="75"/>
      <c r="V21" s="611"/>
      <c r="W21" s="1294">
        <f t="shared" si="5"/>
        <v>22</v>
      </c>
      <c r="X21" s="1219">
        <v>22</v>
      </c>
      <c r="Y21" s="971">
        <v>0</v>
      </c>
      <c r="Z21" s="75"/>
      <c r="AA21" s="1008"/>
      <c r="AB21" s="1294">
        <f t="shared" si="6"/>
        <v>45</v>
      </c>
      <c r="AC21" s="1219">
        <v>45</v>
      </c>
      <c r="AD21" s="971">
        <v>0</v>
      </c>
      <c r="AE21" s="360"/>
      <c r="AF21" s="380"/>
    </row>
    <row r="22" spans="2:32" ht="12" customHeight="1" x14ac:dyDescent="0.25">
      <c r="B22" s="32" t="s">
        <v>45</v>
      </c>
      <c r="C22" s="459" t="s">
        <v>483</v>
      </c>
      <c r="D22" s="336"/>
      <c r="E22" s="1294">
        <f t="shared" si="7"/>
        <v>55</v>
      </c>
      <c r="F22" s="1219">
        <v>55</v>
      </c>
      <c r="G22" s="971">
        <v>0</v>
      </c>
      <c r="H22" s="611"/>
      <c r="I22" s="1294">
        <f t="shared" si="8"/>
        <v>6</v>
      </c>
      <c r="J22" s="1219">
        <v>5</v>
      </c>
      <c r="K22" s="971">
        <v>1</v>
      </c>
      <c r="L22" s="611"/>
      <c r="M22" s="1294">
        <f t="shared" si="3"/>
        <v>42</v>
      </c>
      <c r="N22" s="1219">
        <v>42</v>
      </c>
      <c r="O22" s="971">
        <v>0</v>
      </c>
      <c r="P22" s="611"/>
      <c r="Q22" s="360"/>
      <c r="R22" s="1294">
        <f t="shared" si="4"/>
        <v>62</v>
      </c>
      <c r="S22" s="1219">
        <v>62</v>
      </c>
      <c r="T22" s="971">
        <v>0</v>
      </c>
      <c r="U22" s="75"/>
      <c r="V22" s="611"/>
      <c r="W22" s="1294">
        <f t="shared" si="5"/>
        <v>6</v>
      </c>
      <c r="X22" s="1219">
        <v>5</v>
      </c>
      <c r="Y22" s="971">
        <v>1</v>
      </c>
      <c r="Z22" s="75"/>
      <c r="AA22" s="1008"/>
      <c r="AB22" s="1294">
        <f t="shared" si="6"/>
        <v>42</v>
      </c>
      <c r="AC22" s="1219">
        <v>42</v>
      </c>
      <c r="AD22" s="971">
        <v>0</v>
      </c>
      <c r="AE22" s="360"/>
      <c r="AF22" s="380"/>
    </row>
    <row r="23" spans="2:32" ht="12" customHeight="1" x14ac:dyDescent="0.25">
      <c r="B23" s="32" t="s">
        <v>47</v>
      </c>
      <c r="C23" s="459" t="s">
        <v>484</v>
      </c>
      <c r="D23" s="336"/>
      <c r="E23" s="1294">
        <f t="shared" si="7"/>
        <v>71</v>
      </c>
      <c r="F23" s="1219">
        <v>65</v>
      </c>
      <c r="G23" s="971">
        <v>6</v>
      </c>
      <c r="H23" s="611"/>
      <c r="I23" s="1294">
        <f t="shared" si="8"/>
        <v>11</v>
      </c>
      <c r="J23" s="1219">
        <v>11</v>
      </c>
      <c r="K23" s="971">
        <v>0</v>
      </c>
      <c r="L23" s="611"/>
      <c r="M23" s="1294">
        <f t="shared" si="3"/>
        <v>0</v>
      </c>
      <c r="N23" s="1219">
        <v>0</v>
      </c>
      <c r="O23" s="971">
        <v>0</v>
      </c>
      <c r="P23" s="611"/>
      <c r="Q23" s="360"/>
      <c r="R23" s="1294">
        <f t="shared" si="4"/>
        <v>102</v>
      </c>
      <c r="S23" s="1219">
        <v>102</v>
      </c>
      <c r="T23" s="971">
        <v>0</v>
      </c>
      <c r="U23" s="75"/>
      <c r="V23" s="611"/>
      <c r="W23" s="1294">
        <f t="shared" si="5"/>
        <v>24</v>
      </c>
      <c r="X23" s="1219">
        <v>24</v>
      </c>
      <c r="Y23" s="971">
        <v>0</v>
      </c>
      <c r="Z23" s="75"/>
      <c r="AA23" s="1008"/>
      <c r="AB23" s="1294">
        <f t="shared" si="6"/>
        <v>0</v>
      </c>
      <c r="AC23" s="1219">
        <v>0</v>
      </c>
      <c r="AD23" s="971">
        <v>0</v>
      </c>
      <c r="AE23" s="360"/>
      <c r="AF23" s="380"/>
    </row>
    <row r="24" spans="2:32" ht="12" customHeight="1" x14ac:dyDescent="0.25">
      <c r="B24" s="32" t="s">
        <v>49</v>
      </c>
      <c r="C24" s="459" t="s">
        <v>485</v>
      </c>
      <c r="D24" s="336"/>
      <c r="E24" s="1294">
        <f t="shared" si="7"/>
        <v>22</v>
      </c>
      <c r="F24" s="1219">
        <v>22</v>
      </c>
      <c r="G24" s="971">
        <v>0</v>
      </c>
      <c r="H24" s="611"/>
      <c r="I24" s="1294">
        <f t="shared" si="8"/>
        <v>0</v>
      </c>
      <c r="J24" s="1219">
        <v>0</v>
      </c>
      <c r="K24" s="971">
        <v>0</v>
      </c>
      <c r="L24" s="611"/>
      <c r="M24" s="1294">
        <f t="shared" si="3"/>
        <v>0</v>
      </c>
      <c r="N24" s="1219">
        <v>0</v>
      </c>
      <c r="O24" s="971">
        <v>0</v>
      </c>
      <c r="P24" s="611"/>
      <c r="Q24" s="360"/>
      <c r="R24" s="1294">
        <f t="shared" si="4"/>
        <v>5</v>
      </c>
      <c r="S24" s="1219">
        <v>5</v>
      </c>
      <c r="T24" s="971">
        <v>0</v>
      </c>
      <c r="U24" s="75"/>
      <c r="V24" s="611"/>
      <c r="W24" s="1294">
        <f t="shared" si="5"/>
        <v>0</v>
      </c>
      <c r="X24" s="1219">
        <v>0</v>
      </c>
      <c r="Y24" s="971">
        <v>0</v>
      </c>
      <c r="Z24" s="75"/>
      <c r="AA24" s="1008"/>
      <c r="AB24" s="1294">
        <f t="shared" si="6"/>
        <v>0</v>
      </c>
      <c r="AC24" s="1219">
        <v>0</v>
      </c>
      <c r="AD24" s="971">
        <v>0</v>
      </c>
      <c r="AE24" s="360"/>
      <c r="AF24" s="380"/>
    </row>
    <row r="25" spans="2:32" ht="12" customHeight="1" x14ac:dyDescent="0.25">
      <c r="B25" s="32" t="s">
        <v>50</v>
      </c>
      <c r="C25" s="458" t="s">
        <v>486</v>
      </c>
      <c r="D25" s="336"/>
      <c r="E25" s="1294">
        <f t="shared" si="7"/>
        <v>0</v>
      </c>
      <c r="F25" s="1219">
        <v>0</v>
      </c>
      <c r="G25" s="971">
        <v>0</v>
      </c>
      <c r="H25" s="611"/>
      <c r="I25" s="1294">
        <f t="shared" si="8"/>
        <v>2</v>
      </c>
      <c r="J25" s="1219">
        <v>2</v>
      </c>
      <c r="K25" s="971">
        <v>0</v>
      </c>
      <c r="L25" s="611"/>
      <c r="M25" s="1294">
        <f t="shared" si="3"/>
        <v>1</v>
      </c>
      <c r="N25" s="1219">
        <v>1</v>
      </c>
      <c r="O25" s="971">
        <v>0</v>
      </c>
      <c r="P25" s="611"/>
      <c r="Q25" s="360"/>
      <c r="R25" s="1294">
        <f t="shared" si="4"/>
        <v>1</v>
      </c>
      <c r="S25" s="1219">
        <v>1</v>
      </c>
      <c r="T25" s="971">
        <v>0</v>
      </c>
      <c r="U25" s="75"/>
      <c r="V25" s="611"/>
      <c r="W25" s="1294">
        <f t="shared" si="5"/>
        <v>0</v>
      </c>
      <c r="X25" s="1219">
        <v>0</v>
      </c>
      <c r="Y25" s="971">
        <v>0</v>
      </c>
      <c r="Z25" s="75"/>
      <c r="AA25" s="1008"/>
      <c r="AB25" s="1294">
        <f t="shared" si="6"/>
        <v>2</v>
      </c>
      <c r="AC25" s="1219">
        <v>2</v>
      </c>
      <c r="AD25" s="971">
        <v>0</v>
      </c>
      <c r="AE25" s="360"/>
      <c r="AF25" s="380"/>
    </row>
    <row r="26" spans="2:32" ht="12" customHeight="1" x14ac:dyDescent="0.25">
      <c r="B26" s="32" t="s">
        <v>50</v>
      </c>
      <c r="C26" s="458" t="s">
        <v>487</v>
      </c>
      <c r="D26" s="336"/>
      <c r="E26" s="1294">
        <f t="shared" si="7"/>
        <v>2</v>
      </c>
      <c r="F26" s="1219">
        <v>2</v>
      </c>
      <c r="G26" s="971">
        <v>0</v>
      </c>
      <c r="H26" s="611"/>
      <c r="I26" s="1294">
        <f t="shared" si="8"/>
        <v>0</v>
      </c>
      <c r="J26" s="1219">
        <v>0</v>
      </c>
      <c r="K26" s="971">
        <v>0</v>
      </c>
      <c r="L26" s="611"/>
      <c r="M26" s="1294">
        <f t="shared" si="3"/>
        <v>0</v>
      </c>
      <c r="N26" s="1219">
        <v>0</v>
      </c>
      <c r="O26" s="971">
        <v>0</v>
      </c>
      <c r="P26" s="611"/>
      <c r="Q26" s="360"/>
      <c r="R26" s="1294">
        <f t="shared" si="4"/>
        <v>1</v>
      </c>
      <c r="S26" s="1219">
        <v>1</v>
      </c>
      <c r="T26" s="971">
        <v>0</v>
      </c>
      <c r="U26" s="75"/>
      <c r="V26" s="611"/>
      <c r="W26" s="1294">
        <f t="shared" si="5"/>
        <v>0</v>
      </c>
      <c r="X26" s="1219">
        <v>0</v>
      </c>
      <c r="Y26" s="971">
        <v>0</v>
      </c>
      <c r="Z26" s="75"/>
      <c r="AA26" s="1008"/>
      <c r="AB26" s="1294">
        <f t="shared" si="6"/>
        <v>0</v>
      </c>
      <c r="AC26" s="1219">
        <v>0</v>
      </c>
      <c r="AD26" s="971">
        <v>0</v>
      </c>
      <c r="AE26" s="360"/>
      <c r="AF26" s="380"/>
    </row>
    <row r="27" spans="2:32" ht="12" customHeight="1" x14ac:dyDescent="0.25">
      <c r="B27" s="32" t="s">
        <v>719</v>
      </c>
      <c r="C27" s="458" t="s">
        <v>488</v>
      </c>
      <c r="D27" s="336"/>
      <c r="E27" s="1294">
        <f t="shared" si="7"/>
        <v>0</v>
      </c>
      <c r="F27" s="1219">
        <v>0</v>
      </c>
      <c r="G27" s="971">
        <v>0</v>
      </c>
      <c r="H27" s="611"/>
      <c r="I27" s="1294">
        <f t="shared" si="8"/>
        <v>0</v>
      </c>
      <c r="J27" s="1219">
        <v>0</v>
      </c>
      <c r="K27" s="971">
        <v>0</v>
      </c>
      <c r="L27" s="611"/>
      <c r="M27" s="1294">
        <f t="shared" si="3"/>
        <v>0</v>
      </c>
      <c r="N27" s="1219">
        <v>0</v>
      </c>
      <c r="O27" s="971">
        <v>0</v>
      </c>
      <c r="P27" s="611"/>
      <c r="Q27" s="360"/>
      <c r="R27" s="1294">
        <f t="shared" si="4"/>
        <v>1</v>
      </c>
      <c r="S27" s="1219">
        <v>1</v>
      </c>
      <c r="T27" s="971">
        <v>0</v>
      </c>
      <c r="U27" s="75"/>
      <c r="V27" s="611"/>
      <c r="W27" s="1294">
        <f t="shared" si="5"/>
        <v>0</v>
      </c>
      <c r="X27" s="1219">
        <v>0</v>
      </c>
      <c r="Y27" s="971">
        <v>0</v>
      </c>
      <c r="Z27" s="75"/>
      <c r="AA27" s="1008"/>
      <c r="AB27" s="1294">
        <f t="shared" si="6"/>
        <v>1</v>
      </c>
      <c r="AC27" s="1219">
        <v>1</v>
      </c>
      <c r="AD27" s="971">
        <v>0</v>
      </c>
      <c r="AE27" s="360"/>
      <c r="AF27" s="380"/>
    </row>
    <row r="28" spans="2:32" ht="12" customHeight="1" x14ac:dyDescent="0.25">
      <c r="B28" s="32" t="s">
        <v>55</v>
      </c>
      <c r="C28" s="458" t="s">
        <v>489</v>
      </c>
      <c r="D28" s="336"/>
      <c r="E28" s="1294">
        <f t="shared" si="7"/>
        <v>72</v>
      </c>
      <c r="F28" s="1219">
        <v>72</v>
      </c>
      <c r="G28" s="971">
        <v>0</v>
      </c>
      <c r="H28" s="611"/>
      <c r="I28" s="1294">
        <f t="shared" si="8"/>
        <v>0</v>
      </c>
      <c r="J28" s="1219">
        <v>0</v>
      </c>
      <c r="K28" s="971">
        <v>0</v>
      </c>
      <c r="L28" s="611"/>
      <c r="M28" s="1294">
        <f t="shared" si="3"/>
        <v>0</v>
      </c>
      <c r="N28" s="1219">
        <v>0</v>
      </c>
      <c r="O28" s="971">
        <v>0</v>
      </c>
      <c r="P28" s="611"/>
      <c r="Q28" s="360"/>
      <c r="R28" s="1294">
        <f t="shared" si="4"/>
        <v>87</v>
      </c>
      <c r="S28" s="1219">
        <v>87</v>
      </c>
      <c r="T28" s="971">
        <v>0</v>
      </c>
      <c r="U28" s="75"/>
      <c r="V28" s="611"/>
      <c r="W28" s="1294">
        <f t="shared" si="5"/>
        <v>1</v>
      </c>
      <c r="X28" s="1219">
        <v>1</v>
      </c>
      <c r="Y28" s="971">
        <v>0</v>
      </c>
      <c r="Z28" s="75"/>
      <c r="AA28" s="1008"/>
      <c r="AB28" s="1294">
        <f t="shared" si="6"/>
        <v>0</v>
      </c>
      <c r="AC28" s="1219">
        <v>0</v>
      </c>
      <c r="AD28" s="971">
        <v>0</v>
      </c>
      <c r="AE28" s="360"/>
      <c r="AF28" s="380"/>
    </row>
    <row r="29" spans="2:32" ht="12" customHeight="1" x14ac:dyDescent="0.25">
      <c r="B29" s="32" t="s">
        <v>56</v>
      </c>
      <c r="C29" s="459" t="s">
        <v>490</v>
      </c>
      <c r="D29" s="336"/>
      <c r="E29" s="1294">
        <f t="shared" si="7"/>
        <v>11</v>
      </c>
      <c r="F29" s="1219">
        <v>10</v>
      </c>
      <c r="G29" s="971">
        <v>1</v>
      </c>
      <c r="H29" s="611"/>
      <c r="I29" s="1294">
        <f t="shared" si="8"/>
        <v>4</v>
      </c>
      <c r="J29" s="1219">
        <v>1</v>
      </c>
      <c r="K29" s="971">
        <v>3</v>
      </c>
      <c r="L29" s="611"/>
      <c r="M29" s="1294">
        <f t="shared" si="3"/>
        <v>0</v>
      </c>
      <c r="N29" s="1219" t="s">
        <v>131</v>
      </c>
      <c r="O29" s="971" t="s">
        <v>131</v>
      </c>
      <c r="P29" s="611"/>
      <c r="Q29" s="360"/>
      <c r="R29" s="1294">
        <f t="shared" si="4"/>
        <v>12</v>
      </c>
      <c r="S29" s="1219">
        <v>7</v>
      </c>
      <c r="T29" s="971">
        <v>5</v>
      </c>
      <c r="U29" s="75"/>
      <c r="V29" s="611"/>
      <c r="W29" s="1294">
        <f t="shared" si="5"/>
        <v>3</v>
      </c>
      <c r="X29" s="1219">
        <v>1</v>
      </c>
      <c r="Y29" s="971">
        <v>2</v>
      </c>
      <c r="Z29" s="75"/>
      <c r="AA29" s="611"/>
      <c r="AB29" s="1294" t="s">
        <v>131</v>
      </c>
      <c r="AC29" s="1219" t="s">
        <v>131</v>
      </c>
      <c r="AD29" s="971" t="s">
        <v>131</v>
      </c>
      <c r="AE29" s="360"/>
      <c r="AF29" s="380"/>
    </row>
    <row r="30" spans="2:32" ht="12" customHeight="1" x14ac:dyDescent="0.25">
      <c r="B30" s="42" t="s">
        <v>58</v>
      </c>
      <c r="C30" s="460" t="s">
        <v>491</v>
      </c>
      <c r="D30" s="336"/>
      <c r="E30" s="1295">
        <f t="shared" si="7"/>
        <v>13</v>
      </c>
      <c r="F30" s="1293">
        <v>13</v>
      </c>
      <c r="G30" s="1300">
        <v>0</v>
      </c>
      <c r="H30" s="611"/>
      <c r="I30" s="1295">
        <f t="shared" si="8"/>
        <v>0</v>
      </c>
      <c r="J30" s="1293">
        <v>0</v>
      </c>
      <c r="K30" s="1300">
        <v>0</v>
      </c>
      <c r="L30" s="611"/>
      <c r="M30" s="1295">
        <f t="shared" si="3"/>
        <v>1</v>
      </c>
      <c r="N30" s="1293">
        <v>1</v>
      </c>
      <c r="O30" s="1300">
        <v>0</v>
      </c>
      <c r="P30" s="611"/>
      <c r="Q30" s="360"/>
      <c r="R30" s="1295">
        <f t="shared" si="4"/>
        <v>13</v>
      </c>
      <c r="S30" s="1293">
        <v>13</v>
      </c>
      <c r="T30" s="1300">
        <v>0</v>
      </c>
      <c r="U30" s="75"/>
      <c r="V30" s="611"/>
      <c r="W30" s="1294">
        <f t="shared" si="5"/>
        <v>0</v>
      </c>
      <c r="X30" s="1219">
        <v>0</v>
      </c>
      <c r="Y30" s="971">
        <v>0</v>
      </c>
      <c r="Z30" s="75"/>
      <c r="AA30" s="1008"/>
      <c r="AB30" s="1295">
        <f t="shared" si="6"/>
        <v>3</v>
      </c>
      <c r="AC30" s="1293">
        <v>3</v>
      </c>
      <c r="AD30" s="1300">
        <v>0</v>
      </c>
      <c r="AE30" s="360"/>
      <c r="AF30" s="380"/>
    </row>
    <row r="31" spans="2:32" ht="12" customHeight="1" x14ac:dyDescent="0.25">
      <c r="B31" s="157" t="s">
        <v>30</v>
      </c>
      <c r="C31" s="58"/>
      <c r="D31" s="336"/>
      <c r="E31" s="610">
        <f>SUM(E18:E30)</f>
        <v>354</v>
      </c>
      <c r="F31" s="360"/>
      <c r="G31" s="360"/>
      <c r="H31" s="611"/>
      <c r="I31" s="610">
        <f>SUM(I18:I30)</f>
        <v>49</v>
      </c>
      <c r="J31" s="360"/>
      <c r="K31" s="360"/>
      <c r="L31" s="611"/>
      <c r="M31" s="1029">
        <f>SUM(M17:M30)</f>
        <v>87</v>
      </c>
      <c r="N31" s="360"/>
      <c r="O31" s="360"/>
      <c r="P31" s="360"/>
      <c r="Q31" s="360"/>
      <c r="R31" s="610">
        <f>SUM(R18:R30)</f>
        <v>374</v>
      </c>
      <c r="S31" s="610"/>
      <c r="T31" s="610"/>
      <c r="U31" s="610"/>
      <c r="V31" s="611"/>
      <c r="W31" s="610">
        <f>SUM(W18:W30)</f>
        <v>58</v>
      </c>
      <c r="X31" s="610"/>
      <c r="Y31" s="610"/>
      <c r="Z31" s="1027"/>
      <c r="AA31" s="1027"/>
      <c r="AB31" s="610">
        <f>SUM(AB18:AB30)</f>
        <v>117</v>
      </c>
      <c r="AC31" s="360"/>
      <c r="AD31" s="360"/>
      <c r="AE31" s="360"/>
      <c r="AF31" s="380"/>
    </row>
    <row r="32" spans="2:32" ht="12" customHeight="1" x14ac:dyDescent="0.25">
      <c r="B32" s="48"/>
      <c r="C32" s="58"/>
      <c r="D32" s="336"/>
      <c r="E32" s="610"/>
      <c r="F32" s="611"/>
      <c r="G32" s="611"/>
      <c r="H32" s="611"/>
      <c r="I32" s="610"/>
      <c r="J32" s="611"/>
      <c r="K32" s="611"/>
      <c r="L32" s="611"/>
      <c r="M32" s="1029"/>
      <c r="N32" s="360"/>
      <c r="O32" s="360"/>
      <c r="P32" s="360"/>
      <c r="Q32" s="360"/>
      <c r="R32" s="610"/>
      <c r="S32" s="611"/>
      <c r="T32" s="611"/>
      <c r="U32" s="611"/>
      <c r="V32" s="611"/>
      <c r="W32" s="610"/>
      <c r="X32" s="611"/>
      <c r="Y32" s="360"/>
      <c r="Z32" s="360"/>
      <c r="AA32" s="360"/>
      <c r="AB32" s="360"/>
      <c r="AC32" s="360"/>
      <c r="AD32" s="360"/>
      <c r="AE32" s="360"/>
      <c r="AF32" s="380"/>
    </row>
    <row r="33" spans="1:32" ht="12" customHeight="1" x14ac:dyDescent="0.25">
      <c r="B33" s="437" t="s">
        <v>64</v>
      </c>
      <c r="C33" s="116"/>
      <c r="D33" s="336"/>
      <c r="E33" s="610"/>
      <c r="F33" s="611"/>
      <c r="G33" s="611"/>
      <c r="H33" s="611"/>
      <c r="I33" s="610"/>
      <c r="J33" s="611"/>
      <c r="K33" s="611"/>
      <c r="L33" s="611"/>
      <c r="M33" s="1029"/>
      <c r="N33" s="360"/>
      <c r="O33" s="360" t="s">
        <v>628</v>
      </c>
      <c r="P33" s="360"/>
      <c r="Q33" s="360"/>
      <c r="R33" s="610"/>
      <c r="S33" s="611"/>
      <c r="T33" s="611"/>
      <c r="U33" s="611"/>
      <c r="V33" s="611"/>
      <c r="W33" s="610"/>
      <c r="X33" s="611"/>
      <c r="Y33" s="380"/>
      <c r="Z33" s="380"/>
      <c r="AA33" s="380"/>
      <c r="AB33" s="380"/>
      <c r="AC33" s="380"/>
      <c r="AD33" s="360"/>
      <c r="AE33" s="360"/>
      <c r="AF33" s="380"/>
    </row>
    <row r="34" spans="1:32" ht="12" customHeight="1" x14ac:dyDescent="0.25">
      <c r="B34" s="260" t="s">
        <v>166</v>
      </c>
      <c r="C34" s="457" t="s">
        <v>519</v>
      </c>
      <c r="D34" s="336"/>
      <c r="E34" s="1213">
        <f>SUM(F34:G34)</f>
        <v>0</v>
      </c>
      <c r="F34" s="1216">
        <v>0</v>
      </c>
      <c r="G34" s="1202">
        <v>0</v>
      </c>
      <c r="H34" s="611"/>
      <c r="I34" s="1213">
        <f>SUM(J34:K34)</f>
        <v>0</v>
      </c>
      <c r="J34" s="1216">
        <v>0</v>
      </c>
      <c r="K34" s="1202">
        <v>0</v>
      </c>
      <c r="L34" s="611"/>
      <c r="M34" s="1213">
        <f>SUM(N34:O34)</f>
        <v>0</v>
      </c>
      <c r="N34" s="1216">
        <v>0</v>
      </c>
      <c r="O34" s="1202">
        <v>0</v>
      </c>
      <c r="P34" s="611"/>
      <c r="Q34" s="360"/>
      <c r="R34" s="1213">
        <f t="shared" ref="R34:R50" si="9">SUM(S34:T34)</f>
        <v>0</v>
      </c>
      <c r="S34" s="1216">
        <v>0</v>
      </c>
      <c r="T34" s="1202">
        <v>0</v>
      </c>
      <c r="U34" s="75"/>
      <c r="V34" s="611"/>
      <c r="W34" s="1213">
        <f t="shared" ref="W34:W50" si="10">SUM(X34:Y34)</f>
        <v>0</v>
      </c>
      <c r="X34" s="1216">
        <v>0</v>
      </c>
      <c r="Y34" s="1202">
        <v>0</v>
      </c>
      <c r="Z34" s="75"/>
      <c r="AA34" s="1008"/>
      <c r="AB34" s="1213">
        <f>SUM(AC34:AD34)</f>
        <v>0</v>
      </c>
      <c r="AC34" s="1216">
        <v>0</v>
      </c>
      <c r="AD34" s="1202">
        <v>0</v>
      </c>
      <c r="AE34" s="360"/>
      <c r="AF34" s="380"/>
    </row>
    <row r="35" spans="1:32" ht="12" customHeight="1" x14ac:dyDescent="0.25">
      <c r="B35" s="32" t="s">
        <v>73</v>
      </c>
      <c r="C35" s="459" t="s">
        <v>493</v>
      </c>
      <c r="D35" s="336"/>
      <c r="E35" s="1294">
        <f t="shared" ref="E35:E50" si="11">SUM(F35:G35)</f>
        <v>6</v>
      </c>
      <c r="F35" s="1219">
        <v>6</v>
      </c>
      <c r="G35" s="971">
        <v>0</v>
      </c>
      <c r="H35" s="611"/>
      <c r="I35" s="1294">
        <f t="shared" ref="I35:I50" si="12">SUM(J35:K35)</f>
        <v>1</v>
      </c>
      <c r="J35" s="1219">
        <v>1</v>
      </c>
      <c r="K35" s="971">
        <v>0</v>
      </c>
      <c r="L35" s="611"/>
      <c r="M35" s="1294">
        <f t="shared" ref="M35:M50" si="13">SUM(N35:O35)</f>
        <v>0</v>
      </c>
      <c r="N35" s="1219">
        <v>0</v>
      </c>
      <c r="O35" s="971">
        <v>0</v>
      </c>
      <c r="P35" s="611"/>
      <c r="Q35" s="360"/>
      <c r="R35" s="1294">
        <f t="shared" si="9"/>
        <v>9</v>
      </c>
      <c r="S35" s="1219">
        <v>9</v>
      </c>
      <c r="T35" s="971">
        <v>0</v>
      </c>
      <c r="U35" s="75"/>
      <c r="V35" s="611"/>
      <c r="W35" s="1294">
        <f t="shared" si="10"/>
        <v>0</v>
      </c>
      <c r="X35" s="1219">
        <v>0</v>
      </c>
      <c r="Y35" s="971">
        <v>0</v>
      </c>
      <c r="Z35" s="75"/>
      <c r="AA35" s="1008"/>
      <c r="AB35" s="1294">
        <f t="shared" ref="AB35:AB50" si="14">SUM(AC35:AD35)</f>
        <v>0</v>
      </c>
      <c r="AC35" s="1219">
        <v>0</v>
      </c>
      <c r="AD35" s="971">
        <v>0</v>
      </c>
      <c r="AE35" s="360"/>
      <c r="AF35" s="380"/>
    </row>
    <row r="36" spans="1:32" ht="12" customHeight="1" x14ac:dyDescent="0.25">
      <c r="B36" s="32" t="s">
        <v>74</v>
      </c>
      <c r="C36" s="459" t="s">
        <v>494</v>
      </c>
      <c r="D36" s="336"/>
      <c r="E36" s="1294">
        <f t="shared" si="11"/>
        <v>0</v>
      </c>
      <c r="F36" s="1219">
        <v>0</v>
      </c>
      <c r="G36" s="971">
        <v>0</v>
      </c>
      <c r="H36" s="611"/>
      <c r="I36" s="1294">
        <f t="shared" si="12"/>
        <v>0</v>
      </c>
      <c r="J36" s="1219">
        <v>0</v>
      </c>
      <c r="K36" s="971">
        <v>0</v>
      </c>
      <c r="L36" s="611"/>
      <c r="M36" s="1294">
        <f t="shared" si="13"/>
        <v>2</v>
      </c>
      <c r="N36" s="1219">
        <v>2</v>
      </c>
      <c r="O36" s="971">
        <v>0</v>
      </c>
      <c r="P36" s="611"/>
      <c r="Q36" s="360"/>
      <c r="R36" s="1294">
        <v>2</v>
      </c>
      <c r="S36" s="1219">
        <v>2</v>
      </c>
      <c r="T36" s="971">
        <v>0</v>
      </c>
      <c r="U36" s="75"/>
      <c r="V36" s="611"/>
      <c r="W36" s="1294">
        <v>4</v>
      </c>
      <c r="X36" s="1219">
        <v>4</v>
      </c>
      <c r="Y36" s="971">
        <v>0</v>
      </c>
      <c r="Z36" s="75"/>
      <c r="AA36" s="1008"/>
      <c r="AB36" s="1294">
        <f t="shared" si="14"/>
        <v>0</v>
      </c>
      <c r="AC36" s="1219">
        <v>0</v>
      </c>
      <c r="AD36" s="971">
        <v>0</v>
      </c>
      <c r="AE36" s="360"/>
      <c r="AF36" s="380"/>
    </row>
    <row r="37" spans="1:32" ht="12" customHeight="1" x14ac:dyDescent="0.25">
      <c r="B37" s="32" t="s">
        <v>76</v>
      </c>
      <c r="C37" s="459" t="s">
        <v>496</v>
      </c>
      <c r="D37" s="336"/>
      <c r="E37" s="1294">
        <f t="shared" si="11"/>
        <v>0</v>
      </c>
      <c r="F37" s="1219">
        <v>0</v>
      </c>
      <c r="G37" s="971">
        <v>0</v>
      </c>
      <c r="H37" s="611"/>
      <c r="I37" s="1294">
        <f t="shared" si="12"/>
        <v>0</v>
      </c>
      <c r="J37" s="1219">
        <v>0</v>
      </c>
      <c r="K37" s="971">
        <v>0</v>
      </c>
      <c r="L37" s="611"/>
      <c r="M37" s="1294">
        <f t="shared" si="13"/>
        <v>6</v>
      </c>
      <c r="N37" s="1219">
        <v>6</v>
      </c>
      <c r="O37" s="971">
        <v>0</v>
      </c>
      <c r="P37" s="611"/>
      <c r="Q37" s="360"/>
      <c r="R37" s="1294">
        <f t="shared" si="9"/>
        <v>1</v>
      </c>
      <c r="S37" s="1219">
        <v>1</v>
      </c>
      <c r="T37" s="971">
        <v>0</v>
      </c>
      <c r="U37" s="75"/>
      <c r="V37" s="611"/>
      <c r="W37" s="1294">
        <f t="shared" si="10"/>
        <v>2</v>
      </c>
      <c r="X37" s="1219">
        <v>2</v>
      </c>
      <c r="Y37" s="971">
        <v>0</v>
      </c>
      <c r="Z37" s="75"/>
      <c r="AA37" s="1008"/>
      <c r="AB37" s="1294">
        <f t="shared" si="14"/>
        <v>1</v>
      </c>
      <c r="AC37" s="1219">
        <v>1</v>
      </c>
      <c r="AD37" s="971">
        <v>0</v>
      </c>
      <c r="AE37" s="360"/>
      <c r="AF37" s="380"/>
    </row>
    <row r="38" spans="1:32" ht="12" customHeight="1" x14ac:dyDescent="0.25">
      <c r="B38" s="32" t="s">
        <v>78</v>
      </c>
      <c r="C38" s="459" t="s">
        <v>494</v>
      </c>
      <c r="D38" s="336"/>
      <c r="E38" s="1294">
        <f t="shared" si="11"/>
        <v>13</v>
      </c>
      <c r="F38" s="1219">
        <v>9</v>
      </c>
      <c r="G38" s="971">
        <v>4</v>
      </c>
      <c r="H38" s="611"/>
      <c r="I38" s="1294">
        <f t="shared" si="12"/>
        <v>2</v>
      </c>
      <c r="J38" s="1219">
        <v>2</v>
      </c>
      <c r="K38" s="971">
        <v>0</v>
      </c>
      <c r="L38" s="611"/>
      <c r="M38" s="1294">
        <f t="shared" si="13"/>
        <v>0</v>
      </c>
      <c r="N38" s="1219">
        <v>0</v>
      </c>
      <c r="O38" s="971">
        <v>0</v>
      </c>
      <c r="P38" s="611"/>
      <c r="Q38" s="360"/>
      <c r="R38" s="1294">
        <f t="shared" si="9"/>
        <v>5</v>
      </c>
      <c r="S38" s="1219">
        <v>2</v>
      </c>
      <c r="T38" s="971">
        <v>3</v>
      </c>
      <c r="U38" s="75" t="s">
        <v>130</v>
      </c>
      <c r="V38" s="611"/>
      <c r="W38" s="1294">
        <f t="shared" si="10"/>
        <v>2</v>
      </c>
      <c r="X38" s="1219">
        <v>2</v>
      </c>
      <c r="Y38" s="971">
        <v>0</v>
      </c>
      <c r="Z38" s="75"/>
      <c r="AA38" s="1008"/>
      <c r="AB38" s="1294">
        <f t="shared" si="14"/>
        <v>0</v>
      </c>
      <c r="AC38" s="1219">
        <v>0</v>
      </c>
      <c r="AD38" s="971">
        <v>0</v>
      </c>
      <c r="AE38" s="360"/>
      <c r="AF38" s="380"/>
    </row>
    <row r="39" spans="1:32" s="112" customFormat="1" ht="12" customHeight="1" x14ac:dyDescent="0.25">
      <c r="A39" s="1"/>
      <c r="B39" s="32" t="s">
        <v>79</v>
      </c>
      <c r="C39" s="467" t="s">
        <v>497</v>
      </c>
      <c r="D39" s="345"/>
      <c r="E39" s="1294">
        <f t="shared" si="11"/>
        <v>6</v>
      </c>
      <c r="F39" s="1219">
        <v>3</v>
      </c>
      <c r="G39" s="971">
        <v>3</v>
      </c>
      <c r="H39" s="611"/>
      <c r="I39" s="1294">
        <f t="shared" si="12"/>
        <v>24</v>
      </c>
      <c r="J39" s="1219">
        <v>17</v>
      </c>
      <c r="K39" s="971">
        <v>7</v>
      </c>
      <c r="L39" s="611"/>
      <c r="M39" s="1294">
        <f t="shared" si="13"/>
        <v>2</v>
      </c>
      <c r="N39" s="1219">
        <v>2</v>
      </c>
      <c r="O39" s="971">
        <v>0</v>
      </c>
      <c r="P39" s="611"/>
      <c r="Q39" s="360"/>
      <c r="R39" s="1294">
        <f t="shared" si="9"/>
        <v>16</v>
      </c>
      <c r="S39" s="1219">
        <v>15</v>
      </c>
      <c r="T39" s="971">
        <v>1</v>
      </c>
      <c r="U39" s="75" t="s">
        <v>130</v>
      </c>
      <c r="V39" s="611"/>
      <c r="W39" s="1294">
        <f t="shared" si="10"/>
        <v>26</v>
      </c>
      <c r="X39" s="1219">
        <v>19</v>
      </c>
      <c r="Y39" s="971">
        <v>7</v>
      </c>
      <c r="Z39" s="75" t="s">
        <v>130</v>
      </c>
      <c r="AA39" s="1008"/>
      <c r="AB39" s="1294" t="s">
        <v>131</v>
      </c>
      <c r="AC39" s="1219" t="s">
        <v>131</v>
      </c>
      <c r="AD39" s="971" t="s">
        <v>131</v>
      </c>
      <c r="AE39" s="360"/>
      <c r="AF39" s="932"/>
    </row>
    <row r="40" spans="1:32" ht="12" customHeight="1" x14ac:dyDescent="0.25">
      <c r="B40" s="32" t="s">
        <v>601</v>
      </c>
      <c r="C40" s="459" t="s">
        <v>498</v>
      </c>
      <c r="D40" s="336"/>
      <c r="E40" s="1294">
        <f t="shared" si="11"/>
        <v>3</v>
      </c>
      <c r="F40" s="1219">
        <v>3</v>
      </c>
      <c r="G40" s="971">
        <v>0</v>
      </c>
      <c r="H40" s="611"/>
      <c r="I40" s="1294">
        <f t="shared" si="12"/>
        <v>2</v>
      </c>
      <c r="J40" s="1219">
        <v>2</v>
      </c>
      <c r="K40" s="971">
        <v>0</v>
      </c>
      <c r="L40" s="611"/>
      <c r="M40" s="1294">
        <f t="shared" si="13"/>
        <v>0</v>
      </c>
      <c r="N40" s="1219">
        <v>0</v>
      </c>
      <c r="O40" s="971">
        <v>0</v>
      </c>
      <c r="P40" s="611"/>
      <c r="Q40" s="360"/>
      <c r="R40" s="1294">
        <f t="shared" si="9"/>
        <v>1</v>
      </c>
      <c r="S40" s="1219">
        <v>1</v>
      </c>
      <c r="T40" s="971">
        <v>0</v>
      </c>
      <c r="U40" s="75"/>
      <c r="V40" s="611"/>
      <c r="W40" s="1294">
        <f t="shared" si="10"/>
        <v>3</v>
      </c>
      <c r="X40" s="1219">
        <v>3</v>
      </c>
      <c r="Y40" s="971">
        <v>0</v>
      </c>
      <c r="Z40" s="75"/>
      <c r="AA40" s="1008"/>
      <c r="AB40" s="1294">
        <f t="shared" si="14"/>
        <v>0</v>
      </c>
      <c r="AC40" s="1219">
        <v>0</v>
      </c>
      <c r="AD40" s="971">
        <v>0</v>
      </c>
      <c r="AE40" s="360"/>
      <c r="AF40" s="380"/>
    </row>
    <row r="41" spans="1:32" ht="12" customHeight="1" x14ac:dyDescent="0.25">
      <c r="B41" s="32" t="s">
        <v>82</v>
      </c>
      <c r="C41" s="459" t="s">
        <v>499</v>
      </c>
      <c r="D41" s="336"/>
      <c r="E41" s="1294">
        <f t="shared" si="11"/>
        <v>11</v>
      </c>
      <c r="F41" s="1219">
        <v>11</v>
      </c>
      <c r="G41" s="971">
        <v>0</v>
      </c>
      <c r="H41" s="611"/>
      <c r="I41" s="1294">
        <f t="shared" si="12"/>
        <v>13</v>
      </c>
      <c r="J41" s="1219">
        <v>13</v>
      </c>
      <c r="K41" s="971">
        <v>0</v>
      </c>
      <c r="L41" s="611"/>
      <c r="M41" s="1294">
        <f t="shared" si="13"/>
        <v>2</v>
      </c>
      <c r="N41" s="1219">
        <v>2</v>
      </c>
      <c r="O41" s="971">
        <v>0</v>
      </c>
      <c r="P41" s="611"/>
      <c r="Q41" s="360"/>
      <c r="R41" s="1294">
        <f t="shared" si="9"/>
        <v>18</v>
      </c>
      <c r="S41" s="1219">
        <v>16</v>
      </c>
      <c r="T41" s="971">
        <v>2</v>
      </c>
      <c r="U41" s="75"/>
      <c r="V41" s="611"/>
      <c r="W41" s="1294">
        <f t="shared" si="10"/>
        <v>9</v>
      </c>
      <c r="X41" s="1219">
        <v>8</v>
      </c>
      <c r="Y41" s="971">
        <v>1</v>
      </c>
      <c r="Z41" s="75"/>
      <c r="AA41" s="1008"/>
      <c r="AB41" s="1294">
        <f t="shared" si="14"/>
        <v>2</v>
      </c>
      <c r="AC41" s="1219">
        <v>2</v>
      </c>
      <c r="AD41" s="971">
        <v>0</v>
      </c>
      <c r="AE41" s="360"/>
      <c r="AF41" s="380"/>
    </row>
    <row r="42" spans="1:32" ht="12" customHeight="1" x14ac:dyDescent="0.25">
      <c r="B42" s="32" t="s">
        <v>83</v>
      </c>
      <c r="C42" s="459" t="s">
        <v>500</v>
      </c>
      <c r="D42" s="336"/>
      <c r="E42" s="1294">
        <f t="shared" si="11"/>
        <v>2</v>
      </c>
      <c r="F42" s="1219">
        <v>0</v>
      </c>
      <c r="G42" s="971">
        <v>2</v>
      </c>
      <c r="H42" s="611"/>
      <c r="I42" s="1294">
        <f t="shared" si="12"/>
        <v>3</v>
      </c>
      <c r="J42" s="1219">
        <v>3</v>
      </c>
      <c r="K42" s="971">
        <v>0</v>
      </c>
      <c r="L42" s="611"/>
      <c r="M42" s="1294">
        <f t="shared" si="13"/>
        <v>1</v>
      </c>
      <c r="N42" s="1219">
        <v>1</v>
      </c>
      <c r="O42" s="971">
        <v>0</v>
      </c>
      <c r="P42" s="611"/>
      <c r="Q42" s="360"/>
      <c r="R42" s="1294">
        <f t="shared" si="9"/>
        <v>2</v>
      </c>
      <c r="S42" s="1219">
        <v>2</v>
      </c>
      <c r="T42" s="971">
        <v>0</v>
      </c>
      <c r="U42" s="75"/>
      <c r="V42" s="611"/>
      <c r="W42" s="1294">
        <f t="shared" si="10"/>
        <v>0</v>
      </c>
      <c r="X42" s="1219">
        <v>0</v>
      </c>
      <c r="Y42" s="971">
        <v>0</v>
      </c>
      <c r="Z42" s="75"/>
      <c r="AA42" s="1008"/>
      <c r="AB42" s="1294" t="s">
        <v>131</v>
      </c>
      <c r="AC42" s="1219" t="s">
        <v>131</v>
      </c>
      <c r="AD42" s="971" t="s">
        <v>131</v>
      </c>
      <c r="AE42" s="360"/>
      <c r="AF42" s="380"/>
    </row>
    <row r="43" spans="1:32" ht="12" customHeight="1" x14ac:dyDescent="0.25">
      <c r="B43" s="32" t="s">
        <v>84</v>
      </c>
      <c r="C43" s="467" t="s">
        <v>501</v>
      </c>
      <c r="D43" s="336"/>
      <c r="E43" s="1294">
        <f t="shared" si="11"/>
        <v>7</v>
      </c>
      <c r="F43" s="1219">
        <v>4</v>
      </c>
      <c r="G43" s="971">
        <v>3</v>
      </c>
      <c r="H43" s="611"/>
      <c r="I43" s="1294">
        <f t="shared" si="12"/>
        <v>8</v>
      </c>
      <c r="J43" s="1219">
        <v>7</v>
      </c>
      <c r="K43" s="971">
        <v>1</v>
      </c>
      <c r="L43" s="611"/>
      <c r="M43" s="1294">
        <f t="shared" si="13"/>
        <v>3</v>
      </c>
      <c r="N43" s="1219">
        <v>2</v>
      </c>
      <c r="O43" s="971">
        <v>1</v>
      </c>
      <c r="P43" s="611"/>
      <c r="Q43" s="360"/>
      <c r="R43" s="1294">
        <f t="shared" si="9"/>
        <v>8</v>
      </c>
      <c r="S43" s="1219">
        <v>4</v>
      </c>
      <c r="T43" s="971">
        <v>4</v>
      </c>
      <c r="U43" s="75"/>
      <c r="V43" s="611"/>
      <c r="W43" s="1294">
        <f t="shared" si="10"/>
        <v>1</v>
      </c>
      <c r="X43" s="1219">
        <v>1</v>
      </c>
      <c r="Y43" s="971">
        <v>0</v>
      </c>
      <c r="Z43" s="75"/>
      <c r="AA43" s="1008"/>
      <c r="AB43" s="1294">
        <f t="shared" si="14"/>
        <v>2</v>
      </c>
      <c r="AC43" s="1219">
        <v>0</v>
      </c>
      <c r="AD43" s="971">
        <v>2</v>
      </c>
      <c r="AE43" s="360"/>
      <c r="AF43" s="380"/>
    </row>
    <row r="44" spans="1:32" ht="12" customHeight="1" x14ac:dyDescent="0.25">
      <c r="B44" s="32" t="s">
        <v>88</v>
      </c>
      <c r="C44" s="459" t="s">
        <v>504</v>
      </c>
      <c r="D44" s="336"/>
      <c r="E44" s="1294">
        <f t="shared" si="11"/>
        <v>3</v>
      </c>
      <c r="F44" s="1219">
        <v>2</v>
      </c>
      <c r="G44" s="971">
        <v>1</v>
      </c>
      <c r="H44" s="611"/>
      <c r="I44" s="1294">
        <f t="shared" si="12"/>
        <v>13</v>
      </c>
      <c r="J44" s="1219">
        <v>1</v>
      </c>
      <c r="K44" s="971">
        <v>12</v>
      </c>
      <c r="L44" s="611"/>
      <c r="M44" s="1294">
        <f t="shared" si="13"/>
        <v>0</v>
      </c>
      <c r="N44" s="1219">
        <v>0</v>
      </c>
      <c r="O44" s="971">
        <v>0</v>
      </c>
      <c r="P44" s="611"/>
      <c r="Q44" s="360"/>
      <c r="R44" s="1294">
        <f t="shared" si="9"/>
        <v>2</v>
      </c>
      <c r="S44" s="1219">
        <v>0</v>
      </c>
      <c r="T44" s="971">
        <v>2</v>
      </c>
      <c r="U44" s="75"/>
      <c r="V44" s="611"/>
      <c r="W44" s="1294">
        <f t="shared" si="10"/>
        <v>31</v>
      </c>
      <c r="X44" s="1219">
        <v>0</v>
      </c>
      <c r="Y44" s="971">
        <v>31</v>
      </c>
      <c r="Z44" s="75"/>
      <c r="AA44" s="1008"/>
      <c r="AB44" s="1294">
        <f t="shared" si="14"/>
        <v>0</v>
      </c>
      <c r="AC44" s="1219">
        <v>0</v>
      </c>
      <c r="AD44" s="971">
        <v>0</v>
      </c>
      <c r="AE44" s="360"/>
      <c r="AF44" s="380"/>
    </row>
    <row r="45" spans="1:32" ht="12" customHeight="1" x14ac:dyDescent="0.25">
      <c r="B45" s="32" t="s">
        <v>89</v>
      </c>
      <c r="C45" s="459" t="s">
        <v>505</v>
      </c>
      <c r="D45" s="336"/>
      <c r="E45" s="1294">
        <f t="shared" si="11"/>
        <v>0</v>
      </c>
      <c r="F45" s="1219">
        <v>0</v>
      </c>
      <c r="G45" s="971">
        <v>0</v>
      </c>
      <c r="H45" s="611"/>
      <c r="I45" s="1294">
        <f t="shared" si="12"/>
        <v>0</v>
      </c>
      <c r="J45" s="1219">
        <v>0</v>
      </c>
      <c r="K45" s="971">
        <v>0</v>
      </c>
      <c r="L45" s="611"/>
      <c r="M45" s="1294">
        <f t="shared" si="13"/>
        <v>0</v>
      </c>
      <c r="N45" s="1219">
        <v>0</v>
      </c>
      <c r="O45" s="971">
        <v>0</v>
      </c>
      <c r="P45" s="611"/>
      <c r="Q45" s="360"/>
      <c r="R45" s="1294">
        <f t="shared" si="9"/>
        <v>0</v>
      </c>
      <c r="S45" s="1219">
        <v>0</v>
      </c>
      <c r="T45" s="971">
        <v>0</v>
      </c>
      <c r="U45" s="75"/>
      <c r="V45" s="611"/>
      <c r="W45" s="1294">
        <f t="shared" si="10"/>
        <v>0</v>
      </c>
      <c r="X45" s="1219">
        <v>0</v>
      </c>
      <c r="Y45" s="971">
        <v>0</v>
      </c>
      <c r="Z45" s="75"/>
      <c r="AA45" s="1008"/>
      <c r="AB45" s="1294">
        <f t="shared" si="14"/>
        <v>0</v>
      </c>
      <c r="AC45" s="1219">
        <v>0</v>
      </c>
      <c r="AD45" s="971">
        <v>0</v>
      </c>
      <c r="AE45" s="360"/>
      <c r="AF45" s="380"/>
    </row>
    <row r="46" spans="1:32" ht="12" customHeight="1" x14ac:dyDescent="0.25">
      <c r="B46" s="32" t="s">
        <v>90</v>
      </c>
      <c r="C46" s="459" t="s">
        <v>506</v>
      </c>
      <c r="D46" s="336"/>
      <c r="E46" s="1294">
        <f t="shared" si="11"/>
        <v>0</v>
      </c>
      <c r="F46" s="1219">
        <v>0</v>
      </c>
      <c r="G46" s="971">
        <v>0</v>
      </c>
      <c r="H46" s="611"/>
      <c r="I46" s="1294">
        <f t="shared" si="12"/>
        <v>5</v>
      </c>
      <c r="J46" s="1219">
        <v>5</v>
      </c>
      <c r="K46" s="971">
        <v>0</v>
      </c>
      <c r="L46" s="611"/>
      <c r="M46" s="1294">
        <f t="shared" si="13"/>
        <v>0</v>
      </c>
      <c r="N46" s="1219">
        <v>0</v>
      </c>
      <c r="O46" s="971">
        <v>0</v>
      </c>
      <c r="P46" s="611"/>
      <c r="Q46" s="360"/>
      <c r="R46" s="1294">
        <f t="shared" si="9"/>
        <v>0</v>
      </c>
      <c r="S46" s="1219">
        <v>0</v>
      </c>
      <c r="T46" s="971">
        <v>0</v>
      </c>
      <c r="U46" s="75"/>
      <c r="V46" s="611"/>
      <c r="W46" s="1294">
        <f t="shared" si="10"/>
        <v>4</v>
      </c>
      <c r="X46" s="1219">
        <v>4</v>
      </c>
      <c r="Y46" s="971">
        <v>0</v>
      </c>
      <c r="Z46" s="75"/>
      <c r="AA46" s="1008"/>
      <c r="AB46" s="1294">
        <f t="shared" si="14"/>
        <v>0</v>
      </c>
      <c r="AC46" s="1219">
        <v>0</v>
      </c>
      <c r="AD46" s="971">
        <v>0</v>
      </c>
      <c r="AE46" s="360"/>
      <c r="AF46" s="380"/>
    </row>
    <row r="47" spans="1:32" ht="12" customHeight="1" x14ac:dyDescent="0.25">
      <c r="B47" s="32" t="s">
        <v>94</v>
      </c>
      <c r="C47" s="459" t="s">
        <v>507</v>
      </c>
      <c r="D47" s="336"/>
      <c r="E47" s="1294">
        <f t="shared" si="11"/>
        <v>61</v>
      </c>
      <c r="F47" s="1219">
        <v>54</v>
      </c>
      <c r="G47" s="971">
        <v>7</v>
      </c>
      <c r="H47" s="611"/>
      <c r="I47" s="1294">
        <f t="shared" si="12"/>
        <v>10</v>
      </c>
      <c r="J47" s="1219">
        <v>8</v>
      </c>
      <c r="K47" s="971">
        <v>2</v>
      </c>
      <c r="L47" s="611"/>
      <c r="M47" s="1294">
        <f t="shared" si="13"/>
        <v>7</v>
      </c>
      <c r="N47" s="1219">
        <v>7</v>
      </c>
      <c r="O47" s="971">
        <v>0</v>
      </c>
      <c r="P47" s="611"/>
      <c r="Q47" s="360"/>
      <c r="R47" s="1294">
        <f t="shared" si="9"/>
        <v>63</v>
      </c>
      <c r="S47" s="1219">
        <v>61</v>
      </c>
      <c r="T47" s="971">
        <v>2</v>
      </c>
      <c r="U47" s="75"/>
      <c r="V47" s="611"/>
      <c r="W47" s="1294">
        <f t="shared" si="10"/>
        <v>16</v>
      </c>
      <c r="X47" s="1219">
        <v>14</v>
      </c>
      <c r="Y47" s="971">
        <v>2</v>
      </c>
      <c r="Z47" s="75"/>
      <c r="AA47" s="1008"/>
      <c r="AB47" s="1294">
        <f t="shared" si="14"/>
        <v>8</v>
      </c>
      <c r="AC47" s="1219">
        <v>8</v>
      </c>
      <c r="AD47" s="971">
        <v>0</v>
      </c>
      <c r="AE47" s="360"/>
      <c r="AF47" s="380"/>
    </row>
    <row r="48" spans="1:32" ht="12" customHeight="1" x14ac:dyDescent="0.25">
      <c r="B48" s="32" t="s">
        <v>95</v>
      </c>
      <c r="C48" s="459" t="s">
        <v>508</v>
      </c>
      <c r="D48" s="336"/>
      <c r="E48" s="1294">
        <f t="shared" si="11"/>
        <v>1</v>
      </c>
      <c r="F48" s="1219">
        <v>1</v>
      </c>
      <c r="G48" s="971">
        <v>0</v>
      </c>
      <c r="H48" s="611"/>
      <c r="I48" s="1294">
        <f t="shared" si="12"/>
        <v>3</v>
      </c>
      <c r="J48" s="1219">
        <v>3</v>
      </c>
      <c r="K48" s="971">
        <v>0</v>
      </c>
      <c r="L48" s="611"/>
      <c r="M48" s="1294">
        <f t="shared" si="13"/>
        <v>0</v>
      </c>
      <c r="N48" s="1219">
        <v>0</v>
      </c>
      <c r="O48" s="971">
        <v>0</v>
      </c>
      <c r="P48" s="611"/>
      <c r="Q48" s="360"/>
      <c r="R48" s="1294">
        <f t="shared" si="9"/>
        <v>0</v>
      </c>
      <c r="S48" s="1219">
        <v>0</v>
      </c>
      <c r="T48" s="971">
        <v>0</v>
      </c>
      <c r="U48" s="75"/>
      <c r="V48" s="611"/>
      <c r="W48" s="1294">
        <f t="shared" si="10"/>
        <v>1</v>
      </c>
      <c r="X48" s="1219">
        <v>1</v>
      </c>
      <c r="Y48" s="971">
        <v>0</v>
      </c>
      <c r="Z48" s="75"/>
      <c r="AA48" s="1008"/>
      <c r="AB48" s="1294">
        <f t="shared" si="14"/>
        <v>0</v>
      </c>
      <c r="AC48" s="1219">
        <v>0</v>
      </c>
      <c r="AD48" s="971">
        <v>0</v>
      </c>
      <c r="AE48" s="360"/>
      <c r="AF48" s="380"/>
    </row>
    <row r="49" spans="2:32" ht="12" customHeight="1" x14ac:dyDescent="0.25">
      <c r="B49" s="32" t="s">
        <v>97</v>
      </c>
      <c r="C49" s="459" t="s">
        <v>509</v>
      </c>
      <c r="D49" s="336"/>
      <c r="E49" s="1294">
        <f t="shared" si="11"/>
        <v>2</v>
      </c>
      <c r="F49" s="1219">
        <v>2</v>
      </c>
      <c r="G49" s="971">
        <v>0</v>
      </c>
      <c r="H49" s="611"/>
      <c r="I49" s="1294">
        <f t="shared" si="12"/>
        <v>2</v>
      </c>
      <c r="J49" s="1219">
        <v>1</v>
      </c>
      <c r="K49" s="971">
        <v>1</v>
      </c>
      <c r="L49" s="611"/>
      <c r="M49" s="1294">
        <f t="shared" si="13"/>
        <v>3</v>
      </c>
      <c r="N49" s="1219">
        <v>3</v>
      </c>
      <c r="O49" s="971">
        <v>0</v>
      </c>
      <c r="P49" s="611"/>
      <c r="Q49" s="360"/>
      <c r="R49" s="1294">
        <f t="shared" si="9"/>
        <v>3</v>
      </c>
      <c r="S49" s="1219">
        <v>2</v>
      </c>
      <c r="T49" s="971">
        <v>1</v>
      </c>
      <c r="U49" s="75"/>
      <c r="V49" s="611"/>
      <c r="W49" s="1294">
        <f t="shared" si="10"/>
        <v>7</v>
      </c>
      <c r="X49" s="1219">
        <v>6</v>
      </c>
      <c r="Y49" s="971">
        <v>1</v>
      </c>
      <c r="Z49" s="75"/>
      <c r="AA49" s="1008"/>
      <c r="AB49" s="1294">
        <f t="shared" si="14"/>
        <v>3</v>
      </c>
      <c r="AC49" s="1219">
        <v>3</v>
      </c>
      <c r="AD49" s="971">
        <v>0</v>
      </c>
      <c r="AE49" s="360"/>
      <c r="AF49" s="380"/>
    </row>
    <row r="50" spans="2:32" ht="12" customHeight="1" x14ac:dyDescent="0.25">
      <c r="B50" s="42" t="s">
        <v>105</v>
      </c>
      <c r="C50" s="460" t="s">
        <v>510</v>
      </c>
      <c r="D50" s="336"/>
      <c r="E50" s="1295">
        <f t="shared" si="11"/>
        <v>1</v>
      </c>
      <c r="F50" s="1293">
        <v>1</v>
      </c>
      <c r="G50" s="1300">
        <v>0</v>
      </c>
      <c r="H50" s="611"/>
      <c r="I50" s="1295">
        <f t="shared" si="12"/>
        <v>3</v>
      </c>
      <c r="J50" s="1293">
        <v>3</v>
      </c>
      <c r="K50" s="1300">
        <v>0</v>
      </c>
      <c r="L50" s="611"/>
      <c r="M50" s="1295">
        <f t="shared" si="13"/>
        <v>0</v>
      </c>
      <c r="N50" s="1293">
        <v>0</v>
      </c>
      <c r="O50" s="1300">
        <v>0</v>
      </c>
      <c r="P50" s="611"/>
      <c r="Q50" s="360"/>
      <c r="R50" s="1295">
        <f t="shared" si="9"/>
        <v>1</v>
      </c>
      <c r="S50" s="1293">
        <v>1</v>
      </c>
      <c r="T50" s="1300">
        <v>0</v>
      </c>
      <c r="U50" s="75"/>
      <c r="V50" s="611"/>
      <c r="W50" s="1295">
        <f t="shared" si="10"/>
        <v>1</v>
      </c>
      <c r="X50" s="1293">
        <v>1</v>
      </c>
      <c r="Y50" s="1300">
        <v>0</v>
      </c>
      <c r="Z50" s="75"/>
      <c r="AA50" s="1008"/>
      <c r="AB50" s="1295">
        <f t="shared" si="14"/>
        <v>0</v>
      </c>
      <c r="AC50" s="1293">
        <v>0</v>
      </c>
      <c r="AD50" s="1300">
        <v>0</v>
      </c>
      <c r="AE50" s="360"/>
      <c r="AF50" s="380"/>
    </row>
    <row r="51" spans="2:32" ht="12" customHeight="1" x14ac:dyDescent="0.25">
      <c r="B51" s="157" t="s">
        <v>30</v>
      </c>
      <c r="C51" s="157"/>
      <c r="D51" s="336"/>
      <c r="E51" s="1029">
        <f>SUM(E34:E50)</f>
        <v>116</v>
      </c>
      <c r="F51" s="360"/>
      <c r="G51" s="360"/>
      <c r="H51" s="611"/>
      <c r="I51" s="1029">
        <f>SUM(I34:I50)</f>
        <v>89</v>
      </c>
      <c r="J51" s="360"/>
      <c r="K51" s="360"/>
      <c r="L51" s="611"/>
      <c r="M51" s="610">
        <f>SUM(M34:M50)</f>
        <v>26</v>
      </c>
      <c r="N51" s="360"/>
      <c r="O51" s="360"/>
      <c r="P51" s="360"/>
      <c r="Q51" s="360"/>
      <c r="R51" s="610">
        <f>SUM(R34:R50)</f>
        <v>131</v>
      </c>
      <c r="S51" s="610"/>
      <c r="T51" s="611"/>
      <c r="U51" s="611"/>
      <c r="V51" s="611"/>
      <c r="W51" s="610">
        <f>SUM(W34:W50)</f>
        <v>107</v>
      </c>
      <c r="X51" s="610"/>
      <c r="Y51" s="611"/>
      <c r="Z51" s="360"/>
      <c r="AA51" s="360"/>
      <c r="AB51" s="610">
        <f>SUM(AB34:AB50)</f>
        <v>16</v>
      </c>
      <c r="AC51" s="360"/>
      <c r="AD51" s="360"/>
      <c r="AE51" s="360"/>
      <c r="AF51" s="380"/>
    </row>
    <row r="52" spans="2:32" ht="12" customHeight="1" x14ac:dyDescent="0.25">
      <c r="B52" s="1"/>
      <c r="C52" s="1"/>
      <c r="D52" s="336"/>
      <c r="E52" s="610"/>
      <c r="F52" s="611"/>
      <c r="G52" s="611"/>
      <c r="H52" s="611"/>
      <c r="I52" s="1029"/>
      <c r="J52" s="360"/>
      <c r="K52" s="360"/>
      <c r="L52" s="611"/>
      <c r="M52" s="1029"/>
      <c r="N52" s="360"/>
      <c r="O52" s="360"/>
      <c r="P52" s="360"/>
      <c r="Q52" s="360"/>
      <c r="R52" s="610"/>
      <c r="S52" s="611"/>
      <c r="T52" s="611"/>
      <c r="U52" s="611"/>
      <c r="V52" s="611"/>
      <c r="W52" s="610"/>
      <c r="X52" s="611"/>
      <c r="Y52" s="611"/>
      <c r="Z52" s="360"/>
      <c r="AA52" s="360"/>
      <c r="AB52" s="1029"/>
      <c r="AC52" s="360"/>
      <c r="AD52" s="360"/>
      <c r="AE52" s="360"/>
      <c r="AF52" s="380"/>
    </row>
    <row r="53" spans="2:32" ht="12" customHeight="1" x14ac:dyDescent="0.25">
      <c r="B53" s="82" t="s">
        <v>132</v>
      </c>
      <c r="C53" s="82"/>
      <c r="D53" s="82"/>
      <c r="E53" s="1034">
        <f>SUM(E15,E31,E51)</f>
        <v>523</v>
      </c>
      <c r="F53" s="1030"/>
      <c r="G53" s="1030"/>
      <c r="H53" s="1030"/>
      <c r="I53" s="1034">
        <f>SUM(I15,I31,I51)</f>
        <v>272</v>
      </c>
      <c r="J53" s="1030"/>
      <c r="K53" s="1030"/>
      <c r="L53" s="1030"/>
      <c r="M53" s="1034">
        <f>SUM(M15,M31,M51)</f>
        <v>114</v>
      </c>
      <c r="N53" s="1030"/>
      <c r="O53" s="1030"/>
      <c r="P53" s="1030"/>
      <c r="Q53" s="1030"/>
      <c r="R53" s="1034">
        <f>SUM(R15,R31,R51)</f>
        <v>574</v>
      </c>
      <c r="S53" s="1030"/>
      <c r="T53" s="1030"/>
      <c r="U53" s="1030"/>
      <c r="V53" s="1030"/>
      <c r="W53" s="1034">
        <f>SUM(W15,W31,W51)</f>
        <v>289</v>
      </c>
      <c r="X53" s="1030"/>
      <c r="Y53" s="1030"/>
      <c r="Z53" s="1030"/>
      <c r="AA53" s="1864"/>
      <c r="AB53" s="1034">
        <f>SUM(AB15,AB31,AB51)</f>
        <v>133</v>
      </c>
      <c r="AC53" s="1030"/>
      <c r="AD53" s="1030"/>
      <c r="AE53" s="360"/>
      <c r="AF53" s="380"/>
    </row>
    <row r="54" spans="2:32" ht="12" customHeight="1" x14ac:dyDescent="0.25">
      <c r="B54" s="1"/>
      <c r="C54" s="1"/>
      <c r="D54" s="336"/>
      <c r="E54" s="610"/>
      <c r="F54" s="611"/>
      <c r="G54" s="611"/>
      <c r="H54" s="611"/>
      <c r="I54" s="610"/>
      <c r="J54" s="611"/>
      <c r="K54" s="611"/>
      <c r="L54" s="611"/>
      <c r="M54" s="610"/>
      <c r="N54" s="611"/>
      <c r="O54" s="611"/>
      <c r="P54" s="611"/>
      <c r="Q54" s="611"/>
      <c r="R54" s="610"/>
      <c r="S54" s="611"/>
      <c r="T54" s="611"/>
      <c r="U54" s="360"/>
      <c r="V54" s="1021"/>
      <c r="W54" s="1021"/>
      <c r="X54" s="360"/>
      <c r="Y54" s="360"/>
      <c r="Z54" s="360"/>
      <c r="AA54" s="360"/>
      <c r="AB54" s="360"/>
      <c r="AC54" s="360"/>
      <c r="AD54" s="360"/>
      <c r="AE54" s="360"/>
      <c r="AF54" s="380"/>
    </row>
    <row r="55" spans="2:32" ht="12" customHeight="1" x14ac:dyDescent="0.25">
      <c r="B55" s="87" t="s">
        <v>110</v>
      </c>
      <c r="E55" s="1029"/>
      <c r="F55" s="360"/>
      <c r="G55" s="360"/>
      <c r="H55" s="360"/>
      <c r="I55" s="1029"/>
      <c r="J55" s="360"/>
      <c r="K55" s="360"/>
      <c r="L55" s="360"/>
      <c r="M55" s="1029"/>
      <c r="N55" s="360"/>
      <c r="O55" s="360"/>
      <c r="P55" s="360"/>
      <c r="Q55" s="360"/>
      <c r="R55" s="1029"/>
      <c r="S55" s="360"/>
      <c r="T55" s="360"/>
      <c r="U55" s="360"/>
      <c r="V55" s="1021"/>
      <c r="W55" s="1021"/>
      <c r="X55" s="360"/>
      <c r="Y55" s="360"/>
      <c r="Z55" s="360"/>
      <c r="AA55" s="360"/>
      <c r="AB55" s="360"/>
      <c r="AC55" s="360"/>
      <c r="AD55" s="360"/>
      <c r="AE55" s="360"/>
      <c r="AF55" s="380"/>
    </row>
    <row r="56" spans="2:32" ht="12" customHeight="1" x14ac:dyDescent="0.25">
      <c r="B56" s="87" t="s">
        <v>111</v>
      </c>
      <c r="E56" s="1029"/>
      <c r="F56" s="360"/>
      <c r="G56" s="360"/>
      <c r="H56" s="360"/>
      <c r="I56" s="1029"/>
      <c r="J56" s="360"/>
      <c r="K56" s="360"/>
      <c r="L56" s="360"/>
      <c r="M56" s="1029"/>
      <c r="N56" s="360"/>
      <c r="O56" s="360"/>
      <c r="P56" s="360"/>
      <c r="Q56" s="360"/>
      <c r="R56" s="1029"/>
      <c r="S56" s="360"/>
      <c r="T56" s="360"/>
      <c r="U56" s="360"/>
      <c r="V56" s="1021"/>
      <c r="W56" s="1021"/>
      <c r="X56" s="360"/>
      <c r="Y56" s="360"/>
      <c r="Z56" s="360"/>
      <c r="AA56" s="360"/>
      <c r="AB56" s="360"/>
      <c r="AC56" s="360"/>
      <c r="AD56" s="360"/>
      <c r="AE56" s="360"/>
      <c r="AF56" s="380"/>
    </row>
    <row r="57" spans="2:32" ht="12" customHeight="1" x14ac:dyDescent="0.25">
      <c r="B57" s="87" t="s">
        <v>112</v>
      </c>
      <c r="E57" s="1031"/>
      <c r="F57" s="932"/>
      <c r="G57" s="932"/>
      <c r="H57" s="932"/>
      <c r="I57" s="1031"/>
      <c r="J57" s="932"/>
      <c r="K57" s="932"/>
      <c r="L57" s="932"/>
      <c r="M57" s="1031"/>
      <c r="N57" s="932"/>
      <c r="O57" s="932"/>
      <c r="P57" s="932"/>
      <c r="Q57" s="932"/>
      <c r="R57" s="1031"/>
      <c r="S57" s="932"/>
      <c r="T57" s="932"/>
      <c r="U57" s="932"/>
      <c r="V57" s="1021"/>
      <c r="W57" s="1021"/>
      <c r="X57" s="932"/>
      <c r="Y57" s="932"/>
      <c r="Z57" s="932"/>
      <c r="AA57" s="932"/>
      <c r="AB57" s="932"/>
      <c r="AC57" s="932"/>
      <c r="AD57" s="932"/>
      <c r="AE57" s="932"/>
      <c r="AF57" s="380"/>
    </row>
    <row r="58" spans="2:32" ht="12" customHeight="1" x14ac:dyDescent="0.25">
      <c r="B58" s="94"/>
      <c r="D58" s="203"/>
      <c r="E58" s="1031"/>
      <c r="F58" s="932"/>
      <c r="G58" s="932"/>
      <c r="H58" s="1032"/>
      <c r="I58" s="1031"/>
      <c r="J58" s="932"/>
      <c r="K58" s="932"/>
      <c r="L58" s="932"/>
      <c r="M58" s="1031"/>
      <c r="N58" s="932"/>
      <c r="O58" s="932"/>
      <c r="P58" s="932"/>
      <c r="Q58" s="932"/>
      <c r="R58" s="1031"/>
      <c r="S58" s="932"/>
      <c r="T58" s="932"/>
      <c r="U58" s="932"/>
      <c r="V58" s="1021"/>
      <c r="W58" s="1021"/>
      <c r="X58" s="932"/>
      <c r="Y58" s="932"/>
      <c r="Z58" s="932"/>
      <c r="AA58" s="932"/>
      <c r="AB58" s="932"/>
      <c r="AC58" s="932"/>
      <c r="AD58" s="932"/>
      <c r="AE58" s="932"/>
      <c r="AF58" s="380"/>
    </row>
    <row r="59" spans="2:32" ht="12" customHeight="1" x14ac:dyDescent="0.25">
      <c r="D59" s="3"/>
      <c r="E59" s="1031"/>
      <c r="F59" s="932"/>
      <c r="G59" s="380"/>
      <c r="H59" s="380"/>
      <c r="I59" s="1031"/>
      <c r="J59" s="932"/>
      <c r="K59" s="380"/>
      <c r="L59" s="380"/>
      <c r="M59" s="1033"/>
      <c r="N59" s="380"/>
      <c r="O59" s="380"/>
      <c r="P59" s="932"/>
      <c r="Q59" s="380"/>
      <c r="R59" s="1033"/>
      <c r="S59" s="380"/>
      <c r="T59" s="380"/>
      <c r="U59" s="932"/>
      <c r="V59" s="1021"/>
      <c r="W59" s="1021"/>
      <c r="X59" s="380"/>
      <c r="Y59" s="380"/>
      <c r="Z59" s="380"/>
      <c r="AA59" s="380"/>
      <c r="AB59" s="380"/>
      <c r="AC59" s="380"/>
      <c r="AD59" s="380"/>
      <c r="AE59" s="380"/>
      <c r="AF59" s="380"/>
    </row>
    <row r="60" spans="2:32" ht="12" customHeight="1" x14ac:dyDescent="0.25">
      <c r="E60" s="1031"/>
      <c r="F60" s="932"/>
      <c r="G60" s="380"/>
      <c r="H60" s="380"/>
      <c r="I60" s="1031"/>
      <c r="J60" s="932"/>
      <c r="K60" s="380"/>
      <c r="L60" s="380"/>
      <c r="M60" s="1033"/>
      <c r="N60" s="380"/>
      <c r="O60" s="380"/>
      <c r="P60" s="932"/>
      <c r="Q60" s="380"/>
      <c r="R60" s="1033"/>
      <c r="S60" s="380"/>
      <c r="T60" s="380"/>
      <c r="U60" s="932"/>
      <c r="V60" s="1021"/>
      <c r="W60" s="1021"/>
      <c r="X60" s="380"/>
      <c r="Y60" s="380"/>
      <c r="Z60" s="380"/>
      <c r="AA60" s="380"/>
      <c r="AB60" s="380"/>
      <c r="AC60" s="380"/>
      <c r="AD60" s="380"/>
      <c r="AE60" s="380"/>
      <c r="AF60" s="380"/>
    </row>
    <row r="61" spans="2:32" ht="12" customHeight="1" x14ac:dyDescent="0.25">
      <c r="E61" s="1031"/>
      <c r="F61" s="932"/>
      <c r="G61" s="380"/>
      <c r="H61" s="380"/>
      <c r="I61" s="1031"/>
      <c r="J61" s="932"/>
      <c r="K61" s="380"/>
      <c r="L61" s="380"/>
      <c r="M61" s="1033"/>
      <c r="N61" s="380"/>
      <c r="O61" s="380"/>
      <c r="P61" s="932"/>
      <c r="Q61" s="380"/>
      <c r="R61" s="1033"/>
      <c r="S61" s="380"/>
      <c r="T61" s="380"/>
      <c r="U61" s="932"/>
      <c r="V61" s="1021"/>
      <c r="W61" s="1021"/>
      <c r="X61" s="380"/>
      <c r="Y61" s="380"/>
      <c r="Z61" s="380"/>
      <c r="AA61" s="380"/>
      <c r="AB61" s="380"/>
      <c r="AC61" s="380"/>
      <c r="AD61" s="380"/>
      <c r="AE61" s="380"/>
      <c r="AF61" s="380"/>
    </row>
    <row r="62" spans="2:32" ht="12" customHeight="1" x14ac:dyDescent="0.25">
      <c r="E62" s="1031"/>
      <c r="F62" s="932"/>
      <c r="G62" s="380"/>
      <c r="H62" s="380"/>
      <c r="I62" s="1031"/>
      <c r="J62" s="932"/>
      <c r="K62" s="380"/>
      <c r="L62" s="380"/>
      <c r="M62" s="1033"/>
      <c r="N62" s="380"/>
      <c r="O62" s="380"/>
      <c r="P62" s="932"/>
      <c r="Q62" s="380"/>
      <c r="R62" s="1033"/>
      <c r="S62" s="380"/>
      <c r="T62" s="380"/>
      <c r="U62" s="932"/>
      <c r="V62" s="1021"/>
      <c r="W62" s="1021"/>
      <c r="X62" s="380"/>
      <c r="Y62" s="380"/>
      <c r="Z62" s="380"/>
      <c r="AA62" s="380"/>
      <c r="AB62" s="380"/>
      <c r="AC62" s="380"/>
      <c r="AD62" s="380"/>
      <c r="AE62" s="380"/>
      <c r="AF62" s="380"/>
    </row>
    <row r="63" spans="2:32" ht="12" customHeight="1" x14ac:dyDescent="0.25">
      <c r="E63" s="600"/>
      <c r="F63" s="166"/>
      <c r="G63" s="208"/>
      <c r="H63" s="208"/>
      <c r="I63" s="600"/>
      <c r="J63" s="166"/>
      <c r="K63" s="208"/>
      <c r="L63" s="208"/>
      <c r="M63" s="102"/>
      <c r="N63" s="208"/>
      <c r="O63" s="208"/>
      <c r="P63" s="166"/>
      <c r="Q63" s="208"/>
      <c r="R63" s="102"/>
      <c r="S63" s="208"/>
      <c r="T63" s="208"/>
      <c r="U63" s="166"/>
      <c r="V63" s="19"/>
      <c r="W63" s="19"/>
      <c r="X63" s="208"/>
      <c r="Y63" s="208"/>
      <c r="Z63" s="208"/>
      <c r="AA63" s="208"/>
      <c r="AB63" s="208"/>
      <c r="AC63" s="208"/>
      <c r="AD63" s="208"/>
      <c r="AE63" s="208"/>
      <c r="AF63" s="208"/>
    </row>
    <row r="64" spans="2:32" ht="12" customHeight="1" x14ac:dyDescent="0.25">
      <c r="V64" s="209"/>
      <c r="W64" s="209"/>
    </row>
    <row r="65" spans="22:23" ht="12" customHeight="1" x14ac:dyDescent="0.25">
      <c r="V65" s="209"/>
      <c r="W65" s="209"/>
    </row>
    <row r="66" spans="22:23" ht="12" customHeight="1" x14ac:dyDescent="0.25">
      <c r="V66" s="209"/>
      <c r="W66" s="209"/>
    </row>
    <row r="67" spans="22:23" ht="12" customHeight="1" x14ac:dyDescent="0.25">
      <c r="V67" s="209"/>
      <c r="W67" s="209"/>
    </row>
    <row r="68" spans="22:23" ht="12" customHeight="1" x14ac:dyDescent="0.25">
      <c r="V68" s="209"/>
      <c r="W68" s="209"/>
    </row>
    <row r="69" spans="22:23" ht="12" customHeight="1" x14ac:dyDescent="0.25">
      <c r="V69" s="209"/>
      <c r="W69" s="209"/>
    </row>
    <row r="70" spans="22:23" ht="12" customHeight="1" x14ac:dyDescent="0.25">
      <c r="V70" s="209"/>
      <c r="W70" s="209"/>
    </row>
    <row r="71" spans="22:23" ht="12" customHeight="1" x14ac:dyDescent="0.25">
      <c r="V71" s="209"/>
      <c r="W71" s="209"/>
    </row>
    <row r="72" spans="22:23" ht="12" customHeight="1" x14ac:dyDescent="0.25">
      <c r="V72" s="209"/>
      <c r="W72" s="209"/>
    </row>
    <row r="73" spans="22:23" ht="12" customHeight="1" x14ac:dyDescent="0.25">
      <c r="V73" s="209"/>
      <c r="W73" s="209"/>
    </row>
    <row r="74" spans="22:23" ht="12" customHeight="1" x14ac:dyDescent="0.25">
      <c r="V74" s="209"/>
      <c r="W74" s="209"/>
    </row>
    <row r="75" spans="22:23" ht="12" customHeight="1" x14ac:dyDescent="0.25">
      <c r="V75" s="209"/>
      <c r="W75" s="209"/>
    </row>
    <row r="76" spans="22:23" ht="12" customHeight="1" x14ac:dyDescent="0.25">
      <c r="V76" s="209"/>
      <c r="W76" s="209"/>
    </row>
    <row r="77" spans="22:23" ht="12" customHeight="1" x14ac:dyDescent="0.25">
      <c r="V77" s="209"/>
      <c r="W77" s="209"/>
    </row>
    <row r="78" spans="22:23" ht="12" customHeight="1" x14ac:dyDescent="0.25">
      <c r="V78" s="209"/>
      <c r="W78" s="209"/>
    </row>
    <row r="79" spans="22:23" ht="12" customHeight="1" x14ac:dyDescent="0.25">
      <c r="V79" s="209"/>
      <c r="W79" s="209"/>
    </row>
    <row r="80" spans="22:23" ht="12" customHeight="1" x14ac:dyDescent="0.25">
      <c r="V80" s="209"/>
      <c r="W80" s="209"/>
    </row>
    <row r="81" spans="2:23" ht="12" customHeight="1" x14ac:dyDescent="0.25">
      <c r="V81" s="209"/>
      <c r="W81" s="209"/>
    </row>
    <row r="82" spans="2:23" ht="12" customHeight="1" x14ac:dyDescent="0.25">
      <c r="V82" s="209"/>
      <c r="W82" s="209"/>
    </row>
    <row r="83" spans="2:23" ht="12" customHeight="1" x14ac:dyDescent="0.25">
      <c r="B83" s="92"/>
      <c r="C83" s="92"/>
      <c r="E83" s="485"/>
      <c r="F83" s="92"/>
      <c r="I83" s="485"/>
      <c r="J83" s="92"/>
      <c r="V83" s="209"/>
      <c r="W83" s="209"/>
    </row>
    <row r="84" spans="2:23" ht="12" customHeight="1" x14ac:dyDescent="0.25">
      <c r="V84" s="209"/>
      <c r="W84" s="209"/>
    </row>
    <row r="85" spans="2:23" ht="12" customHeight="1" x14ac:dyDescent="0.25">
      <c r="V85" s="209"/>
      <c r="W85" s="209"/>
    </row>
    <row r="86" spans="2:23" ht="12" customHeight="1" x14ac:dyDescent="0.25">
      <c r="V86" s="209"/>
      <c r="W86" s="209"/>
    </row>
    <row r="87" spans="2:23" ht="12" customHeight="1" x14ac:dyDescent="0.25">
      <c r="V87" s="209"/>
      <c r="W87" s="209"/>
    </row>
    <row r="88" spans="2:23" ht="12" customHeight="1" x14ac:dyDescent="0.25">
      <c r="V88" s="209"/>
      <c r="W88" s="209"/>
    </row>
    <row r="89" spans="2:23" ht="12" customHeight="1" x14ac:dyDescent="0.25">
      <c r="V89" s="209"/>
      <c r="W89" s="209"/>
    </row>
    <row r="90" spans="2:23" ht="12" customHeight="1" x14ac:dyDescent="0.25">
      <c r="V90" s="209"/>
      <c r="W90" s="209"/>
    </row>
    <row r="91" spans="2:23" ht="12" customHeight="1" x14ac:dyDescent="0.25">
      <c r="V91" s="209"/>
      <c r="W91" s="209"/>
    </row>
    <row r="92" spans="2:23" ht="12" customHeight="1" x14ac:dyDescent="0.25">
      <c r="V92" s="209"/>
      <c r="W92" s="209"/>
    </row>
    <row r="93" spans="2:23" ht="12" customHeight="1" x14ac:dyDescent="0.25">
      <c r="V93" s="209"/>
      <c r="W93" s="209"/>
    </row>
    <row r="94" spans="2:23" ht="12" customHeight="1" x14ac:dyDescent="0.25">
      <c r="V94" s="209"/>
      <c r="W94" s="209"/>
    </row>
    <row r="95" spans="2:23" ht="12" customHeight="1" x14ac:dyDescent="0.25">
      <c r="V95" s="209"/>
      <c r="W95" s="209"/>
    </row>
    <row r="96" spans="2:23" ht="12" customHeight="1" x14ac:dyDescent="0.25">
      <c r="V96" s="209"/>
      <c r="W96" s="209"/>
    </row>
    <row r="97" spans="22:23" ht="12" customHeight="1" x14ac:dyDescent="0.25">
      <c r="V97" s="209"/>
      <c r="W97" s="209"/>
    </row>
    <row r="98" spans="22:23" ht="12" customHeight="1" x14ac:dyDescent="0.25">
      <c r="V98" s="209"/>
      <c r="W98" s="209"/>
    </row>
    <row r="99" spans="22:23" ht="12" customHeight="1" x14ac:dyDescent="0.25">
      <c r="V99" s="209"/>
      <c r="W99" s="209"/>
    </row>
    <row r="100" spans="22:23" ht="12" customHeight="1" x14ac:dyDescent="0.25">
      <c r="V100" s="209"/>
      <c r="W100" s="209"/>
    </row>
    <row r="101" spans="22:23" ht="12" customHeight="1" x14ac:dyDescent="0.25">
      <c r="V101" s="209"/>
      <c r="W101" s="209"/>
    </row>
    <row r="102" spans="22:23" ht="12" customHeight="1" x14ac:dyDescent="0.25">
      <c r="V102" s="209"/>
      <c r="W102" s="209"/>
    </row>
    <row r="103" spans="22:23" ht="12" customHeight="1" x14ac:dyDescent="0.25">
      <c r="V103" s="209"/>
      <c r="W103" s="209"/>
    </row>
    <row r="104" spans="22:23" ht="12" customHeight="1" x14ac:dyDescent="0.25">
      <c r="V104" s="209"/>
      <c r="W104" s="209"/>
    </row>
    <row r="105" spans="22:23" ht="12" customHeight="1" x14ac:dyDescent="0.25">
      <c r="V105" s="209"/>
      <c r="W105" s="209"/>
    </row>
    <row r="106" spans="22:23" ht="12" customHeight="1" x14ac:dyDescent="0.25">
      <c r="V106" s="209"/>
      <c r="W106" s="209"/>
    </row>
    <row r="107" spans="22:23" ht="12" customHeight="1" x14ac:dyDescent="0.25">
      <c r="V107" s="209"/>
      <c r="W107" s="209"/>
    </row>
    <row r="108" spans="22:23" ht="12" customHeight="1" x14ac:dyDescent="0.25">
      <c r="V108" s="209"/>
      <c r="W108" s="209"/>
    </row>
    <row r="109" spans="22:23" ht="12" customHeight="1" x14ac:dyDescent="0.25">
      <c r="V109" s="209"/>
      <c r="W109" s="209"/>
    </row>
    <row r="110" spans="22:23" ht="12" customHeight="1" x14ac:dyDescent="0.25">
      <c r="V110" s="209"/>
      <c r="W110" s="209"/>
    </row>
    <row r="111" spans="22:23" ht="12" customHeight="1" x14ac:dyDescent="0.25">
      <c r="V111" s="209"/>
      <c r="W111" s="209"/>
    </row>
    <row r="112" spans="22:23" ht="12" customHeight="1" x14ac:dyDescent="0.25">
      <c r="V112" s="209"/>
      <c r="W112" s="209"/>
    </row>
    <row r="113" spans="22:23" ht="12" customHeight="1" x14ac:dyDescent="0.25">
      <c r="V113" s="209"/>
      <c r="W113" s="209"/>
    </row>
  </sheetData>
  <mergeCells count="19">
    <mergeCell ref="AB4:AD4"/>
    <mergeCell ref="E4:G4"/>
    <mergeCell ref="I4:K4"/>
    <mergeCell ref="M4:O4"/>
    <mergeCell ref="R4:T4"/>
    <mergeCell ref="W4:Y4"/>
    <mergeCell ref="B5:B7"/>
    <mergeCell ref="C5:C7"/>
    <mergeCell ref="E5:G5"/>
    <mergeCell ref="I5:K5"/>
    <mergeCell ref="M5:O5"/>
    <mergeCell ref="W5:Y5"/>
    <mergeCell ref="AB5:AD5"/>
    <mergeCell ref="E6:E7"/>
    <mergeCell ref="I6:I7"/>
    <mergeCell ref="M6:M7"/>
    <mergeCell ref="R6:R7"/>
    <mergeCell ref="AB6:AB7"/>
    <mergeCell ref="R5:T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G61"/>
  <sheetViews>
    <sheetView showGridLines="0" topLeftCell="A16" zoomScale="85" zoomScaleNormal="85" workbookViewId="0">
      <selection activeCell="C18" sqref="C18:K19"/>
    </sheetView>
  </sheetViews>
  <sheetFormatPr defaultColWidth="11.42578125" defaultRowHeight="15" x14ac:dyDescent="0.25"/>
  <cols>
    <col min="1" max="1" width="2.85546875" style="2" customWidth="1"/>
    <col min="2" max="3" width="49.7109375" style="2" customWidth="1"/>
    <col min="4" max="4" width="6" style="2" customWidth="1"/>
    <col min="5" max="5" width="2.85546875" style="2" customWidth="1"/>
    <col min="6" max="6" width="15.7109375" style="240" customWidth="1"/>
    <col min="7" max="8" width="15.7109375" style="2" customWidth="1"/>
    <col min="9" max="9" width="2.85546875" style="2" customWidth="1"/>
    <col min="10" max="10" width="15.7109375" style="240" customWidth="1"/>
    <col min="11" max="12" width="15.7109375" style="2" customWidth="1"/>
    <col min="13" max="14" width="2.85546875" style="2" customWidth="1"/>
    <col min="15" max="15" width="10.85546875" style="2" customWidth="1"/>
    <col min="16" max="16" width="2.85546875" style="2" customWidth="1"/>
    <col min="17" max="18" width="15.7109375" style="2" customWidth="1"/>
    <col min="19" max="19" width="2.85546875" style="2" customWidth="1"/>
    <col min="20" max="20" width="52.85546875" style="2" customWidth="1"/>
    <col min="21" max="21" width="49.7109375" style="2" customWidth="1"/>
    <col min="22" max="22" width="2.85546875" style="2" customWidth="1"/>
    <col min="23" max="23" width="17" style="240" customWidth="1"/>
    <col min="24" max="25" width="15.7109375" style="2" customWidth="1"/>
    <col min="26" max="26" width="2.85546875" style="2" customWidth="1"/>
    <col min="27" max="27" width="18" style="240" customWidth="1"/>
    <col min="28" max="29" width="15.7109375" style="2" customWidth="1"/>
    <col min="30" max="31" width="2.85546875" style="2" customWidth="1"/>
    <col min="32" max="32" width="10.85546875" style="2" customWidth="1"/>
    <col min="33" max="43" width="11.42578125" style="2" customWidth="1"/>
    <col min="44" max="256" width="11.42578125" style="2"/>
    <col min="257" max="257" width="2.85546875" style="2" customWidth="1"/>
    <col min="258" max="259" width="49.7109375" style="2" customWidth="1"/>
    <col min="260" max="260" width="6" style="2" customWidth="1"/>
    <col min="261" max="261" width="2.85546875" style="2" customWidth="1"/>
    <col min="262" max="264" width="15.7109375" style="2" customWidth="1"/>
    <col min="265" max="265" width="2.85546875" style="2" customWidth="1"/>
    <col min="266" max="268" width="15.7109375" style="2" customWidth="1"/>
    <col min="269" max="270" width="2.85546875" style="2" customWidth="1"/>
    <col min="271" max="271" width="10.85546875" style="2" customWidth="1"/>
    <col min="272" max="272" width="2.85546875" style="2" customWidth="1"/>
    <col min="273" max="274" width="15.7109375" style="2" customWidth="1"/>
    <col min="275" max="275" width="2.85546875" style="2" customWidth="1"/>
    <col min="276" max="276" width="52.85546875" style="2" customWidth="1"/>
    <col min="277" max="277" width="49.7109375" style="2" customWidth="1"/>
    <col min="278" max="278" width="2.85546875" style="2" customWidth="1"/>
    <col min="279" max="279" width="17" style="2" customWidth="1"/>
    <col min="280" max="281" width="15.7109375" style="2" customWidth="1"/>
    <col min="282" max="282" width="2.85546875" style="2" customWidth="1"/>
    <col min="283" max="283" width="18" style="2" customWidth="1"/>
    <col min="284" max="285" width="15.7109375" style="2" customWidth="1"/>
    <col min="286" max="287" width="2.85546875" style="2" customWidth="1"/>
    <col min="288" max="288" width="10.85546875" style="2" customWidth="1"/>
    <col min="289" max="299" width="11.42578125" style="2" customWidth="1"/>
    <col min="300" max="512" width="11.42578125" style="2"/>
    <col min="513" max="513" width="2.85546875" style="2" customWidth="1"/>
    <col min="514" max="515" width="49.7109375" style="2" customWidth="1"/>
    <col min="516" max="516" width="6" style="2" customWidth="1"/>
    <col min="517" max="517" width="2.85546875" style="2" customWidth="1"/>
    <col min="518" max="520" width="15.7109375" style="2" customWidth="1"/>
    <col min="521" max="521" width="2.85546875" style="2" customWidth="1"/>
    <col min="522" max="524" width="15.7109375" style="2" customWidth="1"/>
    <col min="525" max="526" width="2.85546875" style="2" customWidth="1"/>
    <col min="527" max="527" width="10.85546875" style="2" customWidth="1"/>
    <col min="528" max="528" width="2.85546875" style="2" customWidth="1"/>
    <col min="529" max="530" width="15.7109375" style="2" customWidth="1"/>
    <col min="531" max="531" width="2.85546875" style="2" customWidth="1"/>
    <col min="532" max="532" width="52.85546875" style="2" customWidth="1"/>
    <col min="533" max="533" width="49.7109375" style="2" customWidth="1"/>
    <col min="534" max="534" width="2.85546875" style="2" customWidth="1"/>
    <col min="535" max="535" width="17" style="2" customWidth="1"/>
    <col min="536" max="537" width="15.7109375" style="2" customWidth="1"/>
    <col min="538" max="538" width="2.85546875" style="2" customWidth="1"/>
    <col min="539" max="539" width="18" style="2" customWidth="1"/>
    <col min="540" max="541" width="15.7109375" style="2" customWidth="1"/>
    <col min="542" max="543" width="2.85546875" style="2" customWidth="1"/>
    <col min="544" max="544" width="10.85546875" style="2" customWidth="1"/>
    <col min="545" max="555" width="11.42578125" style="2" customWidth="1"/>
    <col min="556" max="768" width="11.42578125" style="2"/>
    <col min="769" max="769" width="2.85546875" style="2" customWidth="1"/>
    <col min="770" max="771" width="49.7109375" style="2" customWidth="1"/>
    <col min="772" max="772" width="6" style="2" customWidth="1"/>
    <col min="773" max="773" width="2.85546875" style="2" customWidth="1"/>
    <col min="774" max="776" width="15.7109375" style="2" customWidth="1"/>
    <col min="777" max="777" width="2.85546875" style="2" customWidth="1"/>
    <col min="778" max="780" width="15.7109375" style="2" customWidth="1"/>
    <col min="781" max="782" width="2.85546875" style="2" customWidth="1"/>
    <col min="783" max="783" width="10.85546875" style="2" customWidth="1"/>
    <col min="784" max="784" width="2.85546875" style="2" customWidth="1"/>
    <col min="785" max="786" width="15.7109375" style="2" customWidth="1"/>
    <col min="787" max="787" width="2.85546875" style="2" customWidth="1"/>
    <col min="788" max="788" width="52.85546875" style="2" customWidth="1"/>
    <col min="789" max="789" width="49.7109375" style="2" customWidth="1"/>
    <col min="790" max="790" width="2.85546875" style="2" customWidth="1"/>
    <col min="791" max="791" width="17" style="2" customWidth="1"/>
    <col min="792" max="793" width="15.7109375" style="2" customWidth="1"/>
    <col min="794" max="794" width="2.85546875" style="2" customWidth="1"/>
    <col min="795" max="795" width="18" style="2" customWidth="1"/>
    <col min="796" max="797" width="15.7109375" style="2" customWidth="1"/>
    <col min="798" max="799" width="2.85546875" style="2" customWidth="1"/>
    <col min="800" max="800" width="10.85546875" style="2" customWidth="1"/>
    <col min="801" max="811" width="11.42578125" style="2" customWidth="1"/>
    <col min="812" max="1024" width="11.42578125" style="2"/>
    <col min="1025" max="1025" width="2.85546875" style="2" customWidth="1"/>
    <col min="1026" max="1027" width="49.7109375" style="2" customWidth="1"/>
    <col min="1028" max="1028" width="6" style="2" customWidth="1"/>
    <col min="1029" max="1029" width="2.85546875" style="2" customWidth="1"/>
    <col min="1030" max="1032" width="15.7109375" style="2" customWidth="1"/>
    <col min="1033" max="1033" width="2.85546875" style="2" customWidth="1"/>
    <col min="1034"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3" width="2.85546875" style="2" customWidth="1"/>
    <col min="1044" max="1044" width="52.85546875" style="2" customWidth="1"/>
    <col min="1045" max="1045" width="49.7109375" style="2" customWidth="1"/>
    <col min="1046" max="1046" width="2.85546875" style="2" customWidth="1"/>
    <col min="1047" max="1047" width="17" style="2" customWidth="1"/>
    <col min="1048" max="1049" width="15.7109375" style="2" customWidth="1"/>
    <col min="1050" max="1050" width="2.85546875" style="2" customWidth="1"/>
    <col min="1051" max="1051" width="18" style="2" customWidth="1"/>
    <col min="1052" max="1053" width="15.7109375" style="2" customWidth="1"/>
    <col min="1054" max="1055" width="2.85546875" style="2" customWidth="1"/>
    <col min="1056" max="1056" width="10.85546875" style="2" customWidth="1"/>
    <col min="1057" max="1067" width="11.42578125" style="2" customWidth="1"/>
    <col min="1068" max="1280" width="11.42578125" style="2"/>
    <col min="1281" max="1281" width="2.85546875" style="2" customWidth="1"/>
    <col min="1282" max="1283" width="49.7109375" style="2" customWidth="1"/>
    <col min="1284" max="1284" width="6" style="2" customWidth="1"/>
    <col min="1285" max="1285" width="2.85546875" style="2" customWidth="1"/>
    <col min="1286" max="1288" width="15.7109375" style="2" customWidth="1"/>
    <col min="1289" max="1289" width="2.85546875" style="2" customWidth="1"/>
    <col min="1290"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299" width="2.85546875" style="2" customWidth="1"/>
    <col min="1300" max="1300" width="52.85546875" style="2" customWidth="1"/>
    <col min="1301" max="1301" width="49.7109375" style="2" customWidth="1"/>
    <col min="1302" max="1302" width="2.85546875" style="2" customWidth="1"/>
    <col min="1303" max="1303" width="17" style="2" customWidth="1"/>
    <col min="1304" max="1305" width="15.7109375" style="2" customWidth="1"/>
    <col min="1306" max="1306" width="2.85546875" style="2" customWidth="1"/>
    <col min="1307" max="1307" width="18" style="2" customWidth="1"/>
    <col min="1308" max="1309" width="15.7109375" style="2" customWidth="1"/>
    <col min="1310" max="1311" width="2.85546875" style="2" customWidth="1"/>
    <col min="1312" max="1312" width="10.85546875" style="2" customWidth="1"/>
    <col min="1313" max="1323" width="11.42578125" style="2" customWidth="1"/>
    <col min="1324" max="1536" width="11.42578125" style="2"/>
    <col min="1537" max="1537" width="2.85546875" style="2" customWidth="1"/>
    <col min="1538" max="1539" width="49.7109375" style="2" customWidth="1"/>
    <col min="1540" max="1540" width="6" style="2" customWidth="1"/>
    <col min="1541" max="1541" width="2.85546875" style="2" customWidth="1"/>
    <col min="1542" max="1544" width="15.7109375" style="2" customWidth="1"/>
    <col min="1545" max="1545" width="2.85546875" style="2" customWidth="1"/>
    <col min="1546"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5" width="2.85546875" style="2" customWidth="1"/>
    <col min="1556" max="1556" width="52.85546875" style="2" customWidth="1"/>
    <col min="1557" max="1557" width="49.7109375" style="2" customWidth="1"/>
    <col min="1558" max="1558" width="2.85546875" style="2" customWidth="1"/>
    <col min="1559" max="1559" width="17" style="2" customWidth="1"/>
    <col min="1560" max="1561" width="15.7109375" style="2" customWidth="1"/>
    <col min="1562" max="1562" width="2.85546875" style="2" customWidth="1"/>
    <col min="1563" max="1563" width="18" style="2" customWidth="1"/>
    <col min="1564" max="1565" width="15.7109375" style="2" customWidth="1"/>
    <col min="1566" max="1567" width="2.85546875" style="2" customWidth="1"/>
    <col min="1568" max="1568" width="10.85546875" style="2" customWidth="1"/>
    <col min="1569" max="1579" width="11.42578125" style="2" customWidth="1"/>
    <col min="1580" max="1792" width="11.42578125" style="2"/>
    <col min="1793" max="1793" width="2.85546875" style="2" customWidth="1"/>
    <col min="1794" max="1795" width="49.7109375" style="2" customWidth="1"/>
    <col min="1796" max="1796" width="6" style="2" customWidth="1"/>
    <col min="1797" max="1797" width="2.85546875" style="2" customWidth="1"/>
    <col min="1798" max="1800" width="15.7109375" style="2" customWidth="1"/>
    <col min="1801" max="1801" width="2.85546875" style="2" customWidth="1"/>
    <col min="1802"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1" width="2.85546875" style="2" customWidth="1"/>
    <col min="1812" max="1812" width="52.85546875" style="2" customWidth="1"/>
    <col min="1813" max="1813" width="49.7109375" style="2" customWidth="1"/>
    <col min="1814" max="1814" width="2.85546875" style="2" customWidth="1"/>
    <col min="1815" max="1815" width="17" style="2" customWidth="1"/>
    <col min="1816" max="1817" width="15.7109375" style="2" customWidth="1"/>
    <col min="1818" max="1818" width="2.85546875" style="2" customWidth="1"/>
    <col min="1819" max="1819" width="18" style="2" customWidth="1"/>
    <col min="1820" max="1821" width="15.7109375" style="2" customWidth="1"/>
    <col min="1822" max="1823" width="2.85546875" style="2" customWidth="1"/>
    <col min="1824" max="1824" width="10.85546875" style="2" customWidth="1"/>
    <col min="1825" max="1835" width="11.42578125" style="2" customWidth="1"/>
    <col min="1836" max="2048" width="11.42578125" style="2"/>
    <col min="2049" max="2049" width="2.85546875" style="2" customWidth="1"/>
    <col min="2050" max="2051" width="49.7109375" style="2" customWidth="1"/>
    <col min="2052" max="2052" width="6" style="2" customWidth="1"/>
    <col min="2053" max="2053" width="2.85546875" style="2" customWidth="1"/>
    <col min="2054" max="2056" width="15.7109375" style="2" customWidth="1"/>
    <col min="2057" max="2057" width="2.85546875" style="2" customWidth="1"/>
    <col min="2058"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7" width="2.85546875" style="2" customWidth="1"/>
    <col min="2068" max="2068" width="52.85546875" style="2" customWidth="1"/>
    <col min="2069" max="2069" width="49.7109375" style="2" customWidth="1"/>
    <col min="2070" max="2070" width="2.85546875" style="2" customWidth="1"/>
    <col min="2071" max="2071" width="17" style="2" customWidth="1"/>
    <col min="2072" max="2073" width="15.7109375" style="2" customWidth="1"/>
    <col min="2074" max="2074" width="2.85546875" style="2" customWidth="1"/>
    <col min="2075" max="2075" width="18" style="2" customWidth="1"/>
    <col min="2076" max="2077" width="15.7109375" style="2" customWidth="1"/>
    <col min="2078" max="2079" width="2.85546875" style="2" customWidth="1"/>
    <col min="2080" max="2080" width="10.85546875" style="2" customWidth="1"/>
    <col min="2081" max="2091" width="11.42578125" style="2" customWidth="1"/>
    <col min="2092" max="2304" width="11.42578125" style="2"/>
    <col min="2305" max="2305" width="2.85546875" style="2" customWidth="1"/>
    <col min="2306" max="2307" width="49.7109375" style="2" customWidth="1"/>
    <col min="2308" max="2308" width="6" style="2" customWidth="1"/>
    <col min="2309" max="2309" width="2.85546875" style="2" customWidth="1"/>
    <col min="2310" max="2312" width="15.7109375" style="2" customWidth="1"/>
    <col min="2313" max="2313" width="2.85546875" style="2" customWidth="1"/>
    <col min="2314"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3" width="2.85546875" style="2" customWidth="1"/>
    <col min="2324" max="2324" width="52.85546875" style="2" customWidth="1"/>
    <col min="2325" max="2325" width="49.7109375" style="2" customWidth="1"/>
    <col min="2326" max="2326" width="2.85546875" style="2" customWidth="1"/>
    <col min="2327" max="2327" width="17" style="2" customWidth="1"/>
    <col min="2328" max="2329" width="15.7109375" style="2" customWidth="1"/>
    <col min="2330" max="2330" width="2.85546875" style="2" customWidth="1"/>
    <col min="2331" max="2331" width="18" style="2" customWidth="1"/>
    <col min="2332" max="2333" width="15.7109375" style="2" customWidth="1"/>
    <col min="2334" max="2335" width="2.85546875" style="2" customWidth="1"/>
    <col min="2336" max="2336" width="10.85546875" style="2" customWidth="1"/>
    <col min="2337" max="2347" width="11.42578125" style="2" customWidth="1"/>
    <col min="2348" max="2560" width="11.42578125" style="2"/>
    <col min="2561" max="2561" width="2.85546875" style="2" customWidth="1"/>
    <col min="2562" max="2563" width="49.7109375" style="2" customWidth="1"/>
    <col min="2564" max="2564" width="6" style="2" customWidth="1"/>
    <col min="2565" max="2565" width="2.85546875" style="2" customWidth="1"/>
    <col min="2566" max="2568" width="15.7109375" style="2" customWidth="1"/>
    <col min="2569" max="2569" width="2.85546875" style="2" customWidth="1"/>
    <col min="2570"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79" width="2.85546875" style="2" customWidth="1"/>
    <col min="2580" max="2580" width="52.85546875" style="2" customWidth="1"/>
    <col min="2581" max="2581" width="49.7109375" style="2" customWidth="1"/>
    <col min="2582" max="2582" width="2.85546875" style="2" customWidth="1"/>
    <col min="2583" max="2583" width="17" style="2" customWidth="1"/>
    <col min="2584" max="2585" width="15.7109375" style="2" customWidth="1"/>
    <col min="2586" max="2586" width="2.85546875" style="2" customWidth="1"/>
    <col min="2587" max="2587" width="18" style="2" customWidth="1"/>
    <col min="2588" max="2589" width="15.7109375" style="2" customWidth="1"/>
    <col min="2590" max="2591" width="2.85546875" style="2" customWidth="1"/>
    <col min="2592" max="2592" width="10.85546875" style="2" customWidth="1"/>
    <col min="2593" max="2603" width="11.42578125" style="2" customWidth="1"/>
    <col min="2604" max="2816" width="11.42578125" style="2"/>
    <col min="2817" max="2817" width="2.85546875" style="2" customWidth="1"/>
    <col min="2818" max="2819" width="49.7109375" style="2" customWidth="1"/>
    <col min="2820" max="2820" width="6" style="2" customWidth="1"/>
    <col min="2821" max="2821" width="2.85546875" style="2" customWidth="1"/>
    <col min="2822" max="2824" width="15.7109375" style="2" customWidth="1"/>
    <col min="2825" max="2825" width="2.85546875" style="2" customWidth="1"/>
    <col min="2826"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5" width="2.85546875" style="2" customWidth="1"/>
    <col min="2836" max="2836" width="52.85546875" style="2" customWidth="1"/>
    <col min="2837" max="2837" width="49.7109375" style="2" customWidth="1"/>
    <col min="2838" max="2838" width="2.85546875" style="2" customWidth="1"/>
    <col min="2839" max="2839" width="17" style="2" customWidth="1"/>
    <col min="2840" max="2841" width="15.7109375" style="2" customWidth="1"/>
    <col min="2842" max="2842" width="2.85546875" style="2" customWidth="1"/>
    <col min="2843" max="2843" width="18" style="2" customWidth="1"/>
    <col min="2844" max="2845" width="15.7109375" style="2" customWidth="1"/>
    <col min="2846" max="2847" width="2.85546875" style="2" customWidth="1"/>
    <col min="2848" max="2848" width="10.85546875" style="2" customWidth="1"/>
    <col min="2849" max="2859" width="11.42578125" style="2" customWidth="1"/>
    <col min="2860" max="3072" width="11.42578125" style="2"/>
    <col min="3073" max="3073" width="2.85546875" style="2" customWidth="1"/>
    <col min="3074" max="3075" width="49.7109375" style="2" customWidth="1"/>
    <col min="3076" max="3076" width="6" style="2" customWidth="1"/>
    <col min="3077" max="3077" width="2.85546875" style="2" customWidth="1"/>
    <col min="3078" max="3080" width="15.7109375" style="2" customWidth="1"/>
    <col min="3081" max="3081" width="2.85546875" style="2" customWidth="1"/>
    <col min="3082"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1" width="2.85546875" style="2" customWidth="1"/>
    <col min="3092" max="3092" width="52.85546875" style="2" customWidth="1"/>
    <col min="3093" max="3093" width="49.7109375" style="2" customWidth="1"/>
    <col min="3094" max="3094" width="2.85546875" style="2" customWidth="1"/>
    <col min="3095" max="3095" width="17" style="2" customWidth="1"/>
    <col min="3096" max="3097" width="15.7109375" style="2" customWidth="1"/>
    <col min="3098" max="3098" width="2.85546875" style="2" customWidth="1"/>
    <col min="3099" max="3099" width="18" style="2" customWidth="1"/>
    <col min="3100" max="3101" width="15.7109375" style="2" customWidth="1"/>
    <col min="3102" max="3103" width="2.85546875" style="2" customWidth="1"/>
    <col min="3104" max="3104" width="10.85546875" style="2" customWidth="1"/>
    <col min="3105" max="3115" width="11.42578125" style="2" customWidth="1"/>
    <col min="3116" max="3328" width="11.42578125" style="2"/>
    <col min="3329" max="3329" width="2.85546875" style="2" customWidth="1"/>
    <col min="3330" max="3331" width="49.7109375" style="2" customWidth="1"/>
    <col min="3332" max="3332" width="6" style="2" customWidth="1"/>
    <col min="3333" max="3333" width="2.85546875" style="2" customWidth="1"/>
    <col min="3334" max="3336" width="15.7109375" style="2" customWidth="1"/>
    <col min="3337" max="3337" width="2.85546875" style="2" customWidth="1"/>
    <col min="3338"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7" width="2.85546875" style="2" customWidth="1"/>
    <col min="3348" max="3348" width="52.85546875" style="2" customWidth="1"/>
    <col min="3349" max="3349" width="49.7109375" style="2" customWidth="1"/>
    <col min="3350" max="3350" width="2.85546875" style="2" customWidth="1"/>
    <col min="3351" max="3351" width="17" style="2" customWidth="1"/>
    <col min="3352" max="3353" width="15.7109375" style="2" customWidth="1"/>
    <col min="3354" max="3354" width="2.85546875" style="2" customWidth="1"/>
    <col min="3355" max="3355" width="18" style="2" customWidth="1"/>
    <col min="3356" max="3357" width="15.7109375" style="2" customWidth="1"/>
    <col min="3358" max="3359" width="2.85546875" style="2" customWidth="1"/>
    <col min="3360" max="3360" width="10.85546875" style="2" customWidth="1"/>
    <col min="3361" max="3371" width="11.42578125" style="2" customWidth="1"/>
    <col min="3372" max="3584" width="11.42578125" style="2"/>
    <col min="3585" max="3585" width="2.85546875" style="2" customWidth="1"/>
    <col min="3586" max="3587" width="49.7109375" style="2" customWidth="1"/>
    <col min="3588" max="3588" width="6" style="2" customWidth="1"/>
    <col min="3589" max="3589" width="2.85546875" style="2" customWidth="1"/>
    <col min="3590" max="3592" width="15.7109375" style="2" customWidth="1"/>
    <col min="3593" max="3593" width="2.85546875" style="2" customWidth="1"/>
    <col min="3594"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3" width="2.85546875" style="2" customWidth="1"/>
    <col min="3604" max="3604" width="52.85546875" style="2" customWidth="1"/>
    <col min="3605" max="3605" width="49.7109375" style="2" customWidth="1"/>
    <col min="3606" max="3606" width="2.85546875" style="2" customWidth="1"/>
    <col min="3607" max="3607" width="17" style="2" customWidth="1"/>
    <col min="3608" max="3609" width="15.7109375" style="2" customWidth="1"/>
    <col min="3610" max="3610" width="2.85546875" style="2" customWidth="1"/>
    <col min="3611" max="3611" width="18" style="2" customWidth="1"/>
    <col min="3612" max="3613" width="15.7109375" style="2" customWidth="1"/>
    <col min="3614" max="3615" width="2.85546875" style="2" customWidth="1"/>
    <col min="3616" max="3616" width="10.85546875" style="2" customWidth="1"/>
    <col min="3617" max="3627" width="11.42578125" style="2" customWidth="1"/>
    <col min="3628" max="3840" width="11.42578125" style="2"/>
    <col min="3841" max="3841" width="2.85546875" style="2" customWidth="1"/>
    <col min="3842" max="3843" width="49.7109375" style="2" customWidth="1"/>
    <col min="3844" max="3844" width="6" style="2" customWidth="1"/>
    <col min="3845" max="3845" width="2.85546875" style="2" customWidth="1"/>
    <col min="3846" max="3848" width="15.7109375" style="2" customWidth="1"/>
    <col min="3849" max="3849" width="2.85546875" style="2" customWidth="1"/>
    <col min="3850"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59" width="2.85546875" style="2" customWidth="1"/>
    <col min="3860" max="3860" width="52.85546875" style="2" customWidth="1"/>
    <col min="3861" max="3861" width="49.7109375" style="2" customWidth="1"/>
    <col min="3862" max="3862" width="2.85546875" style="2" customWidth="1"/>
    <col min="3863" max="3863" width="17" style="2" customWidth="1"/>
    <col min="3864" max="3865" width="15.7109375" style="2" customWidth="1"/>
    <col min="3866" max="3866" width="2.85546875" style="2" customWidth="1"/>
    <col min="3867" max="3867" width="18" style="2" customWidth="1"/>
    <col min="3868" max="3869" width="15.7109375" style="2" customWidth="1"/>
    <col min="3870" max="3871" width="2.85546875" style="2" customWidth="1"/>
    <col min="3872" max="3872" width="10.85546875" style="2" customWidth="1"/>
    <col min="3873" max="3883" width="11.42578125" style="2" customWidth="1"/>
    <col min="3884" max="4096" width="11.42578125" style="2"/>
    <col min="4097" max="4097" width="2.85546875" style="2" customWidth="1"/>
    <col min="4098" max="4099" width="49.7109375" style="2" customWidth="1"/>
    <col min="4100" max="4100" width="6" style="2" customWidth="1"/>
    <col min="4101" max="4101" width="2.85546875" style="2" customWidth="1"/>
    <col min="4102" max="4104" width="15.7109375" style="2" customWidth="1"/>
    <col min="4105" max="4105" width="2.85546875" style="2" customWidth="1"/>
    <col min="4106"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5" width="2.85546875" style="2" customWidth="1"/>
    <col min="4116" max="4116" width="52.85546875" style="2" customWidth="1"/>
    <col min="4117" max="4117" width="49.7109375" style="2" customWidth="1"/>
    <col min="4118" max="4118" width="2.85546875" style="2" customWidth="1"/>
    <col min="4119" max="4119" width="17" style="2" customWidth="1"/>
    <col min="4120" max="4121" width="15.7109375" style="2" customWidth="1"/>
    <col min="4122" max="4122" width="2.85546875" style="2" customWidth="1"/>
    <col min="4123" max="4123" width="18" style="2" customWidth="1"/>
    <col min="4124" max="4125" width="15.7109375" style="2" customWidth="1"/>
    <col min="4126" max="4127" width="2.85546875" style="2" customWidth="1"/>
    <col min="4128" max="4128" width="10.85546875" style="2" customWidth="1"/>
    <col min="4129" max="4139" width="11.42578125" style="2" customWidth="1"/>
    <col min="4140" max="4352" width="11.42578125" style="2"/>
    <col min="4353" max="4353" width="2.85546875" style="2" customWidth="1"/>
    <col min="4354" max="4355" width="49.7109375" style="2" customWidth="1"/>
    <col min="4356" max="4356" width="6" style="2" customWidth="1"/>
    <col min="4357" max="4357" width="2.85546875" style="2" customWidth="1"/>
    <col min="4358" max="4360" width="15.7109375" style="2" customWidth="1"/>
    <col min="4361" max="4361" width="2.85546875" style="2" customWidth="1"/>
    <col min="4362"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1" width="2.85546875" style="2" customWidth="1"/>
    <col min="4372" max="4372" width="52.85546875" style="2" customWidth="1"/>
    <col min="4373" max="4373" width="49.7109375" style="2" customWidth="1"/>
    <col min="4374" max="4374" width="2.85546875" style="2" customWidth="1"/>
    <col min="4375" max="4375" width="17" style="2" customWidth="1"/>
    <col min="4376" max="4377" width="15.7109375" style="2" customWidth="1"/>
    <col min="4378" max="4378" width="2.85546875" style="2" customWidth="1"/>
    <col min="4379" max="4379" width="18" style="2" customWidth="1"/>
    <col min="4380" max="4381" width="15.7109375" style="2" customWidth="1"/>
    <col min="4382" max="4383" width="2.85546875" style="2" customWidth="1"/>
    <col min="4384" max="4384" width="10.85546875" style="2" customWidth="1"/>
    <col min="4385" max="4395" width="11.42578125" style="2" customWidth="1"/>
    <col min="4396" max="4608" width="11.42578125" style="2"/>
    <col min="4609" max="4609" width="2.85546875" style="2" customWidth="1"/>
    <col min="4610" max="4611" width="49.7109375" style="2" customWidth="1"/>
    <col min="4612" max="4612" width="6" style="2" customWidth="1"/>
    <col min="4613" max="4613" width="2.85546875" style="2" customWidth="1"/>
    <col min="4614" max="4616" width="15.7109375" style="2" customWidth="1"/>
    <col min="4617" max="4617" width="2.85546875" style="2" customWidth="1"/>
    <col min="4618"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7" width="2.85546875" style="2" customWidth="1"/>
    <col min="4628" max="4628" width="52.85546875" style="2" customWidth="1"/>
    <col min="4629" max="4629" width="49.7109375" style="2" customWidth="1"/>
    <col min="4630" max="4630" width="2.85546875" style="2" customWidth="1"/>
    <col min="4631" max="4631" width="17" style="2" customWidth="1"/>
    <col min="4632" max="4633" width="15.7109375" style="2" customWidth="1"/>
    <col min="4634" max="4634" width="2.85546875" style="2" customWidth="1"/>
    <col min="4635" max="4635" width="18" style="2" customWidth="1"/>
    <col min="4636" max="4637" width="15.7109375" style="2" customWidth="1"/>
    <col min="4638" max="4639" width="2.85546875" style="2" customWidth="1"/>
    <col min="4640" max="4640" width="10.85546875" style="2" customWidth="1"/>
    <col min="4641" max="4651" width="11.42578125" style="2" customWidth="1"/>
    <col min="4652" max="4864" width="11.42578125" style="2"/>
    <col min="4865" max="4865" width="2.85546875" style="2" customWidth="1"/>
    <col min="4866" max="4867" width="49.7109375" style="2" customWidth="1"/>
    <col min="4868" max="4868" width="6" style="2" customWidth="1"/>
    <col min="4869" max="4869" width="2.85546875" style="2" customWidth="1"/>
    <col min="4870" max="4872" width="15.7109375" style="2" customWidth="1"/>
    <col min="4873" max="4873" width="2.85546875" style="2" customWidth="1"/>
    <col min="4874"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3" width="2.85546875" style="2" customWidth="1"/>
    <col min="4884" max="4884" width="52.85546875" style="2" customWidth="1"/>
    <col min="4885" max="4885" width="49.7109375" style="2" customWidth="1"/>
    <col min="4886" max="4886" width="2.85546875" style="2" customWidth="1"/>
    <col min="4887" max="4887" width="17" style="2" customWidth="1"/>
    <col min="4888" max="4889" width="15.7109375" style="2" customWidth="1"/>
    <col min="4890" max="4890" width="2.85546875" style="2" customWidth="1"/>
    <col min="4891" max="4891" width="18" style="2" customWidth="1"/>
    <col min="4892" max="4893" width="15.7109375" style="2" customWidth="1"/>
    <col min="4894" max="4895" width="2.85546875" style="2" customWidth="1"/>
    <col min="4896" max="4896" width="10.85546875" style="2" customWidth="1"/>
    <col min="4897" max="4907" width="11.42578125" style="2" customWidth="1"/>
    <col min="4908" max="5120" width="11.42578125" style="2"/>
    <col min="5121" max="5121" width="2.85546875" style="2" customWidth="1"/>
    <col min="5122" max="5123" width="49.7109375" style="2" customWidth="1"/>
    <col min="5124" max="5124" width="6" style="2" customWidth="1"/>
    <col min="5125" max="5125" width="2.85546875" style="2" customWidth="1"/>
    <col min="5126" max="5128" width="15.7109375" style="2" customWidth="1"/>
    <col min="5129" max="5129" width="2.85546875" style="2" customWidth="1"/>
    <col min="5130"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39" width="2.85546875" style="2" customWidth="1"/>
    <col min="5140" max="5140" width="52.85546875" style="2" customWidth="1"/>
    <col min="5141" max="5141" width="49.7109375" style="2" customWidth="1"/>
    <col min="5142" max="5142" width="2.85546875" style="2" customWidth="1"/>
    <col min="5143" max="5143" width="17" style="2" customWidth="1"/>
    <col min="5144" max="5145" width="15.7109375" style="2" customWidth="1"/>
    <col min="5146" max="5146" width="2.85546875" style="2" customWidth="1"/>
    <col min="5147" max="5147" width="18" style="2" customWidth="1"/>
    <col min="5148" max="5149" width="15.7109375" style="2" customWidth="1"/>
    <col min="5150" max="5151" width="2.85546875" style="2" customWidth="1"/>
    <col min="5152" max="5152" width="10.85546875" style="2" customWidth="1"/>
    <col min="5153" max="5163" width="11.42578125" style="2" customWidth="1"/>
    <col min="5164" max="5376" width="11.42578125" style="2"/>
    <col min="5377" max="5377" width="2.85546875" style="2" customWidth="1"/>
    <col min="5378" max="5379" width="49.7109375" style="2" customWidth="1"/>
    <col min="5380" max="5380" width="6" style="2" customWidth="1"/>
    <col min="5381" max="5381" width="2.85546875" style="2" customWidth="1"/>
    <col min="5382" max="5384" width="15.7109375" style="2" customWidth="1"/>
    <col min="5385" max="5385" width="2.85546875" style="2" customWidth="1"/>
    <col min="5386"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5" width="2.85546875" style="2" customWidth="1"/>
    <col min="5396" max="5396" width="52.85546875" style="2" customWidth="1"/>
    <col min="5397" max="5397" width="49.7109375" style="2" customWidth="1"/>
    <col min="5398" max="5398" width="2.85546875" style="2" customWidth="1"/>
    <col min="5399" max="5399" width="17" style="2" customWidth="1"/>
    <col min="5400" max="5401" width="15.7109375" style="2" customWidth="1"/>
    <col min="5402" max="5402" width="2.85546875" style="2" customWidth="1"/>
    <col min="5403" max="5403" width="18" style="2" customWidth="1"/>
    <col min="5404" max="5405" width="15.7109375" style="2" customWidth="1"/>
    <col min="5406" max="5407" width="2.85546875" style="2" customWidth="1"/>
    <col min="5408" max="5408" width="10.85546875" style="2" customWidth="1"/>
    <col min="5409" max="5419" width="11.42578125" style="2" customWidth="1"/>
    <col min="5420" max="5632" width="11.42578125" style="2"/>
    <col min="5633" max="5633" width="2.85546875" style="2" customWidth="1"/>
    <col min="5634" max="5635" width="49.7109375" style="2" customWidth="1"/>
    <col min="5636" max="5636" width="6" style="2" customWidth="1"/>
    <col min="5637" max="5637" width="2.85546875" style="2" customWidth="1"/>
    <col min="5638" max="5640" width="15.7109375" style="2" customWidth="1"/>
    <col min="5641" max="5641" width="2.85546875" style="2" customWidth="1"/>
    <col min="5642"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1" width="2.85546875" style="2" customWidth="1"/>
    <col min="5652" max="5652" width="52.85546875" style="2" customWidth="1"/>
    <col min="5653" max="5653" width="49.7109375" style="2" customWidth="1"/>
    <col min="5654" max="5654" width="2.85546875" style="2" customWidth="1"/>
    <col min="5655" max="5655" width="17" style="2" customWidth="1"/>
    <col min="5656" max="5657" width="15.7109375" style="2" customWidth="1"/>
    <col min="5658" max="5658" width="2.85546875" style="2" customWidth="1"/>
    <col min="5659" max="5659" width="18" style="2" customWidth="1"/>
    <col min="5660" max="5661" width="15.7109375" style="2" customWidth="1"/>
    <col min="5662" max="5663" width="2.85546875" style="2" customWidth="1"/>
    <col min="5664" max="5664" width="10.85546875" style="2" customWidth="1"/>
    <col min="5665" max="5675" width="11.42578125" style="2" customWidth="1"/>
    <col min="5676" max="5888" width="11.42578125" style="2"/>
    <col min="5889" max="5889" width="2.85546875" style="2" customWidth="1"/>
    <col min="5890" max="5891" width="49.7109375" style="2" customWidth="1"/>
    <col min="5892" max="5892" width="6" style="2" customWidth="1"/>
    <col min="5893" max="5893" width="2.85546875" style="2" customWidth="1"/>
    <col min="5894" max="5896" width="15.7109375" style="2" customWidth="1"/>
    <col min="5897" max="5897" width="2.85546875" style="2" customWidth="1"/>
    <col min="5898"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7" width="2.85546875" style="2" customWidth="1"/>
    <col min="5908" max="5908" width="52.85546875" style="2" customWidth="1"/>
    <col min="5909" max="5909" width="49.7109375" style="2" customWidth="1"/>
    <col min="5910" max="5910" width="2.85546875" style="2" customWidth="1"/>
    <col min="5911" max="5911" width="17" style="2" customWidth="1"/>
    <col min="5912" max="5913" width="15.7109375" style="2" customWidth="1"/>
    <col min="5914" max="5914" width="2.85546875" style="2" customWidth="1"/>
    <col min="5915" max="5915" width="18" style="2" customWidth="1"/>
    <col min="5916" max="5917" width="15.7109375" style="2" customWidth="1"/>
    <col min="5918" max="5919" width="2.85546875" style="2" customWidth="1"/>
    <col min="5920" max="5920" width="10.85546875" style="2" customWidth="1"/>
    <col min="5921" max="5931" width="11.42578125" style="2" customWidth="1"/>
    <col min="5932" max="6144" width="11.42578125" style="2"/>
    <col min="6145" max="6145" width="2.85546875" style="2" customWidth="1"/>
    <col min="6146" max="6147" width="49.7109375" style="2" customWidth="1"/>
    <col min="6148" max="6148" width="6" style="2" customWidth="1"/>
    <col min="6149" max="6149" width="2.85546875" style="2" customWidth="1"/>
    <col min="6150" max="6152" width="15.7109375" style="2" customWidth="1"/>
    <col min="6153" max="6153" width="2.85546875" style="2" customWidth="1"/>
    <col min="6154"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3" width="2.85546875" style="2" customWidth="1"/>
    <col min="6164" max="6164" width="52.85546875" style="2" customWidth="1"/>
    <col min="6165" max="6165" width="49.7109375" style="2" customWidth="1"/>
    <col min="6166" max="6166" width="2.85546875" style="2" customWidth="1"/>
    <col min="6167" max="6167" width="17" style="2" customWidth="1"/>
    <col min="6168" max="6169" width="15.7109375" style="2" customWidth="1"/>
    <col min="6170" max="6170" width="2.85546875" style="2" customWidth="1"/>
    <col min="6171" max="6171" width="18" style="2" customWidth="1"/>
    <col min="6172" max="6173" width="15.7109375" style="2" customWidth="1"/>
    <col min="6174" max="6175" width="2.85546875" style="2" customWidth="1"/>
    <col min="6176" max="6176" width="10.85546875" style="2" customWidth="1"/>
    <col min="6177" max="6187" width="11.42578125" style="2" customWidth="1"/>
    <col min="6188" max="6400" width="11.42578125" style="2"/>
    <col min="6401" max="6401" width="2.85546875" style="2" customWidth="1"/>
    <col min="6402" max="6403" width="49.7109375" style="2" customWidth="1"/>
    <col min="6404" max="6404" width="6" style="2" customWidth="1"/>
    <col min="6405" max="6405" width="2.85546875" style="2" customWidth="1"/>
    <col min="6406" max="6408" width="15.7109375" style="2" customWidth="1"/>
    <col min="6409" max="6409" width="2.85546875" style="2" customWidth="1"/>
    <col min="6410"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19" width="2.85546875" style="2" customWidth="1"/>
    <col min="6420" max="6420" width="52.85546875" style="2" customWidth="1"/>
    <col min="6421" max="6421" width="49.7109375" style="2" customWidth="1"/>
    <col min="6422" max="6422" width="2.85546875" style="2" customWidth="1"/>
    <col min="6423" max="6423" width="17" style="2" customWidth="1"/>
    <col min="6424" max="6425" width="15.7109375" style="2" customWidth="1"/>
    <col min="6426" max="6426" width="2.85546875" style="2" customWidth="1"/>
    <col min="6427" max="6427" width="18" style="2" customWidth="1"/>
    <col min="6428" max="6429" width="15.7109375" style="2" customWidth="1"/>
    <col min="6430" max="6431" width="2.85546875" style="2" customWidth="1"/>
    <col min="6432" max="6432" width="10.85546875" style="2" customWidth="1"/>
    <col min="6433" max="6443" width="11.42578125" style="2" customWidth="1"/>
    <col min="6444" max="6656" width="11.42578125" style="2"/>
    <col min="6657" max="6657" width="2.85546875" style="2" customWidth="1"/>
    <col min="6658" max="6659" width="49.7109375" style="2" customWidth="1"/>
    <col min="6660" max="6660" width="6" style="2" customWidth="1"/>
    <col min="6661" max="6661" width="2.85546875" style="2" customWidth="1"/>
    <col min="6662" max="6664" width="15.7109375" style="2" customWidth="1"/>
    <col min="6665" max="6665" width="2.85546875" style="2" customWidth="1"/>
    <col min="6666"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5" width="2.85546875" style="2" customWidth="1"/>
    <col min="6676" max="6676" width="52.85546875" style="2" customWidth="1"/>
    <col min="6677" max="6677" width="49.7109375" style="2" customWidth="1"/>
    <col min="6678" max="6678" width="2.85546875" style="2" customWidth="1"/>
    <col min="6679" max="6679" width="17" style="2" customWidth="1"/>
    <col min="6680" max="6681" width="15.7109375" style="2" customWidth="1"/>
    <col min="6682" max="6682" width="2.85546875" style="2" customWidth="1"/>
    <col min="6683" max="6683" width="18" style="2" customWidth="1"/>
    <col min="6684" max="6685" width="15.7109375" style="2" customWidth="1"/>
    <col min="6686" max="6687" width="2.85546875" style="2" customWidth="1"/>
    <col min="6688" max="6688" width="10.85546875" style="2" customWidth="1"/>
    <col min="6689" max="6699" width="11.42578125" style="2" customWidth="1"/>
    <col min="6700" max="6912" width="11.42578125" style="2"/>
    <col min="6913" max="6913" width="2.85546875" style="2" customWidth="1"/>
    <col min="6914" max="6915" width="49.7109375" style="2" customWidth="1"/>
    <col min="6916" max="6916" width="6" style="2" customWidth="1"/>
    <col min="6917" max="6917" width="2.85546875" style="2" customWidth="1"/>
    <col min="6918" max="6920" width="15.7109375" style="2" customWidth="1"/>
    <col min="6921" max="6921" width="2.85546875" style="2" customWidth="1"/>
    <col min="6922"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1" width="2.85546875" style="2" customWidth="1"/>
    <col min="6932" max="6932" width="52.85546875" style="2" customWidth="1"/>
    <col min="6933" max="6933" width="49.7109375" style="2" customWidth="1"/>
    <col min="6934" max="6934" width="2.85546875" style="2" customWidth="1"/>
    <col min="6935" max="6935" width="17" style="2" customWidth="1"/>
    <col min="6936" max="6937" width="15.7109375" style="2" customWidth="1"/>
    <col min="6938" max="6938" width="2.85546875" style="2" customWidth="1"/>
    <col min="6939" max="6939" width="18" style="2" customWidth="1"/>
    <col min="6940" max="6941" width="15.7109375" style="2" customWidth="1"/>
    <col min="6942" max="6943" width="2.85546875" style="2" customWidth="1"/>
    <col min="6944" max="6944" width="10.85546875" style="2" customWidth="1"/>
    <col min="6945" max="6955" width="11.42578125" style="2" customWidth="1"/>
    <col min="6956" max="7168" width="11.42578125" style="2"/>
    <col min="7169" max="7169" width="2.85546875" style="2" customWidth="1"/>
    <col min="7170" max="7171" width="49.7109375" style="2" customWidth="1"/>
    <col min="7172" max="7172" width="6" style="2" customWidth="1"/>
    <col min="7173" max="7173" width="2.85546875" style="2" customWidth="1"/>
    <col min="7174" max="7176" width="15.7109375" style="2" customWidth="1"/>
    <col min="7177" max="7177" width="2.85546875" style="2" customWidth="1"/>
    <col min="7178"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7" width="2.85546875" style="2" customWidth="1"/>
    <col min="7188" max="7188" width="52.85546875" style="2" customWidth="1"/>
    <col min="7189" max="7189" width="49.7109375" style="2" customWidth="1"/>
    <col min="7190" max="7190" width="2.85546875" style="2" customWidth="1"/>
    <col min="7191" max="7191" width="17" style="2" customWidth="1"/>
    <col min="7192" max="7193" width="15.7109375" style="2" customWidth="1"/>
    <col min="7194" max="7194" width="2.85546875" style="2" customWidth="1"/>
    <col min="7195" max="7195" width="18" style="2" customWidth="1"/>
    <col min="7196" max="7197" width="15.7109375" style="2" customWidth="1"/>
    <col min="7198" max="7199" width="2.85546875" style="2" customWidth="1"/>
    <col min="7200" max="7200" width="10.85546875" style="2" customWidth="1"/>
    <col min="7201" max="7211" width="11.42578125" style="2" customWidth="1"/>
    <col min="7212" max="7424" width="11.42578125" style="2"/>
    <col min="7425" max="7425" width="2.85546875" style="2" customWidth="1"/>
    <col min="7426" max="7427" width="49.7109375" style="2" customWidth="1"/>
    <col min="7428" max="7428" width="6" style="2" customWidth="1"/>
    <col min="7429" max="7429" width="2.85546875" style="2" customWidth="1"/>
    <col min="7430" max="7432" width="15.7109375" style="2" customWidth="1"/>
    <col min="7433" max="7433" width="2.85546875" style="2" customWidth="1"/>
    <col min="7434"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3" width="2.85546875" style="2" customWidth="1"/>
    <col min="7444" max="7444" width="52.85546875" style="2" customWidth="1"/>
    <col min="7445" max="7445" width="49.7109375" style="2" customWidth="1"/>
    <col min="7446" max="7446" width="2.85546875" style="2" customWidth="1"/>
    <col min="7447" max="7447" width="17" style="2" customWidth="1"/>
    <col min="7448" max="7449" width="15.7109375" style="2" customWidth="1"/>
    <col min="7450" max="7450" width="2.85546875" style="2" customWidth="1"/>
    <col min="7451" max="7451" width="18" style="2" customWidth="1"/>
    <col min="7452" max="7453" width="15.7109375" style="2" customWidth="1"/>
    <col min="7454" max="7455" width="2.85546875" style="2" customWidth="1"/>
    <col min="7456" max="7456" width="10.85546875" style="2" customWidth="1"/>
    <col min="7457" max="7467" width="11.42578125" style="2" customWidth="1"/>
    <col min="7468" max="7680" width="11.42578125" style="2"/>
    <col min="7681" max="7681" width="2.85546875" style="2" customWidth="1"/>
    <col min="7682" max="7683" width="49.7109375" style="2" customWidth="1"/>
    <col min="7684" max="7684" width="6" style="2" customWidth="1"/>
    <col min="7685" max="7685" width="2.85546875" style="2" customWidth="1"/>
    <col min="7686" max="7688" width="15.7109375" style="2" customWidth="1"/>
    <col min="7689" max="7689" width="2.85546875" style="2" customWidth="1"/>
    <col min="7690"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699" width="2.85546875" style="2" customWidth="1"/>
    <col min="7700" max="7700" width="52.85546875" style="2" customWidth="1"/>
    <col min="7701" max="7701" width="49.7109375" style="2" customWidth="1"/>
    <col min="7702" max="7702" width="2.85546875" style="2" customWidth="1"/>
    <col min="7703" max="7703" width="17" style="2" customWidth="1"/>
    <col min="7704" max="7705" width="15.7109375" style="2" customWidth="1"/>
    <col min="7706" max="7706" width="2.85546875" style="2" customWidth="1"/>
    <col min="7707" max="7707" width="18" style="2" customWidth="1"/>
    <col min="7708" max="7709" width="15.7109375" style="2" customWidth="1"/>
    <col min="7710" max="7711" width="2.85546875" style="2" customWidth="1"/>
    <col min="7712" max="7712" width="10.85546875" style="2" customWidth="1"/>
    <col min="7713" max="7723" width="11.42578125" style="2" customWidth="1"/>
    <col min="7724" max="7936" width="11.42578125" style="2"/>
    <col min="7937" max="7937" width="2.85546875" style="2" customWidth="1"/>
    <col min="7938" max="7939" width="49.7109375" style="2" customWidth="1"/>
    <col min="7940" max="7940" width="6" style="2" customWidth="1"/>
    <col min="7941" max="7941" width="2.85546875" style="2" customWidth="1"/>
    <col min="7942" max="7944" width="15.7109375" style="2" customWidth="1"/>
    <col min="7945" max="7945" width="2.85546875" style="2" customWidth="1"/>
    <col min="7946"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5" width="2.85546875" style="2" customWidth="1"/>
    <col min="7956" max="7956" width="52.85546875" style="2" customWidth="1"/>
    <col min="7957" max="7957" width="49.7109375" style="2" customWidth="1"/>
    <col min="7958" max="7958" width="2.85546875" style="2" customWidth="1"/>
    <col min="7959" max="7959" width="17" style="2" customWidth="1"/>
    <col min="7960" max="7961" width="15.7109375" style="2" customWidth="1"/>
    <col min="7962" max="7962" width="2.85546875" style="2" customWidth="1"/>
    <col min="7963" max="7963" width="18" style="2" customWidth="1"/>
    <col min="7964" max="7965" width="15.7109375" style="2" customWidth="1"/>
    <col min="7966" max="7967" width="2.85546875" style="2" customWidth="1"/>
    <col min="7968" max="7968" width="10.85546875" style="2" customWidth="1"/>
    <col min="7969" max="7979" width="11.42578125" style="2" customWidth="1"/>
    <col min="7980" max="8192" width="11.42578125" style="2"/>
    <col min="8193" max="8193" width="2.85546875" style="2" customWidth="1"/>
    <col min="8194" max="8195" width="49.7109375" style="2" customWidth="1"/>
    <col min="8196" max="8196" width="6" style="2" customWidth="1"/>
    <col min="8197" max="8197" width="2.85546875" style="2" customWidth="1"/>
    <col min="8198" max="8200" width="15.7109375" style="2" customWidth="1"/>
    <col min="8201" max="8201" width="2.85546875" style="2" customWidth="1"/>
    <col min="8202"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1" width="2.85546875" style="2" customWidth="1"/>
    <col min="8212" max="8212" width="52.85546875" style="2" customWidth="1"/>
    <col min="8213" max="8213" width="49.7109375" style="2" customWidth="1"/>
    <col min="8214" max="8214" width="2.85546875" style="2" customWidth="1"/>
    <col min="8215" max="8215" width="17" style="2" customWidth="1"/>
    <col min="8216" max="8217" width="15.7109375" style="2" customWidth="1"/>
    <col min="8218" max="8218" width="2.85546875" style="2" customWidth="1"/>
    <col min="8219" max="8219" width="18" style="2" customWidth="1"/>
    <col min="8220" max="8221" width="15.7109375" style="2" customWidth="1"/>
    <col min="8222" max="8223" width="2.85546875" style="2" customWidth="1"/>
    <col min="8224" max="8224" width="10.85546875" style="2" customWidth="1"/>
    <col min="8225" max="8235" width="11.42578125" style="2" customWidth="1"/>
    <col min="8236" max="8448" width="11.42578125" style="2"/>
    <col min="8449" max="8449" width="2.85546875" style="2" customWidth="1"/>
    <col min="8450" max="8451" width="49.7109375" style="2" customWidth="1"/>
    <col min="8452" max="8452" width="6" style="2" customWidth="1"/>
    <col min="8453" max="8453" width="2.85546875" style="2" customWidth="1"/>
    <col min="8454" max="8456" width="15.7109375" style="2" customWidth="1"/>
    <col min="8457" max="8457" width="2.85546875" style="2" customWidth="1"/>
    <col min="8458"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7" width="2.85546875" style="2" customWidth="1"/>
    <col min="8468" max="8468" width="52.85546875" style="2" customWidth="1"/>
    <col min="8469" max="8469" width="49.7109375" style="2" customWidth="1"/>
    <col min="8470" max="8470" width="2.85546875" style="2" customWidth="1"/>
    <col min="8471" max="8471" width="17" style="2" customWidth="1"/>
    <col min="8472" max="8473" width="15.7109375" style="2" customWidth="1"/>
    <col min="8474" max="8474" width="2.85546875" style="2" customWidth="1"/>
    <col min="8475" max="8475" width="18" style="2" customWidth="1"/>
    <col min="8476" max="8477" width="15.7109375" style="2" customWidth="1"/>
    <col min="8478" max="8479" width="2.85546875" style="2" customWidth="1"/>
    <col min="8480" max="8480" width="10.85546875" style="2" customWidth="1"/>
    <col min="8481" max="8491" width="11.42578125" style="2" customWidth="1"/>
    <col min="8492" max="8704" width="11.42578125" style="2"/>
    <col min="8705" max="8705" width="2.85546875" style="2" customWidth="1"/>
    <col min="8706" max="8707" width="49.7109375" style="2" customWidth="1"/>
    <col min="8708" max="8708" width="6" style="2" customWidth="1"/>
    <col min="8709" max="8709" width="2.85546875" style="2" customWidth="1"/>
    <col min="8710" max="8712" width="15.7109375" style="2" customWidth="1"/>
    <col min="8713" max="8713" width="2.85546875" style="2" customWidth="1"/>
    <col min="8714"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3" width="2.85546875" style="2" customWidth="1"/>
    <col min="8724" max="8724" width="52.85546875" style="2" customWidth="1"/>
    <col min="8725" max="8725" width="49.7109375" style="2" customWidth="1"/>
    <col min="8726" max="8726" width="2.85546875" style="2" customWidth="1"/>
    <col min="8727" max="8727" width="17" style="2" customWidth="1"/>
    <col min="8728" max="8729" width="15.7109375" style="2" customWidth="1"/>
    <col min="8730" max="8730" width="2.85546875" style="2" customWidth="1"/>
    <col min="8731" max="8731" width="18" style="2" customWidth="1"/>
    <col min="8732" max="8733" width="15.7109375" style="2" customWidth="1"/>
    <col min="8734" max="8735" width="2.85546875" style="2" customWidth="1"/>
    <col min="8736" max="8736" width="10.85546875" style="2" customWidth="1"/>
    <col min="8737" max="8747" width="11.42578125" style="2" customWidth="1"/>
    <col min="8748" max="8960" width="11.42578125" style="2"/>
    <col min="8961" max="8961" width="2.85546875" style="2" customWidth="1"/>
    <col min="8962" max="8963" width="49.7109375" style="2" customWidth="1"/>
    <col min="8964" max="8964" width="6" style="2" customWidth="1"/>
    <col min="8965" max="8965" width="2.85546875" style="2" customWidth="1"/>
    <col min="8966" max="8968" width="15.7109375" style="2" customWidth="1"/>
    <col min="8969" max="8969" width="2.85546875" style="2" customWidth="1"/>
    <col min="8970"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79" width="2.85546875" style="2" customWidth="1"/>
    <col min="8980" max="8980" width="52.85546875" style="2" customWidth="1"/>
    <col min="8981" max="8981" width="49.7109375" style="2" customWidth="1"/>
    <col min="8982" max="8982" width="2.85546875" style="2" customWidth="1"/>
    <col min="8983" max="8983" width="17" style="2" customWidth="1"/>
    <col min="8984" max="8985" width="15.7109375" style="2" customWidth="1"/>
    <col min="8986" max="8986" width="2.85546875" style="2" customWidth="1"/>
    <col min="8987" max="8987" width="18" style="2" customWidth="1"/>
    <col min="8988" max="8989" width="15.7109375" style="2" customWidth="1"/>
    <col min="8990" max="8991" width="2.85546875" style="2" customWidth="1"/>
    <col min="8992" max="8992" width="10.85546875" style="2" customWidth="1"/>
    <col min="8993" max="9003" width="11.42578125" style="2" customWidth="1"/>
    <col min="9004" max="9216" width="11.42578125" style="2"/>
    <col min="9217" max="9217" width="2.85546875" style="2" customWidth="1"/>
    <col min="9218" max="9219" width="49.7109375" style="2" customWidth="1"/>
    <col min="9220" max="9220" width="6" style="2" customWidth="1"/>
    <col min="9221" max="9221" width="2.85546875" style="2" customWidth="1"/>
    <col min="9222" max="9224" width="15.7109375" style="2" customWidth="1"/>
    <col min="9225" max="9225" width="2.85546875" style="2" customWidth="1"/>
    <col min="9226"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5" width="2.85546875" style="2" customWidth="1"/>
    <col min="9236" max="9236" width="52.85546875" style="2" customWidth="1"/>
    <col min="9237" max="9237" width="49.7109375" style="2" customWidth="1"/>
    <col min="9238" max="9238" width="2.85546875" style="2" customWidth="1"/>
    <col min="9239" max="9239" width="17" style="2" customWidth="1"/>
    <col min="9240" max="9241" width="15.7109375" style="2" customWidth="1"/>
    <col min="9242" max="9242" width="2.85546875" style="2" customWidth="1"/>
    <col min="9243" max="9243" width="18" style="2" customWidth="1"/>
    <col min="9244" max="9245" width="15.7109375" style="2" customWidth="1"/>
    <col min="9246" max="9247" width="2.85546875" style="2" customWidth="1"/>
    <col min="9248" max="9248" width="10.85546875" style="2" customWidth="1"/>
    <col min="9249" max="9259" width="11.42578125" style="2" customWidth="1"/>
    <col min="9260" max="9472" width="11.42578125" style="2"/>
    <col min="9473" max="9473" width="2.85546875" style="2" customWidth="1"/>
    <col min="9474" max="9475" width="49.7109375" style="2" customWidth="1"/>
    <col min="9476" max="9476" width="6" style="2" customWidth="1"/>
    <col min="9477" max="9477" width="2.85546875" style="2" customWidth="1"/>
    <col min="9478" max="9480" width="15.7109375" style="2" customWidth="1"/>
    <col min="9481" max="9481" width="2.85546875" style="2" customWidth="1"/>
    <col min="9482"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1" width="2.85546875" style="2" customWidth="1"/>
    <col min="9492" max="9492" width="52.85546875" style="2" customWidth="1"/>
    <col min="9493" max="9493" width="49.7109375" style="2" customWidth="1"/>
    <col min="9494" max="9494" width="2.85546875" style="2" customWidth="1"/>
    <col min="9495" max="9495" width="17" style="2" customWidth="1"/>
    <col min="9496" max="9497" width="15.7109375" style="2" customWidth="1"/>
    <col min="9498" max="9498" width="2.85546875" style="2" customWidth="1"/>
    <col min="9499" max="9499" width="18" style="2" customWidth="1"/>
    <col min="9500" max="9501" width="15.7109375" style="2" customWidth="1"/>
    <col min="9502" max="9503" width="2.85546875" style="2" customWidth="1"/>
    <col min="9504" max="9504" width="10.85546875" style="2" customWidth="1"/>
    <col min="9505" max="9515" width="11.42578125" style="2" customWidth="1"/>
    <col min="9516" max="9728" width="11.42578125" style="2"/>
    <col min="9729" max="9729" width="2.85546875" style="2" customWidth="1"/>
    <col min="9730" max="9731" width="49.7109375" style="2" customWidth="1"/>
    <col min="9732" max="9732" width="6" style="2" customWidth="1"/>
    <col min="9733" max="9733" width="2.85546875" style="2" customWidth="1"/>
    <col min="9734" max="9736" width="15.7109375" style="2" customWidth="1"/>
    <col min="9737" max="9737" width="2.85546875" style="2" customWidth="1"/>
    <col min="9738"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7" width="2.85546875" style="2" customWidth="1"/>
    <col min="9748" max="9748" width="52.85546875" style="2" customWidth="1"/>
    <col min="9749" max="9749" width="49.7109375" style="2" customWidth="1"/>
    <col min="9750" max="9750" width="2.85546875" style="2" customWidth="1"/>
    <col min="9751" max="9751" width="17" style="2" customWidth="1"/>
    <col min="9752" max="9753" width="15.7109375" style="2" customWidth="1"/>
    <col min="9754" max="9754" width="2.85546875" style="2" customWidth="1"/>
    <col min="9755" max="9755" width="18" style="2" customWidth="1"/>
    <col min="9756" max="9757" width="15.7109375" style="2" customWidth="1"/>
    <col min="9758" max="9759" width="2.85546875" style="2" customWidth="1"/>
    <col min="9760" max="9760" width="10.85546875" style="2" customWidth="1"/>
    <col min="9761" max="9771" width="11.42578125" style="2" customWidth="1"/>
    <col min="9772" max="9984" width="11.42578125" style="2"/>
    <col min="9985" max="9985" width="2.85546875" style="2" customWidth="1"/>
    <col min="9986" max="9987" width="49.7109375" style="2" customWidth="1"/>
    <col min="9988" max="9988" width="6" style="2" customWidth="1"/>
    <col min="9989" max="9989" width="2.85546875" style="2" customWidth="1"/>
    <col min="9990" max="9992" width="15.7109375" style="2" customWidth="1"/>
    <col min="9993" max="9993" width="2.85546875" style="2" customWidth="1"/>
    <col min="9994"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3" width="2.85546875" style="2" customWidth="1"/>
    <col min="10004" max="10004" width="52.85546875" style="2" customWidth="1"/>
    <col min="10005" max="10005" width="49.7109375" style="2" customWidth="1"/>
    <col min="10006" max="10006" width="2.85546875" style="2" customWidth="1"/>
    <col min="10007" max="10007" width="17" style="2" customWidth="1"/>
    <col min="10008" max="10009" width="15.7109375" style="2" customWidth="1"/>
    <col min="10010" max="10010" width="2.85546875" style="2" customWidth="1"/>
    <col min="10011" max="10011" width="18" style="2" customWidth="1"/>
    <col min="10012" max="10013" width="15.7109375" style="2" customWidth="1"/>
    <col min="10014" max="10015" width="2.85546875" style="2" customWidth="1"/>
    <col min="10016" max="10016" width="10.85546875" style="2" customWidth="1"/>
    <col min="10017" max="10027" width="11.42578125" style="2" customWidth="1"/>
    <col min="10028" max="10240" width="11.42578125" style="2"/>
    <col min="10241" max="10241" width="2.85546875" style="2" customWidth="1"/>
    <col min="10242" max="10243" width="49.7109375" style="2" customWidth="1"/>
    <col min="10244" max="10244" width="6" style="2" customWidth="1"/>
    <col min="10245" max="10245" width="2.85546875" style="2" customWidth="1"/>
    <col min="10246" max="10248" width="15.7109375" style="2" customWidth="1"/>
    <col min="10249" max="10249" width="2.85546875" style="2" customWidth="1"/>
    <col min="10250"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59" width="2.85546875" style="2" customWidth="1"/>
    <col min="10260" max="10260" width="52.85546875" style="2" customWidth="1"/>
    <col min="10261" max="10261" width="49.7109375" style="2" customWidth="1"/>
    <col min="10262" max="10262" width="2.85546875" style="2" customWidth="1"/>
    <col min="10263" max="10263" width="17" style="2" customWidth="1"/>
    <col min="10264" max="10265" width="15.7109375" style="2" customWidth="1"/>
    <col min="10266" max="10266" width="2.85546875" style="2" customWidth="1"/>
    <col min="10267" max="10267" width="18" style="2" customWidth="1"/>
    <col min="10268" max="10269" width="15.7109375" style="2" customWidth="1"/>
    <col min="10270" max="10271" width="2.85546875" style="2" customWidth="1"/>
    <col min="10272" max="10272" width="10.85546875" style="2" customWidth="1"/>
    <col min="10273" max="10283" width="11.42578125" style="2" customWidth="1"/>
    <col min="10284" max="10496" width="11.42578125" style="2"/>
    <col min="10497" max="10497" width="2.85546875" style="2" customWidth="1"/>
    <col min="10498" max="10499" width="49.7109375" style="2" customWidth="1"/>
    <col min="10500" max="10500" width="6" style="2" customWidth="1"/>
    <col min="10501" max="10501" width="2.85546875" style="2" customWidth="1"/>
    <col min="10502" max="10504" width="15.7109375" style="2" customWidth="1"/>
    <col min="10505" max="10505" width="2.85546875" style="2" customWidth="1"/>
    <col min="10506"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5" width="2.85546875" style="2" customWidth="1"/>
    <col min="10516" max="10516" width="52.85546875" style="2" customWidth="1"/>
    <col min="10517" max="10517" width="49.7109375" style="2" customWidth="1"/>
    <col min="10518" max="10518" width="2.85546875" style="2" customWidth="1"/>
    <col min="10519" max="10519" width="17" style="2" customWidth="1"/>
    <col min="10520" max="10521" width="15.7109375" style="2" customWidth="1"/>
    <col min="10522" max="10522" width="2.85546875" style="2" customWidth="1"/>
    <col min="10523" max="10523" width="18" style="2" customWidth="1"/>
    <col min="10524" max="10525" width="15.7109375" style="2" customWidth="1"/>
    <col min="10526" max="10527" width="2.85546875" style="2" customWidth="1"/>
    <col min="10528" max="10528" width="10.85546875" style="2" customWidth="1"/>
    <col min="10529" max="10539" width="11.42578125" style="2" customWidth="1"/>
    <col min="10540" max="10752" width="11.42578125" style="2"/>
    <col min="10753" max="10753" width="2.85546875" style="2" customWidth="1"/>
    <col min="10754" max="10755" width="49.7109375" style="2" customWidth="1"/>
    <col min="10756" max="10756" width="6" style="2" customWidth="1"/>
    <col min="10757" max="10757" width="2.85546875" style="2" customWidth="1"/>
    <col min="10758" max="10760" width="15.7109375" style="2" customWidth="1"/>
    <col min="10761" max="10761" width="2.85546875" style="2" customWidth="1"/>
    <col min="10762"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1" width="2.85546875" style="2" customWidth="1"/>
    <col min="10772" max="10772" width="52.85546875" style="2" customWidth="1"/>
    <col min="10773" max="10773" width="49.7109375" style="2" customWidth="1"/>
    <col min="10774" max="10774" width="2.85546875" style="2" customWidth="1"/>
    <col min="10775" max="10775" width="17" style="2" customWidth="1"/>
    <col min="10776" max="10777" width="15.7109375" style="2" customWidth="1"/>
    <col min="10778" max="10778" width="2.85546875" style="2" customWidth="1"/>
    <col min="10779" max="10779" width="18" style="2" customWidth="1"/>
    <col min="10780" max="10781" width="15.7109375" style="2" customWidth="1"/>
    <col min="10782" max="10783" width="2.85546875" style="2" customWidth="1"/>
    <col min="10784" max="10784" width="10.85546875" style="2" customWidth="1"/>
    <col min="10785" max="10795" width="11.42578125" style="2" customWidth="1"/>
    <col min="10796" max="11008" width="11.42578125" style="2"/>
    <col min="11009" max="11009" width="2.85546875" style="2" customWidth="1"/>
    <col min="11010" max="11011" width="49.7109375" style="2" customWidth="1"/>
    <col min="11012" max="11012" width="6" style="2" customWidth="1"/>
    <col min="11013" max="11013" width="2.85546875" style="2" customWidth="1"/>
    <col min="11014" max="11016" width="15.7109375" style="2" customWidth="1"/>
    <col min="11017" max="11017" width="2.85546875" style="2" customWidth="1"/>
    <col min="11018"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7" width="2.85546875" style="2" customWidth="1"/>
    <col min="11028" max="11028" width="52.85546875" style="2" customWidth="1"/>
    <col min="11029" max="11029" width="49.7109375" style="2" customWidth="1"/>
    <col min="11030" max="11030" width="2.85546875" style="2" customWidth="1"/>
    <col min="11031" max="11031" width="17" style="2" customWidth="1"/>
    <col min="11032" max="11033" width="15.7109375" style="2" customWidth="1"/>
    <col min="11034" max="11034" width="2.85546875" style="2" customWidth="1"/>
    <col min="11035" max="11035" width="18" style="2" customWidth="1"/>
    <col min="11036" max="11037" width="15.7109375" style="2" customWidth="1"/>
    <col min="11038" max="11039" width="2.85546875" style="2" customWidth="1"/>
    <col min="11040" max="11040" width="10.85546875" style="2" customWidth="1"/>
    <col min="11041" max="11051" width="11.42578125" style="2" customWidth="1"/>
    <col min="11052" max="11264" width="11.42578125" style="2"/>
    <col min="11265" max="11265" width="2.85546875" style="2" customWidth="1"/>
    <col min="11266" max="11267" width="49.7109375" style="2" customWidth="1"/>
    <col min="11268" max="11268" width="6" style="2" customWidth="1"/>
    <col min="11269" max="11269" width="2.85546875" style="2" customWidth="1"/>
    <col min="11270" max="11272" width="15.7109375" style="2" customWidth="1"/>
    <col min="11273" max="11273" width="2.85546875" style="2" customWidth="1"/>
    <col min="11274"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3" width="2.85546875" style="2" customWidth="1"/>
    <col min="11284" max="11284" width="52.85546875" style="2" customWidth="1"/>
    <col min="11285" max="11285" width="49.7109375" style="2" customWidth="1"/>
    <col min="11286" max="11286" width="2.85546875" style="2" customWidth="1"/>
    <col min="11287" max="11287" width="17" style="2" customWidth="1"/>
    <col min="11288" max="11289" width="15.7109375" style="2" customWidth="1"/>
    <col min="11290" max="11290" width="2.85546875" style="2" customWidth="1"/>
    <col min="11291" max="11291" width="18" style="2" customWidth="1"/>
    <col min="11292" max="11293" width="15.7109375" style="2" customWidth="1"/>
    <col min="11294" max="11295" width="2.85546875" style="2" customWidth="1"/>
    <col min="11296" max="11296" width="10.85546875" style="2" customWidth="1"/>
    <col min="11297" max="11307" width="11.42578125" style="2" customWidth="1"/>
    <col min="11308" max="11520" width="11.42578125" style="2"/>
    <col min="11521" max="11521" width="2.85546875" style="2" customWidth="1"/>
    <col min="11522" max="11523" width="49.7109375" style="2" customWidth="1"/>
    <col min="11524" max="11524" width="6" style="2" customWidth="1"/>
    <col min="11525" max="11525" width="2.85546875" style="2" customWidth="1"/>
    <col min="11526" max="11528" width="15.7109375" style="2" customWidth="1"/>
    <col min="11529" max="11529" width="2.85546875" style="2" customWidth="1"/>
    <col min="11530"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39" width="2.85546875" style="2" customWidth="1"/>
    <col min="11540" max="11540" width="52.85546875" style="2" customWidth="1"/>
    <col min="11541" max="11541" width="49.7109375" style="2" customWidth="1"/>
    <col min="11542" max="11542" width="2.85546875" style="2" customWidth="1"/>
    <col min="11543" max="11543" width="17" style="2" customWidth="1"/>
    <col min="11544" max="11545" width="15.7109375" style="2" customWidth="1"/>
    <col min="11546" max="11546" width="2.85546875" style="2" customWidth="1"/>
    <col min="11547" max="11547" width="18" style="2" customWidth="1"/>
    <col min="11548" max="11549" width="15.7109375" style="2" customWidth="1"/>
    <col min="11550" max="11551" width="2.85546875" style="2" customWidth="1"/>
    <col min="11552" max="11552" width="10.85546875" style="2" customWidth="1"/>
    <col min="11553" max="11563" width="11.42578125" style="2" customWidth="1"/>
    <col min="11564" max="11776" width="11.42578125" style="2"/>
    <col min="11777" max="11777" width="2.85546875" style="2" customWidth="1"/>
    <col min="11778" max="11779" width="49.7109375" style="2" customWidth="1"/>
    <col min="11780" max="11780" width="6" style="2" customWidth="1"/>
    <col min="11781" max="11781" width="2.85546875" style="2" customWidth="1"/>
    <col min="11782" max="11784" width="15.7109375" style="2" customWidth="1"/>
    <col min="11785" max="11785" width="2.85546875" style="2" customWidth="1"/>
    <col min="11786"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5" width="2.85546875" style="2" customWidth="1"/>
    <col min="11796" max="11796" width="52.85546875" style="2" customWidth="1"/>
    <col min="11797" max="11797" width="49.7109375" style="2" customWidth="1"/>
    <col min="11798" max="11798" width="2.85546875" style="2" customWidth="1"/>
    <col min="11799" max="11799" width="17" style="2" customWidth="1"/>
    <col min="11800" max="11801" width="15.7109375" style="2" customWidth="1"/>
    <col min="11802" max="11802" width="2.85546875" style="2" customWidth="1"/>
    <col min="11803" max="11803" width="18" style="2" customWidth="1"/>
    <col min="11804" max="11805" width="15.7109375" style="2" customWidth="1"/>
    <col min="11806" max="11807" width="2.85546875" style="2" customWidth="1"/>
    <col min="11808" max="11808" width="10.85546875" style="2" customWidth="1"/>
    <col min="11809" max="11819" width="11.42578125" style="2" customWidth="1"/>
    <col min="11820" max="12032" width="11.42578125" style="2"/>
    <col min="12033" max="12033" width="2.85546875" style="2" customWidth="1"/>
    <col min="12034" max="12035" width="49.7109375" style="2" customWidth="1"/>
    <col min="12036" max="12036" width="6" style="2" customWidth="1"/>
    <col min="12037" max="12037" width="2.85546875" style="2" customWidth="1"/>
    <col min="12038" max="12040" width="15.7109375" style="2" customWidth="1"/>
    <col min="12041" max="12041" width="2.85546875" style="2" customWidth="1"/>
    <col min="12042"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1" width="2.85546875" style="2" customWidth="1"/>
    <col min="12052" max="12052" width="52.85546875" style="2" customWidth="1"/>
    <col min="12053" max="12053" width="49.7109375" style="2" customWidth="1"/>
    <col min="12054" max="12054" width="2.85546875" style="2" customWidth="1"/>
    <col min="12055" max="12055" width="17" style="2" customWidth="1"/>
    <col min="12056" max="12057" width="15.7109375" style="2" customWidth="1"/>
    <col min="12058" max="12058" width="2.85546875" style="2" customWidth="1"/>
    <col min="12059" max="12059" width="18" style="2" customWidth="1"/>
    <col min="12060" max="12061" width="15.7109375" style="2" customWidth="1"/>
    <col min="12062" max="12063" width="2.85546875" style="2" customWidth="1"/>
    <col min="12064" max="12064" width="10.85546875" style="2" customWidth="1"/>
    <col min="12065" max="12075" width="11.42578125" style="2" customWidth="1"/>
    <col min="12076" max="12288" width="11.42578125" style="2"/>
    <col min="12289" max="12289" width="2.85546875" style="2" customWidth="1"/>
    <col min="12290" max="12291" width="49.7109375" style="2" customWidth="1"/>
    <col min="12292" max="12292" width="6" style="2" customWidth="1"/>
    <col min="12293" max="12293" width="2.85546875" style="2" customWidth="1"/>
    <col min="12294" max="12296" width="15.7109375" style="2" customWidth="1"/>
    <col min="12297" max="12297" width="2.85546875" style="2" customWidth="1"/>
    <col min="12298"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7" width="2.85546875" style="2" customWidth="1"/>
    <col min="12308" max="12308" width="52.85546875" style="2" customWidth="1"/>
    <col min="12309" max="12309" width="49.7109375" style="2" customWidth="1"/>
    <col min="12310" max="12310" width="2.85546875" style="2" customWidth="1"/>
    <col min="12311" max="12311" width="17" style="2" customWidth="1"/>
    <col min="12312" max="12313" width="15.7109375" style="2" customWidth="1"/>
    <col min="12314" max="12314" width="2.85546875" style="2" customWidth="1"/>
    <col min="12315" max="12315" width="18" style="2" customWidth="1"/>
    <col min="12316" max="12317" width="15.7109375" style="2" customWidth="1"/>
    <col min="12318" max="12319" width="2.85546875" style="2" customWidth="1"/>
    <col min="12320" max="12320" width="10.85546875" style="2" customWidth="1"/>
    <col min="12321" max="12331" width="11.42578125" style="2" customWidth="1"/>
    <col min="12332" max="12544" width="11.42578125" style="2"/>
    <col min="12545" max="12545" width="2.85546875" style="2" customWidth="1"/>
    <col min="12546" max="12547" width="49.7109375" style="2" customWidth="1"/>
    <col min="12548" max="12548" width="6" style="2" customWidth="1"/>
    <col min="12549" max="12549" width="2.85546875" style="2" customWidth="1"/>
    <col min="12550" max="12552" width="15.7109375" style="2" customWidth="1"/>
    <col min="12553" max="12553" width="2.85546875" style="2" customWidth="1"/>
    <col min="12554"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3" width="2.85546875" style="2" customWidth="1"/>
    <col min="12564" max="12564" width="52.85546875" style="2" customWidth="1"/>
    <col min="12565" max="12565" width="49.7109375" style="2" customWidth="1"/>
    <col min="12566" max="12566" width="2.85546875" style="2" customWidth="1"/>
    <col min="12567" max="12567" width="17" style="2" customWidth="1"/>
    <col min="12568" max="12569" width="15.7109375" style="2" customWidth="1"/>
    <col min="12570" max="12570" width="2.85546875" style="2" customWidth="1"/>
    <col min="12571" max="12571" width="18" style="2" customWidth="1"/>
    <col min="12572" max="12573" width="15.7109375" style="2" customWidth="1"/>
    <col min="12574" max="12575" width="2.85546875" style="2" customWidth="1"/>
    <col min="12576" max="12576" width="10.85546875" style="2" customWidth="1"/>
    <col min="12577" max="12587" width="11.42578125" style="2" customWidth="1"/>
    <col min="12588" max="12800" width="11.42578125" style="2"/>
    <col min="12801" max="12801" width="2.85546875" style="2" customWidth="1"/>
    <col min="12802" max="12803" width="49.7109375" style="2" customWidth="1"/>
    <col min="12804" max="12804" width="6" style="2" customWidth="1"/>
    <col min="12805" max="12805" width="2.85546875" style="2" customWidth="1"/>
    <col min="12806" max="12808" width="15.7109375" style="2" customWidth="1"/>
    <col min="12809" max="12809" width="2.85546875" style="2" customWidth="1"/>
    <col min="12810"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19" width="2.85546875" style="2" customWidth="1"/>
    <col min="12820" max="12820" width="52.85546875" style="2" customWidth="1"/>
    <col min="12821" max="12821" width="49.7109375" style="2" customWidth="1"/>
    <col min="12822" max="12822" width="2.85546875" style="2" customWidth="1"/>
    <col min="12823" max="12823" width="17" style="2" customWidth="1"/>
    <col min="12824" max="12825" width="15.7109375" style="2" customWidth="1"/>
    <col min="12826" max="12826" width="2.85546875" style="2" customWidth="1"/>
    <col min="12827" max="12827" width="18" style="2" customWidth="1"/>
    <col min="12828" max="12829" width="15.7109375" style="2" customWidth="1"/>
    <col min="12830" max="12831" width="2.85546875" style="2" customWidth="1"/>
    <col min="12832" max="12832" width="10.85546875" style="2" customWidth="1"/>
    <col min="12833" max="12843" width="11.42578125" style="2" customWidth="1"/>
    <col min="12844" max="13056" width="11.42578125" style="2"/>
    <col min="13057" max="13057" width="2.85546875" style="2" customWidth="1"/>
    <col min="13058" max="13059" width="49.7109375" style="2" customWidth="1"/>
    <col min="13060" max="13060" width="6" style="2" customWidth="1"/>
    <col min="13061" max="13061" width="2.85546875" style="2" customWidth="1"/>
    <col min="13062" max="13064" width="15.7109375" style="2" customWidth="1"/>
    <col min="13065" max="13065" width="2.85546875" style="2" customWidth="1"/>
    <col min="13066"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5" width="2.85546875" style="2" customWidth="1"/>
    <col min="13076" max="13076" width="52.85546875" style="2" customWidth="1"/>
    <col min="13077" max="13077" width="49.7109375" style="2" customWidth="1"/>
    <col min="13078" max="13078" width="2.85546875" style="2" customWidth="1"/>
    <col min="13079" max="13079" width="17" style="2" customWidth="1"/>
    <col min="13080" max="13081" width="15.7109375" style="2" customWidth="1"/>
    <col min="13082" max="13082" width="2.85546875" style="2" customWidth="1"/>
    <col min="13083" max="13083" width="18" style="2" customWidth="1"/>
    <col min="13084" max="13085" width="15.7109375" style="2" customWidth="1"/>
    <col min="13086" max="13087" width="2.85546875" style="2" customWidth="1"/>
    <col min="13088" max="13088" width="10.85546875" style="2" customWidth="1"/>
    <col min="13089" max="13099" width="11.42578125" style="2" customWidth="1"/>
    <col min="13100" max="13312" width="11.42578125" style="2"/>
    <col min="13313" max="13313" width="2.85546875" style="2" customWidth="1"/>
    <col min="13314" max="13315" width="49.7109375" style="2" customWidth="1"/>
    <col min="13316" max="13316" width="6" style="2" customWidth="1"/>
    <col min="13317" max="13317" width="2.85546875" style="2" customWidth="1"/>
    <col min="13318" max="13320" width="15.7109375" style="2" customWidth="1"/>
    <col min="13321" max="13321" width="2.85546875" style="2" customWidth="1"/>
    <col min="13322"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1" width="2.85546875" style="2" customWidth="1"/>
    <col min="13332" max="13332" width="52.85546875" style="2" customWidth="1"/>
    <col min="13333" max="13333" width="49.7109375" style="2" customWidth="1"/>
    <col min="13334" max="13334" width="2.85546875" style="2" customWidth="1"/>
    <col min="13335" max="13335" width="17" style="2" customWidth="1"/>
    <col min="13336" max="13337" width="15.7109375" style="2" customWidth="1"/>
    <col min="13338" max="13338" width="2.85546875" style="2" customWidth="1"/>
    <col min="13339" max="13339" width="18" style="2" customWidth="1"/>
    <col min="13340" max="13341" width="15.7109375" style="2" customWidth="1"/>
    <col min="13342" max="13343" width="2.85546875" style="2" customWidth="1"/>
    <col min="13344" max="13344" width="10.85546875" style="2" customWidth="1"/>
    <col min="13345" max="13355" width="11.42578125" style="2" customWidth="1"/>
    <col min="13356" max="13568" width="11.42578125" style="2"/>
    <col min="13569" max="13569" width="2.85546875" style="2" customWidth="1"/>
    <col min="13570" max="13571" width="49.7109375" style="2" customWidth="1"/>
    <col min="13572" max="13572" width="6" style="2" customWidth="1"/>
    <col min="13573" max="13573" width="2.85546875" style="2" customWidth="1"/>
    <col min="13574" max="13576" width="15.7109375" style="2" customWidth="1"/>
    <col min="13577" max="13577" width="2.85546875" style="2" customWidth="1"/>
    <col min="13578"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7" width="2.85546875" style="2" customWidth="1"/>
    <col min="13588" max="13588" width="52.85546875" style="2" customWidth="1"/>
    <col min="13589" max="13589" width="49.7109375" style="2" customWidth="1"/>
    <col min="13590" max="13590" width="2.85546875" style="2" customWidth="1"/>
    <col min="13591" max="13591" width="17" style="2" customWidth="1"/>
    <col min="13592" max="13593" width="15.7109375" style="2" customWidth="1"/>
    <col min="13594" max="13594" width="2.85546875" style="2" customWidth="1"/>
    <col min="13595" max="13595" width="18" style="2" customWidth="1"/>
    <col min="13596" max="13597" width="15.7109375" style="2" customWidth="1"/>
    <col min="13598" max="13599" width="2.85546875" style="2" customWidth="1"/>
    <col min="13600" max="13600" width="10.85546875" style="2" customWidth="1"/>
    <col min="13601" max="13611" width="11.42578125" style="2" customWidth="1"/>
    <col min="13612" max="13824" width="11.42578125" style="2"/>
    <col min="13825" max="13825" width="2.85546875" style="2" customWidth="1"/>
    <col min="13826" max="13827" width="49.7109375" style="2" customWidth="1"/>
    <col min="13828" max="13828" width="6" style="2" customWidth="1"/>
    <col min="13829" max="13829" width="2.85546875" style="2" customWidth="1"/>
    <col min="13830" max="13832" width="15.7109375" style="2" customWidth="1"/>
    <col min="13833" max="13833" width="2.85546875" style="2" customWidth="1"/>
    <col min="13834"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3" width="2.85546875" style="2" customWidth="1"/>
    <col min="13844" max="13844" width="52.85546875" style="2" customWidth="1"/>
    <col min="13845" max="13845" width="49.7109375" style="2" customWidth="1"/>
    <col min="13846" max="13846" width="2.85546875" style="2" customWidth="1"/>
    <col min="13847" max="13847" width="17" style="2" customWidth="1"/>
    <col min="13848" max="13849" width="15.7109375" style="2" customWidth="1"/>
    <col min="13850" max="13850" width="2.85546875" style="2" customWidth="1"/>
    <col min="13851" max="13851" width="18" style="2" customWidth="1"/>
    <col min="13852" max="13853" width="15.7109375" style="2" customWidth="1"/>
    <col min="13854" max="13855" width="2.85546875" style="2" customWidth="1"/>
    <col min="13856" max="13856" width="10.85546875" style="2" customWidth="1"/>
    <col min="13857" max="13867" width="11.42578125" style="2" customWidth="1"/>
    <col min="13868" max="14080" width="11.42578125" style="2"/>
    <col min="14081" max="14081" width="2.85546875" style="2" customWidth="1"/>
    <col min="14082" max="14083" width="49.7109375" style="2" customWidth="1"/>
    <col min="14084" max="14084" width="6" style="2" customWidth="1"/>
    <col min="14085" max="14085" width="2.85546875" style="2" customWidth="1"/>
    <col min="14086" max="14088" width="15.7109375" style="2" customWidth="1"/>
    <col min="14089" max="14089" width="2.85546875" style="2" customWidth="1"/>
    <col min="14090"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099" width="2.85546875" style="2" customWidth="1"/>
    <col min="14100" max="14100" width="52.85546875" style="2" customWidth="1"/>
    <col min="14101" max="14101" width="49.7109375" style="2" customWidth="1"/>
    <col min="14102" max="14102" width="2.85546875" style="2" customWidth="1"/>
    <col min="14103" max="14103" width="17" style="2" customWidth="1"/>
    <col min="14104" max="14105" width="15.7109375" style="2" customWidth="1"/>
    <col min="14106" max="14106" width="2.85546875" style="2" customWidth="1"/>
    <col min="14107" max="14107" width="18" style="2" customWidth="1"/>
    <col min="14108" max="14109" width="15.7109375" style="2" customWidth="1"/>
    <col min="14110" max="14111" width="2.85546875" style="2" customWidth="1"/>
    <col min="14112" max="14112" width="10.85546875" style="2" customWidth="1"/>
    <col min="14113" max="14123" width="11.42578125" style="2" customWidth="1"/>
    <col min="14124" max="14336" width="11.42578125" style="2"/>
    <col min="14337" max="14337" width="2.85546875" style="2" customWidth="1"/>
    <col min="14338" max="14339" width="49.7109375" style="2" customWidth="1"/>
    <col min="14340" max="14340" width="6" style="2" customWidth="1"/>
    <col min="14341" max="14341" width="2.85546875" style="2" customWidth="1"/>
    <col min="14342" max="14344" width="15.7109375" style="2" customWidth="1"/>
    <col min="14345" max="14345" width="2.85546875" style="2" customWidth="1"/>
    <col min="14346"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5" width="2.85546875" style="2" customWidth="1"/>
    <col min="14356" max="14356" width="52.85546875" style="2" customWidth="1"/>
    <col min="14357" max="14357" width="49.7109375" style="2" customWidth="1"/>
    <col min="14358" max="14358" width="2.85546875" style="2" customWidth="1"/>
    <col min="14359" max="14359" width="17" style="2" customWidth="1"/>
    <col min="14360" max="14361" width="15.7109375" style="2" customWidth="1"/>
    <col min="14362" max="14362" width="2.85546875" style="2" customWidth="1"/>
    <col min="14363" max="14363" width="18" style="2" customWidth="1"/>
    <col min="14364" max="14365" width="15.7109375" style="2" customWidth="1"/>
    <col min="14366" max="14367" width="2.85546875" style="2" customWidth="1"/>
    <col min="14368" max="14368" width="10.85546875" style="2" customWidth="1"/>
    <col min="14369" max="14379" width="11.42578125" style="2" customWidth="1"/>
    <col min="14380" max="14592" width="11.42578125" style="2"/>
    <col min="14593" max="14593" width="2.85546875" style="2" customWidth="1"/>
    <col min="14594" max="14595" width="49.7109375" style="2" customWidth="1"/>
    <col min="14596" max="14596" width="6" style="2" customWidth="1"/>
    <col min="14597" max="14597" width="2.85546875" style="2" customWidth="1"/>
    <col min="14598" max="14600" width="15.7109375" style="2" customWidth="1"/>
    <col min="14601" max="14601" width="2.85546875" style="2" customWidth="1"/>
    <col min="14602"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1" width="2.85546875" style="2" customWidth="1"/>
    <col min="14612" max="14612" width="52.85546875" style="2" customWidth="1"/>
    <col min="14613" max="14613" width="49.7109375" style="2" customWidth="1"/>
    <col min="14614" max="14614" width="2.85546875" style="2" customWidth="1"/>
    <col min="14615" max="14615" width="17" style="2" customWidth="1"/>
    <col min="14616" max="14617" width="15.7109375" style="2" customWidth="1"/>
    <col min="14618" max="14618" width="2.85546875" style="2" customWidth="1"/>
    <col min="14619" max="14619" width="18" style="2" customWidth="1"/>
    <col min="14620" max="14621" width="15.7109375" style="2" customWidth="1"/>
    <col min="14622" max="14623" width="2.85546875" style="2" customWidth="1"/>
    <col min="14624" max="14624" width="10.85546875" style="2" customWidth="1"/>
    <col min="14625" max="14635" width="11.42578125" style="2" customWidth="1"/>
    <col min="14636" max="14848" width="11.42578125" style="2"/>
    <col min="14849" max="14849" width="2.85546875" style="2" customWidth="1"/>
    <col min="14850" max="14851" width="49.7109375" style="2" customWidth="1"/>
    <col min="14852" max="14852" width="6" style="2" customWidth="1"/>
    <col min="14853" max="14853" width="2.85546875" style="2" customWidth="1"/>
    <col min="14854" max="14856" width="15.7109375" style="2" customWidth="1"/>
    <col min="14857" max="14857" width="2.85546875" style="2" customWidth="1"/>
    <col min="14858"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7" width="2.85546875" style="2" customWidth="1"/>
    <col min="14868" max="14868" width="52.85546875" style="2" customWidth="1"/>
    <col min="14869" max="14869" width="49.7109375" style="2" customWidth="1"/>
    <col min="14870" max="14870" width="2.85546875" style="2" customWidth="1"/>
    <col min="14871" max="14871" width="17" style="2" customWidth="1"/>
    <col min="14872" max="14873" width="15.7109375" style="2" customWidth="1"/>
    <col min="14874" max="14874" width="2.85546875" style="2" customWidth="1"/>
    <col min="14875" max="14875" width="18" style="2" customWidth="1"/>
    <col min="14876" max="14877" width="15.7109375" style="2" customWidth="1"/>
    <col min="14878" max="14879" width="2.85546875" style="2" customWidth="1"/>
    <col min="14880" max="14880" width="10.85546875" style="2" customWidth="1"/>
    <col min="14881" max="14891" width="11.42578125" style="2" customWidth="1"/>
    <col min="14892" max="15104" width="11.42578125" style="2"/>
    <col min="15105" max="15105" width="2.85546875" style="2" customWidth="1"/>
    <col min="15106" max="15107" width="49.7109375" style="2" customWidth="1"/>
    <col min="15108" max="15108" width="6" style="2" customWidth="1"/>
    <col min="15109" max="15109" width="2.85546875" style="2" customWidth="1"/>
    <col min="15110" max="15112" width="15.7109375" style="2" customWidth="1"/>
    <col min="15113" max="15113" width="2.85546875" style="2" customWidth="1"/>
    <col min="15114"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3" width="2.85546875" style="2" customWidth="1"/>
    <col min="15124" max="15124" width="52.85546875" style="2" customWidth="1"/>
    <col min="15125" max="15125" width="49.7109375" style="2" customWidth="1"/>
    <col min="15126" max="15126" width="2.85546875" style="2" customWidth="1"/>
    <col min="15127" max="15127" width="17" style="2" customWidth="1"/>
    <col min="15128" max="15129" width="15.7109375" style="2" customWidth="1"/>
    <col min="15130" max="15130" width="2.85546875" style="2" customWidth="1"/>
    <col min="15131" max="15131" width="18" style="2" customWidth="1"/>
    <col min="15132" max="15133" width="15.7109375" style="2" customWidth="1"/>
    <col min="15134" max="15135" width="2.85546875" style="2" customWidth="1"/>
    <col min="15136" max="15136" width="10.85546875" style="2" customWidth="1"/>
    <col min="15137" max="15147" width="11.42578125" style="2" customWidth="1"/>
    <col min="15148" max="15360" width="11.42578125" style="2"/>
    <col min="15361" max="15361" width="2.85546875" style="2" customWidth="1"/>
    <col min="15362" max="15363" width="49.7109375" style="2" customWidth="1"/>
    <col min="15364" max="15364" width="6" style="2" customWidth="1"/>
    <col min="15365" max="15365" width="2.85546875" style="2" customWidth="1"/>
    <col min="15366" max="15368" width="15.7109375" style="2" customWidth="1"/>
    <col min="15369" max="15369" width="2.85546875" style="2" customWidth="1"/>
    <col min="15370"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79" width="2.85546875" style="2" customWidth="1"/>
    <col min="15380" max="15380" width="52.85546875" style="2" customWidth="1"/>
    <col min="15381" max="15381" width="49.7109375" style="2" customWidth="1"/>
    <col min="15382" max="15382" width="2.85546875" style="2" customWidth="1"/>
    <col min="15383" max="15383" width="17" style="2" customWidth="1"/>
    <col min="15384" max="15385" width="15.7109375" style="2" customWidth="1"/>
    <col min="15386" max="15386" width="2.85546875" style="2" customWidth="1"/>
    <col min="15387" max="15387" width="18" style="2" customWidth="1"/>
    <col min="15388" max="15389" width="15.7109375" style="2" customWidth="1"/>
    <col min="15390" max="15391" width="2.85546875" style="2" customWidth="1"/>
    <col min="15392" max="15392" width="10.85546875" style="2" customWidth="1"/>
    <col min="15393" max="15403" width="11.42578125" style="2" customWidth="1"/>
    <col min="15404" max="15616" width="11.42578125" style="2"/>
    <col min="15617" max="15617" width="2.85546875" style="2" customWidth="1"/>
    <col min="15618" max="15619" width="49.7109375" style="2" customWidth="1"/>
    <col min="15620" max="15620" width="6" style="2" customWidth="1"/>
    <col min="15621" max="15621" width="2.85546875" style="2" customWidth="1"/>
    <col min="15622" max="15624" width="15.7109375" style="2" customWidth="1"/>
    <col min="15625" max="15625" width="2.85546875" style="2" customWidth="1"/>
    <col min="15626"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5" width="2.85546875" style="2" customWidth="1"/>
    <col min="15636" max="15636" width="52.85546875" style="2" customWidth="1"/>
    <col min="15637" max="15637" width="49.7109375" style="2" customWidth="1"/>
    <col min="15638" max="15638" width="2.85546875" style="2" customWidth="1"/>
    <col min="15639" max="15639" width="17" style="2" customWidth="1"/>
    <col min="15640" max="15641" width="15.7109375" style="2" customWidth="1"/>
    <col min="15642" max="15642" width="2.85546875" style="2" customWidth="1"/>
    <col min="15643" max="15643" width="18" style="2" customWidth="1"/>
    <col min="15644" max="15645" width="15.7109375" style="2" customWidth="1"/>
    <col min="15646" max="15647" width="2.85546875" style="2" customWidth="1"/>
    <col min="15648" max="15648" width="10.85546875" style="2" customWidth="1"/>
    <col min="15649" max="15659" width="11.42578125" style="2" customWidth="1"/>
    <col min="15660" max="15872" width="11.42578125" style="2"/>
    <col min="15873" max="15873" width="2.85546875" style="2" customWidth="1"/>
    <col min="15874" max="15875" width="49.7109375" style="2" customWidth="1"/>
    <col min="15876" max="15876" width="6" style="2" customWidth="1"/>
    <col min="15877" max="15877" width="2.85546875" style="2" customWidth="1"/>
    <col min="15878" max="15880" width="15.7109375" style="2" customWidth="1"/>
    <col min="15881" max="15881" width="2.85546875" style="2" customWidth="1"/>
    <col min="15882"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1" width="2.85546875" style="2" customWidth="1"/>
    <col min="15892" max="15892" width="52.85546875" style="2" customWidth="1"/>
    <col min="15893" max="15893" width="49.7109375" style="2" customWidth="1"/>
    <col min="15894" max="15894" width="2.85546875" style="2" customWidth="1"/>
    <col min="15895" max="15895" width="17" style="2" customWidth="1"/>
    <col min="15896" max="15897" width="15.7109375" style="2" customWidth="1"/>
    <col min="15898" max="15898" width="2.85546875" style="2" customWidth="1"/>
    <col min="15899" max="15899" width="18" style="2" customWidth="1"/>
    <col min="15900" max="15901" width="15.7109375" style="2" customWidth="1"/>
    <col min="15902" max="15903" width="2.85546875" style="2" customWidth="1"/>
    <col min="15904" max="15904" width="10.85546875" style="2" customWidth="1"/>
    <col min="15905" max="15915" width="11.42578125" style="2" customWidth="1"/>
    <col min="15916" max="16128" width="11.42578125" style="2"/>
    <col min="16129" max="16129" width="2.85546875" style="2" customWidth="1"/>
    <col min="16130" max="16131" width="49.7109375" style="2" customWidth="1"/>
    <col min="16132" max="16132" width="6" style="2" customWidth="1"/>
    <col min="16133" max="16133" width="2.85546875" style="2" customWidth="1"/>
    <col min="16134" max="16136" width="15.7109375" style="2" customWidth="1"/>
    <col min="16137" max="16137" width="2.85546875" style="2" customWidth="1"/>
    <col min="16138"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7" width="2.85546875" style="2" customWidth="1"/>
    <col min="16148" max="16148" width="52.85546875" style="2" customWidth="1"/>
    <col min="16149" max="16149" width="49.7109375" style="2" customWidth="1"/>
    <col min="16150" max="16150" width="2.85546875" style="2" customWidth="1"/>
    <col min="16151" max="16151" width="17" style="2" customWidth="1"/>
    <col min="16152" max="16153" width="15.7109375" style="2" customWidth="1"/>
    <col min="16154" max="16154" width="2.85546875" style="2" customWidth="1"/>
    <col min="16155" max="16155" width="18" style="2" customWidth="1"/>
    <col min="16156" max="16157" width="15.7109375" style="2" customWidth="1"/>
    <col min="16158" max="16159" width="2.85546875" style="2" customWidth="1"/>
    <col min="16160" max="16160" width="10.85546875" style="2" customWidth="1"/>
    <col min="16161" max="16171" width="11.42578125" style="2" customWidth="1"/>
    <col min="16172" max="16384" width="11.42578125" style="2"/>
  </cols>
  <sheetData>
    <row r="1" spans="1:33" ht="12" customHeight="1" x14ac:dyDescent="0.25">
      <c r="A1" s="112"/>
      <c r="B1" s="112"/>
      <c r="C1" s="112"/>
      <c r="D1" s="112"/>
      <c r="E1" s="112"/>
      <c r="F1" s="113"/>
      <c r="G1" s="112"/>
      <c r="H1" s="112"/>
      <c r="I1" s="112"/>
      <c r="J1" s="113"/>
      <c r="K1" s="112"/>
      <c r="L1" s="112"/>
      <c r="M1" s="112"/>
      <c r="N1" s="112"/>
      <c r="O1" s="112"/>
      <c r="P1" s="112"/>
      <c r="Q1" s="112"/>
      <c r="R1" s="112"/>
      <c r="S1" s="112"/>
      <c r="T1" s="112"/>
      <c r="U1" s="112"/>
      <c r="V1" s="112"/>
      <c r="W1" s="113"/>
      <c r="X1" s="112"/>
      <c r="Y1" s="112"/>
      <c r="Z1" s="112"/>
      <c r="AA1" s="113"/>
      <c r="AB1" s="112"/>
      <c r="AC1" s="112"/>
      <c r="AD1" s="112"/>
      <c r="AE1" s="112"/>
      <c r="AF1" s="112"/>
      <c r="AG1" s="209"/>
    </row>
    <row r="2" spans="1:33" ht="12" customHeight="1" x14ac:dyDescent="0.25">
      <c r="A2" s="112"/>
      <c r="B2" s="113" t="s">
        <v>520</v>
      </c>
      <c r="C2" s="113"/>
      <c r="D2" s="112"/>
      <c r="E2" s="112"/>
      <c r="F2" s="113"/>
      <c r="G2" s="112"/>
      <c r="H2" s="112"/>
      <c r="I2" s="112"/>
      <c r="J2" s="113"/>
      <c r="K2" s="112"/>
      <c r="L2" s="112"/>
      <c r="M2" s="112"/>
      <c r="N2" s="112"/>
      <c r="O2" s="112"/>
      <c r="P2" s="112"/>
      <c r="Q2" s="112"/>
      <c r="R2" s="112"/>
      <c r="S2" s="112"/>
      <c r="T2" s="113"/>
      <c r="U2" s="113"/>
      <c r="V2" s="112"/>
      <c r="W2" s="113"/>
      <c r="X2" s="112"/>
      <c r="Y2" s="112"/>
      <c r="Z2" s="112"/>
      <c r="AA2" s="113"/>
      <c r="AB2" s="112"/>
      <c r="AC2" s="112"/>
      <c r="AD2" s="112"/>
      <c r="AE2" s="112"/>
      <c r="AF2" s="112"/>
      <c r="AG2" s="209"/>
    </row>
    <row r="3" spans="1:33" ht="12" customHeight="1" x14ac:dyDescent="0.25">
      <c r="A3" s="112"/>
      <c r="B3" s="113" t="s">
        <v>521</v>
      </c>
      <c r="C3" s="113"/>
      <c r="D3" s="112"/>
      <c r="E3" s="112"/>
      <c r="F3" s="113"/>
      <c r="G3" s="112"/>
      <c r="H3" s="112"/>
      <c r="I3" s="112"/>
      <c r="J3" s="113"/>
      <c r="K3" s="112"/>
      <c r="L3" s="112"/>
      <c r="M3" s="112"/>
      <c r="N3" s="112"/>
      <c r="O3" s="112"/>
      <c r="P3" s="112"/>
      <c r="Q3" s="112"/>
      <c r="R3" s="112"/>
      <c r="S3" s="112"/>
      <c r="T3" s="113" t="s">
        <v>521</v>
      </c>
      <c r="U3" s="113"/>
      <c r="V3" s="112"/>
      <c r="W3" s="113"/>
      <c r="X3" s="112"/>
      <c r="Y3" s="112"/>
      <c r="Z3" s="112"/>
      <c r="AA3" s="113"/>
      <c r="AB3" s="112"/>
      <c r="AC3" s="112"/>
      <c r="AD3" s="112"/>
      <c r="AE3" s="112"/>
      <c r="AF3" s="112"/>
      <c r="AG3" s="209"/>
    </row>
    <row r="4" spans="1:33" ht="12" customHeight="1" x14ac:dyDescent="0.25">
      <c r="A4" s="112"/>
      <c r="B4" s="116" t="s">
        <v>2</v>
      </c>
      <c r="C4" s="116"/>
      <c r="D4" s="112"/>
      <c r="E4" s="112"/>
      <c r="F4" s="113"/>
      <c r="G4" s="112"/>
      <c r="H4" s="112"/>
      <c r="I4" s="112"/>
      <c r="J4" s="113"/>
      <c r="K4" s="112"/>
      <c r="L4" s="112"/>
      <c r="M4" s="112"/>
      <c r="N4" s="112"/>
      <c r="O4" s="112"/>
      <c r="P4" s="112"/>
      <c r="Q4" s="112"/>
      <c r="R4" s="112"/>
      <c r="S4" s="112"/>
      <c r="T4" s="116" t="s">
        <v>3</v>
      </c>
      <c r="U4" s="116"/>
      <c r="V4" s="112"/>
      <c r="W4" s="113"/>
      <c r="X4" s="112"/>
      <c r="Y4" s="112"/>
      <c r="Z4" s="112"/>
      <c r="AA4" s="113"/>
      <c r="AB4" s="112"/>
      <c r="AC4" s="112"/>
      <c r="AD4" s="112"/>
      <c r="AE4" s="112"/>
      <c r="AF4" s="112"/>
      <c r="AG4" s="209"/>
    </row>
    <row r="5" spans="1:33" ht="12" customHeight="1" x14ac:dyDescent="0.25">
      <c r="A5" s="12"/>
      <c r="B5" s="1999" t="s">
        <v>4</v>
      </c>
      <c r="C5" s="1999" t="s">
        <v>473</v>
      </c>
      <c r="D5" s="1999" t="s">
        <v>5</v>
      </c>
      <c r="E5" s="12"/>
      <c r="F5" s="2020">
        <v>2016</v>
      </c>
      <c r="G5" s="2020"/>
      <c r="H5" s="2020"/>
      <c r="I5" s="12"/>
      <c r="J5" s="2020">
        <v>2015</v>
      </c>
      <c r="K5" s="2020"/>
      <c r="L5" s="2020"/>
      <c r="M5" s="12"/>
      <c r="N5" s="12"/>
      <c r="O5" s="1996" t="s">
        <v>207</v>
      </c>
      <c r="P5" s="12"/>
      <c r="Q5" s="1996" t="s">
        <v>208</v>
      </c>
      <c r="R5" s="1996" t="s">
        <v>209</v>
      </c>
      <c r="S5" s="12"/>
      <c r="T5" s="1999" t="s">
        <v>4</v>
      </c>
      <c r="U5" s="1999" t="s">
        <v>473</v>
      </c>
      <c r="V5" s="12"/>
      <c r="W5" s="2020">
        <v>2016</v>
      </c>
      <c r="X5" s="2020"/>
      <c r="Y5" s="2020"/>
      <c r="Z5" s="12"/>
      <c r="AA5" s="2020">
        <v>2015</v>
      </c>
      <c r="AB5" s="2020"/>
      <c r="AC5" s="2020"/>
      <c r="AD5" s="12"/>
      <c r="AE5" s="12"/>
      <c r="AF5" s="1996" t="s">
        <v>207</v>
      </c>
      <c r="AG5" s="209"/>
    </row>
    <row r="6" spans="1:33" ht="12" customHeight="1" x14ac:dyDescent="0.25">
      <c r="A6" s="12"/>
      <c r="B6" s="2000"/>
      <c r="C6" s="2000"/>
      <c r="D6" s="2000"/>
      <c r="E6" s="12"/>
      <c r="F6" s="2000" t="s">
        <v>201</v>
      </c>
      <c r="G6" s="150" t="s">
        <v>202</v>
      </c>
      <c r="H6" s="150" t="s">
        <v>203</v>
      </c>
      <c r="I6" s="12"/>
      <c r="J6" s="2000" t="s">
        <v>201</v>
      </c>
      <c r="K6" s="150" t="s">
        <v>202</v>
      </c>
      <c r="L6" s="150" t="s">
        <v>203</v>
      </c>
      <c r="M6" s="12"/>
      <c r="N6" s="12"/>
      <c r="O6" s="1997"/>
      <c r="P6" s="12"/>
      <c r="Q6" s="1997"/>
      <c r="R6" s="1997"/>
      <c r="S6" s="12"/>
      <c r="T6" s="2000"/>
      <c r="U6" s="2000"/>
      <c r="V6" s="12"/>
      <c r="W6" s="2000" t="s">
        <v>201</v>
      </c>
      <c r="X6" s="150" t="s">
        <v>202</v>
      </c>
      <c r="Y6" s="150" t="s">
        <v>203</v>
      </c>
      <c r="Z6" s="12"/>
      <c r="AA6" s="2000" t="s">
        <v>201</v>
      </c>
      <c r="AB6" s="150" t="s">
        <v>202</v>
      </c>
      <c r="AC6" s="150" t="s">
        <v>203</v>
      </c>
      <c r="AD6" s="12"/>
      <c r="AE6" s="12"/>
      <c r="AF6" s="1997"/>
      <c r="AG6" s="16"/>
    </row>
    <row r="7" spans="1:33" ht="12" customHeight="1" x14ac:dyDescent="0.25">
      <c r="A7" s="12"/>
      <c r="B7" s="2001"/>
      <c r="C7" s="2001"/>
      <c r="D7" s="2001"/>
      <c r="E7" s="12"/>
      <c r="F7" s="2001"/>
      <c r="G7" s="151" t="s">
        <v>204</v>
      </c>
      <c r="H7" s="151" t="s">
        <v>204</v>
      </c>
      <c r="I7" s="12"/>
      <c r="J7" s="2001"/>
      <c r="K7" s="151" t="s">
        <v>204</v>
      </c>
      <c r="L7" s="151" t="s">
        <v>204</v>
      </c>
      <c r="M7" s="12"/>
      <c r="N7" s="12"/>
      <c r="O7" s="1998"/>
      <c r="P7" s="12"/>
      <c r="Q7" s="1998"/>
      <c r="R7" s="1998"/>
      <c r="S7" s="12"/>
      <c r="T7" s="2001"/>
      <c r="U7" s="2001"/>
      <c r="V7" s="12"/>
      <c r="W7" s="2001"/>
      <c r="X7" s="151" t="s">
        <v>204</v>
      </c>
      <c r="Y7" s="151" t="s">
        <v>204</v>
      </c>
      <c r="Z7" s="12"/>
      <c r="AA7" s="2001"/>
      <c r="AB7" s="151" t="s">
        <v>204</v>
      </c>
      <c r="AC7" s="151" t="s">
        <v>204</v>
      </c>
      <c r="AD7" s="12"/>
      <c r="AE7" s="12"/>
      <c r="AF7" s="1998"/>
      <c r="AG7" s="455"/>
    </row>
    <row r="8" spans="1:33" ht="12" customHeight="1" x14ac:dyDescent="0.25">
      <c r="A8" s="16"/>
      <c r="B8" s="16"/>
      <c r="C8" s="16"/>
      <c r="D8" s="16"/>
      <c r="E8" s="16"/>
      <c r="F8" s="18"/>
      <c r="G8" s="16"/>
      <c r="H8" s="16"/>
      <c r="I8" s="16"/>
      <c r="J8" s="18"/>
      <c r="K8" s="16"/>
      <c r="L8" s="16"/>
      <c r="M8" s="16"/>
      <c r="N8" s="16"/>
      <c r="O8" s="19"/>
      <c r="P8" s="16"/>
      <c r="Q8" s="19"/>
      <c r="R8" s="16"/>
      <c r="S8" s="16"/>
      <c r="T8" s="16"/>
      <c r="U8" s="16"/>
      <c r="V8" s="16"/>
      <c r="W8" s="18"/>
      <c r="X8" s="16"/>
      <c r="Y8" s="16"/>
      <c r="Z8" s="16"/>
      <c r="AA8" s="18"/>
      <c r="AB8" s="16"/>
      <c r="AC8" s="16"/>
      <c r="AD8" s="16"/>
      <c r="AE8" s="16"/>
      <c r="AF8" s="19"/>
      <c r="AG8" s="19"/>
    </row>
    <row r="9" spans="1:33" ht="12" customHeight="1" x14ac:dyDescent="0.25">
      <c r="A9" s="112"/>
      <c r="B9" s="258" t="s">
        <v>11</v>
      </c>
      <c r="C9" s="116"/>
      <c r="D9" s="21"/>
      <c r="E9" s="112"/>
      <c r="F9" s="504"/>
      <c r="G9" s="504"/>
      <c r="H9" s="504"/>
      <c r="I9" s="112"/>
      <c r="J9" s="190"/>
      <c r="K9" s="21"/>
      <c r="L9" s="21"/>
      <c r="M9" s="112"/>
      <c r="N9" s="112"/>
      <c r="O9" s="23"/>
      <c r="P9" s="112"/>
      <c r="S9" s="112"/>
      <c r="T9" s="258" t="s">
        <v>11</v>
      </c>
      <c r="U9" s="116"/>
      <c r="V9" s="112"/>
      <c r="W9" s="158"/>
      <c r="X9" s="159"/>
      <c r="Y9" s="159"/>
      <c r="Z9" s="345"/>
      <c r="AA9" s="158"/>
      <c r="AB9" s="159"/>
      <c r="AC9" s="159"/>
      <c r="AD9" s="112"/>
      <c r="AE9" s="112"/>
      <c r="AF9" s="23"/>
      <c r="AG9" s="19"/>
    </row>
    <row r="10" spans="1:33" s="112" customFormat="1" ht="12" customHeight="1" x14ac:dyDescent="0.25">
      <c r="A10" s="113"/>
      <c r="B10" s="260" t="s">
        <v>14</v>
      </c>
      <c r="C10" s="457" t="s">
        <v>474</v>
      </c>
      <c r="D10" s="167" t="s">
        <v>15</v>
      </c>
      <c r="E10" s="113"/>
      <c r="F10" s="1224">
        <f t="shared" ref="F10:F51" si="0">SUM(G10:H10)</f>
        <v>56.73</v>
      </c>
      <c r="G10" s="1066">
        <v>56.73</v>
      </c>
      <c r="H10" s="1066">
        <v>0</v>
      </c>
      <c r="I10" s="1036"/>
      <c r="J10" s="1224">
        <f>SUM(K10:L10)</f>
        <v>57.07</v>
      </c>
      <c r="K10" s="1066">
        <v>57.07</v>
      </c>
      <c r="L10" s="1066">
        <v>0</v>
      </c>
      <c r="M10" s="1350"/>
      <c r="N10" s="29"/>
      <c r="O10" s="946">
        <f>(F10-J10)/J10</f>
        <v>-5.9575959348169508E-3</v>
      </c>
      <c r="P10" s="113"/>
      <c r="Q10" s="1045">
        <f>VLOOKUP(B1:B10,'FX rates'!$B$9:$K$116,9,FALSE)</f>
        <v>3.4843799999999998</v>
      </c>
      <c r="R10" s="1046">
        <f>VLOOKUP(B1:B10,'FX rates'!$B$9:$K$116,10,FALSE)</f>
        <v>3.3795333333333333</v>
      </c>
      <c r="S10" s="113"/>
      <c r="T10" s="260" t="s">
        <v>14</v>
      </c>
      <c r="U10" s="457" t="s">
        <v>474</v>
      </c>
      <c r="V10" s="113"/>
      <c r="W10" s="490">
        <f>F10/Q10</f>
        <v>16.28123224217795</v>
      </c>
      <c r="X10" s="425">
        <f>G10/Q10</f>
        <v>16.28123224217795</v>
      </c>
      <c r="Y10" s="425">
        <f>H10/Q10</f>
        <v>0</v>
      </c>
      <c r="Z10" s="489"/>
      <c r="AA10" s="490">
        <f>J10/R10</f>
        <v>16.886946915747735</v>
      </c>
      <c r="AB10" s="425">
        <f>K10/R10</f>
        <v>16.886946915747735</v>
      </c>
      <c r="AC10" s="425">
        <f>L10/Q10</f>
        <v>0</v>
      </c>
      <c r="AD10" s="172"/>
      <c r="AE10" s="29"/>
      <c r="AF10" s="177">
        <f t="shared" ref="AF10:AF15" si="1">W10/AA10-1</f>
        <v>-3.5868809003297919E-2</v>
      </c>
      <c r="AG10" s="339"/>
    </row>
    <row r="11" spans="1:33" s="112" customFormat="1" ht="12" customHeight="1" x14ac:dyDescent="0.25">
      <c r="B11" s="32" t="s">
        <v>16</v>
      </c>
      <c r="C11" s="458" t="s">
        <v>475</v>
      </c>
      <c r="D11" s="174" t="s">
        <v>17</v>
      </c>
      <c r="F11" s="1225">
        <f>SUM(G11:H11)</f>
        <v>58.3</v>
      </c>
      <c r="G11" s="996">
        <v>58.3</v>
      </c>
      <c r="H11" s="996">
        <v>0</v>
      </c>
      <c r="I11" s="1037"/>
      <c r="J11" s="1225">
        <f>SUM(K11:L11)</f>
        <v>0.94</v>
      </c>
      <c r="K11" s="996">
        <v>0.94</v>
      </c>
      <c r="L11" s="996">
        <v>0</v>
      </c>
      <c r="M11" s="75"/>
      <c r="N11" s="36"/>
      <c r="O11" s="947">
        <f>(F11-J11)/J11</f>
        <v>61.021276595744681</v>
      </c>
      <c r="Q11" s="1047">
        <f>VLOOKUP(B2:B11,'FX rates'!$B$9:$K$116,9,FALSE)</f>
        <v>14.741</v>
      </c>
      <c r="R11" s="1048">
        <f>VLOOKUP(B2:B11,'FX rates'!$B$9:$K$116,10,FALSE)</f>
        <v>9.4215833333333325</v>
      </c>
      <c r="T11" s="32" t="s">
        <v>16</v>
      </c>
      <c r="U11" s="458" t="s">
        <v>475</v>
      </c>
      <c r="W11" s="491">
        <f t="shared" ref="W11:W51" si="2">F11/Q11</f>
        <v>3.9549555661081337</v>
      </c>
      <c r="X11" s="217">
        <f t="shared" ref="X11:X51" si="3">G11/Q11</f>
        <v>3.9549555661081337</v>
      </c>
      <c r="Y11" s="217">
        <f t="shared" ref="Y11:Y51" si="4">H11/Q11</f>
        <v>0</v>
      </c>
      <c r="Z11" s="446"/>
      <c r="AA11" s="491">
        <f t="shared" ref="AA11:AA14" si="5">J11/R11</f>
        <v>9.9770916070370336E-2</v>
      </c>
      <c r="AB11" s="217">
        <f t="shared" ref="AB11:AB14" si="6">K11/R11</f>
        <v>9.9770916070370336E-2</v>
      </c>
      <c r="AC11" s="217">
        <f t="shared" ref="AC11:AC14" si="7">L11/Q11</f>
        <v>0</v>
      </c>
      <c r="AD11" s="75"/>
      <c r="AE11" s="36"/>
      <c r="AF11" s="177">
        <f t="shared" si="1"/>
        <v>38.640365367785414</v>
      </c>
      <c r="AG11" s="339"/>
    </row>
    <row r="12" spans="1:33" ht="12" customHeight="1" x14ac:dyDescent="0.25">
      <c r="A12" s="112"/>
      <c r="B12" s="32" t="s">
        <v>22</v>
      </c>
      <c r="C12" s="467" t="s">
        <v>513</v>
      </c>
      <c r="D12" s="174" t="s">
        <v>23</v>
      </c>
      <c r="E12" s="112"/>
      <c r="F12" s="1225">
        <f t="shared" si="0"/>
        <v>33.630000000000003</v>
      </c>
      <c r="G12" s="996">
        <v>0</v>
      </c>
      <c r="H12" s="996">
        <v>33.630000000000003</v>
      </c>
      <c r="I12" s="1037"/>
      <c r="J12" s="1225">
        <f>SUM(K12:L12)</f>
        <v>10.74</v>
      </c>
      <c r="K12" s="996">
        <v>0</v>
      </c>
      <c r="L12" s="996">
        <v>10.74</v>
      </c>
      <c r="M12" s="75"/>
      <c r="N12" s="36"/>
      <c r="O12" s="947">
        <f t="shared" ref="O12:O51" si="8">(F12-J12)/J12</f>
        <v>2.1312849162011172</v>
      </c>
      <c r="P12" s="112"/>
      <c r="Q12" s="1047">
        <f>VLOOKUP(B3:B12,'FX rates'!$B$9:$K$116,9,FALSE)</f>
        <v>3.3264800000000001</v>
      </c>
      <c r="R12" s="1048">
        <f>VLOOKUP(B3:B12,'FX rates'!$B$9:$K$116,10,FALSE)</f>
        <v>3.1724916666666672</v>
      </c>
      <c r="S12" s="112"/>
      <c r="T12" s="32" t="s">
        <v>22</v>
      </c>
      <c r="U12" s="459" t="s">
        <v>513</v>
      </c>
      <c r="V12" s="112"/>
      <c r="W12" s="491">
        <f t="shared" si="2"/>
        <v>10.109785719439168</v>
      </c>
      <c r="X12" s="217">
        <f t="shared" si="3"/>
        <v>0</v>
      </c>
      <c r="Y12" s="217">
        <f t="shared" si="4"/>
        <v>10.109785719439168</v>
      </c>
      <c r="Z12" s="446"/>
      <c r="AA12" s="491">
        <f>J12/R12</f>
        <v>3.3853516820375149</v>
      </c>
      <c r="AB12" s="217">
        <f t="shared" si="6"/>
        <v>0</v>
      </c>
      <c r="AC12" s="217">
        <f t="shared" si="7"/>
        <v>3.2286380798922583</v>
      </c>
      <c r="AD12" s="75"/>
      <c r="AE12" s="36"/>
      <c r="AF12" s="177">
        <f t="shared" si="1"/>
        <v>1.9863324903823498</v>
      </c>
      <c r="AG12" s="19"/>
    </row>
    <row r="13" spans="1:33" ht="12" customHeight="1" x14ac:dyDescent="0.25">
      <c r="A13" s="112"/>
      <c r="B13" s="32" t="s">
        <v>630</v>
      </c>
      <c r="C13" s="467" t="s">
        <v>477</v>
      </c>
      <c r="D13" s="174" t="s">
        <v>26</v>
      </c>
      <c r="E13" s="112"/>
      <c r="F13" s="1225">
        <f t="shared" si="0"/>
        <v>13645.532200000001</v>
      </c>
      <c r="G13" s="996">
        <v>9868.5789000000004</v>
      </c>
      <c r="H13" s="996">
        <v>3776.9533000000001</v>
      </c>
      <c r="I13" s="1037"/>
      <c r="J13" s="1225">
        <f>SUM(K13:L13)</f>
        <v>14434.222299999999</v>
      </c>
      <c r="K13" s="996">
        <v>12276.434999999999</v>
      </c>
      <c r="L13" s="996">
        <v>2157.7873</v>
      </c>
      <c r="M13" s="75" t="s">
        <v>130</v>
      </c>
      <c r="N13" s="36"/>
      <c r="O13" s="947">
        <f t="shared" si="8"/>
        <v>-5.4640290526771093E-2</v>
      </c>
      <c r="P13" s="112"/>
      <c r="Q13" s="1047">
        <f>VLOOKUP(B4:B13,'FX rates'!$B$9:$K$116,9,FALSE)</f>
        <v>1</v>
      </c>
      <c r="R13" s="1048">
        <f>VLOOKUP(B4:B13,'FX rates'!$B$9:$K$116,10,FALSE)</f>
        <v>1</v>
      </c>
      <c r="S13" s="112"/>
      <c r="T13" s="32" t="s">
        <v>630</v>
      </c>
      <c r="U13" s="459" t="s">
        <v>477</v>
      </c>
      <c r="V13" s="112"/>
      <c r="W13" s="491">
        <f t="shared" si="2"/>
        <v>13645.532200000001</v>
      </c>
      <c r="X13" s="217">
        <f t="shared" si="3"/>
        <v>9868.5789000000004</v>
      </c>
      <c r="Y13" s="217">
        <f t="shared" si="4"/>
        <v>3776.9533000000001</v>
      </c>
      <c r="Z13" s="446"/>
      <c r="AA13" s="491">
        <f t="shared" si="5"/>
        <v>14434.222299999999</v>
      </c>
      <c r="AB13" s="217">
        <f t="shared" si="6"/>
        <v>12276.434999999999</v>
      </c>
      <c r="AC13" s="217">
        <f t="shared" si="7"/>
        <v>2157.7873</v>
      </c>
      <c r="AD13" s="75" t="s">
        <v>130</v>
      </c>
      <c r="AE13" s="36"/>
      <c r="AF13" s="177">
        <f t="shared" si="1"/>
        <v>-5.4640290526771107E-2</v>
      </c>
      <c r="AG13" s="462"/>
    </row>
    <row r="14" spans="1:33" ht="12" customHeight="1" x14ac:dyDescent="0.25">
      <c r="A14" s="112"/>
      <c r="B14" s="42" t="s">
        <v>28</v>
      </c>
      <c r="C14" s="401" t="s">
        <v>478</v>
      </c>
      <c r="D14" s="179" t="s">
        <v>29</v>
      </c>
      <c r="E14" s="112"/>
      <c r="F14" s="1226">
        <f t="shared" si="0"/>
        <v>15155.2</v>
      </c>
      <c r="G14" s="1284">
        <v>15155.2</v>
      </c>
      <c r="H14" s="1284">
        <v>0</v>
      </c>
      <c r="I14" s="1037"/>
      <c r="J14" s="1226">
        <f>SUM(K14:L14)</f>
        <v>9534.6</v>
      </c>
      <c r="K14" s="1284">
        <v>9534.6</v>
      </c>
      <c r="L14" s="1284">
        <v>0</v>
      </c>
      <c r="M14" s="78"/>
      <c r="N14" s="36"/>
      <c r="O14" s="948">
        <f t="shared" si="8"/>
        <v>0.58949510204937805</v>
      </c>
      <c r="P14" s="112"/>
      <c r="Q14" s="1049">
        <f>VLOOKUP(B5:B14,'FX rates'!$B$9:$K$116,9,FALSE)</f>
        <v>1.3251200000000001</v>
      </c>
      <c r="R14" s="1050">
        <f>VLOOKUP(B5:B14,'FX rates'!$B$9:$K$116,10,FALSE)</f>
        <v>1.2901416666666667</v>
      </c>
      <c r="S14" s="112"/>
      <c r="T14" s="42" t="s">
        <v>28</v>
      </c>
      <c r="U14" s="460" t="s">
        <v>478</v>
      </c>
      <c r="V14" s="112"/>
      <c r="W14" s="492">
        <f t="shared" si="2"/>
        <v>11436.851002173387</v>
      </c>
      <c r="X14" s="429">
        <f t="shared" si="3"/>
        <v>11436.851002173387</v>
      </c>
      <c r="Y14" s="493">
        <f t="shared" si="4"/>
        <v>0</v>
      </c>
      <c r="Z14" s="446"/>
      <c r="AA14" s="492">
        <f t="shared" si="5"/>
        <v>7390.3511888229332</v>
      </c>
      <c r="AB14" s="429">
        <f t="shared" si="6"/>
        <v>7390.3511888229332</v>
      </c>
      <c r="AC14" s="493">
        <f t="shared" si="7"/>
        <v>0</v>
      </c>
      <c r="AD14" s="78"/>
      <c r="AE14" s="36"/>
      <c r="AF14" s="177">
        <f t="shared" si="1"/>
        <v>0.54753823058778672</v>
      </c>
      <c r="AG14" s="339"/>
    </row>
    <row r="15" spans="1:33" ht="12" customHeight="1" x14ac:dyDescent="0.25">
      <c r="A15" s="112"/>
      <c r="B15" s="48"/>
      <c r="C15" s="58"/>
      <c r="D15" s="183"/>
      <c r="E15" s="112"/>
      <c r="F15" s="504"/>
      <c r="G15" s="504"/>
      <c r="H15" s="504"/>
      <c r="I15" s="1037"/>
      <c r="J15" s="504"/>
      <c r="K15" s="504"/>
      <c r="L15" s="504"/>
      <c r="M15" s="112"/>
      <c r="N15" s="504"/>
      <c r="O15" s="191"/>
      <c r="P15" s="112"/>
      <c r="Q15" s="191"/>
      <c r="R15" s="191"/>
      <c r="S15" s="112"/>
      <c r="T15" s="157" t="s">
        <v>30</v>
      </c>
      <c r="U15" s="58"/>
      <c r="V15" s="112"/>
      <c r="W15" s="495">
        <f>SUM(W10:W14)</f>
        <v>25112.729175701112</v>
      </c>
      <c r="X15" s="495"/>
      <c r="Y15" s="495"/>
      <c r="Z15" s="495"/>
      <c r="AA15" s="495">
        <f t="shared" ref="AA15" si="9">SUM(AA10:AA14)</f>
        <v>21844.945558336789</v>
      </c>
      <c r="AB15" s="469"/>
      <c r="AC15" s="469"/>
      <c r="AD15" s="112"/>
      <c r="AE15" s="112"/>
      <c r="AF15" s="184">
        <f t="shared" si="1"/>
        <v>0.14958991811802536</v>
      </c>
      <c r="AG15" s="339"/>
    </row>
    <row r="16" spans="1:33" ht="12" customHeight="1" x14ac:dyDescent="0.25">
      <c r="A16" s="187"/>
      <c r="B16" s="48"/>
      <c r="C16" s="58"/>
      <c r="D16" s="183"/>
      <c r="E16" s="187"/>
      <c r="F16" s="505"/>
      <c r="G16" s="504"/>
      <c r="H16" s="504"/>
      <c r="I16" s="1039"/>
      <c r="J16" s="504"/>
      <c r="K16" s="504"/>
      <c r="L16" s="504"/>
      <c r="M16" s="187"/>
      <c r="N16" s="504"/>
      <c r="O16" s="191"/>
      <c r="P16" s="187"/>
      <c r="Q16" s="191"/>
      <c r="R16" s="191"/>
      <c r="S16" s="187"/>
      <c r="T16" s="48"/>
      <c r="U16" s="58"/>
      <c r="V16" s="187"/>
      <c r="W16" s="495"/>
      <c r="X16" s="431"/>
      <c r="Y16" s="431"/>
      <c r="Z16" s="496"/>
      <c r="AA16" s="494"/>
      <c r="AB16" s="438"/>
      <c r="AC16" s="438"/>
      <c r="AD16" s="187"/>
      <c r="AE16" s="187"/>
      <c r="AF16" s="184"/>
      <c r="AG16" s="339"/>
    </row>
    <row r="17" spans="1:33" ht="12" customHeight="1" x14ac:dyDescent="0.25">
      <c r="A17" s="187"/>
      <c r="B17" s="258" t="s">
        <v>31</v>
      </c>
      <c r="C17" s="116"/>
      <c r="D17" s="118"/>
      <c r="E17" s="187"/>
      <c r="F17" s="1011"/>
      <c r="G17" s="505"/>
      <c r="H17" s="505"/>
      <c r="I17" s="1039"/>
      <c r="J17" s="1041"/>
      <c r="K17" s="975"/>
      <c r="L17" s="975"/>
      <c r="M17" s="187"/>
      <c r="N17" s="187"/>
      <c r="O17" s="191"/>
      <c r="P17" s="187"/>
      <c r="Q17" s="191"/>
      <c r="R17" s="191"/>
      <c r="S17" s="187"/>
      <c r="T17" s="258" t="s">
        <v>31</v>
      </c>
      <c r="U17" s="116"/>
      <c r="V17" s="187"/>
      <c r="W17" s="495"/>
      <c r="X17" s="431"/>
      <c r="Y17" s="431"/>
      <c r="Z17" s="496"/>
      <c r="AA17" s="469"/>
      <c r="AB17" s="438"/>
      <c r="AC17" s="438"/>
      <c r="AD17" s="187"/>
      <c r="AE17" s="187"/>
      <c r="AF17" s="191"/>
      <c r="AG17" s="339"/>
    </row>
    <row r="18" spans="1:33" s="112" customFormat="1" ht="12" customHeight="1" x14ac:dyDescent="0.25">
      <c r="A18" s="113"/>
      <c r="B18" s="260" t="s">
        <v>700</v>
      </c>
      <c r="C18" s="457" t="s">
        <v>479</v>
      </c>
      <c r="D18" s="167" t="s">
        <v>34</v>
      </c>
      <c r="E18" s="113"/>
      <c r="F18" s="1224">
        <v>13198.2</v>
      </c>
      <c r="G18" s="1066">
        <v>13198.2</v>
      </c>
      <c r="H18" s="1066">
        <v>0</v>
      </c>
      <c r="I18" s="1036"/>
      <c r="J18" s="1224">
        <v>16196.6</v>
      </c>
      <c r="K18" s="1066">
        <v>16196.6</v>
      </c>
      <c r="L18" s="1066">
        <v>0</v>
      </c>
      <c r="M18" s="1350"/>
      <c r="N18" s="29"/>
      <c r="O18" s="946">
        <f t="shared" si="8"/>
        <v>-0.18512527320548755</v>
      </c>
      <c r="P18" s="113"/>
      <c r="Q18" s="1045">
        <f>VLOOKUP(B9:B18,'FX rates'!$B$9:$K$116,9,FALSE)</f>
        <v>67.088700000000003</v>
      </c>
      <c r="R18" s="1046">
        <f>VLOOKUP(B9:B18,'FX rates'!$B$9:$K$116,10,FALSE)</f>
        <v>64.237116666666665</v>
      </c>
      <c r="S18" s="113"/>
      <c r="T18" s="260" t="s">
        <v>700</v>
      </c>
      <c r="U18" s="457" t="s">
        <v>479</v>
      </c>
      <c r="V18" s="113"/>
      <c r="W18" s="1807">
        <f t="shared" si="2"/>
        <v>196.72761582800084</v>
      </c>
      <c r="X18" s="1808">
        <f t="shared" si="3"/>
        <v>196.72761582800084</v>
      </c>
      <c r="Y18" s="1809">
        <f t="shared" si="4"/>
        <v>0</v>
      </c>
      <c r="Z18" s="489"/>
      <c r="AA18" s="1807">
        <f>J18/R18</f>
        <v>252.13771788739999</v>
      </c>
      <c r="AB18" s="1808">
        <f>K18/R18</f>
        <v>252.13771788739999</v>
      </c>
      <c r="AC18" s="1809">
        <f>L18/R18</f>
        <v>0</v>
      </c>
      <c r="AD18" s="805" t="s">
        <v>130</v>
      </c>
      <c r="AE18" s="29"/>
      <c r="AF18" s="170">
        <f>W18/AA18-1</f>
        <v>-0.21976125794929369</v>
      </c>
      <c r="AG18" s="339"/>
    </row>
    <row r="19" spans="1:33" ht="12" customHeight="1" x14ac:dyDescent="0.25">
      <c r="A19" s="112"/>
      <c r="B19" s="32" t="s">
        <v>35</v>
      </c>
      <c r="C19" s="458" t="s">
        <v>480</v>
      </c>
      <c r="D19" s="174" t="s">
        <v>36</v>
      </c>
      <c r="E19" s="112"/>
      <c r="F19" s="1225">
        <f t="shared" si="0"/>
        <v>13687.220615684999</v>
      </c>
      <c r="G19" s="996">
        <v>13687.220615684999</v>
      </c>
      <c r="H19" s="996">
        <v>0</v>
      </c>
      <c r="I19" s="1037"/>
      <c r="J19" s="1225">
        <f t="shared" ref="J19:J30" si="10">SUM(K19:L19)</f>
        <v>31449.02</v>
      </c>
      <c r="K19" s="996">
        <v>31449.02</v>
      </c>
      <c r="L19" s="996">
        <v>0</v>
      </c>
      <c r="M19" s="75" t="s">
        <v>130</v>
      </c>
      <c r="N19" s="36"/>
      <c r="O19" s="947">
        <f t="shared" si="8"/>
        <v>-0.56478069537031683</v>
      </c>
      <c r="P19" s="112"/>
      <c r="Q19" s="1047">
        <f>VLOOKUP(B10:B19,'FX rates'!$B$9:$K$116,9,FALSE)</f>
        <v>4.1405099999999999</v>
      </c>
      <c r="R19" s="1048">
        <f>VLOOKUP(B10:B19,'FX rates'!$B$9:$K$116,10,FALSE)</f>
        <v>3.9326249999999994</v>
      </c>
      <c r="S19" s="112"/>
      <c r="T19" s="32" t="s">
        <v>35</v>
      </c>
      <c r="U19" s="458" t="s">
        <v>480</v>
      </c>
      <c r="V19" s="112"/>
      <c r="W19" s="1810">
        <f t="shared" si="2"/>
        <v>3305.6847141257958</v>
      </c>
      <c r="X19" s="217">
        <f t="shared" si="3"/>
        <v>3305.6847141257958</v>
      </c>
      <c r="Y19" s="1811">
        <f t="shared" si="4"/>
        <v>0</v>
      </c>
      <c r="Z19" s="446"/>
      <c r="AA19" s="1810">
        <f t="shared" ref="AA19:AA30" si="11">J19/R19</f>
        <v>7996.9536886939395</v>
      </c>
      <c r="AB19" s="217">
        <f t="shared" ref="AB19:AB30" si="12">K19/R19</f>
        <v>7996.9536886939395</v>
      </c>
      <c r="AC19" s="1811">
        <f t="shared" ref="AC19:AC30" si="13">L19/R19</f>
        <v>0</v>
      </c>
      <c r="AD19" s="35"/>
      <c r="AE19" s="36"/>
      <c r="AF19" s="177">
        <f t="shared" ref="AF19:AF31" si="14">W19/AA19-1</f>
        <v>-0.58663200478460198</v>
      </c>
      <c r="AG19" s="339"/>
    </row>
    <row r="20" spans="1:33" ht="12" customHeight="1" x14ac:dyDescent="0.25">
      <c r="B20" s="32" t="s">
        <v>41</v>
      </c>
      <c r="C20" s="459" t="s">
        <v>481</v>
      </c>
      <c r="D20" s="174" t="s">
        <v>42</v>
      </c>
      <c r="F20" s="1225">
        <f t="shared" si="0"/>
        <v>111568.112346038</v>
      </c>
      <c r="G20" s="996">
        <v>105411.279811895</v>
      </c>
      <c r="H20" s="996">
        <v>6156.832534143</v>
      </c>
      <c r="I20" s="1042"/>
      <c r="J20" s="1225">
        <f t="shared" si="10"/>
        <v>248688.77218162001</v>
      </c>
      <c r="K20" s="996">
        <v>238178.418713377</v>
      </c>
      <c r="L20" s="996">
        <v>10510.353468243</v>
      </c>
      <c r="M20" s="75"/>
      <c r="N20" s="36"/>
      <c r="O20" s="947">
        <f t="shared" si="8"/>
        <v>-0.55137454993521529</v>
      </c>
      <c r="Q20" s="1047">
        <f>VLOOKUP(B11:B20,'FX rates'!$B$9:$K$116,9,FALSE)</f>
        <v>7.76173</v>
      </c>
      <c r="R20" s="1048">
        <f>VLOOKUP(B11:B20,'FX rates'!$B$9:$K$116,10,FALSE)</f>
        <v>7.7515833333333335</v>
      </c>
      <c r="T20" s="32" t="s">
        <v>41</v>
      </c>
      <c r="U20" s="459" t="s">
        <v>481</v>
      </c>
      <c r="W20" s="1810">
        <f t="shared" si="2"/>
        <v>14374.129523448768</v>
      </c>
      <c r="X20" s="217">
        <f t="shared" si="3"/>
        <v>13580.900110142327</v>
      </c>
      <c r="Y20" s="1811">
        <f t="shared" si="4"/>
        <v>793.22941330644073</v>
      </c>
      <c r="Z20" s="442"/>
      <c r="AA20" s="1810">
        <f t="shared" si="11"/>
        <v>32082.319377540502</v>
      </c>
      <c r="AB20" s="217">
        <f t="shared" si="12"/>
        <v>30726.421747820594</v>
      </c>
      <c r="AC20" s="1811">
        <f t="shared" si="13"/>
        <v>1355.8976297199067</v>
      </c>
      <c r="AD20" s="35"/>
      <c r="AE20" s="36"/>
      <c r="AF20" s="177">
        <f t="shared" si="14"/>
        <v>-0.55196102394294166</v>
      </c>
      <c r="AG20" s="339"/>
    </row>
    <row r="21" spans="1:33" ht="12" customHeight="1" x14ac:dyDescent="0.25">
      <c r="A21" s="112"/>
      <c r="B21" s="32" t="s">
        <v>45</v>
      </c>
      <c r="C21" s="459" t="s">
        <v>482</v>
      </c>
      <c r="D21" s="174" t="s">
        <v>46</v>
      </c>
      <c r="E21" s="112"/>
      <c r="F21" s="1225">
        <f t="shared" si="0"/>
        <v>11901244.189999999</v>
      </c>
      <c r="G21" s="996">
        <v>11843428.84</v>
      </c>
      <c r="H21" s="996">
        <v>57815.35</v>
      </c>
      <c r="I21" s="1037"/>
      <c r="J21" s="1225">
        <f t="shared" si="10"/>
        <v>17738499.27</v>
      </c>
      <c r="K21" s="996">
        <v>17728323.199999999</v>
      </c>
      <c r="L21" s="996">
        <v>10176.07</v>
      </c>
      <c r="M21" s="75"/>
      <c r="N21" s="36"/>
      <c r="O21" s="947">
        <f t="shared" si="8"/>
        <v>-0.32907265666336161</v>
      </c>
      <c r="P21" s="112"/>
      <c r="Q21" s="1047">
        <f>VLOOKUP(B12:B21,'FX rates'!$B$9:$K$116,9,FALSE)</f>
        <v>108.739</v>
      </c>
      <c r="R21" s="1048">
        <f>VLOOKUP(B12:B21,'FX rates'!$B$9:$K$116,10,FALSE)</f>
        <v>121.12333333333335</v>
      </c>
      <c r="S21" s="112"/>
      <c r="T21" s="32" t="s">
        <v>45</v>
      </c>
      <c r="U21" s="459" t="s">
        <v>482</v>
      </c>
      <c r="V21" s="112"/>
      <c r="W21" s="1810">
        <f t="shared" si="2"/>
        <v>109447.79876585217</v>
      </c>
      <c r="X21" s="217">
        <f t="shared" si="3"/>
        <v>108916.1095834981</v>
      </c>
      <c r="Y21" s="1811">
        <f t="shared" si="4"/>
        <v>531.68918235407716</v>
      </c>
      <c r="Z21" s="446"/>
      <c r="AA21" s="1810">
        <f t="shared" si="11"/>
        <v>146449.89352450668</v>
      </c>
      <c r="AB21" s="217">
        <f t="shared" si="12"/>
        <v>146365.87940666536</v>
      </c>
      <c r="AC21" s="1811">
        <f t="shared" si="13"/>
        <v>84.01411784131875</v>
      </c>
      <c r="AD21" s="35"/>
      <c r="AE21" s="36"/>
      <c r="AF21" s="177">
        <f t="shared" si="14"/>
        <v>-0.25266044152133604</v>
      </c>
      <c r="AG21" s="209"/>
    </row>
    <row r="22" spans="1:33" ht="12" customHeight="1" x14ac:dyDescent="0.25">
      <c r="A22" s="112"/>
      <c r="B22" s="32" t="s">
        <v>45</v>
      </c>
      <c r="C22" s="459" t="s">
        <v>483</v>
      </c>
      <c r="D22" s="174" t="s">
        <v>46</v>
      </c>
      <c r="E22" s="112"/>
      <c r="F22" s="1225">
        <f t="shared" si="0"/>
        <v>29780489.989999998</v>
      </c>
      <c r="G22" s="996">
        <v>29251326.16</v>
      </c>
      <c r="H22" s="996">
        <v>529163.82999999996</v>
      </c>
      <c r="I22" s="1037"/>
      <c r="J22" s="1225">
        <f t="shared" si="10"/>
        <v>22774703.669999998</v>
      </c>
      <c r="K22" s="996">
        <v>22767683.18</v>
      </c>
      <c r="L22" s="996">
        <v>7020.49</v>
      </c>
      <c r="M22" s="75"/>
      <c r="N22" s="36"/>
      <c r="O22" s="947">
        <f t="shared" si="8"/>
        <v>0.30761262238631804</v>
      </c>
      <c r="P22" s="112"/>
      <c r="Q22" s="1047">
        <f>VLOOKUP(B13:B22,'FX rates'!$B$9:$K$116,9,FALSE)</f>
        <v>108.739</v>
      </c>
      <c r="R22" s="1048">
        <f>VLOOKUP(B13:B22,'FX rates'!$B$9:$K$116,10,FALSE)</f>
        <v>121.12333333333335</v>
      </c>
      <c r="S22" s="112"/>
      <c r="T22" s="32" t="s">
        <v>45</v>
      </c>
      <c r="U22" s="459" t="s">
        <v>483</v>
      </c>
      <c r="V22" s="112"/>
      <c r="W22" s="1810">
        <f t="shared" si="2"/>
        <v>273871.28803833027</v>
      </c>
      <c r="X22" s="217">
        <f t="shared" si="3"/>
        <v>269004.9215093021</v>
      </c>
      <c r="Y22" s="1811">
        <f t="shared" si="4"/>
        <v>4866.3665290282233</v>
      </c>
      <c r="Z22" s="446"/>
      <c r="AA22" s="1810">
        <f t="shared" si="11"/>
        <v>188029.03654677048</v>
      </c>
      <c r="AB22" s="217">
        <f t="shared" si="12"/>
        <v>187971.07504747226</v>
      </c>
      <c r="AC22" s="1811">
        <f t="shared" si="13"/>
        <v>57.96149929823595</v>
      </c>
      <c r="AD22" s="35"/>
      <c r="AE22" s="36"/>
      <c r="AF22" s="177">
        <f t="shared" si="14"/>
        <v>0.45653720865717107</v>
      </c>
      <c r="AG22" s="209"/>
    </row>
    <row r="23" spans="1:33" ht="12" customHeight="1" x14ac:dyDescent="0.25">
      <c r="A23" s="112"/>
      <c r="B23" s="32" t="s">
        <v>47</v>
      </c>
      <c r="C23" s="459" t="s">
        <v>484</v>
      </c>
      <c r="D23" s="174" t="s">
        <v>48</v>
      </c>
      <c r="E23" s="112"/>
      <c r="F23" s="1225">
        <f>SUM(G23:H23)</f>
        <v>831882310.39999998</v>
      </c>
      <c r="G23" s="996">
        <v>814371309.84000003</v>
      </c>
      <c r="H23" s="996">
        <v>17511000.559999999</v>
      </c>
      <c r="I23" s="1037"/>
      <c r="J23" s="1225">
        <f t="shared" si="10"/>
        <v>870390753.67999995</v>
      </c>
      <c r="K23" s="996">
        <v>855092992.52999997</v>
      </c>
      <c r="L23" s="996">
        <v>15297761.15</v>
      </c>
      <c r="M23" s="75"/>
      <c r="N23" s="36"/>
      <c r="O23" s="947">
        <f t="shared" si="8"/>
        <v>-4.4242707217633931E-2</v>
      </c>
      <c r="P23" s="112"/>
      <c r="Q23" s="1047">
        <f>VLOOKUP(B14:B23,'FX rates'!$B$9:$K$116,9,FALSE)</f>
        <v>1157.23</v>
      </c>
      <c r="R23" s="1048">
        <f>VLOOKUP(B14:B23,'FX rates'!$B$9:$K$116,10,FALSE)</f>
        <v>1134.5608333333332</v>
      </c>
      <c r="S23" s="112"/>
      <c r="T23" s="32" t="s">
        <v>47</v>
      </c>
      <c r="U23" s="459" t="s">
        <v>484</v>
      </c>
      <c r="V23" s="112"/>
      <c r="W23" s="1810">
        <f t="shared" si="2"/>
        <v>718856.5025103048</v>
      </c>
      <c r="X23" s="217">
        <f t="shared" si="3"/>
        <v>703724.67862049898</v>
      </c>
      <c r="Y23" s="1811">
        <f t="shared" si="4"/>
        <v>15131.823889805828</v>
      </c>
      <c r="Z23" s="446"/>
      <c r="AA23" s="1810">
        <f t="shared" si="11"/>
        <v>767160.93849529151</v>
      </c>
      <c r="AB23" s="217">
        <f t="shared" si="12"/>
        <v>753677.51768562442</v>
      </c>
      <c r="AC23" s="1811">
        <f t="shared" si="13"/>
        <v>13483.420809667179</v>
      </c>
      <c r="AD23" s="35"/>
      <c r="AE23" s="36"/>
      <c r="AF23" s="177">
        <f t="shared" si="14"/>
        <v>-6.2965192257743219E-2</v>
      </c>
      <c r="AG23" s="209"/>
    </row>
    <row r="24" spans="1:33" ht="12" customHeight="1" x14ac:dyDescent="0.25">
      <c r="A24" s="112"/>
      <c r="B24" s="32" t="s">
        <v>49</v>
      </c>
      <c r="C24" s="459" t="s">
        <v>485</v>
      </c>
      <c r="D24" s="174" t="s">
        <v>34</v>
      </c>
      <c r="E24" s="112"/>
      <c r="F24" s="1225">
        <v>3755.46</v>
      </c>
      <c r="G24" s="996">
        <v>3755.45622</v>
      </c>
      <c r="H24" s="996">
        <v>0</v>
      </c>
      <c r="I24" s="1037"/>
      <c r="J24" s="1225">
        <f t="shared" si="10"/>
        <v>1461</v>
      </c>
      <c r="K24" s="996">
        <v>1461</v>
      </c>
      <c r="L24" s="996">
        <v>0</v>
      </c>
      <c r="M24" s="75" t="s">
        <v>130</v>
      </c>
      <c r="N24" s="36"/>
      <c r="O24" s="947">
        <f t="shared" si="8"/>
        <v>1.5704722792607804</v>
      </c>
      <c r="P24" s="112"/>
      <c r="Q24" s="1047">
        <f>VLOOKUP(B15:B24,'FX rates'!$B$9:$K$116,9,FALSE)</f>
        <v>67.088700000000003</v>
      </c>
      <c r="R24" s="1048">
        <f>VLOOKUP(B15:B24,'FX rates'!$B$9:$K$116,10,FALSE)</f>
        <v>64.237116666666665</v>
      </c>
      <c r="S24" s="112"/>
      <c r="T24" s="32" t="s">
        <v>49</v>
      </c>
      <c r="U24" s="459" t="s">
        <v>485</v>
      </c>
      <c r="V24" s="112"/>
      <c r="W24" s="1810">
        <f t="shared" si="2"/>
        <v>55.977534219622676</v>
      </c>
      <c r="X24" s="217">
        <f t="shared" si="3"/>
        <v>55.977477876304057</v>
      </c>
      <c r="Y24" s="1811">
        <f t="shared" si="4"/>
        <v>0</v>
      </c>
      <c r="Z24" s="446"/>
      <c r="AA24" s="1810">
        <f t="shared" si="11"/>
        <v>22.743860182599519</v>
      </c>
      <c r="AB24" s="217">
        <f t="shared" si="12"/>
        <v>22.743860182599519</v>
      </c>
      <c r="AC24" s="1811">
        <f t="shared" si="13"/>
        <v>0</v>
      </c>
      <c r="AD24" s="35" t="s">
        <v>130</v>
      </c>
      <c r="AE24" s="36"/>
      <c r="AF24" s="177">
        <f t="shared" si="14"/>
        <v>1.4612151925929004</v>
      </c>
      <c r="AG24" s="209"/>
    </row>
    <row r="25" spans="1:33" ht="12" customHeight="1" x14ac:dyDescent="0.25">
      <c r="A25" s="112"/>
      <c r="B25" s="32" t="s">
        <v>50</v>
      </c>
      <c r="C25" s="458" t="s">
        <v>486</v>
      </c>
      <c r="D25" s="174" t="s">
        <v>51</v>
      </c>
      <c r="E25" s="112"/>
      <c r="F25" s="1225">
        <f t="shared" si="0"/>
        <v>10.651581589999999</v>
      </c>
      <c r="G25" s="996">
        <v>10.651581589999999</v>
      </c>
      <c r="H25" s="996">
        <v>0</v>
      </c>
      <c r="I25" s="1037"/>
      <c r="J25" s="1225">
        <f t="shared" si="10"/>
        <v>22.07</v>
      </c>
      <c r="K25" s="996">
        <v>22.06</v>
      </c>
      <c r="L25" s="996">
        <v>0.01</v>
      </c>
      <c r="M25" s="210"/>
      <c r="N25" s="29"/>
      <c r="O25" s="947">
        <f t="shared" si="8"/>
        <v>-0.51737283235160858</v>
      </c>
      <c r="P25" s="112"/>
      <c r="Q25" s="1047">
        <f>VLOOKUP(B16:B25,'FX rates'!$B$9:$K$116,9,FALSE)</f>
        <v>1.43571</v>
      </c>
      <c r="R25" s="1048">
        <f>VLOOKUP(B16:B25,'FX rates'!$B$9:$K$116,10,FALSE)</f>
        <v>1.4432166666666666</v>
      </c>
      <c r="S25" s="112"/>
      <c r="T25" s="32" t="s">
        <v>50</v>
      </c>
      <c r="U25" s="458" t="s">
        <v>486</v>
      </c>
      <c r="V25" s="112"/>
      <c r="W25" s="1810">
        <f t="shared" si="2"/>
        <v>7.4190341991070614</v>
      </c>
      <c r="X25" s="217">
        <f t="shared" si="3"/>
        <v>7.4190341991070614</v>
      </c>
      <c r="Y25" s="1811">
        <f t="shared" si="4"/>
        <v>0</v>
      </c>
      <c r="Z25" s="446"/>
      <c r="AA25" s="1810">
        <f t="shared" si="11"/>
        <v>15.292229164020187</v>
      </c>
      <c r="AB25" s="217">
        <f t="shared" si="12"/>
        <v>15.285300197475546</v>
      </c>
      <c r="AC25" s="1811">
        <f t="shared" si="13"/>
        <v>6.9289665446398679E-3</v>
      </c>
      <c r="AD25" s="69"/>
      <c r="AE25" s="29"/>
      <c r="AF25" s="177">
        <f t="shared" si="14"/>
        <v>-0.5148493970674537</v>
      </c>
      <c r="AG25" s="339"/>
    </row>
    <row r="26" spans="1:33" ht="12" customHeight="1" x14ac:dyDescent="0.25">
      <c r="A26" s="112"/>
      <c r="B26" s="32" t="s">
        <v>50</v>
      </c>
      <c r="C26" s="458" t="s">
        <v>487</v>
      </c>
      <c r="D26" s="174" t="s">
        <v>51</v>
      </c>
      <c r="E26" s="112"/>
      <c r="F26" s="1225">
        <f t="shared" si="0"/>
        <v>2.5273257500000001</v>
      </c>
      <c r="G26" s="996">
        <v>2.5273257500000001</v>
      </c>
      <c r="H26" s="996">
        <v>0</v>
      </c>
      <c r="I26" s="1037"/>
      <c r="J26" s="1225">
        <f t="shared" si="10"/>
        <v>0.09</v>
      </c>
      <c r="K26" s="996">
        <v>0.09</v>
      </c>
      <c r="L26" s="996">
        <v>0</v>
      </c>
      <c r="M26" s="210"/>
      <c r="N26" s="29"/>
      <c r="O26" s="947">
        <f t="shared" si="8"/>
        <v>27.081397222222225</v>
      </c>
      <c r="P26" s="112"/>
      <c r="Q26" s="1047">
        <f>VLOOKUP(B17:B26,'FX rates'!$B$9:$K$116,9,FALSE)</f>
        <v>1.43571</v>
      </c>
      <c r="R26" s="1048">
        <f>VLOOKUP(B17:B26,'FX rates'!$B$9:$K$116,10,FALSE)</f>
        <v>1.4432166666666666</v>
      </c>
      <c r="S26" s="112"/>
      <c r="T26" s="32" t="s">
        <v>50</v>
      </c>
      <c r="U26" s="458" t="s">
        <v>487</v>
      </c>
      <c r="V26" s="112"/>
      <c r="W26" s="1810">
        <f t="shared" si="2"/>
        <v>1.7603316477561626</v>
      </c>
      <c r="X26" s="217">
        <f t="shared" si="3"/>
        <v>1.7603316477561626</v>
      </c>
      <c r="Y26" s="1811">
        <f t="shared" si="4"/>
        <v>0</v>
      </c>
      <c r="Z26" s="446"/>
      <c r="AA26" s="1810">
        <f t="shared" si="11"/>
        <v>6.2360698901758806E-2</v>
      </c>
      <c r="AB26" s="217">
        <f t="shared" si="12"/>
        <v>6.2360698901758806E-2</v>
      </c>
      <c r="AC26" s="1811">
        <f t="shared" si="13"/>
        <v>0</v>
      </c>
      <c r="AD26" s="69"/>
      <c r="AE26" s="29"/>
      <c r="AF26" s="177">
        <f t="shared" si="14"/>
        <v>27.228221921138775</v>
      </c>
      <c r="AG26" s="339"/>
    </row>
    <row r="27" spans="1:33" ht="12" customHeight="1" x14ac:dyDescent="0.25">
      <c r="A27" s="112"/>
      <c r="B27" s="32" t="s">
        <v>719</v>
      </c>
      <c r="C27" s="458" t="s">
        <v>488</v>
      </c>
      <c r="D27" s="174" t="s">
        <v>52</v>
      </c>
      <c r="E27" s="112"/>
      <c r="F27" s="1225">
        <f t="shared" si="0"/>
        <v>13828.665372969999</v>
      </c>
      <c r="G27" s="996">
        <v>13828.665372969999</v>
      </c>
      <c r="H27" s="996">
        <v>0</v>
      </c>
      <c r="I27" s="1037"/>
      <c r="J27" s="1225">
        <f t="shared" si="10"/>
        <v>9094.11</v>
      </c>
      <c r="K27" s="996">
        <v>9094.11</v>
      </c>
      <c r="L27" s="996">
        <v>0</v>
      </c>
      <c r="M27" s="75"/>
      <c r="N27" s="36"/>
      <c r="O27" s="947">
        <f t="shared" si="8"/>
        <v>0.5206177815058316</v>
      </c>
      <c r="P27" s="112"/>
      <c r="Q27" s="1047">
        <f>VLOOKUP(B18:B27,'FX rates'!$B$9:$K$116,9,FALSE)</f>
        <v>47.413499999999999</v>
      </c>
      <c r="R27" s="1048">
        <f>VLOOKUP(B18:B27,'FX rates'!$B$9:$K$116,10,FALSE)</f>
        <v>45.567158333333339</v>
      </c>
      <c r="S27" s="112"/>
      <c r="T27" s="32" t="s">
        <v>719</v>
      </c>
      <c r="U27" s="458" t="s">
        <v>488</v>
      </c>
      <c r="V27" s="112"/>
      <c r="W27" s="1810">
        <f t="shared" si="2"/>
        <v>291.66092722473559</v>
      </c>
      <c r="X27" s="217">
        <f t="shared" si="3"/>
        <v>291.66092722473559</v>
      </c>
      <c r="Y27" s="1811">
        <f t="shared" si="4"/>
        <v>0</v>
      </c>
      <c r="Z27" s="446"/>
      <c r="AA27" s="1810">
        <f t="shared" si="11"/>
        <v>199.57597385105024</v>
      </c>
      <c r="AB27" s="217">
        <f t="shared" si="12"/>
        <v>199.57597385105024</v>
      </c>
      <c r="AC27" s="1811">
        <f t="shared" si="13"/>
        <v>0</v>
      </c>
      <c r="AD27" s="35"/>
      <c r="AE27" s="36"/>
      <c r="AF27" s="177">
        <f t="shared" si="14"/>
        <v>0.46140300155774883</v>
      </c>
      <c r="AG27" s="339"/>
    </row>
    <row r="28" spans="1:33" ht="12" customHeight="1" x14ac:dyDescent="0.25">
      <c r="A28" s="112"/>
      <c r="B28" s="32" t="s">
        <v>55</v>
      </c>
      <c r="C28" s="458" t="s">
        <v>489</v>
      </c>
      <c r="D28" s="174" t="s">
        <v>54</v>
      </c>
      <c r="E28" s="112"/>
      <c r="F28" s="1225">
        <v>21541083.120000001</v>
      </c>
      <c r="G28" s="996">
        <v>21541083.120000001</v>
      </c>
      <c r="H28" s="996">
        <v>0</v>
      </c>
      <c r="I28" s="1037"/>
      <c r="J28" s="1225">
        <f t="shared" si="10"/>
        <v>28441878.972999997</v>
      </c>
      <c r="K28" s="996">
        <v>28441878.972999997</v>
      </c>
      <c r="L28" s="996">
        <v>0</v>
      </c>
      <c r="M28" s="75"/>
      <c r="N28" s="36"/>
      <c r="O28" s="947">
        <f t="shared" si="8"/>
        <v>-0.24262798739671709</v>
      </c>
      <c r="P28" s="112"/>
      <c r="Q28" s="1047">
        <f>VLOOKUP(B19:B28,'FX rates'!$B$9:$K$116,9,FALSE)</f>
        <v>6.6430100000000003</v>
      </c>
      <c r="R28" s="1048">
        <f>VLOOKUP(B19:B28,'FX rates'!$B$9:$K$116,10,FALSE)</f>
        <v>6.2587916666666663</v>
      </c>
      <c r="S28" s="112"/>
      <c r="T28" s="32" t="s">
        <v>55</v>
      </c>
      <c r="U28" s="458" t="s">
        <v>489</v>
      </c>
      <c r="V28" s="112"/>
      <c r="W28" s="1810">
        <f t="shared" si="2"/>
        <v>3242669.0792276394</v>
      </c>
      <c r="X28" s="217">
        <f t="shared" si="3"/>
        <v>3242669.0792276394</v>
      </c>
      <c r="Y28" s="1811">
        <f t="shared" si="4"/>
        <v>0</v>
      </c>
      <c r="Z28" s="446"/>
      <c r="AA28" s="1810">
        <f t="shared" si="11"/>
        <v>4544308.3086591531</v>
      </c>
      <c r="AB28" s="217">
        <f t="shared" si="12"/>
        <v>4544308.3086591531</v>
      </c>
      <c r="AC28" s="1811">
        <f t="shared" si="13"/>
        <v>0</v>
      </c>
      <c r="AD28" s="35"/>
      <c r="AE28" s="36"/>
      <c r="AF28" s="177">
        <f t="shared" si="14"/>
        <v>-0.28643286084952635</v>
      </c>
      <c r="AG28" s="339"/>
    </row>
    <row r="29" spans="1:33" s="112" customFormat="1" ht="12" customHeight="1" x14ac:dyDescent="0.25">
      <c r="B29" s="32" t="s">
        <v>56</v>
      </c>
      <c r="C29" s="459" t="s">
        <v>490</v>
      </c>
      <c r="D29" s="174" t="s">
        <v>57</v>
      </c>
      <c r="F29" s="1225">
        <v>7141.17</v>
      </c>
      <c r="G29" s="996" t="s">
        <v>131</v>
      </c>
      <c r="H29" s="996" t="s">
        <v>131</v>
      </c>
      <c r="I29" s="505"/>
      <c r="J29" s="1225">
        <v>8535.4629999999997</v>
      </c>
      <c r="K29" s="996" t="s">
        <v>131</v>
      </c>
      <c r="L29" s="996" t="s">
        <v>131</v>
      </c>
      <c r="M29" s="75"/>
      <c r="N29" s="36"/>
      <c r="O29" s="947">
        <f t="shared" si="8"/>
        <v>-0.1633529428924945</v>
      </c>
      <c r="Q29" s="1047">
        <f>VLOOKUP(B20:B29,'FX rates'!$B$9:$K$116,9,FALSE)</f>
        <v>1.3807</v>
      </c>
      <c r="R29" s="1048">
        <f>VLOOKUP(B20:B29,'FX rates'!$B$9:$K$116,10,FALSE)</f>
        <v>1.3789</v>
      </c>
      <c r="T29" s="32" t="s">
        <v>56</v>
      </c>
      <c r="U29" s="459" t="s">
        <v>490</v>
      </c>
      <c r="W29" s="1810">
        <f t="shared" si="2"/>
        <v>5172.137321648439</v>
      </c>
      <c r="X29" s="427" t="s">
        <v>131</v>
      </c>
      <c r="Y29" s="1798" t="s">
        <v>131</v>
      </c>
      <c r="Z29" s="446"/>
      <c r="AA29" s="1810">
        <f t="shared" si="11"/>
        <v>6190.0522155341214</v>
      </c>
      <c r="AB29" s="427" t="s">
        <v>131</v>
      </c>
      <c r="AC29" s="1798" t="s">
        <v>131</v>
      </c>
      <c r="AD29" s="35"/>
      <c r="AE29" s="36"/>
      <c r="AF29" s="177">
        <f t="shared" si="14"/>
        <v>-0.16444366839607505</v>
      </c>
      <c r="AG29" s="339"/>
    </row>
    <row r="30" spans="1:33" ht="12" customHeight="1" x14ac:dyDescent="0.25">
      <c r="A30" s="112"/>
      <c r="B30" s="42" t="s">
        <v>632</v>
      </c>
      <c r="C30" s="460" t="s">
        <v>491</v>
      </c>
      <c r="D30" s="179" t="s">
        <v>59</v>
      </c>
      <c r="E30" s="112"/>
      <c r="F30" s="1226">
        <f t="shared" si="0"/>
        <v>523104.20241899998</v>
      </c>
      <c r="G30" s="1284">
        <v>523104.20241899998</v>
      </c>
      <c r="H30" s="1284" t="s">
        <v>131</v>
      </c>
      <c r="I30" s="1037"/>
      <c r="J30" s="1226">
        <f t="shared" si="10"/>
        <v>682504.68707600003</v>
      </c>
      <c r="K30" s="1284">
        <v>682504.68707600003</v>
      </c>
      <c r="L30" s="1284">
        <v>0</v>
      </c>
      <c r="M30" s="78"/>
      <c r="N30" s="36"/>
      <c r="O30" s="948">
        <f t="shared" si="8"/>
        <v>-0.23355221975091003</v>
      </c>
      <c r="P30" s="112"/>
      <c r="Q30" s="1049">
        <f>VLOOKUP(B21:B30,'FX rates'!$B$9:$K$116,9,FALSE)</f>
        <v>35.209800000000001</v>
      </c>
      <c r="R30" s="1050">
        <f>VLOOKUP(B21:B30,'FX rates'!$B$9:$K$116,10,FALSE)</f>
        <v>34.372733333333329</v>
      </c>
      <c r="S30" s="112"/>
      <c r="T30" s="42" t="s">
        <v>58</v>
      </c>
      <c r="U30" s="460" t="s">
        <v>491</v>
      </c>
      <c r="V30" s="112"/>
      <c r="W30" s="1812">
        <f t="shared" si="2"/>
        <v>14856.77857923078</v>
      </c>
      <c r="X30" s="1813">
        <f t="shared" si="3"/>
        <v>14856.77857923078</v>
      </c>
      <c r="Y30" s="1800" t="s">
        <v>131</v>
      </c>
      <c r="Z30" s="446"/>
      <c r="AA30" s="1812">
        <f t="shared" si="11"/>
        <v>19855.991097866336</v>
      </c>
      <c r="AB30" s="1813">
        <f t="shared" si="12"/>
        <v>19855.991097866336</v>
      </c>
      <c r="AC30" s="1814">
        <f t="shared" si="13"/>
        <v>0</v>
      </c>
      <c r="AD30" s="44"/>
      <c r="AE30" s="36"/>
      <c r="AF30" s="182">
        <f t="shared" si="14"/>
        <v>-0.25177350725004888</v>
      </c>
      <c r="AG30" s="339"/>
    </row>
    <row r="31" spans="1:33" ht="12" customHeight="1" x14ac:dyDescent="0.25">
      <c r="A31" s="112"/>
      <c r="B31" s="72"/>
      <c r="C31" s="58"/>
      <c r="D31" s="183"/>
      <c r="E31" s="112"/>
      <c r="F31" s="505"/>
      <c r="G31" s="504"/>
      <c r="H31" s="504"/>
      <c r="I31" s="1037"/>
      <c r="J31" s="1043"/>
      <c r="K31" s="1043"/>
      <c r="L31" s="1043"/>
      <c r="M31" s="112"/>
      <c r="N31" s="149"/>
      <c r="O31" s="191"/>
      <c r="P31" s="112"/>
      <c r="Q31" s="191"/>
      <c r="R31" s="191"/>
      <c r="S31" s="112"/>
      <c r="T31" s="157" t="s">
        <v>30</v>
      </c>
      <c r="U31" s="58"/>
      <c r="V31" s="112"/>
      <c r="W31" s="495">
        <f>SUM(W18:W30)</f>
        <v>4383106.9441236984</v>
      </c>
      <c r="X31" s="495"/>
      <c r="Y31" s="495"/>
      <c r="Z31" s="495"/>
      <c r="AA31" s="495">
        <f t="shared" ref="AA31" si="15">SUM(AA18:AA30)</f>
        <v>5712563.3057471411</v>
      </c>
      <c r="AB31" s="463"/>
      <c r="AC31" s="463"/>
      <c r="AD31" s="112"/>
      <c r="AE31" s="112"/>
      <c r="AF31" s="184">
        <f t="shared" si="14"/>
        <v>-0.23272501160484982</v>
      </c>
      <c r="AG31" s="339"/>
    </row>
    <row r="32" spans="1:33" ht="12" customHeight="1" x14ac:dyDescent="0.25">
      <c r="A32" s="187"/>
      <c r="B32" s="48"/>
      <c r="C32" s="58"/>
      <c r="D32" s="183"/>
      <c r="E32" s="187"/>
      <c r="F32" s="505"/>
      <c r="G32" s="504"/>
      <c r="H32" s="504"/>
      <c r="I32" s="1039"/>
      <c r="J32" s="1040"/>
      <c r="K32" s="1040"/>
      <c r="L32" s="1040"/>
      <c r="M32" s="187"/>
      <c r="N32" s="187"/>
      <c r="O32" s="191"/>
      <c r="P32" s="187"/>
      <c r="Q32" s="191"/>
      <c r="R32" s="191"/>
      <c r="S32" s="187"/>
      <c r="T32" s="48"/>
      <c r="U32" s="58"/>
      <c r="V32" s="187"/>
      <c r="W32" s="495"/>
      <c r="X32" s="431"/>
      <c r="Y32" s="431"/>
      <c r="Z32" s="496"/>
      <c r="AA32" s="494"/>
      <c r="AB32" s="438"/>
      <c r="AC32" s="438"/>
      <c r="AD32" s="187"/>
      <c r="AE32" s="187"/>
      <c r="AF32" s="191"/>
      <c r="AG32" s="339"/>
    </row>
    <row r="33" spans="1:33" ht="12" customHeight="1" x14ac:dyDescent="0.25">
      <c r="A33" s="187"/>
      <c r="B33" s="258" t="s">
        <v>64</v>
      </c>
      <c r="C33" s="116"/>
      <c r="D33" s="118"/>
      <c r="E33" s="187"/>
      <c r="F33" s="505"/>
      <c r="G33" s="505"/>
      <c r="H33" s="505"/>
      <c r="I33" s="1039"/>
      <c r="J33" s="1041"/>
      <c r="K33" s="975"/>
      <c r="L33" s="975"/>
      <c r="M33" s="187"/>
      <c r="N33" s="187"/>
      <c r="O33" s="191"/>
      <c r="P33" s="187"/>
      <c r="Q33" s="191"/>
      <c r="R33" s="191"/>
      <c r="S33" s="187"/>
      <c r="T33" s="258" t="s">
        <v>64</v>
      </c>
      <c r="U33" s="116"/>
      <c r="V33" s="187"/>
      <c r="W33" s="495"/>
      <c r="X33" s="431"/>
      <c r="Y33" s="431"/>
      <c r="Z33" s="496"/>
      <c r="AA33" s="469"/>
      <c r="AB33" s="438"/>
      <c r="AC33" s="438"/>
      <c r="AD33" s="187"/>
      <c r="AE33" s="187"/>
      <c r="AF33" s="184"/>
      <c r="AG33" s="339"/>
    </row>
    <row r="34" spans="1:33" s="112" customFormat="1" ht="12" customHeight="1" x14ac:dyDescent="0.25">
      <c r="A34" s="113"/>
      <c r="B34" s="260" t="s">
        <v>166</v>
      </c>
      <c r="C34" s="457" t="s">
        <v>492</v>
      </c>
      <c r="D34" s="167" t="s">
        <v>70</v>
      </c>
      <c r="E34" s="113"/>
      <c r="F34" s="1224">
        <f t="shared" si="0"/>
        <v>1.91</v>
      </c>
      <c r="G34" s="1066">
        <v>1.91</v>
      </c>
      <c r="H34" s="1066">
        <v>0</v>
      </c>
      <c r="I34" s="1011"/>
      <c r="J34" s="1224">
        <f t="shared" ref="J34:J51" si="16">SUM(K34:L34)</f>
        <v>0.52</v>
      </c>
      <c r="K34" s="1066">
        <v>0.52</v>
      </c>
      <c r="L34" s="1066">
        <v>0</v>
      </c>
      <c r="M34" s="1350"/>
      <c r="N34" s="29"/>
      <c r="O34" s="946">
        <f t="shared" si="8"/>
        <v>2.6730769230769229</v>
      </c>
      <c r="P34" s="113"/>
      <c r="Q34" s="1045">
        <f>VLOOKUP(B25:B34,'FX rates'!$B$9:$K$116,9,FALSE)</f>
        <v>0.90380700000000003</v>
      </c>
      <c r="R34" s="1046">
        <f>VLOOKUP(B25:B34,'FX rates'!$B$9:$K$116,10,FALSE)</f>
        <v>0.90706666666666669</v>
      </c>
      <c r="S34" s="113"/>
      <c r="T34" s="260" t="s">
        <v>166</v>
      </c>
      <c r="U34" s="457" t="s">
        <v>492</v>
      </c>
      <c r="V34" s="113"/>
      <c r="W34" s="1807">
        <f t="shared" si="2"/>
        <v>2.1132830349842386</v>
      </c>
      <c r="X34" s="1808">
        <f t="shared" si="3"/>
        <v>2.1132830349842386</v>
      </c>
      <c r="Y34" s="1809">
        <f t="shared" si="4"/>
        <v>0</v>
      </c>
      <c r="Z34" s="489"/>
      <c r="AA34" s="1807">
        <f>J34/R34</f>
        <v>0.57327649566367778</v>
      </c>
      <c r="AB34" s="1808">
        <f>K34/R34</f>
        <v>0.57327649566367778</v>
      </c>
      <c r="AC34" s="1809">
        <f>L34/R34</f>
        <v>0</v>
      </c>
      <c r="AD34" s="805"/>
      <c r="AE34" s="29"/>
      <c r="AF34" s="170">
        <f t="shared" ref="AF34:AF52" si="17">W34/AA34-1</f>
        <v>2.686324227435327</v>
      </c>
      <c r="AG34" s="339"/>
    </row>
    <row r="35" spans="1:33" ht="12" customHeight="1" x14ac:dyDescent="0.25">
      <c r="A35" s="112"/>
      <c r="B35" s="32" t="s">
        <v>74</v>
      </c>
      <c r="C35" s="459" t="s">
        <v>494</v>
      </c>
      <c r="D35" s="174" t="s">
        <v>75</v>
      </c>
      <c r="E35" s="199"/>
      <c r="F35" s="1225">
        <f t="shared" si="0"/>
        <v>1052.3499999999999</v>
      </c>
      <c r="G35" s="996">
        <v>1052.3499999999999</v>
      </c>
      <c r="H35" s="996">
        <v>0</v>
      </c>
      <c r="I35" s="505"/>
      <c r="J35" s="1225">
        <f t="shared" si="16"/>
        <v>868.7</v>
      </c>
      <c r="K35" s="996">
        <v>868.7</v>
      </c>
      <c r="L35" s="996">
        <v>0</v>
      </c>
      <c r="M35" s="75"/>
      <c r="N35" s="36"/>
      <c r="O35" s="947">
        <f t="shared" si="8"/>
        <v>0.21140785081155733</v>
      </c>
      <c r="P35" s="199"/>
      <c r="Q35" s="1047">
        <f>VLOOKUP(B26:B35,'FX rates'!$B$9:$K$116,9,FALSE)</f>
        <v>3.0224500000000001</v>
      </c>
      <c r="R35" s="1048">
        <f>VLOOKUP(B26:B35,'FX rates'!$B$9:$K$116,10,FALSE)</f>
        <v>2.7519500000000003</v>
      </c>
      <c r="S35" s="199"/>
      <c r="T35" s="32" t="s">
        <v>74</v>
      </c>
      <c r="U35" s="459" t="s">
        <v>495</v>
      </c>
      <c r="V35" s="199"/>
      <c r="W35" s="1810">
        <f t="shared" si="2"/>
        <v>348.17780277589367</v>
      </c>
      <c r="X35" s="217">
        <f t="shared" si="3"/>
        <v>348.17780277589367</v>
      </c>
      <c r="Y35" s="1811">
        <f t="shared" si="4"/>
        <v>0</v>
      </c>
      <c r="Z35" s="446"/>
      <c r="AA35" s="1810">
        <f t="shared" ref="AA35:AA51" si="18">J35/R35</f>
        <v>315.66707243954284</v>
      </c>
      <c r="AB35" s="217">
        <f t="shared" ref="AB35:AB51" si="19">K35/R35</f>
        <v>315.66707243954284</v>
      </c>
      <c r="AC35" s="1811">
        <f t="shared" ref="AC35:AC51" si="20">L35/R35</f>
        <v>0</v>
      </c>
      <c r="AD35" s="35"/>
      <c r="AE35" s="36"/>
      <c r="AF35" s="177">
        <f t="shared" si="17"/>
        <v>0.10299056561427489</v>
      </c>
      <c r="AG35" s="339"/>
    </row>
    <row r="36" spans="1:33" ht="12" customHeight="1" x14ac:dyDescent="0.25">
      <c r="A36" s="112"/>
      <c r="B36" s="32" t="s">
        <v>76</v>
      </c>
      <c r="C36" s="459" t="s">
        <v>496</v>
      </c>
      <c r="D36" s="174" t="s">
        <v>77</v>
      </c>
      <c r="E36" s="199"/>
      <c r="F36" s="1225">
        <f t="shared" si="0"/>
        <v>576.61296202999995</v>
      </c>
      <c r="G36" s="996">
        <v>576.61296202999995</v>
      </c>
      <c r="H36" s="996">
        <v>0</v>
      </c>
      <c r="I36" s="505"/>
      <c r="J36" s="1225">
        <f t="shared" si="16"/>
        <v>515.9</v>
      </c>
      <c r="K36" s="996">
        <v>515.9</v>
      </c>
      <c r="L36" s="996">
        <v>0</v>
      </c>
      <c r="M36" s="75"/>
      <c r="N36" s="36"/>
      <c r="O36" s="947">
        <f t="shared" si="8"/>
        <v>0.11768358602442329</v>
      </c>
      <c r="P36" s="199"/>
      <c r="Q36" s="1047">
        <f>VLOOKUP(B27:B36,'FX rates'!$B$9:$K$116,9,FALSE)</f>
        <v>9.7287599999999994</v>
      </c>
      <c r="R36" s="1048">
        <f>VLOOKUP(B27:B36,'FX rates'!$B$9:$K$116,10,FALSE)</f>
        <v>9.7567166666666676</v>
      </c>
      <c r="S36" s="199"/>
      <c r="T36" s="32" t="s">
        <v>76</v>
      </c>
      <c r="U36" s="459" t="s">
        <v>496</v>
      </c>
      <c r="V36" s="199"/>
      <c r="W36" s="1810">
        <f t="shared" si="2"/>
        <v>59.268906009604514</v>
      </c>
      <c r="X36" s="217">
        <f t="shared" si="3"/>
        <v>59.268906009604514</v>
      </c>
      <c r="Y36" s="1811">
        <f t="shared" si="4"/>
        <v>0</v>
      </c>
      <c r="Z36" s="446"/>
      <c r="AA36" s="1810">
        <f t="shared" si="18"/>
        <v>52.876394552129035</v>
      </c>
      <c r="AB36" s="217">
        <f t="shared" si="19"/>
        <v>52.876394552129035</v>
      </c>
      <c r="AC36" s="1811">
        <f t="shared" si="20"/>
        <v>0</v>
      </c>
      <c r="AD36" s="35"/>
      <c r="AE36" s="36"/>
      <c r="AF36" s="177">
        <f t="shared" si="17"/>
        <v>0.12089537328747557</v>
      </c>
      <c r="AG36" s="339"/>
    </row>
    <row r="37" spans="1:33" ht="12" customHeight="1" x14ac:dyDescent="0.25">
      <c r="A37" s="112"/>
      <c r="B37" s="32" t="s">
        <v>78</v>
      </c>
      <c r="C37" s="467" t="s">
        <v>494</v>
      </c>
      <c r="D37" s="174" t="s">
        <v>70</v>
      </c>
      <c r="E37" s="112"/>
      <c r="F37" s="1225">
        <f t="shared" si="0"/>
        <v>1.5</v>
      </c>
      <c r="G37" s="996">
        <v>1.5</v>
      </c>
      <c r="H37" s="996">
        <v>0</v>
      </c>
      <c r="I37" s="505"/>
      <c r="J37" s="1225">
        <f t="shared" si="16"/>
        <v>1.6</v>
      </c>
      <c r="K37" s="996">
        <v>1.6</v>
      </c>
      <c r="L37" s="996">
        <v>0</v>
      </c>
      <c r="M37" s="75"/>
      <c r="N37" s="36"/>
      <c r="O37" s="947">
        <f t="shared" si="8"/>
        <v>-6.2500000000000056E-2</v>
      </c>
      <c r="P37" s="112"/>
      <c r="Q37" s="1047">
        <f>VLOOKUP(B28:B37,'FX rates'!$B$9:$K$116,9,FALSE)</f>
        <v>0.90380700000000003</v>
      </c>
      <c r="R37" s="1048">
        <f>VLOOKUP(B28:B37,'FX rates'!$B$9:$K$116,10,FALSE)</f>
        <v>0.90706666666666669</v>
      </c>
      <c r="S37" s="112"/>
      <c r="T37" s="32" t="s">
        <v>78</v>
      </c>
      <c r="U37" s="459" t="s">
        <v>494</v>
      </c>
      <c r="V37" s="112"/>
      <c r="W37" s="1810">
        <f t="shared" si="2"/>
        <v>1.6596463625530671</v>
      </c>
      <c r="X37" s="217">
        <f t="shared" si="3"/>
        <v>1.6596463625530671</v>
      </c>
      <c r="Y37" s="1811">
        <f t="shared" si="4"/>
        <v>0</v>
      </c>
      <c r="Z37" s="446"/>
      <c r="AA37" s="1810">
        <f t="shared" si="18"/>
        <v>1.7639276789651626</v>
      </c>
      <c r="AB37" s="217">
        <f t="shared" si="19"/>
        <v>1.7639276789651626</v>
      </c>
      <c r="AC37" s="1811">
        <f t="shared" si="20"/>
        <v>0</v>
      </c>
      <c r="AD37" s="35"/>
      <c r="AE37" s="36"/>
      <c r="AF37" s="177">
        <f t="shared" si="17"/>
        <v>-5.9118816295957166E-2</v>
      </c>
      <c r="AG37" s="209"/>
    </row>
    <row r="38" spans="1:33" ht="12" customHeight="1" x14ac:dyDescent="0.25">
      <c r="A38" s="112"/>
      <c r="B38" s="32" t="s">
        <v>79</v>
      </c>
      <c r="C38" s="467" t="s">
        <v>497</v>
      </c>
      <c r="D38" s="174" t="s">
        <v>70</v>
      </c>
      <c r="E38" s="112"/>
      <c r="F38" s="1225">
        <f>SUM(G38:H38)</f>
        <v>3563.3847351690001</v>
      </c>
      <c r="G38" s="996">
        <v>2375.8931528829999</v>
      </c>
      <c r="H38" s="996">
        <v>1187.491582286</v>
      </c>
      <c r="I38" s="505"/>
      <c r="J38" s="1225">
        <f t="shared" si="16"/>
        <v>4354.3592055319996</v>
      </c>
      <c r="K38" s="996">
        <v>3248.6145307769998</v>
      </c>
      <c r="L38" s="996">
        <v>1105.744674755</v>
      </c>
      <c r="M38" s="75" t="s">
        <v>130</v>
      </c>
      <c r="N38" s="36"/>
      <c r="O38" s="947">
        <f t="shared" si="8"/>
        <v>-0.18165117598890446</v>
      </c>
      <c r="P38" s="112"/>
      <c r="Q38" s="1047">
        <f>VLOOKUP(B29:B38,'FX rates'!$B$9:$K$116,9,FALSE)</f>
        <v>0.90380700000000003</v>
      </c>
      <c r="R38" s="1048">
        <f>VLOOKUP(B29:B38,'FX rates'!$B$9:$K$116,10,FALSE)</f>
        <v>0.90706666666666669</v>
      </c>
      <c r="S38" s="112"/>
      <c r="T38" s="32" t="s">
        <v>79</v>
      </c>
      <c r="U38" s="459" t="s">
        <v>497</v>
      </c>
      <c r="V38" s="112"/>
      <c r="W38" s="1810">
        <f t="shared" si="2"/>
        <v>3942.6390094002372</v>
      </c>
      <c r="X38" s="217">
        <f t="shared" si="3"/>
        <v>2628.7616193313393</v>
      </c>
      <c r="Y38" s="1811">
        <f t="shared" si="4"/>
        <v>1313.8773900688975</v>
      </c>
      <c r="Z38" s="446"/>
      <c r="AA38" s="1810">
        <f t="shared" si="18"/>
        <v>4800.4842042466553</v>
      </c>
      <c r="AB38" s="217">
        <f t="shared" si="19"/>
        <v>3581.4506807037333</v>
      </c>
      <c r="AC38" s="1811">
        <f t="shared" si="20"/>
        <v>1219.0335235429222</v>
      </c>
      <c r="AD38" s="35" t="s">
        <v>130</v>
      </c>
      <c r="AE38" s="36"/>
      <c r="AF38" s="177">
        <f t="shared" si="17"/>
        <v>-0.17869972243373744</v>
      </c>
      <c r="AG38" s="209"/>
    </row>
    <row r="39" spans="1:33" ht="12" customHeight="1" x14ac:dyDescent="0.25">
      <c r="A39" s="112"/>
      <c r="B39" s="32" t="s">
        <v>603</v>
      </c>
      <c r="C39" s="467" t="s">
        <v>522</v>
      </c>
      <c r="D39" s="174"/>
      <c r="E39" s="112"/>
      <c r="F39" s="1225">
        <f t="shared" si="0"/>
        <v>893.73407699999996</v>
      </c>
      <c r="G39" s="996">
        <v>893.73407699999996</v>
      </c>
      <c r="H39" s="996">
        <v>0</v>
      </c>
      <c r="I39" s="505"/>
      <c r="J39" s="1225">
        <f t="shared" si="16"/>
        <v>784.17811400000005</v>
      </c>
      <c r="K39" s="996">
        <v>784.17811400000005</v>
      </c>
      <c r="L39" s="996">
        <v>0</v>
      </c>
      <c r="M39" s="75"/>
      <c r="N39" s="36"/>
      <c r="O39" s="947">
        <f t="shared" si="8"/>
        <v>0.13970800898939639</v>
      </c>
      <c r="P39" s="112"/>
      <c r="Q39" s="1047">
        <f>VLOOKUP(B30:B39,'FX rates'!$B$9:$K$116,9,FALSE)</f>
        <v>10.021100000000001</v>
      </c>
      <c r="R39" s="1048">
        <f>VLOOKUP(B30:B39,'FX rates'!$B$9:$K$116,10,FALSE)</f>
        <v>7.720041666666666</v>
      </c>
      <c r="S39" s="112"/>
      <c r="T39" s="32" t="s">
        <v>601</v>
      </c>
      <c r="U39" s="459" t="s">
        <v>498</v>
      </c>
      <c r="V39" s="112"/>
      <c r="W39" s="1810">
        <f t="shared" si="2"/>
        <v>89.185226871301538</v>
      </c>
      <c r="X39" s="217">
        <f t="shared" si="3"/>
        <v>89.185226871301538</v>
      </c>
      <c r="Y39" s="1811">
        <f t="shared" si="4"/>
        <v>0</v>
      </c>
      <c r="Z39" s="446"/>
      <c r="AA39" s="1810">
        <f t="shared" si="18"/>
        <v>101.57692767202251</v>
      </c>
      <c r="AB39" s="217">
        <f t="shared" si="19"/>
        <v>101.57692767202251</v>
      </c>
      <c r="AC39" s="1811">
        <f t="shared" si="20"/>
        <v>0</v>
      </c>
      <c r="AD39" s="35"/>
      <c r="AE39" s="36"/>
      <c r="AF39" s="177">
        <f t="shared" si="17"/>
        <v>-0.12199326249295528</v>
      </c>
      <c r="AG39" s="209"/>
    </row>
    <row r="40" spans="1:33" ht="12" customHeight="1" x14ac:dyDescent="0.25">
      <c r="A40" s="112"/>
      <c r="B40" s="32" t="s">
        <v>82</v>
      </c>
      <c r="C40" s="467" t="s">
        <v>499</v>
      </c>
      <c r="D40" s="174" t="s">
        <v>70</v>
      </c>
      <c r="E40" s="112"/>
      <c r="F40" s="1225">
        <f t="shared" si="0"/>
        <v>3608.3979719600002</v>
      </c>
      <c r="G40" s="996">
        <v>3024.3080891200002</v>
      </c>
      <c r="H40" s="996">
        <v>584.08988283999997</v>
      </c>
      <c r="I40" s="505"/>
      <c r="J40" s="1225">
        <f t="shared" si="16"/>
        <v>5660.2770081899998</v>
      </c>
      <c r="K40" s="996">
        <v>5590.4976850200001</v>
      </c>
      <c r="L40" s="996">
        <v>69.779323169999998</v>
      </c>
      <c r="M40" s="75"/>
      <c r="N40" s="36"/>
      <c r="O40" s="947">
        <f t="shared" si="8"/>
        <v>-0.36250505642410846</v>
      </c>
      <c r="P40" s="112"/>
      <c r="Q40" s="1047">
        <f>VLOOKUP(B31:B40,'FX rates'!$B$9:$K$116,9,FALSE)</f>
        <v>0.90380700000000003</v>
      </c>
      <c r="R40" s="1048">
        <f>VLOOKUP(B31:B40,'FX rates'!$B$9:$K$116,10,FALSE)</f>
        <v>0.90706666666666669</v>
      </c>
      <c r="S40" s="112"/>
      <c r="T40" s="32" t="s">
        <v>82</v>
      </c>
      <c r="U40" s="459" t="s">
        <v>499</v>
      </c>
      <c r="V40" s="112"/>
      <c r="W40" s="1810">
        <f t="shared" si="2"/>
        <v>3992.4430458715192</v>
      </c>
      <c r="X40" s="427">
        <f t="shared" si="3"/>
        <v>3346.1879462318839</v>
      </c>
      <c r="Y40" s="1798">
        <f t="shared" si="4"/>
        <v>646.25509963963543</v>
      </c>
      <c r="Z40" s="446"/>
      <c r="AA40" s="1810">
        <f t="shared" si="18"/>
        <v>6240.1995533477875</v>
      </c>
      <c r="AB40" s="217">
        <f t="shared" si="19"/>
        <v>6163.2710036234012</v>
      </c>
      <c r="AC40" s="1811">
        <f t="shared" si="20"/>
        <v>76.928549724386301</v>
      </c>
      <c r="AD40" s="35"/>
      <c r="AE40" s="36"/>
      <c r="AF40" s="177">
        <f t="shared" si="17"/>
        <v>-0.36020586974183788</v>
      </c>
      <c r="AG40" s="209"/>
    </row>
    <row r="41" spans="1:33" ht="12" customHeight="1" x14ac:dyDescent="0.25">
      <c r="A41" s="112"/>
      <c r="B41" s="32" t="s">
        <v>83</v>
      </c>
      <c r="C41" s="467" t="s">
        <v>500</v>
      </c>
      <c r="D41" s="174" t="s">
        <v>70</v>
      </c>
      <c r="E41" s="112"/>
      <c r="F41" s="1225">
        <f>SUM(G41:H41)</f>
        <v>334.65663590299999</v>
      </c>
      <c r="G41" s="996">
        <v>333.085107741</v>
      </c>
      <c r="H41" s="996">
        <v>1.5715281619999999</v>
      </c>
      <c r="I41" s="505"/>
      <c r="J41" s="1225">
        <f t="shared" si="16"/>
        <v>370.55731299999997</v>
      </c>
      <c r="K41" s="996">
        <v>369.60079999999999</v>
      </c>
      <c r="L41" s="996">
        <v>0.95651299999999995</v>
      </c>
      <c r="M41" s="75"/>
      <c r="N41" s="36"/>
      <c r="O41" s="947">
        <f t="shared" si="8"/>
        <v>-9.6882926979233508E-2</v>
      </c>
      <c r="P41" s="112"/>
      <c r="Q41" s="1047">
        <f>VLOOKUP(B32:B41,'FX rates'!$B$9:$K$116,9,FALSE)</f>
        <v>0.90380700000000003</v>
      </c>
      <c r="R41" s="1048">
        <f>VLOOKUP(B32:B41,'FX rates'!$B$9:$K$116,10,FALSE)</f>
        <v>0.90706666666666669</v>
      </c>
      <c r="S41" s="112"/>
      <c r="T41" s="32" t="s">
        <v>83</v>
      </c>
      <c r="U41" s="459" t="s">
        <v>500</v>
      </c>
      <c r="V41" s="112"/>
      <c r="W41" s="1810">
        <f t="shared" si="2"/>
        <v>370.2744456537734</v>
      </c>
      <c r="X41" s="427">
        <f t="shared" si="3"/>
        <v>368.53565832196477</v>
      </c>
      <c r="Y41" s="1798">
        <f t="shared" si="4"/>
        <v>1.7387873318086713</v>
      </c>
      <c r="Z41" s="446"/>
      <c r="AA41" s="1810">
        <f t="shared" si="18"/>
        <v>408.5226881522857</v>
      </c>
      <c r="AB41" s="217">
        <f t="shared" si="19"/>
        <v>407.468175804792</v>
      </c>
      <c r="AC41" s="1811">
        <f t="shared" si="20"/>
        <v>1.0545123474937528</v>
      </c>
      <c r="AD41" s="35"/>
      <c r="AE41" s="36"/>
      <c r="AF41" s="177">
        <f t="shared" si="17"/>
        <v>-9.3625748600416614E-2</v>
      </c>
      <c r="AG41" s="209"/>
    </row>
    <row r="42" spans="1:33" ht="12" customHeight="1" x14ac:dyDescent="0.25">
      <c r="A42" s="112"/>
      <c r="B42" s="32" t="s">
        <v>84</v>
      </c>
      <c r="C42" s="467" t="s">
        <v>501</v>
      </c>
      <c r="D42" s="174" t="s">
        <v>85</v>
      </c>
      <c r="E42" s="112"/>
      <c r="F42" s="1225">
        <f>SUM(G42:H42)</f>
        <v>4071.6642287099994</v>
      </c>
      <c r="G42" s="996">
        <v>1040.4061432800002</v>
      </c>
      <c r="H42" s="996">
        <v>3031.2580854299995</v>
      </c>
      <c r="I42" s="505"/>
      <c r="J42" s="1225">
        <f t="shared" si="16"/>
        <v>2929.38</v>
      </c>
      <c r="K42" s="996">
        <v>1154.52</v>
      </c>
      <c r="L42" s="996">
        <v>1774.86</v>
      </c>
      <c r="M42" s="75"/>
      <c r="N42" s="36"/>
      <c r="O42" s="947">
        <f t="shared" si="8"/>
        <v>0.38994061156626975</v>
      </c>
      <c r="P42" s="112"/>
      <c r="Q42" s="1047">
        <f>VLOOKUP(B33:B42,'FX rates'!$B$9:$K$116,9,FALSE)</f>
        <v>14.6919</v>
      </c>
      <c r="R42" s="1048">
        <f>VLOOKUP(B33:B42,'FX rates'!$B$9:$K$116,10,FALSE)</f>
        <v>12.923733333333333</v>
      </c>
      <c r="S42" s="112"/>
      <c r="T42" s="32" t="s">
        <v>84</v>
      </c>
      <c r="U42" s="459" t="s">
        <v>501</v>
      </c>
      <c r="V42" s="112"/>
      <c r="W42" s="1810">
        <f t="shared" si="2"/>
        <v>277.13666909725765</v>
      </c>
      <c r="X42" s="427">
        <f t="shared" si="3"/>
        <v>70.814948596165237</v>
      </c>
      <c r="Y42" s="1798">
        <f t="shared" si="4"/>
        <v>206.32172050109239</v>
      </c>
      <c r="Z42" s="446"/>
      <c r="AA42" s="1810">
        <f t="shared" si="18"/>
        <v>226.66670105645429</v>
      </c>
      <c r="AB42" s="217">
        <f t="shared" si="19"/>
        <v>89.333319577418294</v>
      </c>
      <c r="AC42" s="1811">
        <f t="shared" si="20"/>
        <v>137.33338147903598</v>
      </c>
      <c r="AD42" s="35"/>
      <c r="AE42" s="36"/>
      <c r="AF42" s="177">
        <f t="shared" si="17"/>
        <v>0.22266158992728791</v>
      </c>
      <c r="AG42" s="209"/>
    </row>
    <row r="43" spans="1:33" ht="12" customHeight="1" x14ac:dyDescent="0.25">
      <c r="A43" s="112"/>
      <c r="B43" s="32" t="s">
        <v>84</v>
      </c>
      <c r="C43" s="467" t="s">
        <v>502</v>
      </c>
      <c r="D43" s="174" t="s">
        <v>85</v>
      </c>
      <c r="E43" s="112"/>
      <c r="F43" s="1225">
        <f>SUM(G43:H43)</f>
        <v>1.5972971499999999</v>
      </c>
      <c r="G43" s="996">
        <v>1.5972971499999999</v>
      </c>
      <c r="H43" s="996">
        <v>0</v>
      </c>
      <c r="I43" s="505"/>
      <c r="J43" s="1225">
        <f t="shared" si="16"/>
        <v>1.32</v>
      </c>
      <c r="K43" s="996">
        <v>1.32</v>
      </c>
      <c r="L43" s="996">
        <v>0</v>
      </c>
      <c r="M43" s="75"/>
      <c r="N43" s="36"/>
      <c r="O43" s="947">
        <f t="shared" si="8"/>
        <v>0.21007359848484838</v>
      </c>
      <c r="P43" s="112"/>
      <c r="Q43" s="1047">
        <f>VLOOKUP(B34:B43,'FX rates'!$B$9:$K$116,9,FALSE)</f>
        <v>14.6919</v>
      </c>
      <c r="R43" s="1048">
        <f>VLOOKUP(B34:B43,'FX rates'!$B$9:$K$116,10,FALSE)</f>
        <v>12.923733333333333</v>
      </c>
      <c r="S43" s="112"/>
      <c r="T43" s="32" t="s">
        <v>84</v>
      </c>
      <c r="U43" s="459" t="s">
        <v>502</v>
      </c>
      <c r="V43" s="112"/>
      <c r="W43" s="1810">
        <f t="shared" si="2"/>
        <v>0.10871957677359632</v>
      </c>
      <c r="X43" s="427">
        <f t="shared" si="3"/>
        <v>0.10871957677359632</v>
      </c>
      <c r="Y43" s="1798">
        <f t="shared" si="4"/>
        <v>0</v>
      </c>
      <c r="Z43" s="446"/>
      <c r="AA43" s="1810">
        <f t="shared" si="18"/>
        <v>0.10213766919775505</v>
      </c>
      <c r="AB43" s="217">
        <f t="shared" si="19"/>
        <v>0.10213766919775505</v>
      </c>
      <c r="AC43" s="1811">
        <f t="shared" si="20"/>
        <v>0</v>
      </c>
      <c r="AD43" s="35"/>
      <c r="AE43" s="36"/>
      <c r="AF43" s="177">
        <f t="shared" si="17"/>
        <v>6.4441529041529666E-2</v>
      </c>
      <c r="AG43" s="209"/>
    </row>
    <row r="44" spans="1:33" ht="12" customHeight="1" x14ac:dyDescent="0.25">
      <c r="A44" s="112"/>
      <c r="B44" s="32" t="s">
        <v>84</v>
      </c>
      <c r="C44" s="467" t="s">
        <v>503</v>
      </c>
      <c r="D44" s="174" t="s">
        <v>85</v>
      </c>
      <c r="E44" s="112"/>
      <c r="F44" s="1225" t="s">
        <v>131</v>
      </c>
      <c r="G44" s="996" t="s">
        <v>131</v>
      </c>
      <c r="H44" s="996" t="s">
        <v>131</v>
      </c>
      <c r="I44" s="505"/>
      <c r="J44" s="1225">
        <f t="shared" si="16"/>
        <v>154.52000000000001</v>
      </c>
      <c r="K44" s="996">
        <v>154.52000000000001</v>
      </c>
      <c r="L44" s="996">
        <v>0</v>
      </c>
      <c r="M44" s="75"/>
      <c r="N44" s="36"/>
      <c r="O44" s="947" t="s">
        <v>131</v>
      </c>
      <c r="P44" s="112"/>
      <c r="Q44" s="1047">
        <f>VLOOKUP(B35:B44,'FX rates'!$B$9:$K$116,9,FALSE)</f>
        <v>14.6919</v>
      </c>
      <c r="R44" s="1048">
        <f>VLOOKUP(B35:B44,'FX rates'!$B$9:$K$116,10,FALSE)</f>
        <v>12.923733333333333</v>
      </c>
      <c r="S44" s="112"/>
      <c r="T44" s="32" t="s">
        <v>84</v>
      </c>
      <c r="U44" s="459" t="s">
        <v>503</v>
      </c>
      <c r="V44" s="112"/>
      <c r="W44" s="1810" t="s">
        <v>131</v>
      </c>
      <c r="X44" s="427" t="s">
        <v>131</v>
      </c>
      <c r="Y44" s="1798" t="s">
        <v>131</v>
      </c>
      <c r="Z44" s="446"/>
      <c r="AA44" s="1810">
        <f t="shared" si="18"/>
        <v>11.956297457906901</v>
      </c>
      <c r="AB44" s="217">
        <f t="shared" si="19"/>
        <v>11.956297457906901</v>
      </c>
      <c r="AC44" s="1811">
        <f t="shared" si="20"/>
        <v>0</v>
      </c>
      <c r="AD44" s="35"/>
      <c r="AE44" s="36"/>
      <c r="AF44" s="177" t="s">
        <v>131</v>
      </c>
      <c r="AG44" s="209"/>
    </row>
    <row r="45" spans="1:33" ht="12" customHeight="1" x14ac:dyDescent="0.25">
      <c r="A45" s="112"/>
      <c r="B45" s="32" t="s">
        <v>88</v>
      </c>
      <c r="C45" s="467" t="s">
        <v>504</v>
      </c>
      <c r="D45" s="174" t="s">
        <v>70</v>
      </c>
      <c r="E45" s="112"/>
      <c r="F45" s="1225">
        <f t="shared" si="0"/>
        <v>4.5599999999999996</v>
      </c>
      <c r="G45" s="996">
        <v>0.55000000000000004</v>
      </c>
      <c r="H45" s="996">
        <v>4.01</v>
      </c>
      <c r="I45" s="505"/>
      <c r="J45" s="1225">
        <f t="shared" si="16"/>
        <v>8.0499999999999989</v>
      </c>
      <c r="K45" s="996">
        <v>0.45</v>
      </c>
      <c r="L45" s="996">
        <v>7.6</v>
      </c>
      <c r="M45" s="75"/>
      <c r="N45" s="36"/>
      <c r="O45" s="947">
        <f t="shared" si="8"/>
        <v>-0.43354037267080742</v>
      </c>
      <c r="P45" s="112"/>
      <c r="Q45" s="1047">
        <f>VLOOKUP(B36:B45,'FX rates'!$B$9:$K$116,9,FALSE)</f>
        <v>0.90380700000000003</v>
      </c>
      <c r="R45" s="1048">
        <f>VLOOKUP(B36:B45,'FX rates'!$B$9:$K$116,10,FALSE)</f>
        <v>0.90706666666666669</v>
      </c>
      <c r="S45" s="112"/>
      <c r="T45" s="32" t="s">
        <v>88</v>
      </c>
      <c r="U45" s="459" t="s">
        <v>504</v>
      </c>
      <c r="V45" s="112"/>
      <c r="W45" s="1810">
        <f t="shared" si="2"/>
        <v>5.045324942161324</v>
      </c>
      <c r="X45" s="427">
        <f t="shared" si="3"/>
        <v>0.60853699960279128</v>
      </c>
      <c r="Y45" s="1798">
        <f t="shared" si="4"/>
        <v>4.4367879425585324</v>
      </c>
      <c r="Z45" s="446"/>
      <c r="AA45" s="1810">
        <f t="shared" si="18"/>
        <v>8.8747611347934718</v>
      </c>
      <c r="AB45" s="217">
        <f t="shared" si="19"/>
        <v>0.49610465970895196</v>
      </c>
      <c r="AC45" s="1811">
        <f t="shared" si="20"/>
        <v>8.3786564750845205</v>
      </c>
      <c r="AD45" s="35"/>
      <c r="AE45" s="36"/>
      <c r="AF45" s="177">
        <f t="shared" si="17"/>
        <v>-0.43149738167248874</v>
      </c>
    </row>
    <row r="46" spans="1:33" ht="12" customHeight="1" x14ac:dyDescent="0.25">
      <c r="A46" s="112"/>
      <c r="B46" s="32" t="s">
        <v>89</v>
      </c>
      <c r="C46" s="467" t="s">
        <v>505</v>
      </c>
      <c r="D46" s="174" t="s">
        <v>70</v>
      </c>
      <c r="E46" s="112"/>
      <c r="F46" s="1225">
        <f t="shared" si="0"/>
        <v>8.6E-3</v>
      </c>
      <c r="G46" s="996">
        <v>8.6E-3</v>
      </c>
      <c r="H46" s="996">
        <v>0</v>
      </c>
      <c r="I46" s="505"/>
      <c r="J46" s="1225">
        <f t="shared" si="16"/>
        <v>0.01</v>
      </c>
      <c r="K46" s="996">
        <v>0.01</v>
      </c>
      <c r="L46" s="996">
        <v>0</v>
      </c>
      <c r="M46" s="75"/>
      <c r="N46" s="36"/>
      <c r="O46" s="947">
        <f t="shared" si="8"/>
        <v>-0.14000000000000001</v>
      </c>
      <c r="P46" s="112"/>
      <c r="Q46" s="1047">
        <f>VLOOKUP(B37:B46,'FX rates'!$B$9:$K$116,9,FALSE)</f>
        <v>0.90380700000000003</v>
      </c>
      <c r="R46" s="1048">
        <f>VLOOKUP(B37:B46,'FX rates'!$B$9:$K$116,10,FALSE)</f>
        <v>0.90706666666666669</v>
      </c>
      <c r="S46" s="112"/>
      <c r="T46" s="32" t="s">
        <v>89</v>
      </c>
      <c r="U46" s="459" t="s">
        <v>505</v>
      </c>
      <c r="V46" s="112"/>
      <c r="W46" s="1810">
        <f t="shared" si="2"/>
        <v>9.5153058119709175E-3</v>
      </c>
      <c r="X46" s="427">
        <f t="shared" si="3"/>
        <v>9.5153058119709175E-3</v>
      </c>
      <c r="Y46" s="1798">
        <f t="shared" si="4"/>
        <v>0</v>
      </c>
      <c r="Z46" s="446"/>
      <c r="AA46" s="1810">
        <f t="shared" si="18"/>
        <v>1.1024547993532266E-2</v>
      </c>
      <c r="AB46" s="217">
        <f t="shared" si="19"/>
        <v>1.1024547993532266E-2</v>
      </c>
      <c r="AC46" s="1811">
        <f t="shared" si="20"/>
        <v>0</v>
      </c>
      <c r="AD46" s="35"/>
      <c r="AE46" s="36"/>
      <c r="AF46" s="177">
        <f t="shared" si="17"/>
        <v>-0.13689832748215802</v>
      </c>
    </row>
    <row r="47" spans="1:33" ht="12" customHeight="1" x14ac:dyDescent="0.25">
      <c r="A47" s="112"/>
      <c r="B47" s="32" t="s">
        <v>90</v>
      </c>
      <c r="C47" s="467" t="s">
        <v>506</v>
      </c>
      <c r="D47" s="174" t="s">
        <v>91</v>
      </c>
      <c r="E47" s="112"/>
      <c r="F47" s="1225">
        <f t="shared" si="0"/>
        <v>6923.135953</v>
      </c>
      <c r="G47" s="996">
        <v>5009.4546769999997</v>
      </c>
      <c r="H47" s="996">
        <v>1913.681276</v>
      </c>
      <c r="I47" s="505"/>
      <c r="J47" s="1225">
        <f t="shared" si="16"/>
        <v>3941.5393809999996</v>
      </c>
      <c r="K47" s="996">
        <v>3603.0542759999998</v>
      </c>
      <c r="L47" s="996">
        <v>338.48510499999998</v>
      </c>
      <c r="M47" s="75"/>
      <c r="N47" s="36"/>
      <c r="O47" s="947">
        <f t="shared" si="8"/>
        <v>0.75645484765993787</v>
      </c>
      <c r="P47" s="112"/>
      <c r="Q47" s="1047">
        <f>VLOOKUP(B38:B47,'FX rates'!$B$9:$K$116,9,FALSE)</f>
        <v>66.912499999999994</v>
      </c>
      <c r="R47" s="1048">
        <f>VLOOKUP(B38:B47,'FX rates'!$B$9:$K$116,10,FALSE)</f>
        <v>61.857875</v>
      </c>
      <c r="S47" s="112"/>
      <c r="T47" s="32" t="s">
        <v>90</v>
      </c>
      <c r="U47" s="459" t="s">
        <v>506</v>
      </c>
      <c r="V47" s="112"/>
      <c r="W47" s="1810">
        <f t="shared" si="2"/>
        <v>103.46551022604147</v>
      </c>
      <c r="X47" s="217">
        <f t="shared" si="3"/>
        <v>74.865752691948444</v>
      </c>
      <c r="Y47" s="1811">
        <f t="shared" si="4"/>
        <v>28.599757534093033</v>
      </c>
      <c r="Z47" s="446"/>
      <c r="AA47" s="1810">
        <f t="shared" si="18"/>
        <v>63.719281999260396</v>
      </c>
      <c r="AB47" s="217">
        <f t="shared" si="19"/>
        <v>58.247301188409722</v>
      </c>
      <c r="AC47" s="1811">
        <f t="shared" si="20"/>
        <v>5.4719808108506793</v>
      </c>
      <c r="AD47" s="35"/>
      <c r="AE47" s="36"/>
      <c r="AF47" s="177">
        <f t="shared" si="17"/>
        <v>0.62377081127879652</v>
      </c>
    </row>
    <row r="48" spans="1:33" ht="12" customHeight="1" x14ac:dyDescent="0.25">
      <c r="A48" s="112"/>
      <c r="B48" s="32" t="s">
        <v>94</v>
      </c>
      <c r="C48" s="467" t="s">
        <v>507</v>
      </c>
      <c r="D48" s="174" t="s">
        <v>70</v>
      </c>
      <c r="E48" s="112"/>
      <c r="F48" s="1225">
        <f t="shared" si="0"/>
        <v>5242.03</v>
      </c>
      <c r="G48" s="996">
        <v>5242.03</v>
      </c>
      <c r="H48" s="996">
        <v>0</v>
      </c>
      <c r="I48" s="505"/>
      <c r="J48" s="1225">
        <f t="shared" si="16"/>
        <v>3578.13</v>
      </c>
      <c r="K48" s="996">
        <v>3398.61</v>
      </c>
      <c r="L48" s="996">
        <v>179.52</v>
      </c>
      <c r="M48" s="75"/>
      <c r="N48" s="36"/>
      <c r="O48" s="947">
        <f t="shared" si="8"/>
        <v>0.46501943752742342</v>
      </c>
      <c r="P48" s="112"/>
      <c r="Q48" s="1047">
        <f>VLOOKUP(B39:B48,'FX rates'!$B$9:$K$116,9,FALSE)</f>
        <v>0.90380700000000003</v>
      </c>
      <c r="R48" s="1048">
        <f>VLOOKUP(B39:B48,'FX rates'!$B$9:$K$116,10,FALSE)</f>
        <v>0.90706666666666669</v>
      </c>
      <c r="S48" s="112"/>
      <c r="T48" s="32" t="s">
        <v>94</v>
      </c>
      <c r="U48" s="459" t="s">
        <v>507</v>
      </c>
      <c r="V48" s="112"/>
      <c r="W48" s="1810">
        <f t="shared" si="2"/>
        <v>5799.9440145960361</v>
      </c>
      <c r="X48" s="217">
        <f t="shared" si="3"/>
        <v>5799.9440145960361</v>
      </c>
      <c r="Y48" s="1811">
        <f t="shared" si="4"/>
        <v>0</v>
      </c>
      <c r="Z48" s="446"/>
      <c r="AA48" s="1810">
        <f t="shared" si="18"/>
        <v>3944.7265912097605</v>
      </c>
      <c r="AB48" s="217">
        <f t="shared" si="19"/>
        <v>3746.8139056298692</v>
      </c>
      <c r="AC48" s="1811">
        <f t="shared" si="20"/>
        <v>197.91268557989122</v>
      </c>
      <c r="AD48" s="35"/>
      <c r="AE48" s="36"/>
      <c r="AF48" s="177">
        <f t="shared" si="17"/>
        <v>0.47030317069891558</v>
      </c>
    </row>
    <row r="49" spans="1:33" ht="12" customHeight="1" x14ac:dyDescent="0.25">
      <c r="A49" s="112"/>
      <c r="B49" s="32" t="s">
        <v>95</v>
      </c>
      <c r="C49" s="467" t="s">
        <v>508</v>
      </c>
      <c r="D49" s="174" t="s">
        <v>96</v>
      </c>
      <c r="E49" s="112"/>
      <c r="F49" s="1225">
        <f t="shared" si="0"/>
        <v>11.175586539999999</v>
      </c>
      <c r="G49" s="996">
        <v>11.175586539999999</v>
      </c>
      <c r="H49" s="996">
        <v>0</v>
      </c>
      <c r="I49" s="505"/>
      <c r="J49" s="1225">
        <f t="shared" si="16"/>
        <v>25.678272490000001</v>
      </c>
      <c r="K49" s="996">
        <v>25.678272490000001</v>
      </c>
      <c r="L49" s="996">
        <v>0</v>
      </c>
      <c r="M49" s="75"/>
      <c r="N49" s="36"/>
      <c r="O49" s="947">
        <f t="shared" si="8"/>
        <v>-0.56478433101945802</v>
      </c>
      <c r="P49" s="112"/>
      <c r="Q49" s="1047">
        <f>VLOOKUP(B40:B49,'FX rates'!$B$9:$K$116,9,FALSE)</f>
        <v>256.06200000000001</v>
      </c>
      <c r="R49" s="1048">
        <f>VLOOKUP(B40:B49,'FX rates'!$B$9:$K$116,10,FALSE)</f>
        <v>197.98558333333335</v>
      </c>
      <c r="S49" s="112"/>
      <c r="T49" s="32" t="s">
        <v>95</v>
      </c>
      <c r="U49" s="459" t="s">
        <v>95</v>
      </c>
      <c r="V49" s="112"/>
      <c r="W49" s="1810">
        <f t="shared" si="2"/>
        <v>4.3644064874913104E-2</v>
      </c>
      <c r="X49" s="217">
        <f t="shared" si="3"/>
        <v>4.3644064874913104E-2</v>
      </c>
      <c r="Y49" s="1811">
        <f t="shared" si="4"/>
        <v>0</v>
      </c>
      <c r="Z49" s="446"/>
      <c r="AA49" s="1810">
        <f t="shared" si="18"/>
        <v>0.12969768837545831</v>
      </c>
      <c r="AB49" s="217">
        <f t="shared" si="19"/>
        <v>0.12969768837545831</v>
      </c>
      <c r="AC49" s="1811">
        <f t="shared" si="20"/>
        <v>0</v>
      </c>
      <c r="AD49" s="35"/>
      <c r="AE49" s="36"/>
      <c r="AF49" s="177">
        <f t="shared" si="17"/>
        <v>-0.66349388781264096</v>
      </c>
    </row>
    <row r="50" spans="1:33" ht="12" customHeight="1" x14ac:dyDescent="0.25">
      <c r="A50" s="112"/>
      <c r="B50" s="32" t="s">
        <v>97</v>
      </c>
      <c r="C50" s="467" t="s">
        <v>509</v>
      </c>
      <c r="D50" s="174" t="s">
        <v>98</v>
      </c>
      <c r="E50" s="112"/>
      <c r="F50" s="1225">
        <f>SUM(G50:H50)</f>
        <v>3957</v>
      </c>
      <c r="G50" s="996">
        <v>3534</v>
      </c>
      <c r="H50" s="996">
        <v>423</v>
      </c>
      <c r="I50" s="505"/>
      <c r="J50" s="1225">
        <f t="shared" si="16"/>
        <v>8872</v>
      </c>
      <c r="K50" s="996">
        <v>7647</v>
      </c>
      <c r="L50" s="996">
        <v>1225</v>
      </c>
      <c r="M50" s="75"/>
      <c r="N50" s="36"/>
      <c r="O50" s="947">
        <f t="shared" si="8"/>
        <v>-0.55399008115419301</v>
      </c>
      <c r="P50" s="112"/>
      <c r="Q50" s="1047">
        <f>VLOOKUP(B41:B50,'FX rates'!$B$9:$K$116,9,FALSE)</f>
        <v>8.3936399999999995</v>
      </c>
      <c r="R50" s="1048">
        <f>VLOOKUP(B41:B50,'FX rates'!$B$9:$K$116,10,FALSE)</f>
        <v>8.1362250000000014</v>
      </c>
      <c r="S50" s="112"/>
      <c r="T50" s="32" t="s">
        <v>97</v>
      </c>
      <c r="U50" s="459" t="s">
        <v>509</v>
      </c>
      <c r="V50" s="112"/>
      <c r="W50" s="1810">
        <f t="shared" si="2"/>
        <v>471.42836719230274</v>
      </c>
      <c r="X50" s="217">
        <f t="shared" si="3"/>
        <v>421.03306789426284</v>
      </c>
      <c r="Y50" s="1811">
        <f t="shared" si="4"/>
        <v>50.395299298039944</v>
      </c>
      <c r="Z50" s="446"/>
      <c r="AA50" s="1810">
        <f t="shared" si="18"/>
        <v>1090.4319878076133</v>
      </c>
      <c r="AB50" s="217">
        <f t="shared" si="19"/>
        <v>939.8707631610481</v>
      </c>
      <c r="AC50" s="1811">
        <f t="shared" si="20"/>
        <v>150.56122464656519</v>
      </c>
      <c r="AD50" s="35"/>
      <c r="AE50" s="36"/>
      <c r="AF50" s="177">
        <f t="shared" si="17"/>
        <v>-0.56766825215743977</v>
      </c>
    </row>
    <row r="51" spans="1:33" ht="12" customHeight="1" x14ac:dyDescent="0.25">
      <c r="A51" s="112"/>
      <c r="B51" s="42" t="s">
        <v>105</v>
      </c>
      <c r="C51" s="401" t="s">
        <v>510</v>
      </c>
      <c r="D51" s="179" t="s">
        <v>106</v>
      </c>
      <c r="E51" s="112"/>
      <c r="F51" s="1226">
        <f t="shared" si="0"/>
        <v>1217.6300000000001</v>
      </c>
      <c r="G51" s="1284">
        <v>1217.6300000000001</v>
      </c>
      <c r="H51" s="1284">
        <v>0</v>
      </c>
      <c r="I51" s="505"/>
      <c r="J51" s="1226">
        <f t="shared" si="16"/>
        <v>1313.01</v>
      </c>
      <c r="K51" s="1284">
        <v>1313.01</v>
      </c>
      <c r="L51" s="1284">
        <v>0</v>
      </c>
      <c r="M51" s="78"/>
      <c r="N51" s="36"/>
      <c r="O51" s="948">
        <f t="shared" si="8"/>
        <v>-7.2642249487817973E-2</v>
      </c>
      <c r="P51" s="112"/>
      <c r="Q51" s="1049">
        <f>VLOOKUP(B42:B51,'FX rates'!$B$9:$K$116,9,FALSE)</f>
        <v>34.274999999999999</v>
      </c>
      <c r="R51" s="1050">
        <f>VLOOKUP(B42:B51,'FX rates'!$B$9:$K$116,10,FALSE)</f>
        <v>34.534508333333335</v>
      </c>
      <c r="S51" s="112"/>
      <c r="T51" s="42" t="s">
        <v>105</v>
      </c>
      <c r="U51" s="460" t="s">
        <v>510</v>
      </c>
      <c r="V51" s="112"/>
      <c r="W51" s="1812">
        <f t="shared" si="2"/>
        <v>35.525309992706056</v>
      </c>
      <c r="X51" s="1813">
        <f t="shared" si="3"/>
        <v>35.525309992706056</v>
      </c>
      <c r="Y51" s="1814">
        <f t="shared" si="4"/>
        <v>0</v>
      </c>
      <c r="Z51" s="446"/>
      <c r="AA51" s="1812">
        <f t="shared" si="18"/>
        <v>38.020231454479948</v>
      </c>
      <c r="AB51" s="1813">
        <f t="shared" si="19"/>
        <v>38.020231454479948</v>
      </c>
      <c r="AC51" s="1814">
        <f t="shared" si="20"/>
        <v>0</v>
      </c>
      <c r="AD51" s="44"/>
      <c r="AE51" s="36"/>
      <c r="AF51" s="182">
        <f t="shared" si="17"/>
        <v>-6.5620890939629306E-2</v>
      </c>
      <c r="AG51" s="339"/>
    </row>
    <row r="52" spans="1:33" ht="12" customHeight="1" x14ac:dyDescent="0.25">
      <c r="A52" s="112"/>
      <c r="B52" s="112"/>
      <c r="C52" s="112"/>
      <c r="D52" s="112"/>
      <c r="E52" s="112"/>
      <c r="F52" s="1044"/>
      <c r="G52" s="974"/>
      <c r="H52" s="974"/>
      <c r="I52" s="974"/>
      <c r="J52" s="1044"/>
      <c r="K52" s="974"/>
      <c r="L52" s="974"/>
      <c r="M52" s="149"/>
      <c r="N52" s="149"/>
      <c r="O52" s="149"/>
      <c r="P52" s="112"/>
      <c r="Q52" s="112"/>
      <c r="R52" s="112"/>
      <c r="S52" s="112"/>
      <c r="T52" s="157" t="s">
        <v>30</v>
      </c>
      <c r="U52" s="112"/>
      <c r="V52" s="112"/>
      <c r="W52" s="463">
        <f>SUM(W34:W51)</f>
        <v>15498.468440973833</v>
      </c>
      <c r="X52" s="463"/>
      <c r="Y52" s="463"/>
      <c r="Z52" s="463"/>
      <c r="AA52" s="463">
        <f t="shared" ref="AA52" si="21">SUM(AA34:AA51)</f>
        <v>17306.302756610887</v>
      </c>
      <c r="AB52" s="497"/>
      <c r="AC52" s="497"/>
      <c r="AD52" s="112"/>
      <c r="AE52" s="112"/>
      <c r="AF52" s="184">
        <f t="shared" si="17"/>
        <v>-0.1044610360203293</v>
      </c>
    </row>
    <row r="53" spans="1:33" ht="12" customHeight="1" x14ac:dyDescent="0.25">
      <c r="A53" s="112"/>
      <c r="B53" s="92"/>
      <c r="C53" s="92"/>
      <c r="D53" s="112"/>
      <c r="E53" s="112"/>
      <c r="F53" s="255"/>
      <c r="G53" s="149"/>
      <c r="H53" s="149"/>
      <c r="I53" s="149"/>
      <c r="J53" s="255"/>
      <c r="K53" s="149"/>
      <c r="L53" s="149"/>
      <c r="M53" s="149"/>
      <c r="N53" s="149"/>
      <c r="O53" s="149"/>
      <c r="P53" s="112"/>
      <c r="Q53" s="112"/>
      <c r="R53" s="112"/>
      <c r="S53" s="112"/>
      <c r="T53" s="112"/>
      <c r="U53" s="203"/>
      <c r="V53" s="112"/>
      <c r="W53" s="463"/>
      <c r="X53" s="497"/>
      <c r="Y53" s="497"/>
      <c r="Z53" s="497"/>
      <c r="AA53" s="498"/>
      <c r="AB53" s="446"/>
      <c r="AC53" s="446"/>
      <c r="AD53" s="112"/>
      <c r="AE53" s="112"/>
      <c r="AF53" s="204"/>
    </row>
    <row r="54" spans="1:33" ht="12" customHeight="1" x14ac:dyDescent="0.25">
      <c r="A54" s="112"/>
      <c r="B54" s="80"/>
      <c r="C54" s="80"/>
      <c r="D54" s="112"/>
      <c r="E54" s="112"/>
      <c r="F54" s="255"/>
      <c r="G54" s="149"/>
      <c r="H54" s="149"/>
      <c r="I54" s="149"/>
      <c r="J54" s="255"/>
      <c r="K54" s="149"/>
      <c r="L54" s="149"/>
      <c r="M54" s="149"/>
      <c r="N54" s="149"/>
      <c r="O54" s="149"/>
      <c r="P54" s="112"/>
      <c r="Q54" s="112"/>
      <c r="R54" s="112"/>
      <c r="S54" s="112"/>
      <c r="T54" s="82" t="s">
        <v>132</v>
      </c>
      <c r="U54" s="269"/>
      <c r="V54" s="133"/>
      <c r="W54" s="499">
        <f>SUM(W15,W31,W52)</f>
        <v>4423718.1417403733</v>
      </c>
      <c r="X54" s="500"/>
      <c r="Y54" s="500"/>
      <c r="Z54" s="500"/>
      <c r="AA54" s="499">
        <f>SUM(AA15,AA31,AA52)</f>
        <v>5751714.554062089</v>
      </c>
      <c r="AB54" s="501"/>
      <c r="AC54" s="501"/>
      <c r="AD54" s="133"/>
      <c r="AE54" s="133"/>
      <c r="AF54" s="386">
        <f>W54/AA54-1</f>
        <v>-0.23088705112875119</v>
      </c>
    </row>
    <row r="55" spans="1:33" ht="12" customHeight="1" x14ac:dyDescent="0.25">
      <c r="A55" s="112"/>
      <c r="B55" s="187"/>
      <c r="C55" s="187"/>
      <c r="D55" s="187"/>
      <c r="E55" s="187"/>
      <c r="F55" s="502"/>
      <c r="G55" s="187"/>
      <c r="H55" s="187"/>
      <c r="I55" s="187"/>
      <c r="J55" s="502"/>
      <c r="K55" s="187"/>
      <c r="L55" s="187"/>
      <c r="M55" s="187"/>
      <c r="N55" s="187"/>
      <c r="O55" s="187"/>
      <c r="P55" s="187"/>
      <c r="Q55" s="187"/>
      <c r="R55" s="187"/>
      <c r="S55" s="187"/>
      <c r="T55" s="187"/>
      <c r="U55" s="187"/>
      <c r="V55" s="187"/>
      <c r="W55" s="503"/>
      <c r="X55" s="496"/>
      <c r="Y55" s="496"/>
      <c r="Z55" s="496"/>
      <c r="AA55" s="503"/>
      <c r="AB55" s="496"/>
      <c r="AC55" s="496"/>
      <c r="AD55" s="187"/>
      <c r="AE55" s="187"/>
      <c r="AF55" s="187"/>
    </row>
    <row r="56" spans="1:33" ht="12" customHeight="1" x14ac:dyDescent="0.25">
      <c r="A56" s="187"/>
      <c r="B56" s="187"/>
      <c r="C56" s="112"/>
      <c r="D56" s="112"/>
      <c r="E56" s="112"/>
      <c r="F56" s="255"/>
      <c r="G56" s="149"/>
      <c r="H56" s="149"/>
      <c r="I56" s="149"/>
      <c r="J56" s="255"/>
      <c r="K56" s="149"/>
      <c r="L56" s="149"/>
      <c r="M56" s="149"/>
      <c r="N56" s="149"/>
      <c r="O56" s="149"/>
      <c r="P56" s="112"/>
      <c r="Q56" s="112"/>
      <c r="R56" s="112"/>
      <c r="S56" s="112"/>
      <c r="T56" s="187"/>
      <c r="U56" s="112"/>
      <c r="V56" s="112"/>
      <c r="W56" s="489"/>
      <c r="X56" s="446"/>
      <c r="Y56" s="446"/>
      <c r="Z56" s="446"/>
      <c r="AA56" s="489"/>
      <c r="AB56" s="446"/>
      <c r="AC56" s="446"/>
      <c r="AD56" s="112"/>
      <c r="AE56" s="112"/>
      <c r="AF56" s="112"/>
    </row>
    <row r="57" spans="1:33" ht="12" customHeight="1" x14ac:dyDescent="0.25">
      <c r="A57" s="112"/>
      <c r="B57" s="87" t="s">
        <v>110</v>
      </c>
      <c r="C57" s="112"/>
      <c r="D57" s="112"/>
      <c r="E57" s="112"/>
      <c r="F57" s="255"/>
      <c r="G57" s="149"/>
      <c r="H57" s="149"/>
      <c r="I57" s="149"/>
      <c r="J57" s="255"/>
      <c r="K57" s="149"/>
      <c r="L57" s="149"/>
      <c r="M57" s="149"/>
      <c r="N57" s="149"/>
      <c r="O57" s="149"/>
      <c r="P57" s="112"/>
      <c r="Q57" s="112"/>
      <c r="R57" s="112"/>
      <c r="S57" s="112"/>
      <c r="T57" s="87"/>
      <c r="U57" s="112"/>
      <c r="V57" s="112"/>
      <c r="W57" s="316"/>
      <c r="X57" s="345"/>
      <c r="Y57" s="345"/>
      <c r="Z57" s="345"/>
      <c r="AA57" s="316"/>
      <c r="AB57" s="345"/>
      <c r="AC57" s="345"/>
      <c r="AD57" s="112"/>
      <c r="AE57" s="112"/>
      <c r="AF57" s="112"/>
    </row>
    <row r="58" spans="1:33" ht="12" customHeight="1" x14ac:dyDescent="0.25">
      <c r="A58" s="112"/>
      <c r="B58" s="87" t="s">
        <v>111</v>
      </c>
      <c r="C58" s="112"/>
      <c r="D58" s="112"/>
      <c r="E58" s="112"/>
      <c r="F58" s="255"/>
      <c r="G58" s="149"/>
      <c r="H58" s="149"/>
      <c r="I58" s="149"/>
      <c r="J58" s="255"/>
      <c r="K58" s="149"/>
      <c r="L58" s="149"/>
      <c r="M58" s="149"/>
      <c r="N58" s="149"/>
      <c r="O58" s="149"/>
      <c r="P58" s="112"/>
      <c r="Q58" s="112"/>
      <c r="R58" s="112"/>
      <c r="S58" s="112"/>
      <c r="T58" s="87"/>
      <c r="U58" s="112"/>
      <c r="V58" s="112"/>
      <c r="W58" s="113"/>
      <c r="X58" s="112"/>
      <c r="Y58" s="112"/>
      <c r="Z58" s="112"/>
      <c r="AA58" s="113"/>
      <c r="AB58" s="112"/>
      <c r="AC58" s="112"/>
      <c r="AD58" s="112"/>
      <c r="AE58" s="112"/>
      <c r="AF58" s="112"/>
    </row>
    <row r="59" spans="1:33" ht="12" customHeight="1" x14ac:dyDescent="0.25">
      <c r="A59" s="112"/>
      <c r="B59" s="87" t="s">
        <v>112</v>
      </c>
      <c r="T59" s="87"/>
    </row>
    <row r="60" spans="1:33" ht="12" customHeight="1" x14ac:dyDescent="0.25">
      <c r="B60" s="94"/>
      <c r="T60" s="94"/>
    </row>
    <row r="61" spans="1:33" x14ac:dyDescent="0.25">
      <c r="B61" s="2" t="s">
        <v>824</v>
      </c>
    </row>
  </sheetData>
  <mergeCells count="17">
    <mergeCell ref="B5:B7"/>
    <mergeCell ref="C5:C7"/>
    <mergeCell ref="D5:D7"/>
    <mergeCell ref="F5:H5"/>
    <mergeCell ref="J5:L5"/>
    <mergeCell ref="AF5:AF7"/>
    <mergeCell ref="F6:F7"/>
    <mergeCell ref="J6:J7"/>
    <mergeCell ref="W6:W7"/>
    <mergeCell ref="AA6:AA7"/>
    <mergeCell ref="Q5:Q7"/>
    <mergeCell ref="R5:R7"/>
    <mergeCell ref="T5:T7"/>
    <mergeCell ref="U5:U7"/>
    <mergeCell ref="W5:Y5"/>
    <mergeCell ref="AA5:AC5"/>
    <mergeCell ref="O5:O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J44"/>
  <sheetViews>
    <sheetView showGridLines="0" topLeftCell="K1" zoomScale="80" zoomScaleNormal="80" workbookViewId="0">
      <selection activeCell="U48" sqref="U48"/>
    </sheetView>
  </sheetViews>
  <sheetFormatPr defaultColWidth="11.42578125" defaultRowHeight="15" x14ac:dyDescent="0.25"/>
  <cols>
    <col min="1" max="1" width="2.85546875" style="2" customWidth="1"/>
    <col min="2" max="3" width="49.7109375" style="2" customWidth="1"/>
    <col min="4" max="4" width="6" style="2" customWidth="1"/>
    <col min="5" max="5" width="2.85546875" style="2" customWidth="1"/>
    <col min="6" max="6" width="15.7109375" style="240" customWidth="1"/>
    <col min="7" max="8" width="15.7109375" style="2" customWidth="1"/>
    <col min="9" max="9" width="2.85546875" style="2" customWidth="1"/>
    <col min="10" max="10" width="15.7109375" style="240" customWidth="1"/>
    <col min="11" max="12" width="15.7109375" style="2" customWidth="1"/>
    <col min="13" max="14" width="2.85546875" style="2" customWidth="1"/>
    <col min="15" max="15" width="10.85546875" style="2" customWidth="1"/>
    <col min="16" max="16" width="2.85546875" style="2" customWidth="1"/>
    <col min="17" max="18" width="15.7109375" style="2" customWidth="1"/>
    <col min="19" max="19" width="2.85546875" style="2" customWidth="1"/>
    <col min="20" max="20" width="52.85546875" style="2" customWidth="1"/>
    <col min="21" max="21" width="49.7109375" style="2" customWidth="1"/>
    <col min="22" max="22" width="2.85546875" style="2" customWidth="1"/>
    <col min="23" max="23" width="15.7109375" style="240" customWidth="1"/>
    <col min="24" max="25" width="15.7109375" style="2" customWidth="1"/>
    <col min="26" max="26" width="2.85546875" style="2" customWidth="1"/>
    <col min="27" max="27" width="15.7109375" style="240" customWidth="1"/>
    <col min="28" max="29" width="15.7109375" style="2" customWidth="1"/>
    <col min="30" max="31" width="2.85546875" style="2" customWidth="1"/>
    <col min="32" max="32" width="10.85546875" style="2" customWidth="1"/>
    <col min="33" max="34" width="2.85546875" style="2" customWidth="1"/>
    <col min="35" max="35" width="11.42578125" style="2" customWidth="1"/>
    <col min="36" max="256" width="11.42578125" style="2"/>
    <col min="257" max="257" width="2.85546875" style="2" customWidth="1"/>
    <col min="258" max="259" width="49.7109375" style="2" customWidth="1"/>
    <col min="260" max="260" width="6" style="2" customWidth="1"/>
    <col min="261" max="261" width="2.85546875" style="2" customWidth="1"/>
    <col min="262" max="264" width="15.7109375" style="2" customWidth="1"/>
    <col min="265" max="265" width="2.85546875" style="2" customWidth="1"/>
    <col min="266" max="268" width="15.7109375" style="2" customWidth="1"/>
    <col min="269" max="270" width="2.85546875" style="2" customWidth="1"/>
    <col min="271" max="271" width="10.85546875" style="2" customWidth="1"/>
    <col min="272" max="272" width="2.85546875" style="2" customWidth="1"/>
    <col min="273" max="274" width="15.7109375" style="2" customWidth="1"/>
    <col min="275" max="275" width="2.85546875" style="2" customWidth="1"/>
    <col min="276" max="276" width="52.85546875" style="2" customWidth="1"/>
    <col min="277" max="277" width="49.7109375" style="2" customWidth="1"/>
    <col min="278" max="278" width="2.85546875" style="2" customWidth="1"/>
    <col min="279" max="281" width="15.7109375" style="2" customWidth="1"/>
    <col min="282" max="282" width="2.85546875" style="2" customWidth="1"/>
    <col min="283" max="285" width="15.7109375" style="2" customWidth="1"/>
    <col min="286" max="287" width="2.85546875" style="2" customWidth="1"/>
    <col min="288" max="288" width="10.85546875" style="2" customWidth="1"/>
    <col min="289" max="290" width="2.85546875" style="2" customWidth="1"/>
    <col min="291" max="291" width="11.42578125" style="2" customWidth="1"/>
    <col min="292" max="512" width="11.42578125" style="2"/>
    <col min="513" max="513" width="2.85546875" style="2" customWidth="1"/>
    <col min="514" max="515" width="49.7109375" style="2" customWidth="1"/>
    <col min="516" max="516" width="6" style="2" customWidth="1"/>
    <col min="517" max="517" width="2.85546875" style="2" customWidth="1"/>
    <col min="518" max="520" width="15.7109375" style="2" customWidth="1"/>
    <col min="521" max="521" width="2.85546875" style="2" customWidth="1"/>
    <col min="522" max="524" width="15.7109375" style="2" customWidth="1"/>
    <col min="525" max="526" width="2.85546875" style="2" customWidth="1"/>
    <col min="527" max="527" width="10.85546875" style="2" customWidth="1"/>
    <col min="528" max="528" width="2.85546875" style="2" customWidth="1"/>
    <col min="529" max="530" width="15.7109375" style="2" customWidth="1"/>
    <col min="531" max="531" width="2.85546875" style="2" customWidth="1"/>
    <col min="532" max="532" width="52.85546875" style="2" customWidth="1"/>
    <col min="533" max="533" width="49.7109375" style="2" customWidth="1"/>
    <col min="534" max="534" width="2.85546875" style="2" customWidth="1"/>
    <col min="535" max="537" width="15.7109375" style="2" customWidth="1"/>
    <col min="538" max="538" width="2.85546875" style="2" customWidth="1"/>
    <col min="539" max="541" width="15.7109375" style="2" customWidth="1"/>
    <col min="542" max="543" width="2.85546875" style="2" customWidth="1"/>
    <col min="544" max="544" width="10.85546875" style="2" customWidth="1"/>
    <col min="545" max="546" width="2.85546875" style="2" customWidth="1"/>
    <col min="547" max="547" width="11.42578125" style="2" customWidth="1"/>
    <col min="548" max="768" width="11.42578125" style="2"/>
    <col min="769" max="769" width="2.85546875" style="2" customWidth="1"/>
    <col min="770" max="771" width="49.7109375" style="2" customWidth="1"/>
    <col min="772" max="772" width="6" style="2" customWidth="1"/>
    <col min="773" max="773" width="2.85546875" style="2" customWidth="1"/>
    <col min="774" max="776" width="15.7109375" style="2" customWidth="1"/>
    <col min="777" max="777" width="2.85546875" style="2" customWidth="1"/>
    <col min="778" max="780" width="15.7109375" style="2" customWidth="1"/>
    <col min="781" max="782" width="2.85546875" style="2" customWidth="1"/>
    <col min="783" max="783" width="10.85546875" style="2" customWidth="1"/>
    <col min="784" max="784" width="2.85546875" style="2" customWidth="1"/>
    <col min="785" max="786" width="15.7109375" style="2" customWidth="1"/>
    <col min="787" max="787" width="2.85546875" style="2" customWidth="1"/>
    <col min="788" max="788" width="52.85546875" style="2" customWidth="1"/>
    <col min="789" max="789" width="49.7109375" style="2" customWidth="1"/>
    <col min="790" max="790" width="2.85546875" style="2" customWidth="1"/>
    <col min="791" max="793" width="15.7109375" style="2" customWidth="1"/>
    <col min="794" max="794" width="2.85546875" style="2" customWidth="1"/>
    <col min="795" max="797" width="15.7109375" style="2" customWidth="1"/>
    <col min="798" max="799" width="2.85546875" style="2" customWidth="1"/>
    <col min="800" max="800" width="10.85546875" style="2" customWidth="1"/>
    <col min="801" max="802" width="2.85546875" style="2" customWidth="1"/>
    <col min="803" max="803" width="11.42578125" style="2" customWidth="1"/>
    <col min="804" max="1024" width="11.42578125" style="2"/>
    <col min="1025" max="1025" width="2.85546875" style="2" customWidth="1"/>
    <col min="1026" max="1027" width="49.7109375" style="2" customWidth="1"/>
    <col min="1028" max="1028" width="6" style="2" customWidth="1"/>
    <col min="1029" max="1029" width="2.85546875" style="2" customWidth="1"/>
    <col min="1030" max="1032" width="15.7109375" style="2" customWidth="1"/>
    <col min="1033" max="1033" width="2.85546875" style="2" customWidth="1"/>
    <col min="1034"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3" width="2.85546875" style="2" customWidth="1"/>
    <col min="1044" max="1044" width="52.85546875" style="2" customWidth="1"/>
    <col min="1045" max="1045" width="49.7109375" style="2" customWidth="1"/>
    <col min="1046" max="1046" width="2.85546875" style="2" customWidth="1"/>
    <col min="1047" max="1049" width="15.7109375" style="2" customWidth="1"/>
    <col min="1050" max="1050" width="2.85546875" style="2" customWidth="1"/>
    <col min="1051" max="1053" width="15.7109375" style="2" customWidth="1"/>
    <col min="1054" max="1055" width="2.85546875" style="2" customWidth="1"/>
    <col min="1056" max="1056" width="10.85546875" style="2" customWidth="1"/>
    <col min="1057" max="1058" width="2.85546875" style="2" customWidth="1"/>
    <col min="1059" max="1059" width="11.42578125" style="2" customWidth="1"/>
    <col min="1060" max="1280" width="11.42578125" style="2"/>
    <col min="1281" max="1281" width="2.85546875" style="2" customWidth="1"/>
    <col min="1282" max="1283" width="49.7109375" style="2" customWidth="1"/>
    <col min="1284" max="1284" width="6" style="2" customWidth="1"/>
    <col min="1285" max="1285" width="2.85546875" style="2" customWidth="1"/>
    <col min="1286" max="1288" width="15.7109375" style="2" customWidth="1"/>
    <col min="1289" max="1289" width="2.85546875" style="2" customWidth="1"/>
    <col min="1290"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299" width="2.85546875" style="2" customWidth="1"/>
    <col min="1300" max="1300" width="52.85546875" style="2" customWidth="1"/>
    <col min="1301" max="1301" width="49.7109375" style="2" customWidth="1"/>
    <col min="1302" max="1302" width="2.85546875" style="2" customWidth="1"/>
    <col min="1303" max="1305" width="15.7109375" style="2" customWidth="1"/>
    <col min="1306" max="1306" width="2.85546875" style="2" customWidth="1"/>
    <col min="1307" max="1309" width="15.7109375" style="2" customWidth="1"/>
    <col min="1310" max="1311" width="2.85546875" style="2" customWidth="1"/>
    <col min="1312" max="1312" width="10.85546875" style="2" customWidth="1"/>
    <col min="1313" max="1314" width="2.85546875" style="2" customWidth="1"/>
    <col min="1315" max="1315" width="11.42578125" style="2" customWidth="1"/>
    <col min="1316" max="1536" width="11.42578125" style="2"/>
    <col min="1537" max="1537" width="2.85546875" style="2" customWidth="1"/>
    <col min="1538" max="1539" width="49.7109375" style="2" customWidth="1"/>
    <col min="1540" max="1540" width="6" style="2" customWidth="1"/>
    <col min="1541" max="1541" width="2.85546875" style="2" customWidth="1"/>
    <col min="1542" max="1544" width="15.7109375" style="2" customWidth="1"/>
    <col min="1545" max="1545" width="2.85546875" style="2" customWidth="1"/>
    <col min="1546"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5" width="2.85546875" style="2" customWidth="1"/>
    <col min="1556" max="1556" width="52.85546875" style="2" customWidth="1"/>
    <col min="1557" max="1557" width="49.7109375" style="2" customWidth="1"/>
    <col min="1558" max="1558" width="2.85546875" style="2" customWidth="1"/>
    <col min="1559" max="1561" width="15.7109375" style="2" customWidth="1"/>
    <col min="1562" max="1562" width="2.85546875" style="2" customWidth="1"/>
    <col min="1563" max="1565" width="15.7109375" style="2" customWidth="1"/>
    <col min="1566" max="1567" width="2.85546875" style="2" customWidth="1"/>
    <col min="1568" max="1568" width="10.85546875" style="2" customWidth="1"/>
    <col min="1569" max="1570" width="2.85546875" style="2" customWidth="1"/>
    <col min="1571" max="1571" width="11.42578125" style="2" customWidth="1"/>
    <col min="1572" max="1792" width="11.42578125" style="2"/>
    <col min="1793" max="1793" width="2.85546875" style="2" customWidth="1"/>
    <col min="1794" max="1795" width="49.7109375" style="2" customWidth="1"/>
    <col min="1796" max="1796" width="6" style="2" customWidth="1"/>
    <col min="1797" max="1797" width="2.85546875" style="2" customWidth="1"/>
    <col min="1798" max="1800" width="15.7109375" style="2" customWidth="1"/>
    <col min="1801" max="1801" width="2.85546875" style="2" customWidth="1"/>
    <col min="1802"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1" width="2.85546875" style="2" customWidth="1"/>
    <col min="1812" max="1812" width="52.85546875" style="2" customWidth="1"/>
    <col min="1813" max="1813" width="49.7109375" style="2" customWidth="1"/>
    <col min="1814" max="1814" width="2.85546875" style="2" customWidth="1"/>
    <col min="1815" max="1817" width="15.7109375" style="2" customWidth="1"/>
    <col min="1818" max="1818" width="2.85546875" style="2" customWidth="1"/>
    <col min="1819" max="1821" width="15.7109375" style="2" customWidth="1"/>
    <col min="1822" max="1823" width="2.85546875" style="2" customWidth="1"/>
    <col min="1824" max="1824" width="10.85546875" style="2" customWidth="1"/>
    <col min="1825" max="1826" width="2.85546875" style="2" customWidth="1"/>
    <col min="1827" max="1827" width="11.42578125" style="2" customWidth="1"/>
    <col min="1828" max="2048" width="11.42578125" style="2"/>
    <col min="2049" max="2049" width="2.85546875" style="2" customWidth="1"/>
    <col min="2050" max="2051" width="49.7109375" style="2" customWidth="1"/>
    <col min="2052" max="2052" width="6" style="2" customWidth="1"/>
    <col min="2053" max="2053" width="2.85546875" style="2" customWidth="1"/>
    <col min="2054" max="2056" width="15.7109375" style="2" customWidth="1"/>
    <col min="2057" max="2057" width="2.85546875" style="2" customWidth="1"/>
    <col min="2058"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7" width="2.85546875" style="2" customWidth="1"/>
    <col min="2068" max="2068" width="52.85546875" style="2" customWidth="1"/>
    <col min="2069" max="2069" width="49.7109375" style="2" customWidth="1"/>
    <col min="2070" max="2070" width="2.85546875" style="2" customWidth="1"/>
    <col min="2071" max="2073" width="15.7109375" style="2" customWidth="1"/>
    <col min="2074" max="2074" width="2.85546875" style="2" customWidth="1"/>
    <col min="2075" max="2077" width="15.7109375" style="2" customWidth="1"/>
    <col min="2078" max="2079" width="2.85546875" style="2" customWidth="1"/>
    <col min="2080" max="2080" width="10.85546875" style="2" customWidth="1"/>
    <col min="2081" max="2082" width="2.85546875" style="2" customWidth="1"/>
    <col min="2083" max="2083" width="11.42578125" style="2" customWidth="1"/>
    <col min="2084" max="2304" width="11.42578125" style="2"/>
    <col min="2305" max="2305" width="2.85546875" style="2" customWidth="1"/>
    <col min="2306" max="2307" width="49.7109375" style="2" customWidth="1"/>
    <col min="2308" max="2308" width="6" style="2" customWidth="1"/>
    <col min="2309" max="2309" width="2.85546875" style="2" customWidth="1"/>
    <col min="2310" max="2312" width="15.7109375" style="2" customWidth="1"/>
    <col min="2313" max="2313" width="2.85546875" style="2" customWidth="1"/>
    <col min="2314"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3" width="2.85546875" style="2" customWidth="1"/>
    <col min="2324" max="2324" width="52.85546875" style="2" customWidth="1"/>
    <col min="2325" max="2325" width="49.7109375" style="2" customWidth="1"/>
    <col min="2326" max="2326" width="2.85546875" style="2" customWidth="1"/>
    <col min="2327" max="2329" width="15.7109375" style="2" customWidth="1"/>
    <col min="2330" max="2330" width="2.85546875" style="2" customWidth="1"/>
    <col min="2331" max="2333" width="15.7109375" style="2" customWidth="1"/>
    <col min="2334" max="2335" width="2.85546875" style="2" customWidth="1"/>
    <col min="2336" max="2336" width="10.85546875" style="2" customWidth="1"/>
    <col min="2337" max="2338" width="2.85546875" style="2" customWidth="1"/>
    <col min="2339" max="2339" width="11.42578125" style="2" customWidth="1"/>
    <col min="2340" max="2560" width="11.42578125" style="2"/>
    <col min="2561" max="2561" width="2.85546875" style="2" customWidth="1"/>
    <col min="2562" max="2563" width="49.7109375" style="2" customWidth="1"/>
    <col min="2564" max="2564" width="6" style="2" customWidth="1"/>
    <col min="2565" max="2565" width="2.85546875" style="2" customWidth="1"/>
    <col min="2566" max="2568" width="15.7109375" style="2" customWidth="1"/>
    <col min="2569" max="2569" width="2.85546875" style="2" customWidth="1"/>
    <col min="2570"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79" width="2.85546875" style="2" customWidth="1"/>
    <col min="2580" max="2580" width="52.85546875" style="2" customWidth="1"/>
    <col min="2581" max="2581" width="49.7109375" style="2" customWidth="1"/>
    <col min="2582" max="2582" width="2.85546875" style="2" customWidth="1"/>
    <col min="2583" max="2585" width="15.7109375" style="2" customWidth="1"/>
    <col min="2586" max="2586" width="2.85546875" style="2" customWidth="1"/>
    <col min="2587" max="2589" width="15.7109375" style="2" customWidth="1"/>
    <col min="2590" max="2591" width="2.85546875" style="2" customWidth="1"/>
    <col min="2592" max="2592" width="10.85546875" style="2" customWidth="1"/>
    <col min="2593" max="2594" width="2.85546875" style="2" customWidth="1"/>
    <col min="2595" max="2595" width="11.42578125" style="2" customWidth="1"/>
    <col min="2596" max="2816" width="11.42578125" style="2"/>
    <col min="2817" max="2817" width="2.85546875" style="2" customWidth="1"/>
    <col min="2818" max="2819" width="49.7109375" style="2" customWidth="1"/>
    <col min="2820" max="2820" width="6" style="2" customWidth="1"/>
    <col min="2821" max="2821" width="2.85546875" style="2" customWidth="1"/>
    <col min="2822" max="2824" width="15.7109375" style="2" customWidth="1"/>
    <col min="2825" max="2825" width="2.85546875" style="2" customWidth="1"/>
    <col min="2826"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5" width="2.85546875" style="2" customWidth="1"/>
    <col min="2836" max="2836" width="52.85546875" style="2" customWidth="1"/>
    <col min="2837" max="2837" width="49.7109375" style="2" customWidth="1"/>
    <col min="2838" max="2838" width="2.85546875" style="2" customWidth="1"/>
    <col min="2839" max="2841" width="15.7109375" style="2" customWidth="1"/>
    <col min="2842" max="2842" width="2.85546875" style="2" customWidth="1"/>
    <col min="2843" max="2845" width="15.7109375" style="2" customWidth="1"/>
    <col min="2846" max="2847" width="2.85546875" style="2" customWidth="1"/>
    <col min="2848" max="2848" width="10.85546875" style="2" customWidth="1"/>
    <col min="2849" max="2850" width="2.85546875" style="2" customWidth="1"/>
    <col min="2851" max="2851" width="11.42578125" style="2" customWidth="1"/>
    <col min="2852" max="3072" width="11.42578125" style="2"/>
    <col min="3073" max="3073" width="2.85546875" style="2" customWidth="1"/>
    <col min="3074" max="3075" width="49.7109375" style="2" customWidth="1"/>
    <col min="3076" max="3076" width="6" style="2" customWidth="1"/>
    <col min="3077" max="3077" width="2.85546875" style="2" customWidth="1"/>
    <col min="3078" max="3080" width="15.7109375" style="2" customWidth="1"/>
    <col min="3081" max="3081" width="2.85546875" style="2" customWidth="1"/>
    <col min="3082"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1" width="2.85546875" style="2" customWidth="1"/>
    <col min="3092" max="3092" width="52.85546875" style="2" customWidth="1"/>
    <col min="3093" max="3093" width="49.7109375" style="2" customWidth="1"/>
    <col min="3094" max="3094" width="2.85546875" style="2" customWidth="1"/>
    <col min="3095" max="3097" width="15.7109375" style="2" customWidth="1"/>
    <col min="3098" max="3098" width="2.85546875" style="2" customWidth="1"/>
    <col min="3099" max="3101" width="15.7109375" style="2" customWidth="1"/>
    <col min="3102" max="3103" width="2.85546875" style="2" customWidth="1"/>
    <col min="3104" max="3104" width="10.85546875" style="2" customWidth="1"/>
    <col min="3105" max="3106" width="2.85546875" style="2" customWidth="1"/>
    <col min="3107" max="3107" width="11.42578125" style="2" customWidth="1"/>
    <col min="3108" max="3328" width="11.42578125" style="2"/>
    <col min="3329" max="3329" width="2.85546875" style="2" customWidth="1"/>
    <col min="3330" max="3331" width="49.7109375" style="2" customWidth="1"/>
    <col min="3332" max="3332" width="6" style="2" customWidth="1"/>
    <col min="3333" max="3333" width="2.85546875" style="2" customWidth="1"/>
    <col min="3334" max="3336" width="15.7109375" style="2" customWidth="1"/>
    <col min="3337" max="3337" width="2.85546875" style="2" customWidth="1"/>
    <col min="3338"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7" width="2.85546875" style="2" customWidth="1"/>
    <col min="3348" max="3348" width="52.85546875" style="2" customWidth="1"/>
    <col min="3349" max="3349" width="49.7109375" style="2" customWidth="1"/>
    <col min="3350" max="3350" width="2.85546875" style="2" customWidth="1"/>
    <col min="3351" max="3353" width="15.7109375" style="2" customWidth="1"/>
    <col min="3354" max="3354" width="2.85546875" style="2" customWidth="1"/>
    <col min="3355" max="3357" width="15.7109375" style="2" customWidth="1"/>
    <col min="3358" max="3359" width="2.85546875" style="2" customWidth="1"/>
    <col min="3360" max="3360" width="10.85546875" style="2" customWidth="1"/>
    <col min="3361" max="3362" width="2.85546875" style="2" customWidth="1"/>
    <col min="3363" max="3363" width="11.42578125" style="2" customWidth="1"/>
    <col min="3364" max="3584" width="11.42578125" style="2"/>
    <col min="3585" max="3585" width="2.85546875" style="2" customWidth="1"/>
    <col min="3586" max="3587" width="49.7109375" style="2" customWidth="1"/>
    <col min="3588" max="3588" width="6" style="2" customWidth="1"/>
    <col min="3589" max="3589" width="2.85546875" style="2" customWidth="1"/>
    <col min="3590" max="3592" width="15.7109375" style="2" customWidth="1"/>
    <col min="3593" max="3593" width="2.85546875" style="2" customWidth="1"/>
    <col min="3594"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3" width="2.85546875" style="2" customWidth="1"/>
    <col min="3604" max="3604" width="52.85546875" style="2" customWidth="1"/>
    <col min="3605" max="3605" width="49.7109375" style="2" customWidth="1"/>
    <col min="3606" max="3606" width="2.85546875" style="2" customWidth="1"/>
    <col min="3607" max="3609" width="15.7109375" style="2" customWidth="1"/>
    <col min="3610" max="3610" width="2.85546875" style="2" customWidth="1"/>
    <col min="3611" max="3613" width="15.7109375" style="2" customWidth="1"/>
    <col min="3614" max="3615" width="2.85546875" style="2" customWidth="1"/>
    <col min="3616" max="3616" width="10.85546875" style="2" customWidth="1"/>
    <col min="3617" max="3618" width="2.85546875" style="2" customWidth="1"/>
    <col min="3619" max="3619" width="11.42578125" style="2" customWidth="1"/>
    <col min="3620" max="3840" width="11.42578125" style="2"/>
    <col min="3841" max="3841" width="2.85546875" style="2" customWidth="1"/>
    <col min="3842" max="3843" width="49.7109375" style="2" customWidth="1"/>
    <col min="3844" max="3844" width="6" style="2" customWidth="1"/>
    <col min="3845" max="3845" width="2.85546875" style="2" customWidth="1"/>
    <col min="3846" max="3848" width="15.7109375" style="2" customWidth="1"/>
    <col min="3849" max="3849" width="2.85546875" style="2" customWidth="1"/>
    <col min="3850"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59" width="2.85546875" style="2" customWidth="1"/>
    <col min="3860" max="3860" width="52.85546875" style="2" customWidth="1"/>
    <col min="3861" max="3861" width="49.7109375" style="2" customWidth="1"/>
    <col min="3862" max="3862" width="2.85546875" style="2" customWidth="1"/>
    <col min="3863" max="3865" width="15.7109375" style="2" customWidth="1"/>
    <col min="3866" max="3866" width="2.85546875" style="2" customWidth="1"/>
    <col min="3867" max="3869" width="15.7109375" style="2" customWidth="1"/>
    <col min="3870" max="3871" width="2.85546875" style="2" customWidth="1"/>
    <col min="3872" max="3872" width="10.85546875" style="2" customWidth="1"/>
    <col min="3873" max="3874" width="2.85546875" style="2" customWidth="1"/>
    <col min="3875" max="3875" width="11.42578125" style="2" customWidth="1"/>
    <col min="3876" max="4096" width="11.42578125" style="2"/>
    <col min="4097" max="4097" width="2.85546875" style="2" customWidth="1"/>
    <col min="4098" max="4099" width="49.7109375" style="2" customWidth="1"/>
    <col min="4100" max="4100" width="6" style="2" customWidth="1"/>
    <col min="4101" max="4101" width="2.85546875" style="2" customWidth="1"/>
    <col min="4102" max="4104" width="15.7109375" style="2" customWidth="1"/>
    <col min="4105" max="4105" width="2.85546875" style="2" customWidth="1"/>
    <col min="4106"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5" width="2.85546875" style="2" customWidth="1"/>
    <col min="4116" max="4116" width="52.85546875" style="2" customWidth="1"/>
    <col min="4117" max="4117" width="49.7109375" style="2" customWidth="1"/>
    <col min="4118" max="4118" width="2.85546875" style="2" customWidth="1"/>
    <col min="4119" max="4121" width="15.7109375" style="2" customWidth="1"/>
    <col min="4122" max="4122" width="2.85546875" style="2" customWidth="1"/>
    <col min="4123" max="4125" width="15.7109375" style="2" customWidth="1"/>
    <col min="4126" max="4127" width="2.85546875" style="2" customWidth="1"/>
    <col min="4128" max="4128" width="10.85546875" style="2" customWidth="1"/>
    <col min="4129" max="4130" width="2.85546875" style="2" customWidth="1"/>
    <col min="4131" max="4131" width="11.42578125" style="2" customWidth="1"/>
    <col min="4132" max="4352" width="11.42578125" style="2"/>
    <col min="4353" max="4353" width="2.85546875" style="2" customWidth="1"/>
    <col min="4354" max="4355" width="49.7109375" style="2" customWidth="1"/>
    <col min="4356" max="4356" width="6" style="2" customWidth="1"/>
    <col min="4357" max="4357" width="2.85546875" style="2" customWidth="1"/>
    <col min="4358" max="4360" width="15.7109375" style="2" customWidth="1"/>
    <col min="4361" max="4361" width="2.85546875" style="2" customWidth="1"/>
    <col min="4362"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1" width="2.85546875" style="2" customWidth="1"/>
    <col min="4372" max="4372" width="52.85546875" style="2" customWidth="1"/>
    <col min="4373" max="4373" width="49.7109375" style="2" customWidth="1"/>
    <col min="4374" max="4374" width="2.85546875" style="2" customWidth="1"/>
    <col min="4375" max="4377" width="15.7109375" style="2" customWidth="1"/>
    <col min="4378" max="4378" width="2.85546875" style="2" customWidth="1"/>
    <col min="4379" max="4381" width="15.7109375" style="2" customWidth="1"/>
    <col min="4382" max="4383" width="2.85546875" style="2" customWidth="1"/>
    <col min="4384" max="4384" width="10.85546875" style="2" customWidth="1"/>
    <col min="4385" max="4386" width="2.85546875" style="2" customWidth="1"/>
    <col min="4387" max="4387" width="11.42578125" style="2" customWidth="1"/>
    <col min="4388" max="4608" width="11.42578125" style="2"/>
    <col min="4609" max="4609" width="2.85546875" style="2" customWidth="1"/>
    <col min="4610" max="4611" width="49.7109375" style="2" customWidth="1"/>
    <col min="4612" max="4612" width="6" style="2" customWidth="1"/>
    <col min="4613" max="4613" width="2.85546875" style="2" customWidth="1"/>
    <col min="4614" max="4616" width="15.7109375" style="2" customWidth="1"/>
    <col min="4617" max="4617" width="2.85546875" style="2" customWidth="1"/>
    <col min="4618"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7" width="2.85546875" style="2" customWidth="1"/>
    <col min="4628" max="4628" width="52.85546875" style="2" customWidth="1"/>
    <col min="4629" max="4629" width="49.7109375" style="2" customWidth="1"/>
    <col min="4630" max="4630" width="2.85546875" style="2" customWidth="1"/>
    <col min="4631" max="4633" width="15.7109375" style="2" customWidth="1"/>
    <col min="4634" max="4634" width="2.85546875" style="2" customWidth="1"/>
    <col min="4635" max="4637" width="15.7109375" style="2" customWidth="1"/>
    <col min="4638" max="4639" width="2.85546875" style="2" customWidth="1"/>
    <col min="4640" max="4640" width="10.85546875" style="2" customWidth="1"/>
    <col min="4641" max="4642" width="2.85546875" style="2" customWidth="1"/>
    <col min="4643" max="4643" width="11.42578125" style="2" customWidth="1"/>
    <col min="4644" max="4864" width="11.42578125" style="2"/>
    <col min="4865" max="4865" width="2.85546875" style="2" customWidth="1"/>
    <col min="4866" max="4867" width="49.7109375" style="2" customWidth="1"/>
    <col min="4868" max="4868" width="6" style="2" customWidth="1"/>
    <col min="4869" max="4869" width="2.85546875" style="2" customWidth="1"/>
    <col min="4870" max="4872" width="15.7109375" style="2" customWidth="1"/>
    <col min="4873" max="4873" width="2.85546875" style="2" customWidth="1"/>
    <col min="4874"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3" width="2.85546875" style="2" customWidth="1"/>
    <col min="4884" max="4884" width="52.85546875" style="2" customWidth="1"/>
    <col min="4885" max="4885" width="49.7109375" style="2" customWidth="1"/>
    <col min="4886" max="4886" width="2.85546875" style="2" customWidth="1"/>
    <col min="4887" max="4889" width="15.7109375" style="2" customWidth="1"/>
    <col min="4890" max="4890" width="2.85546875" style="2" customWidth="1"/>
    <col min="4891" max="4893" width="15.7109375" style="2" customWidth="1"/>
    <col min="4894" max="4895" width="2.85546875" style="2" customWidth="1"/>
    <col min="4896" max="4896" width="10.85546875" style="2" customWidth="1"/>
    <col min="4897" max="4898" width="2.85546875" style="2" customWidth="1"/>
    <col min="4899" max="4899" width="11.42578125" style="2" customWidth="1"/>
    <col min="4900" max="5120" width="11.42578125" style="2"/>
    <col min="5121" max="5121" width="2.85546875" style="2" customWidth="1"/>
    <col min="5122" max="5123" width="49.7109375" style="2" customWidth="1"/>
    <col min="5124" max="5124" width="6" style="2" customWidth="1"/>
    <col min="5125" max="5125" width="2.85546875" style="2" customWidth="1"/>
    <col min="5126" max="5128" width="15.7109375" style="2" customWidth="1"/>
    <col min="5129" max="5129" width="2.85546875" style="2" customWidth="1"/>
    <col min="5130"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39" width="2.85546875" style="2" customWidth="1"/>
    <col min="5140" max="5140" width="52.85546875" style="2" customWidth="1"/>
    <col min="5141" max="5141" width="49.7109375" style="2" customWidth="1"/>
    <col min="5142" max="5142" width="2.85546875" style="2" customWidth="1"/>
    <col min="5143" max="5145" width="15.7109375" style="2" customWidth="1"/>
    <col min="5146" max="5146" width="2.85546875" style="2" customWidth="1"/>
    <col min="5147" max="5149" width="15.7109375" style="2" customWidth="1"/>
    <col min="5150" max="5151" width="2.85546875" style="2" customWidth="1"/>
    <col min="5152" max="5152" width="10.85546875" style="2" customWidth="1"/>
    <col min="5153" max="5154" width="2.85546875" style="2" customWidth="1"/>
    <col min="5155" max="5155" width="11.42578125" style="2" customWidth="1"/>
    <col min="5156" max="5376" width="11.42578125" style="2"/>
    <col min="5377" max="5377" width="2.85546875" style="2" customWidth="1"/>
    <col min="5378" max="5379" width="49.7109375" style="2" customWidth="1"/>
    <col min="5380" max="5380" width="6" style="2" customWidth="1"/>
    <col min="5381" max="5381" width="2.85546875" style="2" customWidth="1"/>
    <col min="5382" max="5384" width="15.7109375" style="2" customWidth="1"/>
    <col min="5385" max="5385" width="2.85546875" style="2" customWidth="1"/>
    <col min="5386"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5" width="2.85546875" style="2" customWidth="1"/>
    <col min="5396" max="5396" width="52.85546875" style="2" customWidth="1"/>
    <col min="5397" max="5397" width="49.7109375" style="2" customWidth="1"/>
    <col min="5398" max="5398" width="2.85546875" style="2" customWidth="1"/>
    <col min="5399" max="5401" width="15.7109375" style="2" customWidth="1"/>
    <col min="5402" max="5402" width="2.85546875" style="2" customWidth="1"/>
    <col min="5403" max="5405" width="15.7109375" style="2" customWidth="1"/>
    <col min="5406" max="5407" width="2.85546875" style="2" customWidth="1"/>
    <col min="5408" max="5408" width="10.85546875" style="2" customWidth="1"/>
    <col min="5409" max="5410" width="2.85546875" style="2" customWidth="1"/>
    <col min="5411" max="5411" width="11.42578125" style="2" customWidth="1"/>
    <col min="5412" max="5632" width="11.42578125" style="2"/>
    <col min="5633" max="5633" width="2.85546875" style="2" customWidth="1"/>
    <col min="5634" max="5635" width="49.7109375" style="2" customWidth="1"/>
    <col min="5636" max="5636" width="6" style="2" customWidth="1"/>
    <col min="5637" max="5637" width="2.85546875" style="2" customWidth="1"/>
    <col min="5638" max="5640" width="15.7109375" style="2" customWidth="1"/>
    <col min="5641" max="5641" width="2.85546875" style="2" customWidth="1"/>
    <col min="5642"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1" width="2.85546875" style="2" customWidth="1"/>
    <col min="5652" max="5652" width="52.85546875" style="2" customWidth="1"/>
    <col min="5653" max="5653" width="49.7109375" style="2" customWidth="1"/>
    <col min="5654" max="5654" width="2.85546875" style="2" customWidth="1"/>
    <col min="5655" max="5657" width="15.7109375" style="2" customWidth="1"/>
    <col min="5658" max="5658" width="2.85546875" style="2" customWidth="1"/>
    <col min="5659" max="5661" width="15.7109375" style="2" customWidth="1"/>
    <col min="5662" max="5663" width="2.85546875" style="2" customWidth="1"/>
    <col min="5664" max="5664" width="10.85546875" style="2" customWidth="1"/>
    <col min="5665" max="5666" width="2.85546875" style="2" customWidth="1"/>
    <col min="5667" max="5667" width="11.42578125" style="2" customWidth="1"/>
    <col min="5668" max="5888" width="11.42578125" style="2"/>
    <col min="5889" max="5889" width="2.85546875" style="2" customWidth="1"/>
    <col min="5890" max="5891" width="49.7109375" style="2" customWidth="1"/>
    <col min="5892" max="5892" width="6" style="2" customWidth="1"/>
    <col min="5893" max="5893" width="2.85546875" style="2" customWidth="1"/>
    <col min="5894" max="5896" width="15.7109375" style="2" customWidth="1"/>
    <col min="5897" max="5897" width="2.85546875" style="2" customWidth="1"/>
    <col min="5898"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7" width="2.85546875" style="2" customWidth="1"/>
    <col min="5908" max="5908" width="52.85546875" style="2" customWidth="1"/>
    <col min="5909" max="5909" width="49.7109375" style="2" customWidth="1"/>
    <col min="5910" max="5910" width="2.85546875" style="2" customWidth="1"/>
    <col min="5911" max="5913" width="15.7109375" style="2" customWidth="1"/>
    <col min="5914" max="5914" width="2.85546875" style="2" customWidth="1"/>
    <col min="5915" max="5917" width="15.7109375" style="2" customWidth="1"/>
    <col min="5918" max="5919" width="2.85546875" style="2" customWidth="1"/>
    <col min="5920" max="5920" width="10.85546875" style="2" customWidth="1"/>
    <col min="5921" max="5922" width="2.85546875" style="2" customWidth="1"/>
    <col min="5923" max="5923" width="11.42578125" style="2" customWidth="1"/>
    <col min="5924" max="6144" width="11.42578125" style="2"/>
    <col min="6145" max="6145" width="2.85546875" style="2" customWidth="1"/>
    <col min="6146" max="6147" width="49.7109375" style="2" customWidth="1"/>
    <col min="6148" max="6148" width="6" style="2" customWidth="1"/>
    <col min="6149" max="6149" width="2.85546875" style="2" customWidth="1"/>
    <col min="6150" max="6152" width="15.7109375" style="2" customWidth="1"/>
    <col min="6153" max="6153" width="2.85546875" style="2" customWidth="1"/>
    <col min="6154"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3" width="2.85546875" style="2" customWidth="1"/>
    <col min="6164" max="6164" width="52.85546875" style="2" customWidth="1"/>
    <col min="6165" max="6165" width="49.7109375" style="2" customWidth="1"/>
    <col min="6166" max="6166" width="2.85546875" style="2" customWidth="1"/>
    <col min="6167" max="6169" width="15.7109375" style="2" customWidth="1"/>
    <col min="6170" max="6170" width="2.85546875" style="2" customWidth="1"/>
    <col min="6171" max="6173" width="15.7109375" style="2" customWidth="1"/>
    <col min="6174" max="6175" width="2.85546875" style="2" customWidth="1"/>
    <col min="6176" max="6176" width="10.85546875" style="2" customWidth="1"/>
    <col min="6177" max="6178" width="2.85546875" style="2" customWidth="1"/>
    <col min="6179" max="6179" width="11.42578125" style="2" customWidth="1"/>
    <col min="6180" max="6400" width="11.42578125" style="2"/>
    <col min="6401" max="6401" width="2.85546875" style="2" customWidth="1"/>
    <col min="6402" max="6403" width="49.7109375" style="2" customWidth="1"/>
    <col min="6404" max="6404" width="6" style="2" customWidth="1"/>
    <col min="6405" max="6405" width="2.85546875" style="2" customWidth="1"/>
    <col min="6406" max="6408" width="15.7109375" style="2" customWidth="1"/>
    <col min="6409" max="6409" width="2.85546875" style="2" customWidth="1"/>
    <col min="6410"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19" width="2.85546875" style="2" customWidth="1"/>
    <col min="6420" max="6420" width="52.85546875" style="2" customWidth="1"/>
    <col min="6421" max="6421" width="49.7109375" style="2" customWidth="1"/>
    <col min="6422" max="6422" width="2.85546875" style="2" customWidth="1"/>
    <col min="6423" max="6425" width="15.7109375" style="2" customWidth="1"/>
    <col min="6426" max="6426" width="2.85546875" style="2" customWidth="1"/>
    <col min="6427" max="6429" width="15.7109375" style="2" customWidth="1"/>
    <col min="6430" max="6431" width="2.85546875" style="2" customWidth="1"/>
    <col min="6432" max="6432" width="10.85546875" style="2" customWidth="1"/>
    <col min="6433" max="6434" width="2.85546875" style="2" customWidth="1"/>
    <col min="6435" max="6435" width="11.42578125" style="2" customWidth="1"/>
    <col min="6436" max="6656" width="11.42578125" style="2"/>
    <col min="6657" max="6657" width="2.85546875" style="2" customWidth="1"/>
    <col min="6658" max="6659" width="49.7109375" style="2" customWidth="1"/>
    <col min="6660" max="6660" width="6" style="2" customWidth="1"/>
    <col min="6661" max="6661" width="2.85546875" style="2" customWidth="1"/>
    <col min="6662" max="6664" width="15.7109375" style="2" customWidth="1"/>
    <col min="6665" max="6665" width="2.85546875" style="2" customWidth="1"/>
    <col min="6666"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5" width="2.85546875" style="2" customWidth="1"/>
    <col min="6676" max="6676" width="52.85546875" style="2" customWidth="1"/>
    <col min="6677" max="6677" width="49.7109375" style="2" customWidth="1"/>
    <col min="6678" max="6678" width="2.85546875" style="2" customWidth="1"/>
    <col min="6679" max="6681" width="15.7109375" style="2" customWidth="1"/>
    <col min="6682" max="6682" width="2.85546875" style="2" customWidth="1"/>
    <col min="6683" max="6685" width="15.7109375" style="2" customWidth="1"/>
    <col min="6686" max="6687" width="2.85546875" style="2" customWidth="1"/>
    <col min="6688" max="6688" width="10.85546875" style="2" customWidth="1"/>
    <col min="6689" max="6690" width="2.85546875" style="2" customWidth="1"/>
    <col min="6691" max="6691" width="11.42578125" style="2" customWidth="1"/>
    <col min="6692" max="6912" width="11.42578125" style="2"/>
    <col min="6913" max="6913" width="2.85546875" style="2" customWidth="1"/>
    <col min="6914" max="6915" width="49.7109375" style="2" customWidth="1"/>
    <col min="6916" max="6916" width="6" style="2" customWidth="1"/>
    <col min="6917" max="6917" width="2.85546875" style="2" customWidth="1"/>
    <col min="6918" max="6920" width="15.7109375" style="2" customWidth="1"/>
    <col min="6921" max="6921" width="2.85546875" style="2" customWidth="1"/>
    <col min="6922"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1" width="2.85546875" style="2" customWidth="1"/>
    <col min="6932" max="6932" width="52.85546875" style="2" customWidth="1"/>
    <col min="6933" max="6933" width="49.7109375" style="2" customWidth="1"/>
    <col min="6934" max="6934" width="2.85546875" style="2" customWidth="1"/>
    <col min="6935" max="6937" width="15.7109375" style="2" customWidth="1"/>
    <col min="6938" max="6938" width="2.85546875" style="2" customWidth="1"/>
    <col min="6939" max="6941" width="15.7109375" style="2" customWidth="1"/>
    <col min="6942" max="6943" width="2.85546875" style="2" customWidth="1"/>
    <col min="6944" max="6944" width="10.85546875" style="2" customWidth="1"/>
    <col min="6945" max="6946" width="2.85546875" style="2" customWidth="1"/>
    <col min="6947" max="6947" width="11.42578125" style="2" customWidth="1"/>
    <col min="6948" max="7168" width="11.42578125" style="2"/>
    <col min="7169" max="7169" width="2.85546875" style="2" customWidth="1"/>
    <col min="7170" max="7171" width="49.7109375" style="2" customWidth="1"/>
    <col min="7172" max="7172" width="6" style="2" customWidth="1"/>
    <col min="7173" max="7173" width="2.85546875" style="2" customWidth="1"/>
    <col min="7174" max="7176" width="15.7109375" style="2" customWidth="1"/>
    <col min="7177" max="7177" width="2.85546875" style="2" customWidth="1"/>
    <col min="7178"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7" width="2.85546875" style="2" customWidth="1"/>
    <col min="7188" max="7188" width="52.85546875" style="2" customWidth="1"/>
    <col min="7189" max="7189" width="49.7109375" style="2" customWidth="1"/>
    <col min="7190" max="7190" width="2.85546875" style="2" customWidth="1"/>
    <col min="7191" max="7193" width="15.7109375" style="2" customWidth="1"/>
    <col min="7194" max="7194" width="2.85546875" style="2" customWidth="1"/>
    <col min="7195" max="7197" width="15.7109375" style="2" customWidth="1"/>
    <col min="7198" max="7199" width="2.85546875" style="2" customWidth="1"/>
    <col min="7200" max="7200" width="10.85546875" style="2" customWidth="1"/>
    <col min="7201" max="7202" width="2.85546875" style="2" customWidth="1"/>
    <col min="7203" max="7203" width="11.42578125" style="2" customWidth="1"/>
    <col min="7204" max="7424" width="11.42578125" style="2"/>
    <col min="7425" max="7425" width="2.85546875" style="2" customWidth="1"/>
    <col min="7426" max="7427" width="49.7109375" style="2" customWidth="1"/>
    <col min="7428" max="7428" width="6" style="2" customWidth="1"/>
    <col min="7429" max="7429" width="2.85546875" style="2" customWidth="1"/>
    <col min="7430" max="7432" width="15.7109375" style="2" customWidth="1"/>
    <col min="7433" max="7433" width="2.85546875" style="2" customWidth="1"/>
    <col min="7434"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3" width="2.85546875" style="2" customWidth="1"/>
    <col min="7444" max="7444" width="52.85546875" style="2" customWidth="1"/>
    <col min="7445" max="7445" width="49.7109375" style="2" customWidth="1"/>
    <col min="7446" max="7446" width="2.85546875" style="2" customWidth="1"/>
    <col min="7447" max="7449" width="15.7109375" style="2" customWidth="1"/>
    <col min="7450" max="7450" width="2.85546875" style="2" customWidth="1"/>
    <col min="7451" max="7453" width="15.7109375" style="2" customWidth="1"/>
    <col min="7454" max="7455" width="2.85546875" style="2" customWidth="1"/>
    <col min="7456" max="7456" width="10.85546875" style="2" customWidth="1"/>
    <col min="7457" max="7458" width="2.85546875" style="2" customWidth="1"/>
    <col min="7459" max="7459" width="11.42578125" style="2" customWidth="1"/>
    <col min="7460" max="7680" width="11.42578125" style="2"/>
    <col min="7681" max="7681" width="2.85546875" style="2" customWidth="1"/>
    <col min="7682" max="7683" width="49.7109375" style="2" customWidth="1"/>
    <col min="7684" max="7684" width="6" style="2" customWidth="1"/>
    <col min="7685" max="7685" width="2.85546875" style="2" customWidth="1"/>
    <col min="7686" max="7688" width="15.7109375" style="2" customWidth="1"/>
    <col min="7689" max="7689" width="2.85546875" style="2" customWidth="1"/>
    <col min="7690"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699" width="2.85546875" style="2" customWidth="1"/>
    <col min="7700" max="7700" width="52.85546875" style="2" customWidth="1"/>
    <col min="7701" max="7701" width="49.7109375" style="2" customWidth="1"/>
    <col min="7702" max="7702" width="2.85546875" style="2" customWidth="1"/>
    <col min="7703" max="7705" width="15.7109375" style="2" customWidth="1"/>
    <col min="7706" max="7706" width="2.85546875" style="2" customWidth="1"/>
    <col min="7707" max="7709" width="15.7109375" style="2" customWidth="1"/>
    <col min="7710" max="7711" width="2.85546875" style="2" customWidth="1"/>
    <col min="7712" max="7712" width="10.85546875" style="2" customWidth="1"/>
    <col min="7713" max="7714" width="2.85546875" style="2" customWidth="1"/>
    <col min="7715" max="7715" width="11.42578125" style="2" customWidth="1"/>
    <col min="7716" max="7936" width="11.42578125" style="2"/>
    <col min="7937" max="7937" width="2.85546875" style="2" customWidth="1"/>
    <col min="7938" max="7939" width="49.7109375" style="2" customWidth="1"/>
    <col min="7940" max="7940" width="6" style="2" customWidth="1"/>
    <col min="7941" max="7941" width="2.85546875" style="2" customWidth="1"/>
    <col min="7942" max="7944" width="15.7109375" style="2" customWidth="1"/>
    <col min="7945" max="7945" width="2.85546875" style="2" customWidth="1"/>
    <col min="7946"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5" width="2.85546875" style="2" customWidth="1"/>
    <col min="7956" max="7956" width="52.85546875" style="2" customWidth="1"/>
    <col min="7957" max="7957" width="49.7109375" style="2" customWidth="1"/>
    <col min="7958" max="7958" width="2.85546875" style="2" customWidth="1"/>
    <col min="7959" max="7961" width="15.7109375" style="2" customWidth="1"/>
    <col min="7962" max="7962" width="2.85546875" style="2" customWidth="1"/>
    <col min="7963" max="7965" width="15.7109375" style="2" customWidth="1"/>
    <col min="7966" max="7967" width="2.85546875" style="2" customWidth="1"/>
    <col min="7968" max="7968" width="10.85546875" style="2" customWidth="1"/>
    <col min="7969" max="7970" width="2.85546875" style="2" customWidth="1"/>
    <col min="7971" max="7971" width="11.42578125" style="2" customWidth="1"/>
    <col min="7972" max="8192" width="11.42578125" style="2"/>
    <col min="8193" max="8193" width="2.85546875" style="2" customWidth="1"/>
    <col min="8194" max="8195" width="49.7109375" style="2" customWidth="1"/>
    <col min="8196" max="8196" width="6" style="2" customWidth="1"/>
    <col min="8197" max="8197" width="2.85546875" style="2" customWidth="1"/>
    <col min="8198" max="8200" width="15.7109375" style="2" customWidth="1"/>
    <col min="8201" max="8201" width="2.85546875" style="2" customWidth="1"/>
    <col min="8202"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1" width="2.85546875" style="2" customWidth="1"/>
    <col min="8212" max="8212" width="52.85546875" style="2" customWidth="1"/>
    <col min="8213" max="8213" width="49.7109375" style="2" customWidth="1"/>
    <col min="8214" max="8214" width="2.85546875" style="2" customWidth="1"/>
    <col min="8215" max="8217" width="15.7109375" style="2" customWidth="1"/>
    <col min="8218" max="8218" width="2.85546875" style="2" customWidth="1"/>
    <col min="8219" max="8221" width="15.7109375" style="2" customWidth="1"/>
    <col min="8222" max="8223" width="2.85546875" style="2" customWidth="1"/>
    <col min="8224" max="8224" width="10.85546875" style="2" customWidth="1"/>
    <col min="8225" max="8226" width="2.85546875" style="2" customWidth="1"/>
    <col min="8227" max="8227" width="11.42578125" style="2" customWidth="1"/>
    <col min="8228" max="8448" width="11.42578125" style="2"/>
    <col min="8449" max="8449" width="2.85546875" style="2" customWidth="1"/>
    <col min="8450" max="8451" width="49.7109375" style="2" customWidth="1"/>
    <col min="8452" max="8452" width="6" style="2" customWidth="1"/>
    <col min="8453" max="8453" width="2.85546875" style="2" customWidth="1"/>
    <col min="8454" max="8456" width="15.7109375" style="2" customWidth="1"/>
    <col min="8457" max="8457" width="2.85546875" style="2" customWidth="1"/>
    <col min="8458"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7" width="2.85546875" style="2" customWidth="1"/>
    <col min="8468" max="8468" width="52.85546875" style="2" customWidth="1"/>
    <col min="8469" max="8469" width="49.7109375" style="2" customWidth="1"/>
    <col min="8470" max="8470" width="2.85546875" style="2" customWidth="1"/>
    <col min="8471" max="8473" width="15.7109375" style="2" customWidth="1"/>
    <col min="8474" max="8474" width="2.85546875" style="2" customWidth="1"/>
    <col min="8475" max="8477" width="15.7109375" style="2" customWidth="1"/>
    <col min="8478" max="8479" width="2.85546875" style="2" customWidth="1"/>
    <col min="8480" max="8480" width="10.85546875" style="2" customWidth="1"/>
    <col min="8481" max="8482" width="2.85546875" style="2" customWidth="1"/>
    <col min="8483" max="8483" width="11.42578125" style="2" customWidth="1"/>
    <col min="8484" max="8704" width="11.42578125" style="2"/>
    <col min="8705" max="8705" width="2.85546875" style="2" customWidth="1"/>
    <col min="8706" max="8707" width="49.7109375" style="2" customWidth="1"/>
    <col min="8708" max="8708" width="6" style="2" customWidth="1"/>
    <col min="8709" max="8709" width="2.85546875" style="2" customWidth="1"/>
    <col min="8710" max="8712" width="15.7109375" style="2" customWidth="1"/>
    <col min="8713" max="8713" width="2.85546875" style="2" customWidth="1"/>
    <col min="8714"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3" width="2.85546875" style="2" customWidth="1"/>
    <col min="8724" max="8724" width="52.85546875" style="2" customWidth="1"/>
    <col min="8725" max="8725" width="49.7109375" style="2" customWidth="1"/>
    <col min="8726" max="8726" width="2.85546875" style="2" customWidth="1"/>
    <col min="8727" max="8729" width="15.7109375" style="2" customWidth="1"/>
    <col min="8730" max="8730" width="2.85546875" style="2" customWidth="1"/>
    <col min="8731" max="8733" width="15.7109375" style="2" customWidth="1"/>
    <col min="8734" max="8735" width="2.85546875" style="2" customWidth="1"/>
    <col min="8736" max="8736" width="10.85546875" style="2" customWidth="1"/>
    <col min="8737" max="8738" width="2.85546875" style="2" customWidth="1"/>
    <col min="8739" max="8739" width="11.42578125" style="2" customWidth="1"/>
    <col min="8740" max="8960" width="11.42578125" style="2"/>
    <col min="8961" max="8961" width="2.85546875" style="2" customWidth="1"/>
    <col min="8962" max="8963" width="49.7109375" style="2" customWidth="1"/>
    <col min="8964" max="8964" width="6" style="2" customWidth="1"/>
    <col min="8965" max="8965" width="2.85546875" style="2" customWidth="1"/>
    <col min="8966" max="8968" width="15.7109375" style="2" customWidth="1"/>
    <col min="8969" max="8969" width="2.85546875" style="2" customWidth="1"/>
    <col min="8970"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79" width="2.85546875" style="2" customWidth="1"/>
    <col min="8980" max="8980" width="52.85546875" style="2" customWidth="1"/>
    <col min="8981" max="8981" width="49.7109375" style="2" customWidth="1"/>
    <col min="8982" max="8982" width="2.85546875" style="2" customWidth="1"/>
    <col min="8983" max="8985" width="15.7109375" style="2" customWidth="1"/>
    <col min="8986" max="8986" width="2.85546875" style="2" customWidth="1"/>
    <col min="8987" max="8989" width="15.7109375" style="2" customWidth="1"/>
    <col min="8990" max="8991" width="2.85546875" style="2" customWidth="1"/>
    <col min="8992" max="8992" width="10.85546875" style="2" customWidth="1"/>
    <col min="8993" max="8994" width="2.85546875" style="2" customWidth="1"/>
    <col min="8995" max="8995" width="11.42578125" style="2" customWidth="1"/>
    <col min="8996" max="9216" width="11.42578125" style="2"/>
    <col min="9217" max="9217" width="2.85546875" style="2" customWidth="1"/>
    <col min="9218" max="9219" width="49.7109375" style="2" customWidth="1"/>
    <col min="9220" max="9220" width="6" style="2" customWidth="1"/>
    <col min="9221" max="9221" width="2.85546875" style="2" customWidth="1"/>
    <col min="9222" max="9224" width="15.7109375" style="2" customWidth="1"/>
    <col min="9225" max="9225" width="2.85546875" style="2" customWidth="1"/>
    <col min="9226"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5" width="2.85546875" style="2" customWidth="1"/>
    <col min="9236" max="9236" width="52.85546875" style="2" customWidth="1"/>
    <col min="9237" max="9237" width="49.7109375" style="2" customWidth="1"/>
    <col min="9238" max="9238" width="2.85546875" style="2" customWidth="1"/>
    <col min="9239" max="9241" width="15.7109375" style="2" customWidth="1"/>
    <col min="9242" max="9242" width="2.85546875" style="2" customWidth="1"/>
    <col min="9243" max="9245" width="15.7109375" style="2" customWidth="1"/>
    <col min="9246" max="9247" width="2.85546875" style="2" customWidth="1"/>
    <col min="9248" max="9248" width="10.85546875" style="2" customWidth="1"/>
    <col min="9249" max="9250" width="2.85546875" style="2" customWidth="1"/>
    <col min="9251" max="9251" width="11.42578125" style="2" customWidth="1"/>
    <col min="9252" max="9472" width="11.42578125" style="2"/>
    <col min="9473" max="9473" width="2.85546875" style="2" customWidth="1"/>
    <col min="9474" max="9475" width="49.7109375" style="2" customWidth="1"/>
    <col min="9476" max="9476" width="6" style="2" customWidth="1"/>
    <col min="9477" max="9477" width="2.85546875" style="2" customWidth="1"/>
    <col min="9478" max="9480" width="15.7109375" style="2" customWidth="1"/>
    <col min="9481" max="9481" width="2.85546875" style="2" customWidth="1"/>
    <col min="9482"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1" width="2.85546875" style="2" customWidth="1"/>
    <col min="9492" max="9492" width="52.85546875" style="2" customWidth="1"/>
    <col min="9493" max="9493" width="49.7109375" style="2" customWidth="1"/>
    <col min="9494" max="9494" width="2.85546875" style="2" customWidth="1"/>
    <col min="9495" max="9497" width="15.7109375" style="2" customWidth="1"/>
    <col min="9498" max="9498" width="2.85546875" style="2" customWidth="1"/>
    <col min="9499" max="9501" width="15.7109375" style="2" customWidth="1"/>
    <col min="9502" max="9503" width="2.85546875" style="2" customWidth="1"/>
    <col min="9504" max="9504" width="10.85546875" style="2" customWidth="1"/>
    <col min="9505" max="9506" width="2.85546875" style="2" customWidth="1"/>
    <col min="9507" max="9507" width="11.42578125" style="2" customWidth="1"/>
    <col min="9508" max="9728" width="11.42578125" style="2"/>
    <col min="9729" max="9729" width="2.85546875" style="2" customWidth="1"/>
    <col min="9730" max="9731" width="49.7109375" style="2" customWidth="1"/>
    <col min="9732" max="9732" width="6" style="2" customWidth="1"/>
    <col min="9733" max="9733" width="2.85546875" style="2" customWidth="1"/>
    <col min="9734" max="9736" width="15.7109375" style="2" customWidth="1"/>
    <col min="9737" max="9737" width="2.85546875" style="2" customWidth="1"/>
    <col min="9738"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7" width="2.85546875" style="2" customWidth="1"/>
    <col min="9748" max="9748" width="52.85546875" style="2" customWidth="1"/>
    <col min="9749" max="9749" width="49.7109375" style="2" customWidth="1"/>
    <col min="9750" max="9750" width="2.85546875" style="2" customWidth="1"/>
    <col min="9751" max="9753" width="15.7109375" style="2" customWidth="1"/>
    <col min="9754" max="9754" width="2.85546875" style="2" customWidth="1"/>
    <col min="9755" max="9757" width="15.7109375" style="2" customWidth="1"/>
    <col min="9758" max="9759" width="2.85546875" style="2" customWidth="1"/>
    <col min="9760" max="9760" width="10.85546875" style="2" customWidth="1"/>
    <col min="9761" max="9762" width="2.85546875" style="2" customWidth="1"/>
    <col min="9763" max="9763" width="11.42578125" style="2" customWidth="1"/>
    <col min="9764" max="9984" width="11.42578125" style="2"/>
    <col min="9985" max="9985" width="2.85546875" style="2" customWidth="1"/>
    <col min="9986" max="9987" width="49.7109375" style="2" customWidth="1"/>
    <col min="9988" max="9988" width="6" style="2" customWidth="1"/>
    <col min="9989" max="9989" width="2.85546875" style="2" customWidth="1"/>
    <col min="9990" max="9992" width="15.7109375" style="2" customWidth="1"/>
    <col min="9993" max="9993" width="2.85546875" style="2" customWidth="1"/>
    <col min="9994"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3" width="2.85546875" style="2" customWidth="1"/>
    <col min="10004" max="10004" width="52.85546875" style="2" customWidth="1"/>
    <col min="10005" max="10005" width="49.7109375" style="2" customWidth="1"/>
    <col min="10006" max="10006" width="2.85546875" style="2" customWidth="1"/>
    <col min="10007" max="10009" width="15.7109375" style="2" customWidth="1"/>
    <col min="10010" max="10010" width="2.85546875" style="2" customWidth="1"/>
    <col min="10011" max="10013" width="15.7109375" style="2" customWidth="1"/>
    <col min="10014" max="10015" width="2.85546875" style="2" customWidth="1"/>
    <col min="10016" max="10016" width="10.85546875" style="2" customWidth="1"/>
    <col min="10017" max="10018" width="2.85546875" style="2" customWidth="1"/>
    <col min="10019" max="10019" width="11.42578125" style="2" customWidth="1"/>
    <col min="10020" max="10240" width="11.42578125" style="2"/>
    <col min="10241" max="10241" width="2.85546875" style="2" customWidth="1"/>
    <col min="10242" max="10243" width="49.7109375" style="2" customWidth="1"/>
    <col min="10244" max="10244" width="6" style="2" customWidth="1"/>
    <col min="10245" max="10245" width="2.85546875" style="2" customWidth="1"/>
    <col min="10246" max="10248" width="15.7109375" style="2" customWidth="1"/>
    <col min="10249" max="10249" width="2.85546875" style="2" customWidth="1"/>
    <col min="10250"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59" width="2.85546875" style="2" customWidth="1"/>
    <col min="10260" max="10260" width="52.85546875" style="2" customWidth="1"/>
    <col min="10261" max="10261" width="49.7109375" style="2" customWidth="1"/>
    <col min="10262" max="10262" width="2.85546875" style="2" customWidth="1"/>
    <col min="10263" max="10265" width="15.7109375" style="2" customWidth="1"/>
    <col min="10266" max="10266" width="2.85546875" style="2" customWidth="1"/>
    <col min="10267" max="10269" width="15.7109375" style="2" customWidth="1"/>
    <col min="10270" max="10271" width="2.85546875" style="2" customWidth="1"/>
    <col min="10272" max="10272" width="10.85546875" style="2" customWidth="1"/>
    <col min="10273" max="10274" width="2.85546875" style="2" customWidth="1"/>
    <col min="10275" max="10275" width="11.42578125" style="2" customWidth="1"/>
    <col min="10276" max="10496" width="11.42578125" style="2"/>
    <col min="10497" max="10497" width="2.85546875" style="2" customWidth="1"/>
    <col min="10498" max="10499" width="49.7109375" style="2" customWidth="1"/>
    <col min="10500" max="10500" width="6" style="2" customWidth="1"/>
    <col min="10501" max="10501" width="2.85546875" style="2" customWidth="1"/>
    <col min="10502" max="10504" width="15.7109375" style="2" customWidth="1"/>
    <col min="10505" max="10505" width="2.85546875" style="2" customWidth="1"/>
    <col min="10506"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5" width="2.85546875" style="2" customWidth="1"/>
    <col min="10516" max="10516" width="52.85546875" style="2" customWidth="1"/>
    <col min="10517" max="10517" width="49.7109375" style="2" customWidth="1"/>
    <col min="10518" max="10518" width="2.85546875" style="2" customWidth="1"/>
    <col min="10519" max="10521" width="15.7109375" style="2" customWidth="1"/>
    <col min="10522" max="10522" width="2.85546875" style="2" customWidth="1"/>
    <col min="10523" max="10525" width="15.7109375" style="2" customWidth="1"/>
    <col min="10526" max="10527" width="2.85546875" style="2" customWidth="1"/>
    <col min="10528" max="10528" width="10.85546875" style="2" customWidth="1"/>
    <col min="10529" max="10530" width="2.85546875" style="2" customWidth="1"/>
    <col min="10531" max="10531" width="11.42578125" style="2" customWidth="1"/>
    <col min="10532" max="10752" width="11.42578125" style="2"/>
    <col min="10753" max="10753" width="2.85546875" style="2" customWidth="1"/>
    <col min="10754" max="10755" width="49.7109375" style="2" customWidth="1"/>
    <col min="10756" max="10756" width="6" style="2" customWidth="1"/>
    <col min="10757" max="10757" width="2.85546875" style="2" customWidth="1"/>
    <col min="10758" max="10760" width="15.7109375" style="2" customWidth="1"/>
    <col min="10761" max="10761" width="2.85546875" style="2" customWidth="1"/>
    <col min="10762"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1" width="2.85546875" style="2" customWidth="1"/>
    <col min="10772" max="10772" width="52.85546875" style="2" customWidth="1"/>
    <col min="10773" max="10773" width="49.7109375" style="2" customWidth="1"/>
    <col min="10774" max="10774" width="2.85546875" style="2" customWidth="1"/>
    <col min="10775" max="10777" width="15.7109375" style="2" customWidth="1"/>
    <col min="10778" max="10778" width="2.85546875" style="2" customWidth="1"/>
    <col min="10779" max="10781" width="15.7109375" style="2" customWidth="1"/>
    <col min="10782" max="10783" width="2.85546875" style="2" customWidth="1"/>
    <col min="10784" max="10784" width="10.85546875" style="2" customWidth="1"/>
    <col min="10785" max="10786" width="2.85546875" style="2" customWidth="1"/>
    <col min="10787" max="10787" width="11.42578125" style="2" customWidth="1"/>
    <col min="10788" max="11008" width="11.42578125" style="2"/>
    <col min="11009" max="11009" width="2.85546875" style="2" customWidth="1"/>
    <col min="11010" max="11011" width="49.7109375" style="2" customWidth="1"/>
    <col min="11012" max="11012" width="6" style="2" customWidth="1"/>
    <col min="11013" max="11013" width="2.85546875" style="2" customWidth="1"/>
    <col min="11014" max="11016" width="15.7109375" style="2" customWidth="1"/>
    <col min="11017" max="11017" width="2.85546875" style="2" customWidth="1"/>
    <col min="11018"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7" width="2.85546875" style="2" customWidth="1"/>
    <col min="11028" max="11028" width="52.85546875" style="2" customWidth="1"/>
    <col min="11029" max="11029" width="49.7109375" style="2" customWidth="1"/>
    <col min="11030" max="11030" width="2.85546875" style="2" customWidth="1"/>
    <col min="11031" max="11033" width="15.7109375" style="2" customWidth="1"/>
    <col min="11034" max="11034" width="2.85546875" style="2" customWidth="1"/>
    <col min="11035" max="11037" width="15.7109375" style="2" customWidth="1"/>
    <col min="11038" max="11039" width="2.85546875" style="2" customWidth="1"/>
    <col min="11040" max="11040" width="10.85546875" style="2" customWidth="1"/>
    <col min="11041" max="11042" width="2.85546875" style="2" customWidth="1"/>
    <col min="11043" max="11043" width="11.42578125" style="2" customWidth="1"/>
    <col min="11044" max="11264" width="11.42578125" style="2"/>
    <col min="11265" max="11265" width="2.85546875" style="2" customWidth="1"/>
    <col min="11266" max="11267" width="49.7109375" style="2" customWidth="1"/>
    <col min="11268" max="11268" width="6" style="2" customWidth="1"/>
    <col min="11269" max="11269" width="2.85546875" style="2" customWidth="1"/>
    <col min="11270" max="11272" width="15.7109375" style="2" customWidth="1"/>
    <col min="11273" max="11273" width="2.85546875" style="2" customWidth="1"/>
    <col min="11274"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3" width="2.85546875" style="2" customWidth="1"/>
    <col min="11284" max="11284" width="52.85546875" style="2" customWidth="1"/>
    <col min="11285" max="11285" width="49.7109375" style="2" customWidth="1"/>
    <col min="11286" max="11286" width="2.85546875" style="2" customWidth="1"/>
    <col min="11287" max="11289" width="15.7109375" style="2" customWidth="1"/>
    <col min="11290" max="11290" width="2.85546875" style="2" customWidth="1"/>
    <col min="11291" max="11293" width="15.7109375" style="2" customWidth="1"/>
    <col min="11294" max="11295" width="2.85546875" style="2" customWidth="1"/>
    <col min="11296" max="11296" width="10.85546875" style="2" customWidth="1"/>
    <col min="11297" max="11298" width="2.85546875" style="2" customWidth="1"/>
    <col min="11299" max="11299" width="11.42578125" style="2" customWidth="1"/>
    <col min="11300" max="11520" width="11.42578125" style="2"/>
    <col min="11521" max="11521" width="2.85546875" style="2" customWidth="1"/>
    <col min="11522" max="11523" width="49.7109375" style="2" customWidth="1"/>
    <col min="11524" max="11524" width="6" style="2" customWidth="1"/>
    <col min="11525" max="11525" width="2.85546875" style="2" customWidth="1"/>
    <col min="11526" max="11528" width="15.7109375" style="2" customWidth="1"/>
    <col min="11529" max="11529" width="2.85546875" style="2" customWidth="1"/>
    <col min="11530"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39" width="2.85546875" style="2" customWidth="1"/>
    <col min="11540" max="11540" width="52.85546875" style="2" customWidth="1"/>
    <col min="11541" max="11541" width="49.7109375" style="2" customWidth="1"/>
    <col min="11542" max="11542" width="2.85546875" style="2" customWidth="1"/>
    <col min="11543" max="11545" width="15.7109375" style="2" customWidth="1"/>
    <col min="11546" max="11546" width="2.85546875" style="2" customWidth="1"/>
    <col min="11547" max="11549" width="15.7109375" style="2" customWidth="1"/>
    <col min="11550" max="11551" width="2.85546875" style="2" customWidth="1"/>
    <col min="11552" max="11552" width="10.85546875" style="2" customWidth="1"/>
    <col min="11553" max="11554" width="2.85546875" style="2" customWidth="1"/>
    <col min="11555" max="11555" width="11.42578125" style="2" customWidth="1"/>
    <col min="11556" max="11776" width="11.42578125" style="2"/>
    <col min="11777" max="11777" width="2.85546875" style="2" customWidth="1"/>
    <col min="11778" max="11779" width="49.7109375" style="2" customWidth="1"/>
    <col min="11780" max="11780" width="6" style="2" customWidth="1"/>
    <col min="11781" max="11781" width="2.85546875" style="2" customWidth="1"/>
    <col min="11782" max="11784" width="15.7109375" style="2" customWidth="1"/>
    <col min="11785" max="11785" width="2.85546875" style="2" customWidth="1"/>
    <col min="11786"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5" width="2.85546875" style="2" customWidth="1"/>
    <col min="11796" max="11796" width="52.85546875" style="2" customWidth="1"/>
    <col min="11797" max="11797" width="49.7109375" style="2" customWidth="1"/>
    <col min="11798" max="11798" width="2.85546875" style="2" customWidth="1"/>
    <col min="11799" max="11801" width="15.7109375" style="2" customWidth="1"/>
    <col min="11802" max="11802" width="2.85546875" style="2" customWidth="1"/>
    <col min="11803" max="11805" width="15.7109375" style="2" customWidth="1"/>
    <col min="11806" max="11807" width="2.85546875" style="2" customWidth="1"/>
    <col min="11808" max="11808" width="10.85546875" style="2" customWidth="1"/>
    <col min="11809" max="11810" width="2.85546875" style="2" customWidth="1"/>
    <col min="11811" max="11811" width="11.42578125" style="2" customWidth="1"/>
    <col min="11812" max="12032" width="11.42578125" style="2"/>
    <col min="12033" max="12033" width="2.85546875" style="2" customWidth="1"/>
    <col min="12034" max="12035" width="49.7109375" style="2" customWidth="1"/>
    <col min="12036" max="12036" width="6" style="2" customWidth="1"/>
    <col min="12037" max="12037" width="2.85546875" style="2" customWidth="1"/>
    <col min="12038" max="12040" width="15.7109375" style="2" customWidth="1"/>
    <col min="12041" max="12041" width="2.85546875" style="2" customWidth="1"/>
    <col min="12042"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1" width="2.85546875" style="2" customWidth="1"/>
    <col min="12052" max="12052" width="52.85546875" style="2" customWidth="1"/>
    <col min="12053" max="12053" width="49.7109375" style="2" customWidth="1"/>
    <col min="12054" max="12054" width="2.85546875" style="2" customWidth="1"/>
    <col min="12055" max="12057" width="15.7109375" style="2" customWidth="1"/>
    <col min="12058" max="12058" width="2.85546875" style="2" customWidth="1"/>
    <col min="12059" max="12061" width="15.7109375" style="2" customWidth="1"/>
    <col min="12062" max="12063" width="2.85546875" style="2" customWidth="1"/>
    <col min="12064" max="12064" width="10.85546875" style="2" customWidth="1"/>
    <col min="12065" max="12066" width="2.85546875" style="2" customWidth="1"/>
    <col min="12067" max="12067" width="11.42578125" style="2" customWidth="1"/>
    <col min="12068" max="12288" width="11.42578125" style="2"/>
    <col min="12289" max="12289" width="2.85546875" style="2" customWidth="1"/>
    <col min="12290" max="12291" width="49.7109375" style="2" customWidth="1"/>
    <col min="12292" max="12292" width="6" style="2" customWidth="1"/>
    <col min="12293" max="12293" width="2.85546875" style="2" customWidth="1"/>
    <col min="12294" max="12296" width="15.7109375" style="2" customWidth="1"/>
    <col min="12297" max="12297" width="2.85546875" style="2" customWidth="1"/>
    <col min="12298"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7" width="2.85546875" style="2" customWidth="1"/>
    <col min="12308" max="12308" width="52.85546875" style="2" customWidth="1"/>
    <col min="12309" max="12309" width="49.7109375" style="2" customWidth="1"/>
    <col min="12310" max="12310" width="2.85546875" style="2" customWidth="1"/>
    <col min="12311" max="12313" width="15.7109375" style="2" customWidth="1"/>
    <col min="12314" max="12314" width="2.85546875" style="2" customWidth="1"/>
    <col min="12315" max="12317" width="15.7109375" style="2" customWidth="1"/>
    <col min="12318" max="12319" width="2.85546875" style="2" customWidth="1"/>
    <col min="12320" max="12320" width="10.85546875" style="2" customWidth="1"/>
    <col min="12321" max="12322" width="2.85546875" style="2" customWidth="1"/>
    <col min="12323" max="12323" width="11.42578125" style="2" customWidth="1"/>
    <col min="12324" max="12544" width="11.42578125" style="2"/>
    <col min="12545" max="12545" width="2.85546875" style="2" customWidth="1"/>
    <col min="12546" max="12547" width="49.7109375" style="2" customWidth="1"/>
    <col min="12548" max="12548" width="6" style="2" customWidth="1"/>
    <col min="12549" max="12549" width="2.85546875" style="2" customWidth="1"/>
    <col min="12550" max="12552" width="15.7109375" style="2" customWidth="1"/>
    <col min="12553" max="12553" width="2.85546875" style="2" customWidth="1"/>
    <col min="12554"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3" width="2.85546875" style="2" customWidth="1"/>
    <col min="12564" max="12564" width="52.85546875" style="2" customWidth="1"/>
    <col min="12565" max="12565" width="49.7109375" style="2" customWidth="1"/>
    <col min="12566" max="12566" width="2.85546875" style="2" customWidth="1"/>
    <col min="12567" max="12569" width="15.7109375" style="2" customWidth="1"/>
    <col min="12570" max="12570" width="2.85546875" style="2" customWidth="1"/>
    <col min="12571" max="12573" width="15.7109375" style="2" customWidth="1"/>
    <col min="12574" max="12575" width="2.85546875" style="2" customWidth="1"/>
    <col min="12576" max="12576" width="10.85546875" style="2" customWidth="1"/>
    <col min="12577" max="12578" width="2.85546875" style="2" customWidth="1"/>
    <col min="12579" max="12579" width="11.42578125" style="2" customWidth="1"/>
    <col min="12580" max="12800" width="11.42578125" style="2"/>
    <col min="12801" max="12801" width="2.85546875" style="2" customWidth="1"/>
    <col min="12802" max="12803" width="49.7109375" style="2" customWidth="1"/>
    <col min="12804" max="12804" width="6" style="2" customWidth="1"/>
    <col min="12805" max="12805" width="2.85546875" style="2" customWidth="1"/>
    <col min="12806" max="12808" width="15.7109375" style="2" customWidth="1"/>
    <col min="12809" max="12809" width="2.85546875" style="2" customWidth="1"/>
    <col min="12810"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19" width="2.85546875" style="2" customWidth="1"/>
    <col min="12820" max="12820" width="52.85546875" style="2" customWidth="1"/>
    <col min="12821" max="12821" width="49.7109375" style="2" customWidth="1"/>
    <col min="12822" max="12822" width="2.85546875" style="2" customWidth="1"/>
    <col min="12823" max="12825" width="15.7109375" style="2" customWidth="1"/>
    <col min="12826" max="12826" width="2.85546875" style="2" customWidth="1"/>
    <col min="12827" max="12829" width="15.7109375" style="2" customWidth="1"/>
    <col min="12830" max="12831" width="2.85546875" style="2" customWidth="1"/>
    <col min="12832" max="12832" width="10.85546875" style="2" customWidth="1"/>
    <col min="12833" max="12834" width="2.85546875" style="2" customWidth="1"/>
    <col min="12835" max="12835" width="11.42578125" style="2" customWidth="1"/>
    <col min="12836" max="13056" width="11.42578125" style="2"/>
    <col min="13057" max="13057" width="2.85546875" style="2" customWidth="1"/>
    <col min="13058" max="13059" width="49.7109375" style="2" customWidth="1"/>
    <col min="13060" max="13060" width="6" style="2" customWidth="1"/>
    <col min="13061" max="13061" width="2.85546875" style="2" customWidth="1"/>
    <col min="13062" max="13064" width="15.7109375" style="2" customWidth="1"/>
    <col min="13065" max="13065" width="2.85546875" style="2" customWidth="1"/>
    <col min="13066"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5" width="2.85546875" style="2" customWidth="1"/>
    <col min="13076" max="13076" width="52.85546875" style="2" customWidth="1"/>
    <col min="13077" max="13077" width="49.7109375" style="2" customWidth="1"/>
    <col min="13078" max="13078" width="2.85546875" style="2" customWidth="1"/>
    <col min="13079" max="13081" width="15.7109375" style="2" customWidth="1"/>
    <col min="13082" max="13082" width="2.85546875" style="2" customWidth="1"/>
    <col min="13083" max="13085" width="15.7109375" style="2" customWidth="1"/>
    <col min="13086" max="13087" width="2.85546875" style="2" customWidth="1"/>
    <col min="13088" max="13088" width="10.85546875" style="2" customWidth="1"/>
    <col min="13089" max="13090" width="2.85546875" style="2" customWidth="1"/>
    <col min="13091" max="13091" width="11.42578125" style="2" customWidth="1"/>
    <col min="13092" max="13312" width="11.42578125" style="2"/>
    <col min="13313" max="13313" width="2.85546875" style="2" customWidth="1"/>
    <col min="13314" max="13315" width="49.7109375" style="2" customWidth="1"/>
    <col min="13316" max="13316" width="6" style="2" customWidth="1"/>
    <col min="13317" max="13317" width="2.85546875" style="2" customWidth="1"/>
    <col min="13318" max="13320" width="15.7109375" style="2" customWidth="1"/>
    <col min="13321" max="13321" width="2.85546875" style="2" customWidth="1"/>
    <col min="13322"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1" width="2.85546875" style="2" customWidth="1"/>
    <col min="13332" max="13332" width="52.85546875" style="2" customWidth="1"/>
    <col min="13333" max="13333" width="49.7109375" style="2" customWidth="1"/>
    <col min="13334" max="13334" width="2.85546875" style="2" customWidth="1"/>
    <col min="13335" max="13337" width="15.7109375" style="2" customWidth="1"/>
    <col min="13338" max="13338" width="2.85546875" style="2" customWidth="1"/>
    <col min="13339" max="13341" width="15.7109375" style="2" customWidth="1"/>
    <col min="13342" max="13343" width="2.85546875" style="2" customWidth="1"/>
    <col min="13344" max="13344" width="10.85546875" style="2" customWidth="1"/>
    <col min="13345" max="13346" width="2.85546875" style="2" customWidth="1"/>
    <col min="13347" max="13347" width="11.42578125" style="2" customWidth="1"/>
    <col min="13348" max="13568" width="11.42578125" style="2"/>
    <col min="13569" max="13569" width="2.85546875" style="2" customWidth="1"/>
    <col min="13570" max="13571" width="49.7109375" style="2" customWidth="1"/>
    <col min="13572" max="13572" width="6" style="2" customWidth="1"/>
    <col min="13573" max="13573" width="2.85546875" style="2" customWidth="1"/>
    <col min="13574" max="13576" width="15.7109375" style="2" customWidth="1"/>
    <col min="13577" max="13577" width="2.85546875" style="2" customWidth="1"/>
    <col min="13578"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7" width="2.85546875" style="2" customWidth="1"/>
    <col min="13588" max="13588" width="52.85546875" style="2" customWidth="1"/>
    <col min="13589" max="13589" width="49.7109375" style="2" customWidth="1"/>
    <col min="13590" max="13590" width="2.85546875" style="2" customWidth="1"/>
    <col min="13591" max="13593" width="15.7109375" style="2" customWidth="1"/>
    <col min="13594" max="13594" width="2.85546875" style="2" customWidth="1"/>
    <col min="13595" max="13597" width="15.7109375" style="2" customWidth="1"/>
    <col min="13598" max="13599" width="2.85546875" style="2" customWidth="1"/>
    <col min="13600" max="13600" width="10.85546875" style="2" customWidth="1"/>
    <col min="13601" max="13602" width="2.85546875" style="2" customWidth="1"/>
    <col min="13603" max="13603" width="11.42578125" style="2" customWidth="1"/>
    <col min="13604" max="13824" width="11.42578125" style="2"/>
    <col min="13825" max="13825" width="2.85546875" style="2" customWidth="1"/>
    <col min="13826" max="13827" width="49.7109375" style="2" customWidth="1"/>
    <col min="13828" max="13828" width="6" style="2" customWidth="1"/>
    <col min="13829" max="13829" width="2.85546875" style="2" customWidth="1"/>
    <col min="13830" max="13832" width="15.7109375" style="2" customWidth="1"/>
    <col min="13833" max="13833" width="2.85546875" style="2" customWidth="1"/>
    <col min="13834"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3" width="2.85546875" style="2" customWidth="1"/>
    <col min="13844" max="13844" width="52.85546875" style="2" customWidth="1"/>
    <col min="13845" max="13845" width="49.7109375" style="2" customWidth="1"/>
    <col min="13846" max="13846" width="2.85546875" style="2" customWidth="1"/>
    <col min="13847" max="13849" width="15.7109375" style="2" customWidth="1"/>
    <col min="13850" max="13850" width="2.85546875" style="2" customWidth="1"/>
    <col min="13851" max="13853" width="15.7109375" style="2" customWidth="1"/>
    <col min="13854" max="13855" width="2.85546875" style="2" customWidth="1"/>
    <col min="13856" max="13856" width="10.85546875" style="2" customWidth="1"/>
    <col min="13857" max="13858" width="2.85546875" style="2" customWidth="1"/>
    <col min="13859" max="13859" width="11.42578125" style="2" customWidth="1"/>
    <col min="13860" max="14080" width="11.42578125" style="2"/>
    <col min="14081" max="14081" width="2.85546875" style="2" customWidth="1"/>
    <col min="14082" max="14083" width="49.7109375" style="2" customWidth="1"/>
    <col min="14084" max="14084" width="6" style="2" customWidth="1"/>
    <col min="14085" max="14085" width="2.85546875" style="2" customWidth="1"/>
    <col min="14086" max="14088" width="15.7109375" style="2" customWidth="1"/>
    <col min="14089" max="14089" width="2.85546875" style="2" customWidth="1"/>
    <col min="14090"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099" width="2.85546875" style="2" customWidth="1"/>
    <col min="14100" max="14100" width="52.85546875" style="2" customWidth="1"/>
    <col min="14101" max="14101" width="49.7109375" style="2" customWidth="1"/>
    <col min="14102" max="14102" width="2.85546875" style="2" customWidth="1"/>
    <col min="14103" max="14105" width="15.7109375" style="2" customWidth="1"/>
    <col min="14106" max="14106" width="2.85546875" style="2" customWidth="1"/>
    <col min="14107" max="14109" width="15.7109375" style="2" customWidth="1"/>
    <col min="14110" max="14111" width="2.85546875" style="2" customWidth="1"/>
    <col min="14112" max="14112" width="10.85546875" style="2" customWidth="1"/>
    <col min="14113" max="14114" width="2.85546875" style="2" customWidth="1"/>
    <col min="14115" max="14115" width="11.42578125" style="2" customWidth="1"/>
    <col min="14116" max="14336" width="11.42578125" style="2"/>
    <col min="14337" max="14337" width="2.85546875" style="2" customWidth="1"/>
    <col min="14338" max="14339" width="49.7109375" style="2" customWidth="1"/>
    <col min="14340" max="14340" width="6" style="2" customWidth="1"/>
    <col min="14341" max="14341" width="2.85546875" style="2" customWidth="1"/>
    <col min="14342" max="14344" width="15.7109375" style="2" customWidth="1"/>
    <col min="14345" max="14345" width="2.85546875" style="2" customWidth="1"/>
    <col min="14346"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5" width="2.85546875" style="2" customWidth="1"/>
    <col min="14356" max="14356" width="52.85546875" style="2" customWidth="1"/>
    <col min="14357" max="14357" width="49.7109375" style="2" customWidth="1"/>
    <col min="14358" max="14358" width="2.85546875" style="2" customWidth="1"/>
    <col min="14359" max="14361" width="15.7109375" style="2" customWidth="1"/>
    <col min="14362" max="14362" width="2.85546875" style="2" customWidth="1"/>
    <col min="14363" max="14365" width="15.7109375" style="2" customWidth="1"/>
    <col min="14366" max="14367" width="2.85546875" style="2" customWidth="1"/>
    <col min="14368" max="14368" width="10.85546875" style="2" customWidth="1"/>
    <col min="14369" max="14370" width="2.85546875" style="2" customWidth="1"/>
    <col min="14371" max="14371" width="11.42578125" style="2" customWidth="1"/>
    <col min="14372" max="14592" width="11.42578125" style="2"/>
    <col min="14593" max="14593" width="2.85546875" style="2" customWidth="1"/>
    <col min="14594" max="14595" width="49.7109375" style="2" customWidth="1"/>
    <col min="14596" max="14596" width="6" style="2" customWidth="1"/>
    <col min="14597" max="14597" width="2.85546875" style="2" customWidth="1"/>
    <col min="14598" max="14600" width="15.7109375" style="2" customWidth="1"/>
    <col min="14601" max="14601" width="2.85546875" style="2" customWidth="1"/>
    <col min="14602"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1" width="2.85546875" style="2" customWidth="1"/>
    <col min="14612" max="14612" width="52.85546875" style="2" customWidth="1"/>
    <col min="14613" max="14613" width="49.7109375" style="2" customWidth="1"/>
    <col min="14614" max="14614" width="2.85546875" style="2" customWidth="1"/>
    <col min="14615" max="14617" width="15.7109375" style="2" customWidth="1"/>
    <col min="14618" max="14618" width="2.85546875" style="2" customWidth="1"/>
    <col min="14619" max="14621" width="15.7109375" style="2" customWidth="1"/>
    <col min="14622" max="14623" width="2.85546875" style="2" customWidth="1"/>
    <col min="14624" max="14624" width="10.85546875" style="2" customWidth="1"/>
    <col min="14625" max="14626" width="2.85546875" style="2" customWidth="1"/>
    <col min="14627" max="14627" width="11.42578125" style="2" customWidth="1"/>
    <col min="14628" max="14848" width="11.42578125" style="2"/>
    <col min="14849" max="14849" width="2.85546875" style="2" customWidth="1"/>
    <col min="14850" max="14851" width="49.7109375" style="2" customWidth="1"/>
    <col min="14852" max="14852" width="6" style="2" customWidth="1"/>
    <col min="14853" max="14853" width="2.85546875" style="2" customWidth="1"/>
    <col min="14854" max="14856" width="15.7109375" style="2" customWidth="1"/>
    <col min="14857" max="14857" width="2.85546875" style="2" customWidth="1"/>
    <col min="14858"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7" width="2.85546875" style="2" customWidth="1"/>
    <col min="14868" max="14868" width="52.85546875" style="2" customWidth="1"/>
    <col min="14869" max="14869" width="49.7109375" style="2" customWidth="1"/>
    <col min="14870" max="14870" width="2.85546875" style="2" customWidth="1"/>
    <col min="14871" max="14873" width="15.7109375" style="2" customWidth="1"/>
    <col min="14874" max="14874" width="2.85546875" style="2" customWidth="1"/>
    <col min="14875" max="14877" width="15.7109375" style="2" customWidth="1"/>
    <col min="14878" max="14879" width="2.85546875" style="2" customWidth="1"/>
    <col min="14880" max="14880" width="10.85546875" style="2" customWidth="1"/>
    <col min="14881" max="14882" width="2.85546875" style="2" customWidth="1"/>
    <col min="14883" max="14883" width="11.42578125" style="2" customWidth="1"/>
    <col min="14884" max="15104" width="11.42578125" style="2"/>
    <col min="15105" max="15105" width="2.85546875" style="2" customWidth="1"/>
    <col min="15106" max="15107" width="49.7109375" style="2" customWidth="1"/>
    <col min="15108" max="15108" width="6" style="2" customWidth="1"/>
    <col min="15109" max="15109" width="2.85546875" style="2" customWidth="1"/>
    <col min="15110" max="15112" width="15.7109375" style="2" customWidth="1"/>
    <col min="15113" max="15113" width="2.85546875" style="2" customWidth="1"/>
    <col min="15114"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3" width="2.85546875" style="2" customWidth="1"/>
    <col min="15124" max="15124" width="52.85546875" style="2" customWidth="1"/>
    <col min="15125" max="15125" width="49.7109375" style="2" customWidth="1"/>
    <col min="15126" max="15126" width="2.85546875" style="2" customWidth="1"/>
    <col min="15127" max="15129" width="15.7109375" style="2" customWidth="1"/>
    <col min="15130" max="15130" width="2.85546875" style="2" customWidth="1"/>
    <col min="15131" max="15133" width="15.7109375" style="2" customWidth="1"/>
    <col min="15134" max="15135" width="2.85546875" style="2" customWidth="1"/>
    <col min="15136" max="15136" width="10.85546875" style="2" customWidth="1"/>
    <col min="15137" max="15138" width="2.85546875" style="2" customWidth="1"/>
    <col min="15139" max="15139" width="11.42578125" style="2" customWidth="1"/>
    <col min="15140" max="15360" width="11.42578125" style="2"/>
    <col min="15361" max="15361" width="2.85546875" style="2" customWidth="1"/>
    <col min="15362" max="15363" width="49.7109375" style="2" customWidth="1"/>
    <col min="15364" max="15364" width="6" style="2" customWidth="1"/>
    <col min="15365" max="15365" width="2.85546875" style="2" customWidth="1"/>
    <col min="15366" max="15368" width="15.7109375" style="2" customWidth="1"/>
    <col min="15369" max="15369" width="2.85546875" style="2" customWidth="1"/>
    <col min="15370"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79" width="2.85546875" style="2" customWidth="1"/>
    <col min="15380" max="15380" width="52.85546875" style="2" customWidth="1"/>
    <col min="15381" max="15381" width="49.7109375" style="2" customWidth="1"/>
    <col min="15382" max="15382" width="2.85546875" style="2" customWidth="1"/>
    <col min="15383" max="15385" width="15.7109375" style="2" customWidth="1"/>
    <col min="15386" max="15386" width="2.85546875" style="2" customWidth="1"/>
    <col min="15387" max="15389" width="15.7109375" style="2" customWidth="1"/>
    <col min="15390" max="15391" width="2.85546875" style="2" customWidth="1"/>
    <col min="15392" max="15392" width="10.85546875" style="2" customWidth="1"/>
    <col min="15393" max="15394" width="2.85546875" style="2" customWidth="1"/>
    <col min="15395" max="15395" width="11.42578125" style="2" customWidth="1"/>
    <col min="15396" max="15616" width="11.42578125" style="2"/>
    <col min="15617" max="15617" width="2.85546875" style="2" customWidth="1"/>
    <col min="15618" max="15619" width="49.7109375" style="2" customWidth="1"/>
    <col min="15620" max="15620" width="6" style="2" customWidth="1"/>
    <col min="15621" max="15621" width="2.85546875" style="2" customWidth="1"/>
    <col min="15622" max="15624" width="15.7109375" style="2" customWidth="1"/>
    <col min="15625" max="15625" width="2.85546875" style="2" customWidth="1"/>
    <col min="15626"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5" width="2.85546875" style="2" customWidth="1"/>
    <col min="15636" max="15636" width="52.85546875" style="2" customWidth="1"/>
    <col min="15637" max="15637" width="49.7109375" style="2" customWidth="1"/>
    <col min="15638" max="15638" width="2.85546875" style="2" customWidth="1"/>
    <col min="15639" max="15641" width="15.7109375" style="2" customWidth="1"/>
    <col min="15642" max="15642" width="2.85546875" style="2" customWidth="1"/>
    <col min="15643" max="15645" width="15.7109375" style="2" customWidth="1"/>
    <col min="15646" max="15647" width="2.85546875" style="2" customWidth="1"/>
    <col min="15648" max="15648" width="10.85546875" style="2" customWidth="1"/>
    <col min="15649" max="15650" width="2.85546875" style="2" customWidth="1"/>
    <col min="15651" max="15651" width="11.42578125" style="2" customWidth="1"/>
    <col min="15652" max="15872" width="11.42578125" style="2"/>
    <col min="15873" max="15873" width="2.85546875" style="2" customWidth="1"/>
    <col min="15874" max="15875" width="49.7109375" style="2" customWidth="1"/>
    <col min="15876" max="15876" width="6" style="2" customWidth="1"/>
    <col min="15877" max="15877" width="2.85546875" style="2" customWidth="1"/>
    <col min="15878" max="15880" width="15.7109375" style="2" customWidth="1"/>
    <col min="15881" max="15881" width="2.85546875" style="2" customWidth="1"/>
    <col min="15882"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1" width="2.85546875" style="2" customWidth="1"/>
    <col min="15892" max="15892" width="52.85546875" style="2" customWidth="1"/>
    <col min="15893" max="15893" width="49.7109375" style="2" customWidth="1"/>
    <col min="15894" max="15894" width="2.85546875" style="2" customWidth="1"/>
    <col min="15895" max="15897" width="15.7109375" style="2" customWidth="1"/>
    <col min="15898" max="15898" width="2.85546875" style="2" customWidth="1"/>
    <col min="15899" max="15901" width="15.7109375" style="2" customWidth="1"/>
    <col min="15902" max="15903" width="2.85546875" style="2" customWidth="1"/>
    <col min="15904" max="15904" width="10.85546875" style="2" customWidth="1"/>
    <col min="15905" max="15906" width="2.85546875" style="2" customWidth="1"/>
    <col min="15907" max="15907" width="11.42578125" style="2" customWidth="1"/>
    <col min="15908" max="16128" width="11.42578125" style="2"/>
    <col min="16129" max="16129" width="2.85546875" style="2" customWidth="1"/>
    <col min="16130" max="16131" width="49.7109375" style="2" customWidth="1"/>
    <col min="16132" max="16132" width="6" style="2" customWidth="1"/>
    <col min="16133" max="16133" width="2.85546875" style="2" customWidth="1"/>
    <col min="16134" max="16136" width="15.7109375" style="2" customWidth="1"/>
    <col min="16137" max="16137" width="2.85546875" style="2" customWidth="1"/>
    <col min="16138"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7" width="2.85546875" style="2" customWidth="1"/>
    <col min="16148" max="16148" width="52.85546875" style="2" customWidth="1"/>
    <col min="16149" max="16149" width="49.7109375" style="2" customWidth="1"/>
    <col min="16150" max="16150" width="2.85546875" style="2" customWidth="1"/>
    <col min="16151" max="16153" width="15.7109375" style="2" customWidth="1"/>
    <col min="16154" max="16154" width="2.85546875" style="2" customWidth="1"/>
    <col min="16155" max="16157" width="15.7109375" style="2" customWidth="1"/>
    <col min="16158" max="16159" width="2.85546875" style="2" customWidth="1"/>
    <col min="16160" max="16160" width="10.85546875" style="2" customWidth="1"/>
    <col min="16161" max="16162" width="2.85546875" style="2" customWidth="1"/>
    <col min="16163" max="16163" width="11.42578125" style="2" customWidth="1"/>
    <col min="16164" max="16384" width="11.42578125" style="2"/>
  </cols>
  <sheetData>
    <row r="1" spans="1:36" ht="12" customHeight="1" x14ac:dyDescent="0.25">
      <c r="A1" s="112"/>
      <c r="B1" s="112"/>
      <c r="C1" s="112"/>
      <c r="D1" s="112"/>
      <c r="E1" s="112"/>
      <c r="F1" s="113"/>
      <c r="G1" s="112"/>
      <c r="H1" s="112"/>
      <c r="I1" s="112"/>
      <c r="J1" s="113"/>
      <c r="K1" s="112"/>
      <c r="L1" s="112"/>
      <c r="M1" s="112"/>
      <c r="N1" s="112"/>
      <c r="O1" s="112"/>
      <c r="P1" s="112"/>
      <c r="Q1" s="112"/>
      <c r="R1" s="112"/>
      <c r="S1" s="112"/>
      <c r="T1" s="112"/>
      <c r="U1" s="112"/>
      <c r="V1" s="112"/>
      <c r="W1" s="113"/>
      <c r="X1" s="112"/>
      <c r="Y1" s="112"/>
      <c r="Z1" s="112"/>
      <c r="AA1" s="113"/>
      <c r="AB1" s="112"/>
      <c r="AC1" s="112"/>
      <c r="AD1" s="112"/>
      <c r="AE1" s="112"/>
      <c r="AF1" s="112"/>
      <c r="AI1" s="450"/>
      <c r="AJ1" s="257"/>
    </row>
    <row r="2" spans="1:36" ht="12" customHeight="1" x14ac:dyDescent="0.25">
      <c r="A2" s="112"/>
      <c r="B2" s="113" t="s">
        <v>523</v>
      </c>
      <c r="C2" s="113"/>
      <c r="D2" s="112"/>
      <c r="E2" s="112"/>
      <c r="F2" s="113"/>
      <c r="G2" s="112"/>
      <c r="H2" s="112"/>
      <c r="I2" s="112"/>
      <c r="J2" s="113"/>
      <c r="K2" s="112"/>
      <c r="L2" s="112"/>
      <c r="M2" s="112"/>
      <c r="N2" s="112"/>
      <c r="O2" s="112"/>
      <c r="P2" s="112"/>
      <c r="Q2" s="112"/>
      <c r="R2" s="112"/>
      <c r="S2" s="112"/>
      <c r="T2" s="113"/>
      <c r="U2" s="113"/>
      <c r="V2" s="112"/>
      <c r="W2" s="113"/>
      <c r="X2" s="112"/>
      <c r="Y2" s="112"/>
      <c r="Z2" s="112"/>
      <c r="AA2" s="113"/>
      <c r="AB2" s="112"/>
      <c r="AC2" s="112"/>
      <c r="AD2" s="112"/>
      <c r="AE2" s="112"/>
      <c r="AF2" s="112"/>
      <c r="AI2" s="450"/>
      <c r="AJ2" s="257"/>
    </row>
    <row r="3" spans="1:36" ht="12" customHeight="1" x14ac:dyDescent="0.25">
      <c r="A3" s="112"/>
      <c r="B3" s="113" t="s">
        <v>212</v>
      </c>
      <c r="C3" s="113"/>
      <c r="D3" s="112"/>
      <c r="E3" s="112"/>
      <c r="F3" s="113"/>
      <c r="G3" s="112"/>
      <c r="H3" s="112"/>
      <c r="I3" s="112"/>
      <c r="J3" s="113"/>
      <c r="K3" s="112"/>
      <c r="L3" s="112"/>
      <c r="M3" s="112"/>
      <c r="N3" s="112"/>
      <c r="O3" s="112"/>
      <c r="P3" s="112"/>
      <c r="Q3" s="112"/>
      <c r="R3" s="112"/>
      <c r="S3" s="112"/>
      <c r="T3" s="113" t="s">
        <v>212</v>
      </c>
      <c r="U3" s="113"/>
      <c r="V3" s="112"/>
      <c r="W3" s="113"/>
      <c r="X3" s="112"/>
      <c r="Y3" s="112"/>
      <c r="Z3" s="112"/>
      <c r="AA3" s="113"/>
      <c r="AB3" s="112"/>
      <c r="AC3" s="112"/>
      <c r="AD3" s="112"/>
      <c r="AE3" s="112"/>
      <c r="AF3" s="112"/>
      <c r="AI3" s="450"/>
      <c r="AJ3" s="257"/>
    </row>
    <row r="4" spans="1:36" ht="12" customHeight="1" x14ac:dyDescent="0.25">
      <c r="A4" s="112"/>
      <c r="B4" s="116" t="s">
        <v>2</v>
      </c>
      <c r="C4" s="116"/>
      <c r="D4" s="112"/>
      <c r="E4" s="112"/>
      <c r="F4" s="113"/>
      <c r="G4" s="112"/>
      <c r="H4" s="112"/>
      <c r="I4" s="112"/>
      <c r="J4" s="113"/>
      <c r="K4" s="112"/>
      <c r="L4" s="112"/>
      <c r="M4" s="112"/>
      <c r="N4" s="112"/>
      <c r="O4" s="112"/>
      <c r="P4" s="112"/>
      <c r="Q4" s="112"/>
      <c r="R4" s="112"/>
      <c r="S4" s="112"/>
      <c r="T4" s="116" t="s">
        <v>3</v>
      </c>
      <c r="U4" s="116"/>
      <c r="V4" s="112"/>
      <c r="W4" s="113"/>
      <c r="X4" s="112"/>
      <c r="Y4" s="112"/>
      <c r="Z4" s="112"/>
      <c r="AA4" s="113"/>
      <c r="AB4" s="112"/>
      <c r="AC4" s="112"/>
      <c r="AD4" s="112"/>
      <c r="AE4" s="112"/>
      <c r="AF4" s="112"/>
      <c r="AI4" s="450"/>
      <c r="AJ4" s="257"/>
    </row>
    <row r="5" spans="1:36" ht="12" customHeight="1" x14ac:dyDescent="0.25">
      <c r="A5" s="12"/>
      <c r="B5" s="1999" t="s">
        <v>4</v>
      </c>
      <c r="C5" s="1999" t="s">
        <v>473</v>
      </c>
      <c r="D5" s="1999" t="s">
        <v>5</v>
      </c>
      <c r="E5" s="12"/>
      <c r="F5" s="2020">
        <v>2016</v>
      </c>
      <c r="G5" s="2020"/>
      <c r="H5" s="2020"/>
      <c r="I5" s="12"/>
      <c r="J5" s="2020">
        <v>2015</v>
      </c>
      <c r="K5" s="2020"/>
      <c r="L5" s="2020"/>
      <c r="M5" s="12"/>
      <c r="N5" s="12"/>
      <c r="O5" s="1996" t="s">
        <v>207</v>
      </c>
      <c r="P5" s="12"/>
      <c r="Q5" s="1996" t="s">
        <v>208</v>
      </c>
      <c r="R5" s="1996" t="s">
        <v>209</v>
      </c>
      <c r="S5" s="12"/>
      <c r="T5" s="1999" t="s">
        <v>4</v>
      </c>
      <c r="U5" s="1999" t="s">
        <v>473</v>
      </c>
      <c r="V5" s="12"/>
      <c r="W5" s="2020">
        <v>2016</v>
      </c>
      <c r="X5" s="2020"/>
      <c r="Y5" s="2020"/>
      <c r="Z5" s="12"/>
      <c r="AA5" s="2020">
        <v>2015</v>
      </c>
      <c r="AB5" s="2020"/>
      <c r="AC5" s="2020"/>
      <c r="AD5" s="12"/>
      <c r="AE5" s="12"/>
      <c r="AF5" s="1996" t="s">
        <v>207</v>
      </c>
      <c r="AG5" s="17"/>
      <c r="AH5" s="17"/>
      <c r="AI5" s="450"/>
      <c r="AJ5" s="257"/>
    </row>
    <row r="6" spans="1:36" ht="12" customHeight="1" x14ac:dyDescent="0.25">
      <c r="A6" s="12"/>
      <c r="B6" s="2000"/>
      <c r="C6" s="2000"/>
      <c r="D6" s="2000"/>
      <c r="E6" s="12"/>
      <c r="F6" s="2000" t="s">
        <v>201</v>
      </c>
      <c r="G6" s="150" t="s">
        <v>202</v>
      </c>
      <c r="H6" s="150" t="s">
        <v>203</v>
      </c>
      <c r="I6" s="12"/>
      <c r="J6" s="2000" t="s">
        <v>201</v>
      </c>
      <c r="K6" s="150" t="s">
        <v>202</v>
      </c>
      <c r="L6" s="150" t="s">
        <v>203</v>
      </c>
      <c r="M6" s="12"/>
      <c r="N6" s="12"/>
      <c r="O6" s="1997"/>
      <c r="P6" s="12"/>
      <c r="Q6" s="1997"/>
      <c r="R6" s="1997"/>
      <c r="S6" s="12"/>
      <c r="T6" s="2000"/>
      <c r="U6" s="2000"/>
      <c r="V6" s="12"/>
      <c r="W6" s="2000" t="s">
        <v>201</v>
      </c>
      <c r="X6" s="150" t="s">
        <v>202</v>
      </c>
      <c r="Y6" s="150" t="s">
        <v>203</v>
      </c>
      <c r="Z6" s="12"/>
      <c r="AA6" s="2000" t="s">
        <v>201</v>
      </c>
      <c r="AB6" s="150" t="s">
        <v>202</v>
      </c>
      <c r="AC6" s="150" t="s">
        <v>203</v>
      </c>
      <c r="AD6" s="12"/>
      <c r="AE6" s="12"/>
      <c r="AF6" s="1997"/>
      <c r="AG6" s="17"/>
      <c r="AH6" s="17"/>
      <c r="AI6" s="450"/>
      <c r="AJ6" s="257"/>
    </row>
    <row r="7" spans="1:36" ht="12" customHeight="1" x14ac:dyDescent="0.25">
      <c r="A7" s="12"/>
      <c r="B7" s="2001"/>
      <c r="C7" s="2001"/>
      <c r="D7" s="2001"/>
      <c r="E7" s="12"/>
      <c r="F7" s="2000"/>
      <c r="G7" s="751" t="s">
        <v>204</v>
      </c>
      <c r="H7" s="751" t="s">
        <v>204</v>
      </c>
      <c r="I7" s="12"/>
      <c r="J7" s="2000"/>
      <c r="K7" s="751" t="s">
        <v>204</v>
      </c>
      <c r="L7" s="751" t="s">
        <v>204</v>
      </c>
      <c r="M7" s="12"/>
      <c r="N7" s="12"/>
      <c r="O7" s="1998"/>
      <c r="P7" s="12"/>
      <c r="Q7" s="1998"/>
      <c r="R7" s="1998"/>
      <c r="S7" s="12"/>
      <c r="T7" s="2001"/>
      <c r="U7" s="2001"/>
      <c r="V7" s="12"/>
      <c r="W7" s="2001"/>
      <c r="X7" s="151" t="s">
        <v>204</v>
      </c>
      <c r="Y7" s="151" t="s">
        <v>204</v>
      </c>
      <c r="Z7" s="12"/>
      <c r="AA7" s="2001"/>
      <c r="AB7" s="151" t="s">
        <v>204</v>
      </c>
      <c r="AC7" s="151" t="s">
        <v>204</v>
      </c>
      <c r="AD7" s="12"/>
      <c r="AE7" s="12"/>
      <c r="AF7" s="1998"/>
      <c r="AG7" s="17"/>
      <c r="AH7" s="17"/>
      <c r="AI7" s="450"/>
      <c r="AJ7" s="257"/>
    </row>
    <row r="8" spans="1:36" ht="12" customHeight="1" x14ac:dyDescent="0.25">
      <c r="A8" s="16"/>
      <c r="B8" s="16"/>
      <c r="C8" s="16"/>
      <c r="D8" s="16"/>
      <c r="E8" s="16"/>
      <c r="F8" s="18"/>
      <c r="G8" s="16"/>
      <c r="H8" s="16"/>
      <c r="I8" s="16"/>
      <c r="J8" s="18"/>
      <c r="K8" s="16"/>
      <c r="L8" s="16"/>
      <c r="M8" s="16"/>
      <c r="N8" s="16"/>
      <c r="O8" s="19"/>
      <c r="P8" s="16"/>
      <c r="Q8" s="19"/>
      <c r="R8" s="16"/>
      <c r="S8" s="16"/>
      <c r="T8" s="16"/>
      <c r="U8" s="16"/>
      <c r="V8" s="16"/>
      <c r="W8" s="18"/>
      <c r="X8" s="16"/>
      <c r="Y8" s="16"/>
      <c r="Z8" s="16"/>
      <c r="AA8" s="18"/>
      <c r="AB8" s="16"/>
      <c r="AC8" s="16"/>
      <c r="AD8" s="16"/>
      <c r="AE8" s="16"/>
      <c r="AF8" s="19"/>
      <c r="AG8" s="16"/>
      <c r="AH8" s="16"/>
      <c r="AI8" s="450"/>
      <c r="AJ8" s="257"/>
    </row>
    <row r="9" spans="1:36" ht="12" customHeight="1" x14ac:dyDescent="0.25">
      <c r="A9" s="112"/>
      <c r="B9" s="20" t="s">
        <v>11</v>
      </c>
      <c r="C9" s="116"/>
      <c r="D9" s="21"/>
      <c r="E9" s="112"/>
      <c r="F9" s="192"/>
      <c r="G9" s="23"/>
      <c r="H9" s="23"/>
      <c r="I9" s="23"/>
      <c r="J9" s="192"/>
      <c r="K9" s="23"/>
      <c r="L9" s="23"/>
      <c r="M9" s="23"/>
      <c r="N9" s="166"/>
      <c r="O9" s="23"/>
      <c r="P9" s="149"/>
      <c r="Q9" s="23"/>
      <c r="S9" s="112"/>
      <c r="T9" s="20" t="s">
        <v>11</v>
      </c>
      <c r="U9" s="116"/>
      <c r="V9" s="112"/>
      <c r="W9" s="49"/>
      <c r="X9" s="36"/>
      <c r="Y9" s="36"/>
      <c r="Z9" s="199"/>
      <c r="AA9" s="49"/>
      <c r="AB9" s="36"/>
      <c r="AC9" s="36"/>
      <c r="AD9" s="199"/>
      <c r="AE9" s="112"/>
      <c r="AF9" s="23"/>
      <c r="AI9" s="450"/>
      <c r="AJ9" s="257"/>
    </row>
    <row r="10" spans="1:36" ht="12" customHeight="1" x14ac:dyDescent="0.25">
      <c r="A10" s="113"/>
      <c r="B10" s="26" t="s">
        <v>22</v>
      </c>
      <c r="C10" s="457" t="s">
        <v>513</v>
      </c>
      <c r="D10" s="167" t="s">
        <v>23</v>
      </c>
      <c r="E10" s="113"/>
      <c r="F10" s="1224">
        <f>SUM(G10:H10)</f>
        <v>28.98</v>
      </c>
      <c r="G10" s="1066">
        <v>0</v>
      </c>
      <c r="H10" s="1066">
        <v>28.98</v>
      </c>
      <c r="I10" s="1027"/>
      <c r="J10" s="1224">
        <f>SUM(K10:L10)</f>
        <v>23.13</v>
      </c>
      <c r="K10" s="1066">
        <v>0</v>
      </c>
      <c r="L10" s="1066">
        <v>23.13</v>
      </c>
      <c r="M10" s="63"/>
      <c r="N10" s="29"/>
      <c r="O10" s="947">
        <f>(F10-J10)/J10</f>
        <v>0.25291828793774324</v>
      </c>
      <c r="P10" s="255"/>
      <c r="Q10" s="1045">
        <f>VLOOKUP(B10,'FX rates'!$B$9:$K$116,9,FALSE)</f>
        <v>3.3264800000000001</v>
      </c>
      <c r="R10" s="1046">
        <f>VLOOKUP(B10,'FX rates'!$B$9:$K$116,10,FALSE)</f>
        <v>3.1724916666666672</v>
      </c>
      <c r="S10" s="113"/>
      <c r="T10" s="26" t="s">
        <v>22</v>
      </c>
      <c r="U10" s="457" t="s">
        <v>513</v>
      </c>
      <c r="V10" s="113"/>
      <c r="W10" s="1224">
        <f>SUM(X10:Y10)</f>
        <v>8.7119116904355351</v>
      </c>
      <c r="X10" s="1066">
        <f>G10/Q10</f>
        <v>0</v>
      </c>
      <c r="Y10" s="1066">
        <f>H10/Q10</f>
        <v>8.7119116904355351</v>
      </c>
      <c r="Z10" s="317"/>
      <c r="AA10" s="1224">
        <f>J10/R10</f>
        <v>7.290799292879675</v>
      </c>
      <c r="AB10" s="1066">
        <f>K10/R10</f>
        <v>0</v>
      </c>
      <c r="AC10" s="1066">
        <f>L10/R10</f>
        <v>7.290799292879675</v>
      </c>
      <c r="AD10" s="172"/>
      <c r="AE10" s="29"/>
      <c r="AF10" s="170">
        <f>W10/AA10-1</f>
        <v>0.19491860089246238</v>
      </c>
      <c r="AG10" s="173"/>
      <c r="AH10" s="240"/>
      <c r="AI10" s="450"/>
      <c r="AJ10" s="257"/>
    </row>
    <row r="11" spans="1:36" ht="12" customHeight="1" x14ac:dyDescent="0.25">
      <c r="A11" s="112"/>
      <c r="B11" s="42" t="s">
        <v>630</v>
      </c>
      <c r="C11" s="401" t="s">
        <v>477</v>
      </c>
      <c r="D11" s="179" t="s">
        <v>26</v>
      </c>
      <c r="E11" s="112"/>
      <c r="F11" s="1226" t="s">
        <v>131</v>
      </c>
      <c r="G11" s="1284" t="s">
        <v>131</v>
      </c>
      <c r="H11" s="1284" t="s">
        <v>131</v>
      </c>
      <c r="I11" s="1008"/>
      <c r="J11" s="1226">
        <f>SUM(K11:L11)</f>
        <v>573.41740000000004</v>
      </c>
      <c r="K11" s="1284">
        <v>397.62709999999998</v>
      </c>
      <c r="L11" s="1284">
        <v>175.7903</v>
      </c>
      <c r="M11" s="1060" t="s">
        <v>130</v>
      </c>
      <c r="N11" s="29"/>
      <c r="O11" s="947" t="s">
        <v>131</v>
      </c>
      <c r="P11" s="149"/>
      <c r="Q11" s="1049">
        <f>VLOOKUP(B11,'FX rates'!$B$9:$K$116,9,FALSE)</f>
        <v>1</v>
      </c>
      <c r="R11" s="1050">
        <f>VLOOKUP(B11,'FX rates'!$B$9:$K$116,10,FALSE)</f>
        <v>1</v>
      </c>
      <c r="S11" s="112"/>
      <c r="T11" s="42" t="s">
        <v>630</v>
      </c>
      <c r="U11" s="460" t="s">
        <v>477</v>
      </c>
      <c r="V11" s="112"/>
      <c r="W11" s="1226" t="s">
        <v>131</v>
      </c>
      <c r="X11" s="1284" t="s">
        <v>131</v>
      </c>
      <c r="Y11" s="1284" t="s">
        <v>131</v>
      </c>
      <c r="Z11" s="199"/>
      <c r="AA11" s="1226">
        <f>J11/R11</f>
        <v>573.41740000000004</v>
      </c>
      <c r="AB11" s="1284">
        <f>K11/R11</f>
        <v>397.62709999999998</v>
      </c>
      <c r="AC11" s="1284">
        <f>L11/R11</f>
        <v>175.7903</v>
      </c>
      <c r="AD11" s="78" t="s">
        <v>130</v>
      </c>
      <c r="AE11" s="36"/>
      <c r="AF11" s="182" t="s">
        <v>131</v>
      </c>
      <c r="AG11" s="178"/>
      <c r="AH11" s="202"/>
      <c r="AI11" s="450"/>
      <c r="AJ11" s="257"/>
    </row>
    <row r="12" spans="1:36" ht="12" customHeight="1" x14ac:dyDescent="0.25">
      <c r="A12" s="112"/>
      <c r="B12" s="48"/>
      <c r="C12" s="58"/>
      <c r="D12" s="183"/>
      <c r="E12" s="112"/>
      <c r="F12" s="1038"/>
      <c r="G12" s="1038"/>
      <c r="H12" s="1038"/>
      <c r="I12" s="1008"/>
      <c r="J12" s="1038"/>
      <c r="K12" s="1038"/>
      <c r="L12" s="1038"/>
      <c r="M12" s="112"/>
      <c r="N12" s="166"/>
      <c r="O12" s="191"/>
      <c r="P12" s="149"/>
      <c r="Q12" s="191"/>
      <c r="R12" s="191"/>
      <c r="S12" s="191"/>
      <c r="T12" s="157" t="s">
        <v>30</v>
      </c>
      <c r="U12" s="58"/>
      <c r="V12" s="112"/>
      <c r="W12" s="185">
        <f>SUM(W10:W11)</f>
        <v>8.7119116904355351</v>
      </c>
      <c r="X12" s="29"/>
      <c r="Y12" s="29"/>
      <c r="Z12" s="199"/>
      <c r="AA12" s="185">
        <v>580.70819929287973</v>
      </c>
      <c r="AB12" s="49"/>
      <c r="AC12" s="49"/>
      <c r="AD12" s="199"/>
      <c r="AE12" s="112"/>
      <c r="AF12" s="184">
        <f>W12/AA12-1</f>
        <v>-0.98499778081135425</v>
      </c>
      <c r="AG12" s="178"/>
      <c r="AH12" s="202"/>
      <c r="AI12" s="450"/>
      <c r="AJ12" s="257"/>
    </row>
    <row r="13" spans="1:36" s="112" customFormat="1" ht="12" customHeight="1" x14ac:dyDescent="0.25">
      <c r="A13" s="187"/>
      <c r="B13" s="57"/>
      <c r="C13" s="58"/>
      <c r="D13" s="183"/>
      <c r="E13" s="187"/>
      <c r="F13" s="1038"/>
      <c r="G13" s="1038"/>
      <c r="H13" s="1038"/>
      <c r="I13" s="1051"/>
      <c r="J13" s="1038"/>
      <c r="K13" s="1038"/>
      <c r="L13" s="1038"/>
      <c r="M13" s="187"/>
      <c r="N13" s="207"/>
      <c r="O13" s="191"/>
      <c r="P13" s="187"/>
      <c r="Q13" s="191"/>
      <c r="R13" s="191"/>
      <c r="S13" s="191"/>
      <c r="T13" s="57"/>
      <c r="U13" s="58"/>
      <c r="V13" s="187"/>
      <c r="W13" s="893"/>
      <c r="X13" s="29"/>
      <c r="Y13" s="29"/>
      <c r="Z13" s="807"/>
      <c r="AA13" s="893"/>
      <c r="AB13" s="36"/>
      <c r="AC13" s="36"/>
      <c r="AD13" s="807"/>
      <c r="AE13" s="187"/>
      <c r="AF13" s="184"/>
      <c r="AG13" s="189"/>
      <c r="AH13" s="321"/>
      <c r="AI13" s="450"/>
      <c r="AJ13" s="450"/>
    </row>
    <row r="14" spans="1:36" ht="12" customHeight="1" x14ac:dyDescent="0.25">
      <c r="A14" s="187"/>
      <c r="B14" s="20" t="s">
        <v>31</v>
      </c>
      <c r="C14" s="116"/>
      <c r="D14" s="118"/>
      <c r="E14" s="187"/>
      <c r="F14" s="1027"/>
      <c r="G14" s="1008"/>
      <c r="H14" s="1008"/>
      <c r="I14" s="1051"/>
      <c r="J14" s="1027"/>
      <c r="K14" s="1008"/>
      <c r="L14" s="1008"/>
      <c r="M14" s="187"/>
      <c r="N14" s="207"/>
      <c r="O14" s="191"/>
      <c r="P14" s="187"/>
      <c r="Q14" s="191"/>
      <c r="R14" s="191"/>
      <c r="S14" s="187"/>
      <c r="T14" s="20" t="s">
        <v>31</v>
      </c>
      <c r="U14" s="116"/>
      <c r="V14" s="187"/>
      <c r="W14" s="49"/>
      <c r="X14" s="29"/>
      <c r="Y14" s="29"/>
      <c r="Z14" s="807"/>
      <c r="AA14" s="49"/>
      <c r="AB14" s="36"/>
      <c r="AC14" s="36"/>
      <c r="AD14" s="807"/>
      <c r="AE14" s="187"/>
      <c r="AF14" s="191"/>
      <c r="AG14" s="189"/>
      <c r="AH14" s="321"/>
      <c r="AI14" s="450"/>
      <c r="AJ14" s="257"/>
    </row>
    <row r="15" spans="1:36" ht="12" customHeight="1" x14ac:dyDescent="0.25">
      <c r="A15" s="113"/>
      <c r="B15" s="1233" t="s">
        <v>35</v>
      </c>
      <c r="C15" s="1815" t="s">
        <v>480</v>
      </c>
      <c r="D15" s="1069" t="s">
        <v>36</v>
      </c>
      <c r="E15" s="113"/>
      <c r="F15" s="1224">
        <f>SUM(G15:H15)</f>
        <v>363.247529665</v>
      </c>
      <c r="G15" s="1066">
        <v>363.247529665</v>
      </c>
      <c r="H15" s="1066">
        <v>0</v>
      </c>
      <c r="I15" s="1027"/>
      <c r="J15" s="1224">
        <f t="shared" ref="J15:J23" si="0">SUM(K15:L15)</f>
        <v>711.99</v>
      </c>
      <c r="K15" s="1066">
        <v>711.99</v>
      </c>
      <c r="L15" s="1066">
        <v>0</v>
      </c>
      <c r="M15" s="1350"/>
      <c r="N15" s="29"/>
      <c r="O15" s="947">
        <f t="shared" ref="O15:O34" si="1">(F15-J15)/J15</f>
        <v>-0.48981371976432253</v>
      </c>
      <c r="P15" s="255"/>
      <c r="Q15" s="1045">
        <f>VLOOKUP(B15,'FX rates'!$B$9:$K$116,9,FALSE)</f>
        <v>4.1405099999999999</v>
      </c>
      <c r="R15" s="1046">
        <f>VLOOKUP(B15,'FX rates'!$B$9:$K$116,10,FALSE)</f>
        <v>3.9326249999999994</v>
      </c>
      <c r="S15" s="113"/>
      <c r="T15" s="26" t="s">
        <v>35</v>
      </c>
      <c r="U15" s="457" t="s">
        <v>480</v>
      </c>
      <c r="V15" s="113"/>
      <c r="W15" s="1224">
        <f t="shared" ref="W15:W23" si="2">SUM(X15:Y15)</f>
        <v>87.73014185812859</v>
      </c>
      <c r="X15" s="1066">
        <f t="shared" ref="X15:X33" si="3">G15/Q15</f>
        <v>87.73014185812859</v>
      </c>
      <c r="Y15" s="1066">
        <f t="shared" ref="Y15:Y33" si="4">H15/Q15</f>
        <v>0</v>
      </c>
      <c r="Z15" s="317"/>
      <c r="AA15" s="1224">
        <f>J15/R15</f>
        <v>181.04701058453327</v>
      </c>
      <c r="AB15" s="1066">
        <f>K15/R15</f>
        <v>181.04701058453327</v>
      </c>
      <c r="AC15" s="1066">
        <f>L15/R15</f>
        <v>0</v>
      </c>
      <c r="AD15" s="805"/>
      <c r="AE15" s="29"/>
      <c r="AF15" s="1230">
        <f t="shared" ref="AF15:AF19" si="5">W15/AA15-1</f>
        <v>-0.51542893983788696</v>
      </c>
      <c r="AG15" s="173"/>
      <c r="AH15" s="240"/>
      <c r="AI15" s="450"/>
      <c r="AJ15" s="257"/>
    </row>
    <row r="16" spans="1:36" ht="12" customHeight="1" x14ac:dyDescent="0.25">
      <c r="A16" s="112"/>
      <c r="B16" s="1234" t="s">
        <v>45</v>
      </c>
      <c r="C16" s="1816" t="s">
        <v>482</v>
      </c>
      <c r="D16" s="1070" t="s">
        <v>46</v>
      </c>
      <c r="E16" s="112"/>
      <c r="F16" s="1225">
        <f t="shared" ref="F16:F17" si="6">SUM(G16:H16)</f>
        <v>292519.87000000005</v>
      </c>
      <c r="G16" s="996">
        <v>292244.53000000003</v>
      </c>
      <c r="H16" s="996">
        <v>275.33999999999997</v>
      </c>
      <c r="I16" s="1008"/>
      <c r="J16" s="1225">
        <f t="shared" si="0"/>
        <v>388973.2</v>
      </c>
      <c r="K16" s="996">
        <v>388862.83</v>
      </c>
      <c r="L16" s="996">
        <v>110.37</v>
      </c>
      <c r="M16" s="75"/>
      <c r="N16" s="29"/>
      <c r="O16" s="947">
        <f t="shared" si="1"/>
        <v>-0.24796908887296079</v>
      </c>
      <c r="P16" s="149"/>
      <c r="Q16" s="1047">
        <f>VLOOKUP(B16,'FX rates'!$B$9:$K$116,9,FALSE)</f>
        <v>108.739</v>
      </c>
      <c r="R16" s="1048">
        <f>VLOOKUP(B16,'FX rates'!$B$9:$K$116,10,FALSE)</f>
        <v>121.12333333333335</v>
      </c>
      <c r="S16" s="112"/>
      <c r="T16" s="32" t="s">
        <v>45</v>
      </c>
      <c r="U16" s="459" t="s">
        <v>482</v>
      </c>
      <c r="V16" s="112"/>
      <c r="W16" s="1225">
        <f t="shared" si="2"/>
        <v>2690.1099881367313</v>
      </c>
      <c r="X16" s="996">
        <f t="shared" si="3"/>
        <v>2687.5778699454659</v>
      </c>
      <c r="Y16" s="996">
        <f t="shared" si="4"/>
        <v>2.5321181912653232</v>
      </c>
      <c r="Z16" s="199"/>
      <c r="AA16" s="1225">
        <f t="shared" ref="AA16:AA23" si="7">J16/R16</f>
        <v>3211.3812367559235</v>
      </c>
      <c r="AB16" s="996">
        <f t="shared" ref="AB16:AB23" si="8">K16/R16</f>
        <v>3210.4700167872966</v>
      </c>
      <c r="AC16" s="996">
        <f t="shared" ref="AC16:AC23" si="9">L16/R16</f>
        <v>0.91121996862701926</v>
      </c>
      <c r="AD16" s="35"/>
      <c r="AE16" s="36"/>
      <c r="AF16" s="1231">
        <f t="shared" si="5"/>
        <v>-0.16231995212931194</v>
      </c>
      <c r="AG16" s="178"/>
      <c r="AH16" s="202"/>
      <c r="AI16" s="450"/>
      <c r="AJ16" s="257"/>
    </row>
    <row r="17" spans="1:36" ht="12" customHeight="1" x14ac:dyDescent="0.25">
      <c r="A17" s="112"/>
      <c r="B17" s="1234" t="s">
        <v>45</v>
      </c>
      <c r="C17" s="1816" t="s">
        <v>483</v>
      </c>
      <c r="D17" s="1070" t="s">
        <v>46</v>
      </c>
      <c r="E17" s="112"/>
      <c r="F17" s="1225">
        <f t="shared" si="6"/>
        <v>389678.83</v>
      </c>
      <c r="G17" s="996">
        <v>388980.08</v>
      </c>
      <c r="H17" s="996">
        <v>698.75</v>
      </c>
      <c r="I17" s="1008"/>
      <c r="J17" s="1225">
        <f t="shared" si="0"/>
        <v>292546.97000000003</v>
      </c>
      <c r="K17" s="996">
        <v>292370.27</v>
      </c>
      <c r="L17" s="996">
        <v>176.7</v>
      </c>
      <c r="M17" s="75"/>
      <c r="N17" s="29"/>
      <c r="O17" s="947">
        <f t="shared" si="1"/>
        <v>0.33202141864603818</v>
      </c>
      <c r="P17" s="149"/>
      <c r="Q17" s="1047">
        <f>VLOOKUP(B17,'FX rates'!$B$9:$K$116,9,FALSE)</f>
        <v>108.739</v>
      </c>
      <c r="R17" s="1048">
        <f>VLOOKUP(B17,'FX rates'!$B$9:$K$116,10,FALSE)</f>
        <v>121.12333333333335</v>
      </c>
      <c r="S17" s="112"/>
      <c r="T17" s="32" t="s">
        <v>45</v>
      </c>
      <c r="U17" s="459" t="s">
        <v>483</v>
      </c>
      <c r="V17" s="112"/>
      <c r="W17" s="1225">
        <f>SUM(X17:Y17)</f>
        <v>3583.6160899033462</v>
      </c>
      <c r="X17" s="996">
        <f t="shared" si="3"/>
        <v>3577.190152567156</v>
      </c>
      <c r="Y17" s="996">
        <f t="shared" si="4"/>
        <v>6.4259373361903274</v>
      </c>
      <c r="Z17" s="199"/>
      <c r="AA17" s="1225">
        <f t="shared" si="7"/>
        <v>2415.2816963425707</v>
      </c>
      <c r="AB17" s="996">
        <f t="shared" si="8"/>
        <v>2413.8228527396318</v>
      </c>
      <c r="AC17" s="996">
        <f t="shared" si="9"/>
        <v>1.4588436029391527</v>
      </c>
      <c r="AD17" s="35"/>
      <c r="AE17" s="36"/>
      <c r="AF17" s="1231">
        <f>W17/AA17-1</f>
        <v>0.48372593363745886</v>
      </c>
      <c r="AG17" s="178"/>
      <c r="AH17" s="202"/>
      <c r="AI17" s="209"/>
      <c r="AJ17" s="257"/>
    </row>
    <row r="18" spans="1:36" ht="12" customHeight="1" x14ac:dyDescent="0.25">
      <c r="A18" s="112"/>
      <c r="B18" s="1237" t="s">
        <v>47</v>
      </c>
      <c r="C18" s="1816" t="s">
        <v>484</v>
      </c>
      <c r="D18" s="1070" t="s">
        <v>48</v>
      </c>
      <c r="E18" s="112"/>
      <c r="F18" s="1225">
        <f t="shared" ref="F18:F23" si="10">SUM(G18:H18)</f>
        <v>3030382.27</v>
      </c>
      <c r="G18" s="996">
        <v>2960112.77</v>
      </c>
      <c r="H18" s="996">
        <v>70269.5</v>
      </c>
      <c r="I18" s="1008"/>
      <c r="J18" s="1225">
        <f t="shared" si="0"/>
        <v>3391536.9699999997</v>
      </c>
      <c r="K18" s="996">
        <v>3285479.9</v>
      </c>
      <c r="L18" s="996">
        <v>106057.07</v>
      </c>
      <c r="M18" s="75"/>
      <c r="N18" s="29"/>
      <c r="O18" s="947">
        <f t="shared" si="1"/>
        <v>-0.10648703027406473</v>
      </c>
      <c r="P18" s="149"/>
      <c r="Q18" s="1047">
        <f>VLOOKUP(B18,'FX rates'!$B$9:$K$116,9,FALSE)</f>
        <v>1157.23</v>
      </c>
      <c r="R18" s="1048">
        <f>VLOOKUP(B18,'FX rates'!$B$9:$K$116,10,FALSE)</f>
        <v>1134.5608333333332</v>
      </c>
      <c r="S18" s="112"/>
      <c r="T18" s="32" t="s">
        <v>47</v>
      </c>
      <c r="U18" s="459" t="s">
        <v>484</v>
      </c>
      <c r="V18" s="112"/>
      <c r="W18" s="1225">
        <f t="shared" si="2"/>
        <v>2618.6516682077026</v>
      </c>
      <c r="X18" s="996">
        <f t="shared" si="3"/>
        <v>2557.9295127157088</v>
      </c>
      <c r="Y18" s="996">
        <f t="shared" si="4"/>
        <v>60.72215549199381</v>
      </c>
      <c r="Z18" s="199"/>
      <c r="AA18" s="1225">
        <f t="shared" si="7"/>
        <v>2989.2949503956379</v>
      </c>
      <c r="AB18" s="996">
        <f t="shared" si="8"/>
        <v>2895.8164282361827</v>
      </c>
      <c r="AC18" s="996">
        <f t="shared" si="9"/>
        <v>93.478522159455252</v>
      </c>
      <c r="AD18" s="35"/>
      <c r="AE18" s="36"/>
      <c r="AF18" s="1231">
        <f t="shared" si="5"/>
        <v>-0.1239902011472237</v>
      </c>
      <c r="AG18" s="178"/>
      <c r="AH18" s="202"/>
      <c r="AI18" s="209"/>
      <c r="AJ18" s="257"/>
    </row>
    <row r="19" spans="1:36" ht="12" customHeight="1" x14ac:dyDescent="0.25">
      <c r="A19" s="112"/>
      <c r="B19" s="1237" t="s">
        <v>50</v>
      </c>
      <c r="C19" s="1816" t="s">
        <v>486</v>
      </c>
      <c r="D19" s="1070" t="s">
        <v>51</v>
      </c>
      <c r="E19" s="112"/>
      <c r="F19" s="1225">
        <f t="shared" si="10"/>
        <v>1.6289266</v>
      </c>
      <c r="G19" s="996">
        <v>1.6289266</v>
      </c>
      <c r="H19" s="996">
        <v>0</v>
      </c>
      <c r="I19" s="1008"/>
      <c r="J19" s="1225">
        <f t="shared" si="0"/>
        <v>4.55</v>
      </c>
      <c r="K19" s="996">
        <v>4.55</v>
      </c>
      <c r="L19" s="996">
        <v>0</v>
      </c>
      <c r="M19" s="210"/>
      <c r="N19" s="29"/>
      <c r="O19" s="947">
        <f t="shared" si="1"/>
        <v>-0.64199415384615388</v>
      </c>
      <c r="P19" s="149"/>
      <c r="Q19" s="1047">
        <f>VLOOKUP(B19,'FX rates'!$B$9:$K$116,9,FALSE)</f>
        <v>1.43571</v>
      </c>
      <c r="R19" s="1048">
        <f>VLOOKUP(B19,'FX rates'!$B$9:$K$116,10,FALSE)</f>
        <v>1.4432166666666666</v>
      </c>
      <c r="S19" s="112"/>
      <c r="T19" s="32" t="s">
        <v>50</v>
      </c>
      <c r="U19" s="458" t="s">
        <v>486</v>
      </c>
      <c r="V19" s="112"/>
      <c r="W19" s="1225">
        <f t="shared" si="2"/>
        <v>1.1345791280968998</v>
      </c>
      <c r="X19" s="996">
        <f t="shared" si="3"/>
        <v>1.1345791280968998</v>
      </c>
      <c r="Y19" s="996">
        <f t="shared" si="4"/>
        <v>0</v>
      </c>
      <c r="Z19" s="199"/>
      <c r="AA19" s="1225">
        <f t="shared" si="7"/>
        <v>3.1526797778111395</v>
      </c>
      <c r="AB19" s="996">
        <f t="shared" si="8"/>
        <v>3.1526797778111395</v>
      </c>
      <c r="AC19" s="996">
        <f t="shared" si="9"/>
        <v>0</v>
      </c>
      <c r="AD19" s="69"/>
      <c r="AE19" s="29"/>
      <c r="AF19" s="1231">
        <f t="shared" si="5"/>
        <v>-0.64012230608316911</v>
      </c>
      <c r="AG19" s="178"/>
      <c r="AH19" s="202"/>
      <c r="AI19" s="209"/>
      <c r="AJ19" s="257"/>
    </row>
    <row r="20" spans="1:36" ht="12" customHeight="1" x14ac:dyDescent="0.25">
      <c r="A20" s="112"/>
      <c r="B20" s="1237" t="s">
        <v>50</v>
      </c>
      <c r="C20" s="1816" t="s">
        <v>487</v>
      </c>
      <c r="D20" s="1070" t="s">
        <v>51</v>
      </c>
      <c r="E20" s="112"/>
      <c r="F20" s="1225">
        <f t="shared" si="10"/>
        <v>0.20991655000000001</v>
      </c>
      <c r="G20" s="996">
        <v>0.20991655000000001</v>
      </c>
      <c r="H20" s="996">
        <v>0</v>
      </c>
      <c r="I20" s="1008"/>
      <c r="J20" s="1225">
        <f t="shared" si="0"/>
        <v>0</v>
      </c>
      <c r="K20" s="996">
        <v>0</v>
      </c>
      <c r="L20" s="996">
        <v>0</v>
      </c>
      <c r="M20" s="75"/>
      <c r="N20" s="29"/>
      <c r="O20" s="947" t="s">
        <v>131</v>
      </c>
      <c r="P20" s="149"/>
      <c r="Q20" s="1047">
        <f>VLOOKUP(B20,'FX rates'!$B$9:$K$116,9,FALSE)</f>
        <v>1.43571</v>
      </c>
      <c r="R20" s="1048">
        <f>VLOOKUP(B20,'FX rates'!$B$9:$K$116,10,FALSE)</f>
        <v>1.4432166666666666</v>
      </c>
      <c r="S20" s="112"/>
      <c r="T20" s="1237" t="s">
        <v>50</v>
      </c>
      <c r="U20" s="458" t="s">
        <v>487</v>
      </c>
      <c r="V20" s="112"/>
      <c r="W20" s="1225">
        <f>F20/Q20</f>
        <v>0.14621096878896156</v>
      </c>
      <c r="X20" s="996">
        <f t="shared" si="3"/>
        <v>0.14621096878896156</v>
      </c>
      <c r="Y20" s="996">
        <f t="shared" si="4"/>
        <v>0</v>
      </c>
      <c r="Z20" s="199"/>
      <c r="AA20" s="1225">
        <f t="shared" si="7"/>
        <v>0</v>
      </c>
      <c r="AB20" s="996">
        <f t="shared" si="8"/>
        <v>0</v>
      </c>
      <c r="AC20" s="996">
        <f t="shared" si="9"/>
        <v>0</v>
      </c>
      <c r="AD20" s="69"/>
      <c r="AE20" s="29"/>
      <c r="AF20" s="1231" t="s">
        <v>131</v>
      </c>
      <c r="AG20" s="178"/>
      <c r="AH20" s="202"/>
      <c r="AI20" s="209"/>
      <c r="AJ20" s="257"/>
    </row>
    <row r="21" spans="1:36" ht="12" customHeight="1" x14ac:dyDescent="0.25">
      <c r="A21" s="112"/>
      <c r="B21" s="1234" t="s">
        <v>719</v>
      </c>
      <c r="C21" s="1816" t="s">
        <v>488</v>
      </c>
      <c r="D21" s="1070" t="s">
        <v>52</v>
      </c>
      <c r="E21" s="112"/>
      <c r="F21" s="1225">
        <f t="shared" si="10"/>
        <v>3204.2979237</v>
      </c>
      <c r="G21" s="996">
        <v>3204.2979237</v>
      </c>
      <c r="H21" s="996">
        <v>0</v>
      </c>
      <c r="I21" s="1008"/>
      <c r="J21" s="1225">
        <f t="shared" si="0"/>
        <v>667.05</v>
      </c>
      <c r="K21" s="996">
        <v>667.05</v>
      </c>
      <c r="L21" s="996">
        <v>0</v>
      </c>
      <c r="M21" s="75"/>
      <c r="N21" s="29"/>
      <c r="O21" s="947">
        <f t="shared" si="1"/>
        <v>3.8036847668090847</v>
      </c>
      <c r="P21" s="149"/>
      <c r="Q21" s="1047">
        <f>VLOOKUP(B21,'FX rates'!$B$9:$K$116,9,FALSE)</f>
        <v>47.413499999999999</v>
      </c>
      <c r="R21" s="1048">
        <f>VLOOKUP(B21,'FX rates'!$B$9:$K$116,10,FALSE)</f>
        <v>45.567158333333339</v>
      </c>
      <c r="S21" s="112"/>
      <c r="T21" s="32" t="s">
        <v>719</v>
      </c>
      <c r="U21" s="458" t="s">
        <v>488</v>
      </c>
      <c r="V21" s="112"/>
      <c r="W21" s="1225">
        <f t="shared" si="2"/>
        <v>67.581973988421026</v>
      </c>
      <c r="X21" s="996">
        <f t="shared" si="3"/>
        <v>67.581973988421026</v>
      </c>
      <c r="Y21" s="996">
        <f t="shared" si="4"/>
        <v>0</v>
      </c>
      <c r="Z21" s="199"/>
      <c r="AA21" s="1225">
        <f t="shared" si="7"/>
        <v>14.638832536371678</v>
      </c>
      <c r="AB21" s="996">
        <f t="shared" si="8"/>
        <v>14.638832536371678</v>
      </c>
      <c r="AC21" s="996">
        <f t="shared" si="9"/>
        <v>0</v>
      </c>
      <c r="AD21" s="35"/>
      <c r="AE21" s="36"/>
      <c r="AF21" s="1231" t="s">
        <v>131</v>
      </c>
      <c r="AG21" s="178"/>
      <c r="AH21" s="202"/>
      <c r="AI21" s="209"/>
      <c r="AJ21" s="257"/>
    </row>
    <row r="22" spans="1:36" ht="12" customHeight="1" x14ac:dyDescent="0.25">
      <c r="A22" s="112"/>
      <c r="B22" s="1234" t="s">
        <v>55</v>
      </c>
      <c r="C22" s="1816" t="s">
        <v>489</v>
      </c>
      <c r="D22" s="1070" t="s">
        <v>54</v>
      </c>
      <c r="E22" s="112"/>
      <c r="F22" s="1225">
        <f t="shared" si="10"/>
        <v>142004.88</v>
      </c>
      <c r="G22" s="996">
        <v>142004.88</v>
      </c>
      <c r="H22" s="996">
        <v>0</v>
      </c>
      <c r="I22" s="1008"/>
      <c r="J22" s="1225">
        <f t="shared" si="0"/>
        <v>93401.67</v>
      </c>
      <c r="K22" s="996">
        <v>93401.67</v>
      </c>
      <c r="L22" s="996">
        <v>0</v>
      </c>
      <c r="M22" s="75"/>
      <c r="N22" s="29"/>
      <c r="O22" s="947">
        <f t="shared" si="1"/>
        <v>0.52036767650942439</v>
      </c>
      <c r="P22" s="149"/>
      <c r="Q22" s="1047">
        <f>VLOOKUP(B22,'FX rates'!$B$9:$K$116,9,FALSE)</f>
        <v>6.6430100000000003</v>
      </c>
      <c r="R22" s="1048">
        <f>VLOOKUP(B22,'FX rates'!$B$9:$K$116,10,FALSE)</f>
        <v>6.2587916666666663</v>
      </c>
      <c r="S22" s="112"/>
      <c r="T22" s="32" t="s">
        <v>55</v>
      </c>
      <c r="U22" s="458" t="s">
        <v>489</v>
      </c>
      <c r="V22" s="112"/>
      <c r="W22" s="1225">
        <f t="shared" si="2"/>
        <v>21376.586818324824</v>
      </c>
      <c r="X22" s="996">
        <f t="shared" si="3"/>
        <v>21376.586818324824</v>
      </c>
      <c r="Y22" s="996">
        <f t="shared" si="4"/>
        <v>0</v>
      </c>
      <c r="Z22" s="199"/>
      <c r="AA22" s="1225">
        <f t="shared" si="7"/>
        <v>14923.275126322307</v>
      </c>
      <c r="AB22" s="996">
        <f t="shared" si="8"/>
        <v>14923.275126322307</v>
      </c>
      <c r="AC22" s="996">
        <f t="shared" si="9"/>
        <v>0</v>
      </c>
      <c r="AD22" s="35"/>
      <c r="AE22" s="36"/>
      <c r="AF22" s="1231">
        <f>W22/AA22-1</f>
        <v>0.43243266892666821</v>
      </c>
      <c r="AG22" s="178"/>
      <c r="AH22" s="202"/>
      <c r="AI22" s="450"/>
      <c r="AJ22" s="257"/>
    </row>
    <row r="23" spans="1:36" ht="12" customHeight="1" x14ac:dyDescent="0.25">
      <c r="A23" s="112"/>
      <c r="B23" s="1235" t="s">
        <v>632</v>
      </c>
      <c r="C23" s="1817" t="s">
        <v>524</v>
      </c>
      <c r="D23" s="1071" t="s">
        <v>59</v>
      </c>
      <c r="E23" s="112"/>
      <c r="F23" s="1226">
        <f t="shared" si="10"/>
        <v>9350.7439038699995</v>
      </c>
      <c r="G23" s="1284">
        <v>9350.7439038699995</v>
      </c>
      <c r="H23" s="1284">
        <v>0</v>
      </c>
      <c r="I23" s="1008"/>
      <c r="J23" s="1226">
        <f t="shared" si="0"/>
        <v>11903.329925460001</v>
      </c>
      <c r="K23" s="1284">
        <v>11903.329925460001</v>
      </c>
      <c r="L23" s="1284">
        <v>0</v>
      </c>
      <c r="M23" s="75"/>
      <c r="N23" s="29"/>
      <c r="O23" s="947">
        <f t="shared" si="1"/>
        <v>-0.21444302036275426</v>
      </c>
      <c r="P23" s="149"/>
      <c r="Q23" s="1049">
        <f>VLOOKUP(B23,'FX rates'!$B$9:$K$116,9,FALSE)</f>
        <v>35.209800000000001</v>
      </c>
      <c r="R23" s="1050">
        <f>VLOOKUP(B23,'FX rates'!$B$9:$K$116,10,FALSE)</f>
        <v>34.372733333333329</v>
      </c>
      <c r="S23" s="112"/>
      <c r="T23" s="42" t="s">
        <v>58</v>
      </c>
      <c r="U23" s="460" t="s">
        <v>491</v>
      </c>
      <c r="V23" s="112"/>
      <c r="W23" s="1226">
        <f t="shared" si="2"/>
        <v>265.5721959190339</v>
      </c>
      <c r="X23" s="1284">
        <f t="shared" si="3"/>
        <v>265.5721959190339</v>
      </c>
      <c r="Y23" s="1284">
        <f t="shared" si="4"/>
        <v>0</v>
      </c>
      <c r="Z23" s="199"/>
      <c r="AA23" s="1226">
        <f t="shared" si="7"/>
        <v>346.3015236532446</v>
      </c>
      <c r="AB23" s="1284">
        <f t="shared" si="8"/>
        <v>346.3015236532446</v>
      </c>
      <c r="AC23" s="1284">
        <f t="shared" si="9"/>
        <v>0</v>
      </c>
      <c r="AD23" s="44"/>
      <c r="AE23" s="36"/>
      <c r="AF23" s="1232">
        <f>W23/AA23-1</f>
        <v>-0.23311860393385342</v>
      </c>
      <c r="AG23" s="178"/>
      <c r="AH23" s="202"/>
      <c r="AI23" s="450"/>
      <c r="AJ23" s="257"/>
    </row>
    <row r="24" spans="1:36" ht="12" customHeight="1" x14ac:dyDescent="0.25">
      <c r="A24" s="112"/>
      <c r="B24" s="72"/>
      <c r="C24" s="58"/>
      <c r="D24" s="183"/>
      <c r="E24" s="112"/>
      <c r="F24" s="1038"/>
      <c r="G24" s="1038"/>
      <c r="H24" s="1038"/>
      <c r="I24" s="1008"/>
      <c r="J24" s="1038"/>
      <c r="K24" s="1038"/>
      <c r="L24" s="1038"/>
      <c r="M24" s="187"/>
      <c r="N24" s="166"/>
      <c r="O24" s="191"/>
      <c r="P24" s="149"/>
      <c r="Q24" s="191"/>
      <c r="R24" s="191"/>
      <c r="S24" s="112"/>
      <c r="T24" s="157" t="s">
        <v>30</v>
      </c>
      <c r="U24" s="58"/>
      <c r="V24" s="112"/>
      <c r="W24" s="186">
        <f>SUM(W15:W23)</f>
        <v>30691.129666435074</v>
      </c>
      <c r="X24" s="186"/>
      <c r="Y24" s="186"/>
      <c r="Z24" s="186"/>
      <c r="AA24" s="186">
        <f t="shared" ref="AA24" si="11">SUM(AA15:AA23)</f>
        <v>24084.3730563684</v>
      </c>
      <c r="AB24" s="49"/>
      <c r="AC24" s="49"/>
      <c r="AD24" s="199"/>
      <c r="AE24" s="112"/>
      <c r="AF24" s="184">
        <f>(W24-AA24)/AA24</f>
        <v>0.27431715139953422</v>
      </c>
      <c r="AG24" s="178"/>
      <c r="AH24" s="202"/>
      <c r="AI24" s="450"/>
      <c r="AJ24" s="257"/>
    </row>
    <row r="25" spans="1:36" ht="12" customHeight="1" x14ac:dyDescent="0.25">
      <c r="A25" s="187"/>
      <c r="B25" s="48"/>
      <c r="C25" s="58"/>
      <c r="D25" s="183"/>
      <c r="E25" s="187"/>
      <c r="F25" s="1038"/>
      <c r="G25" s="1038"/>
      <c r="H25" s="1038"/>
      <c r="I25" s="1051"/>
      <c r="J25" s="1038"/>
      <c r="K25" s="1038"/>
      <c r="L25" s="1038"/>
      <c r="M25" s="187"/>
      <c r="N25" s="207"/>
      <c r="O25" s="191"/>
      <c r="P25" s="187"/>
      <c r="Q25" s="191"/>
      <c r="R25" s="191"/>
      <c r="S25" s="187"/>
      <c r="T25" s="48"/>
      <c r="U25" s="58"/>
      <c r="V25" s="187"/>
      <c r="W25" s="893"/>
      <c r="X25" s="29"/>
      <c r="Y25" s="29"/>
      <c r="Z25" s="807"/>
      <c r="AA25" s="893"/>
      <c r="AB25" s="36"/>
      <c r="AC25" s="36"/>
      <c r="AD25" s="807"/>
      <c r="AE25" s="187"/>
      <c r="AF25" s="191"/>
      <c r="AG25" s="178"/>
      <c r="AH25" s="202"/>
    </row>
    <row r="26" spans="1:36" ht="12" customHeight="1" x14ac:dyDescent="0.25">
      <c r="A26" s="187"/>
      <c r="B26" s="20" t="s">
        <v>64</v>
      </c>
      <c r="C26" s="116"/>
      <c r="D26" s="118"/>
      <c r="E26" s="187"/>
      <c r="F26" s="1027"/>
      <c r="G26" s="1008"/>
      <c r="H26" s="1008"/>
      <c r="I26" s="1051"/>
      <c r="J26" s="1027"/>
      <c r="K26" s="1008"/>
      <c r="L26" s="1008"/>
      <c r="N26" s="207"/>
      <c r="O26" s="191"/>
      <c r="P26" s="187"/>
      <c r="Q26" s="191"/>
      <c r="R26" s="191"/>
      <c r="S26" s="187"/>
      <c r="T26" s="20" t="s">
        <v>64</v>
      </c>
      <c r="U26" s="116"/>
      <c r="V26" s="187"/>
      <c r="W26" s="49"/>
      <c r="X26" s="29"/>
      <c r="Y26" s="29"/>
      <c r="Z26" s="807"/>
      <c r="AA26" s="934"/>
      <c r="AB26" s="36"/>
      <c r="AC26" s="36"/>
      <c r="AD26" s="807"/>
      <c r="AE26" s="187"/>
      <c r="AF26" s="184"/>
      <c r="AG26" s="178"/>
      <c r="AH26" s="202"/>
    </row>
    <row r="27" spans="1:36" ht="12" customHeight="1" x14ac:dyDescent="0.25">
      <c r="A27" s="113"/>
      <c r="B27" s="1233" t="s">
        <v>76</v>
      </c>
      <c r="C27" s="1815" t="s">
        <v>496</v>
      </c>
      <c r="D27" s="1818" t="s">
        <v>77</v>
      </c>
      <c r="E27" s="113"/>
      <c r="F27" s="1615">
        <f>SUM(G27:H27)</f>
        <v>950.53051400000004</v>
      </c>
      <c r="G27" s="1616">
        <v>950.53051400000004</v>
      </c>
      <c r="H27" s="1617">
        <v>0</v>
      </c>
      <c r="I27" s="1027"/>
      <c r="J27" s="1224">
        <f>SUM(K27:L27)</f>
        <v>894.97</v>
      </c>
      <c r="K27" s="1066">
        <v>894.97</v>
      </c>
      <c r="L27" s="1066">
        <v>0</v>
      </c>
      <c r="M27" s="1350"/>
      <c r="N27" s="29"/>
      <c r="O27" s="946">
        <f t="shared" si="1"/>
        <v>6.2080867515112249E-2</v>
      </c>
      <c r="P27" s="255"/>
      <c r="Q27" s="1045">
        <f>VLOOKUP(B27,'FX rates'!$B$9:$K$116,9,FALSE)</f>
        <v>9.7287599999999994</v>
      </c>
      <c r="R27" s="1046">
        <f>VLOOKUP(B27,'FX rates'!$B$9:$K$116,10,FALSE)</f>
        <v>9.7567166666666676</v>
      </c>
      <c r="S27" s="113"/>
      <c r="T27" s="26" t="s">
        <v>76</v>
      </c>
      <c r="U27" s="457" t="s">
        <v>496</v>
      </c>
      <c r="V27" s="113"/>
      <c r="W27" s="1224">
        <f>SUM(X27:Y27)</f>
        <v>97.703151686340306</v>
      </c>
      <c r="X27" s="1066">
        <f t="shared" si="3"/>
        <v>97.703151686340306</v>
      </c>
      <c r="Y27" s="1066">
        <f t="shared" si="4"/>
        <v>0</v>
      </c>
      <c r="Z27" s="317"/>
      <c r="AA27" s="1224">
        <f>J27/R27</f>
        <v>91.728604055667631</v>
      </c>
      <c r="AB27" s="1066">
        <f>K27/R27</f>
        <v>91.728604055667631</v>
      </c>
      <c r="AC27" s="1066">
        <f>L27/R27</f>
        <v>0</v>
      </c>
      <c r="AD27" s="805"/>
      <c r="AE27" s="29"/>
      <c r="AF27" s="177">
        <f>W27/AA27-1</f>
        <v>6.5132874223692294E-2</v>
      </c>
      <c r="AG27" s="173"/>
      <c r="AH27" s="240"/>
      <c r="AI27" s="450"/>
      <c r="AJ27" s="257"/>
    </row>
    <row r="28" spans="1:36" s="112" customFormat="1" ht="12" customHeight="1" x14ac:dyDescent="0.25">
      <c r="B28" s="1234" t="s">
        <v>79</v>
      </c>
      <c r="C28" s="1816" t="s">
        <v>497</v>
      </c>
      <c r="D28" s="1819" t="s">
        <v>70</v>
      </c>
      <c r="F28" s="1225">
        <f>SUM(G28:H28)</f>
        <v>6.99931561</v>
      </c>
      <c r="G28" s="996">
        <v>5.5331461400000004</v>
      </c>
      <c r="H28" s="996">
        <v>1.4661694700000001</v>
      </c>
      <c r="I28" s="1008"/>
      <c r="J28" s="1225">
        <f>SUM(K28:L28)</f>
        <v>5.1027902100000002</v>
      </c>
      <c r="K28" s="996">
        <v>4.5047972300000003</v>
      </c>
      <c r="L28" s="996">
        <v>0.59799298000000001</v>
      </c>
      <c r="M28" s="75" t="s">
        <v>130</v>
      </c>
      <c r="N28" s="29"/>
      <c r="O28" s="947">
        <f t="shared" si="1"/>
        <v>0.37166438790357398</v>
      </c>
      <c r="P28" s="149"/>
      <c r="Q28" s="1047">
        <f>VLOOKUP(B28,'FX rates'!$B$9:$K$116,9,FALSE)</f>
        <v>0.90380700000000003</v>
      </c>
      <c r="R28" s="1048">
        <f>VLOOKUP(B28,'FX rates'!$B$9:$K$116,10,FALSE)</f>
        <v>0.90706666666666669</v>
      </c>
      <c r="T28" s="32" t="s">
        <v>79</v>
      </c>
      <c r="U28" s="467" t="s">
        <v>497</v>
      </c>
      <c r="W28" s="1225">
        <f t="shared" ref="W28:W33" si="12">SUM(X28:Y28)</f>
        <v>7.7442591283316018</v>
      </c>
      <c r="X28" s="996">
        <f t="shared" si="3"/>
        <v>6.1220439098170294</v>
      </c>
      <c r="Y28" s="996">
        <f t="shared" si="4"/>
        <v>1.6222152185145724</v>
      </c>
      <c r="Z28" s="199"/>
      <c r="AA28" s="1225">
        <f t="shared" ref="AA28:AA35" si="13">J28/R28</f>
        <v>5.6255955571071583</v>
      </c>
      <c r="AB28" s="996">
        <v>147.06747023372043</v>
      </c>
      <c r="AC28" s="996">
        <f t="shared" ref="AC28:AC35" si="14">L28/R28</f>
        <v>0.65926023078053797</v>
      </c>
      <c r="AD28" s="35" t="s">
        <v>130</v>
      </c>
      <c r="AE28" s="36"/>
      <c r="AF28" s="177">
        <f>W28/AA28-1</f>
        <v>0.37661142713108942</v>
      </c>
      <c r="AG28" s="178"/>
      <c r="AH28" s="202"/>
      <c r="AI28" s="450"/>
      <c r="AJ28" s="450"/>
    </row>
    <row r="29" spans="1:36" ht="12" customHeight="1" x14ac:dyDescent="0.25">
      <c r="A29" s="113"/>
      <c r="B29" s="1822" t="s">
        <v>82</v>
      </c>
      <c r="C29" s="1816" t="s">
        <v>499</v>
      </c>
      <c r="D29" s="1820" t="s">
        <v>70</v>
      </c>
      <c r="E29" s="113"/>
      <c r="F29" s="1225">
        <f>SUM(G29:H29)</f>
        <v>211.41526438</v>
      </c>
      <c r="G29" s="996">
        <v>181.79325420999999</v>
      </c>
      <c r="H29" s="996">
        <v>29.622010169999999</v>
      </c>
      <c r="I29" s="1027"/>
      <c r="J29" s="1225">
        <f t="shared" ref="J29:J35" si="15">SUM(K29:L29)</f>
        <v>170.19915528000101</v>
      </c>
      <c r="K29" s="996">
        <v>167.603798130001</v>
      </c>
      <c r="L29" s="996">
        <v>2.5953571500000101</v>
      </c>
      <c r="M29" s="1537"/>
      <c r="N29" s="29"/>
      <c r="O29" s="947">
        <f t="shared" si="1"/>
        <v>0.24216400505744476</v>
      </c>
      <c r="P29" s="255"/>
      <c r="Q29" s="1047">
        <f>VLOOKUP(B29,'FX rates'!$B$9:$K$116,9,FALSE)</f>
        <v>0.90380700000000003</v>
      </c>
      <c r="R29" s="1048">
        <f>VLOOKUP(B29,'FX rates'!$B$9:$K$116,10,FALSE)</f>
        <v>0.90706666666666669</v>
      </c>
      <c r="S29" s="113"/>
      <c r="T29" s="260" t="s">
        <v>82</v>
      </c>
      <c r="U29" s="506" t="s">
        <v>499</v>
      </c>
      <c r="V29" s="113"/>
      <c r="W29" s="1225">
        <f>SUM(X29:Y29)</f>
        <v>233.91638301097467</v>
      </c>
      <c r="X29" s="996">
        <f t="shared" si="3"/>
        <v>201.14167539087435</v>
      </c>
      <c r="Y29" s="996">
        <f t="shared" si="4"/>
        <v>32.774707620100308</v>
      </c>
      <c r="Z29" s="317"/>
      <c r="AA29" s="1225">
        <f t="shared" si="13"/>
        <v>187.63687558430215</v>
      </c>
      <c r="AB29" s="996">
        <v>184.77561163824893</v>
      </c>
      <c r="AC29" s="996">
        <f t="shared" si="14"/>
        <v>2.861263946053223</v>
      </c>
      <c r="AD29" s="630"/>
      <c r="AE29" s="29"/>
      <c r="AF29" s="177">
        <f>W29/AA29-1</f>
        <v>0.24664398872853699</v>
      </c>
      <c r="AG29" s="173"/>
      <c r="AH29" s="240"/>
      <c r="AI29" s="450"/>
      <c r="AJ29" s="257"/>
    </row>
    <row r="30" spans="1:36" ht="12" customHeight="1" x14ac:dyDescent="0.25">
      <c r="A30" s="112"/>
      <c r="B30" s="1234" t="s">
        <v>83</v>
      </c>
      <c r="C30" s="1816" t="s">
        <v>500</v>
      </c>
      <c r="D30" s="1819" t="s">
        <v>70</v>
      </c>
      <c r="E30" s="112"/>
      <c r="F30" s="1225">
        <f>SUM(G30:H30)</f>
        <v>1058.2589274125</v>
      </c>
      <c r="G30" s="996">
        <v>1054.4135754480001</v>
      </c>
      <c r="H30" s="996">
        <v>3.8453519644999998</v>
      </c>
      <c r="I30" s="1008"/>
      <c r="J30" s="1225">
        <f t="shared" si="15"/>
        <v>1835.0199620000001</v>
      </c>
      <c r="K30" s="996">
        <v>1834.462</v>
      </c>
      <c r="L30" s="996">
        <v>0.55796199999999996</v>
      </c>
      <c r="M30" s="75"/>
      <c r="N30" s="29"/>
      <c r="O30" s="947">
        <f t="shared" si="1"/>
        <v>-0.42329841128316836</v>
      </c>
      <c r="P30" s="149"/>
      <c r="Q30" s="1047">
        <f>VLOOKUP(B30,'FX rates'!$B$9:$K$116,9,FALSE)</f>
        <v>0.90380700000000003</v>
      </c>
      <c r="R30" s="1048">
        <f>VLOOKUP(B30,'FX rates'!$B$9:$K$116,10,FALSE)</f>
        <v>0.90706666666666669</v>
      </c>
      <c r="S30" s="112"/>
      <c r="T30" s="32" t="s">
        <v>83</v>
      </c>
      <c r="U30" s="459" t="s">
        <v>500</v>
      </c>
      <c r="V30" s="112"/>
      <c r="W30" s="1225">
        <f t="shared" si="12"/>
        <v>1170.8903863463108</v>
      </c>
      <c r="X30" s="996">
        <f t="shared" si="3"/>
        <v>1166.6357700792316</v>
      </c>
      <c r="Y30" s="996">
        <f t="shared" si="4"/>
        <v>4.2546162670791441</v>
      </c>
      <c r="Z30" s="199"/>
      <c r="AA30" s="1225">
        <f t="shared" si="13"/>
        <v>2023.0265640158755</v>
      </c>
      <c r="AB30" s="996">
        <v>2022.4114361311185</v>
      </c>
      <c r="AC30" s="996">
        <f t="shared" si="14"/>
        <v>0.61512788475672486</v>
      </c>
      <c r="AD30" s="35"/>
      <c r="AE30" s="36"/>
      <c r="AF30" s="177" t="s">
        <v>131</v>
      </c>
      <c r="AG30" s="178"/>
      <c r="AH30" s="202"/>
    </row>
    <row r="31" spans="1:36" ht="12" customHeight="1" x14ac:dyDescent="0.25">
      <c r="A31" s="112"/>
      <c r="B31" s="1234" t="s">
        <v>84</v>
      </c>
      <c r="C31" s="1816" t="s">
        <v>501</v>
      </c>
      <c r="D31" s="1819" t="s">
        <v>85</v>
      </c>
      <c r="E31" s="112"/>
      <c r="F31" s="1225">
        <f>SUM(G31:H31)</f>
        <v>1661.7300110823753</v>
      </c>
      <c r="G31" s="996">
        <v>207.89326107273399</v>
      </c>
      <c r="H31" s="996">
        <v>1453.8367500096413</v>
      </c>
      <c r="I31" s="1008"/>
      <c r="J31" s="1225">
        <f t="shared" si="15"/>
        <v>556.5</v>
      </c>
      <c r="K31" s="996">
        <v>179.58</v>
      </c>
      <c r="L31" s="996">
        <v>376.92</v>
      </c>
      <c r="M31" s="75"/>
      <c r="N31" s="29"/>
      <c r="O31" s="947">
        <f t="shared" si="1"/>
        <v>1.9860377557634776</v>
      </c>
      <c r="P31" s="149"/>
      <c r="Q31" s="1047">
        <f>VLOOKUP(B31,'FX rates'!$B$9:$K$116,9,FALSE)</f>
        <v>14.6919</v>
      </c>
      <c r="R31" s="1048">
        <f>VLOOKUP(B31,'FX rates'!$B$9:$K$116,10,FALSE)</f>
        <v>12.923733333333333</v>
      </c>
      <c r="S31" s="112"/>
      <c r="T31" s="32" t="s">
        <v>84</v>
      </c>
      <c r="U31" s="459" t="s">
        <v>501</v>
      </c>
      <c r="V31" s="112"/>
      <c r="W31" s="1225">
        <f>F31/Q31</f>
        <v>113.1051811598483</v>
      </c>
      <c r="X31" s="996">
        <f t="shared" si="3"/>
        <v>14.150195759073638</v>
      </c>
      <c r="Y31" s="996">
        <f t="shared" si="4"/>
        <v>98.95498540077466</v>
      </c>
      <c r="Z31" s="199"/>
      <c r="AA31" s="1225">
        <f t="shared" si="13"/>
        <v>43.06031280950809</v>
      </c>
      <c r="AB31" s="996">
        <v>13.895365632221857</v>
      </c>
      <c r="AC31" s="996">
        <f t="shared" si="14"/>
        <v>29.164947177286237</v>
      </c>
      <c r="AD31" s="35"/>
      <c r="AE31" s="36"/>
      <c r="AF31" s="177">
        <f>(W31-AA31)/AA31</f>
        <v>1.6266688228719439</v>
      </c>
      <c r="AG31" s="178"/>
      <c r="AH31" s="202"/>
    </row>
    <row r="32" spans="1:36" ht="12" customHeight="1" x14ac:dyDescent="0.25">
      <c r="A32" s="112"/>
      <c r="B32" s="1234" t="s">
        <v>84</v>
      </c>
      <c r="C32" s="1816" t="s">
        <v>503</v>
      </c>
      <c r="D32" s="1819" t="s">
        <v>85</v>
      </c>
      <c r="E32" s="112"/>
      <c r="F32" s="1225">
        <v>0.05</v>
      </c>
      <c r="G32" s="996">
        <v>5.12897696E-2</v>
      </c>
      <c r="H32" s="996">
        <v>0</v>
      </c>
      <c r="I32" s="1008"/>
      <c r="J32" s="1225">
        <f t="shared" si="15"/>
        <v>3.81</v>
      </c>
      <c r="K32" s="996">
        <v>3.81</v>
      </c>
      <c r="L32" s="996">
        <v>0</v>
      </c>
      <c r="M32" s="75"/>
      <c r="N32" s="29"/>
      <c r="O32" s="947">
        <f t="shared" si="1"/>
        <v>-0.9868766404199476</v>
      </c>
      <c r="P32" s="149"/>
      <c r="Q32" s="1047">
        <f>VLOOKUP(B32,'FX rates'!$B$9:$K$116,9,FALSE)</f>
        <v>14.6919</v>
      </c>
      <c r="R32" s="1048">
        <f>VLOOKUP(B32,'FX rates'!$B$9:$K$116,10,FALSE)</f>
        <v>12.923733333333333</v>
      </c>
      <c r="S32" s="112"/>
      <c r="T32" s="32" t="s">
        <v>84</v>
      </c>
      <c r="U32" s="459" t="s">
        <v>503</v>
      </c>
      <c r="V32" s="112"/>
      <c r="W32" s="1225">
        <f>SUM(X32:Y32)</f>
        <v>3.4910235980370134E-3</v>
      </c>
      <c r="X32" s="996">
        <f t="shared" si="3"/>
        <v>3.4910235980370134E-3</v>
      </c>
      <c r="Y32" s="996">
        <f t="shared" si="4"/>
        <v>0</v>
      </c>
      <c r="Z32" s="199"/>
      <c r="AA32" s="1225">
        <f t="shared" si="13"/>
        <v>0.29480645427533841</v>
      </c>
      <c r="AB32" s="996">
        <v>0.29480645427533841</v>
      </c>
      <c r="AC32" s="996">
        <f t="shared" si="14"/>
        <v>0</v>
      </c>
      <c r="AD32" s="35"/>
      <c r="AE32" s="36"/>
      <c r="AF32" s="177" t="s">
        <v>131</v>
      </c>
      <c r="AG32" s="178"/>
      <c r="AH32" s="202"/>
    </row>
    <row r="33" spans="1:36" ht="12" customHeight="1" x14ac:dyDescent="0.25">
      <c r="A33" s="112"/>
      <c r="B33" s="1234" t="s">
        <v>90</v>
      </c>
      <c r="C33" s="1816" t="s">
        <v>506</v>
      </c>
      <c r="D33" s="1819" t="s">
        <v>91</v>
      </c>
      <c r="E33" s="112"/>
      <c r="F33" s="1225">
        <f>SUM(G33:H33)</f>
        <v>4222.8585870000006</v>
      </c>
      <c r="G33" s="996">
        <v>4207.0717640000003</v>
      </c>
      <c r="H33" s="996">
        <v>15.786823</v>
      </c>
      <c r="I33" s="1008"/>
      <c r="J33" s="1225">
        <f t="shared" si="15"/>
        <v>3950.2752540000001</v>
      </c>
      <c r="K33" s="996">
        <v>3944.6514139999999</v>
      </c>
      <c r="L33" s="996">
        <v>5.6238400000000004</v>
      </c>
      <c r="M33" s="75"/>
      <c r="N33" s="29"/>
      <c r="O33" s="947">
        <f t="shared" si="1"/>
        <v>6.9003630246774819E-2</v>
      </c>
      <c r="P33" s="149"/>
      <c r="Q33" s="1047">
        <f>VLOOKUP(B33,'FX rates'!$B$9:$K$116,9,FALSE)</f>
        <v>66.912499999999994</v>
      </c>
      <c r="R33" s="1048">
        <f>VLOOKUP(B33,'FX rates'!$B$9:$K$116,10,FALSE)</f>
        <v>61.857875</v>
      </c>
      <c r="S33" s="112"/>
      <c r="T33" s="32" t="s">
        <v>90</v>
      </c>
      <c r="U33" s="459" t="s">
        <v>506</v>
      </c>
      <c r="V33" s="112"/>
      <c r="W33" s="1225">
        <f t="shared" si="12"/>
        <v>63.11016008966935</v>
      </c>
      <c r="X33" s="996">
        <f t="shared" si="3"/>
        <v>62.874227745189621</v>
      </c>
      <c r="Y33" s="996">
        <f t="shared" si="4"/>
        <v>0.23593234447973102</v>
      </c>
      <c r="Z33" s="199"/>
      <c r="AA33" s="1225">
        <f t="shared" si="13"/>
        <v>63.860506912014031</v>
      </c>
      <c r="AB33" s="996">
        <v>63.769591406106336</v>
      </c>
      <c r="AC33" s="996">
        <f t="shared" si="14"/>
        <v>9.0915505907695676E-2</v>
      </c>
      <c r="AD33" s="35"/>
      <c r="AE33" s="36"/>
      <c r="AF33" s="177">
        <f>W33/AA33-1</f>
        <v>-1.1749778675864575E-2</v>
      </c>
      <c r="AG33" s="178"/>
      <c r="AH33" s="202"/>
    </row>
    <row r="34" spans="1:36" ht="12" customHeight="1" x14ac:dyDescent="0.25">
      <c r="A34" s="112"/>
      <c r="B34" s="1234" t="s">
        <v>94</v>
      </c>
      <c r="C34" s="1816" t="s">
        <v>507</v>
      </c>
      <c r="D34" s="1819" t="s">
        <v>70</v>
      </c>
      <c r="E34" s="112"/>
      <c r="F34" s="1225">
        <v>513.71</v>
      </c>
      <c r="G34" s="996" t="s">
        <v>131</v>
      </c>
      <c r="H34" s="996" t="s">
        <v>131</v>
      </c>
      <c r="I34" s="1008"/>
      <c r="J34" s="1225">
        <f t="shared" si="15"/>
        <v>445.39</v>
      </c>
      <c r="K34" s="996">
        <v>396.94</v>
      </c>
      <c r="L34" s="996">
        <v>48.45</v>
      </c>
      <c r="M34" s="75"/>
      <c r="N34" s="29"/>
      <c r="O34" s="947">
        <f t="shared" si="1"/>
        <v>0.15339365499898977</v>
      </c>
      <c r="P34" s="149"/>
      <c r="Q34" s="1047">
        <f>VLOOKUP(B34,'FX rates'!$B$9:$K$116,9,FALSE)</f>
        <v>0.90380700000000003</v>
      </c>
      <c r="R34" s="1048">
        <f>VLOOKUP(B34,'FX rates'!$B$9:$K$116,10,FALSE)</f>
        <v>0.90706666666666669</v>
      </c>
      <c r="S34" s="112"/>
      <c r="T34" s="32" t="s">
        <v>94</v>
      </c>
      <c r="U34" s="459" t="s">
        <v>507</v>
      </c>
      <c r="V34" s="112"/>
      <c r="W34" s="1225">
        <f>F34/Q34</f>
        <v>568.38462193809073</v>
      </c>
      <c r="X34" s="996" t="s">
        <v>131</v>
      </c>
      <c r="Y34" s="996" t="s">
        <v>131</v>
      </c>
      <c r="Z34" s="199"/>
      <c r="AA34" s="1225">
        <f t="shared" si="13"/>
        <v>491.02234308393355</v>
      </c>
      <c r="AB34" s="996">
        <v>437.60840805526971</v>
      </c>
      <c r="AC34" s="996">
        <f t="shared" si="14"/>
        <v>53.413935028663829</v>
      </c>
      <c r="AD34" s="35"/>
      <c r="AE34" s="36"/>
      <c r="AF34" s="177">
        <f>W34/AA34-1</f>
        <v>0.15755347988499402</v>
      </c>
      <c r="AG34" s="178"/>
      <c r="AH34" s="202"/>
    </row>
    <row r="35" spans="1:36" ht="12" customHeight="1" x14ac:dyDescent="0.25">
      <c r="A35" s="112"/>
      <c r="B35" s="1235" t="s">
        <v>97</v>
      </c>
      <c r="C35" s="1817" t="s">
        <v>509</v>
      </c>
      <c r="D35" s="1821" t="s">
        <v>98</v>
      </c>
      <c r="E35" s="112"/>
      <c r="F35" s="1226" t="s">
        <v>131</v>
      </c>
      <c r="G35" s="1284" t="s">
        <v>131</v>
      </c>
      <c r="H35" s="1284" t="s">
        <v>131</v>
      </c>
      <c r="I35" s="1008"/>
      <c r="J35" s="1226">
        <f t="shared" si="15"/>
        <v>2010</v>
      </c>
      <c r="K35" s="1284">
        <v>1795</v>
      </c>
      <c r="L35" s="1284">
        <v>215</v>
      </c>
      <c r="M35" s="78"/>
      <c r="N35" s="29"/>
      <c r="O35" s="948" t="s">
        <v>131</v>
      </c>
      <c r="P35" s="149"/>
      <c r="Q35" s="1049">
        <f>VLOOKUP(B35,'FX rates'!$B$9:$K$116,9,FALSE)</f>
        <v>8.3936399999999995</v>
      </c>
      <c r="R35" s="1050">
        <f>VLOOKUP(B35,'FX rates'!$B$9:$K$116,10,FALSE)</f>
        <v>8.1362250000000014</v>
      </c>
      <c r="S35" s="112"/>
      <c r="T35" s="42" t="s">
        <v>97</v>
      </c>
      <c r="U35" s="460" t="s">
        <v>509</v>
      </c>
      <c r="V35" s="112"/>
      <c r="W35" s="1226" t="s">
        <v>131</v>
      </c>
      <c r="X35" s="1284" t="s">
        <v>131</v>
      </c>
      <c r="Y35" s="1284" t="s">
        <v>131</v>
      </c>
      <c r="Z35" s="199"/>
      <c r="AA35" s="1226">
        <f t="shared" si="13"/>
        <v>247.04331554252735</v>
      </c>
      <c r="AB35" s="1284">
        <v>220.61828427802817</v>
      </c>
      <c r="AC35" s="1284">
        <f t="shared" si="14"/>
        <v>26.425031264499196</v>
      </c>
      <c r="AD35" s="44"/>
      <c r="AE35" s="36"/>
      <c r="AF35" s="182" t="s">
        <v>131</v>
      </c>
      <c r="AG35" s="178"/>
      <c r="AH35" s="202"/>
    </row>
    <row r="36" spans="1:36" ht="12" customHeight="1" x14ac:dyDescent="0.25">
      <c r="A36" s="112"/>
      <c r="B36" s="112"/>
      <c r="C36" s="112"/>
      <c r="D36" s="112"/>
      <c r="E36" s="112"/>
      <c r="F36" s="1027"/>
      <c r="G36" s="1008"/>
      <c r="H36" s="1008"/>
      <c r="I36" s="1008"/>
      <c r="J36" s="1027"/>
      <c r="K36" s="1008"/>
      <c r="L36" s="1008"/>
      <c r="M36" s="23"/>
      <c r="N36" s="166"/>
      <c r="O36" s="149"/>
      <c r="P36" s="149"/>
      <c r="Q36" s="388"/>
      <c r="R36" s="388"/>
      <c r="S36" s="112"/>
      <c r="T36" s="157" t="s">
        <v>30</v>
      </c>
      <c r="U36" s="112"/>
      <c r="V36" s="112"/>
      <c r="W36" s="822">
        <f>SUM(W28:W35)</f>
        <v>2157.1544826968238</v>
      </c>
      <c r="X36" s="822"/>
      <c r="Y36" s="822"/>
      <c r="Z36" s="822"/>
      <c r="AA36" s="822">
        <f t="shared" ref="AA36" si="16">SUM(AA28:AA35)</f>
        <v>3061.5703199595428</v>
      </c>
      <c r="AB36" s="199"/>
      <c r="AC36" s="199"/>
      <c r="AD36" s="199"/>
      <c r="AE36" s="112"/>
      <c r="AF36" s="184">
        <f>(W36-AA36)/AA36</f>
        <v>-0.29540913411868663</v>
      </c>
      <c r="AG36" s="178"/>
      <c r="AH36" s="202"/>
      <c r="AI36" s="450"/>
      <c r="AJ36" s="257"/>
    </row>
    <row r="37" spans="1:36" ht="12" customHeight="1" x14ac:dyDescent="0.25">
      <c r="A37" s="112"/>
      <c r="B37" s="203"/>
      <c r="C37" s="92"/>
      <c r="D37" s="112"/>
      <c r="E37" s="112"/>
      <c r="F37" s="192"/>
      <c r="G37" s="23"/>
      <c r="H37" s="23"/>
      <c r="I37" s="23"/>
      <c r="J37" s="192"/>
      <c r="K37" s="23"/>
      <c r="L37" s="23"/>
      <c r="M37" s="23"/>
      <c r="N37" s="166"/>
      <c r="O37" s="149"/>
      <c r="P37" s="149"/>
      <c r="Q37" s="112"/>
      <c r="R37" s="112"/>
      <c r="S37" s="112"/>
      <c r="T37" s="112"/>
      <c r="U37" s="203"/>
      <c r="V37" s="149"/>
      <c r="W37" s="317"/>
      <c r="X37" s="538"/>
      <c r="Y37" s="538"/>
      <c r="Z37" s="199"/>
      <c r="AA37" s="317"/>
      <c r="AB37" s="199"/>
      <c r="AC37" s="199"/>
      <c r="AD37" s="199"/>
      <c r="AE37" s="112"/>
      <c r="AF37" s="112"/>
      <c r="AG37" s="202"/>
      <c r="AH37" s="202"/>
    </row>
    <row r="38" spans="1:36" ht="12" customHeight="1" x14ac:dyDescent="0.25">
      <c r="A38" s="112"/>
      <c r="B38" s="80"/>
      <c r="C38" s="80"/>
      <c r="D38" s="112"/>
      <c r="E38" s="112"/>
      <c r="F38" s="255"/>
      <c r="G38" s="149"/>
      <c r="H38" s="149"/>
      <c r="I38" s="149"/>
      <c r="J38" s="255"/>
      <c r="K38" s="149"/>
      <c r="L38" s="149"/>
      <c r="M38" s="149"/>
      <c r="N38" s="112"/>
      <c r="O38" s="149"/>
      <c r="P38" s="149"/>
      <c r="Q38" s="112"/>
      <c r="R38" s="112"/>
      <c r="S38" s="112"/>
      <c r="T38" s="1018" t="s">
        <v>132</v>
      </c>
      <c r="U38" s="1075"/>
      <c r="V38" s="391"/>
      <c r="W38" s="1076">
        <f>SUM(W12,W24,W36)</f>
        <v>32856.996060822334</v>
      </c>
      <c r="X38" s="1077"/>
      <c r="Y38" s="1077"/>
      <c r="Z38" s="1077"/>
      <c r="AA38" s="1076">
        <f>SUM(AA12,AA24,AA36)</f>
        <v>27726.651575620825</v>
      </c>
      <c r="AB38" s="1078"/>
      <c r="AC38" s="1078"/>
      <c r="AD38" s="1078"/>
      <c r="AE38" s="391"/>
      <c r="AF38" s="1079">
        <f>W38/AA38-1</f>
        <v>0.18503296264279023</v>
      </c>
      <c r="AG38" s="202"/>
      <c r="AH38" s="202"/>
    </row>
    <row r="39" spans="1:36" ht="12" customHeight="1" x14ac:dyDescent="0.25">
      <c r="A39" s="112"/>
      <c r="B39" s="187"/>
      <c r="C39" s="187"/>
      <c r="D39" s="187"/>
      <c r="E39" s="187"/>
      <c r="F39" s="502"/>
      <c r="G39" s="187"/>
      <c r="H39" s="187"/>
      <c r="I39" s="187"/>
      <c r="J39" s="502"/>
      <c r="K39" s="187"/>
      <c r="L39" s="187"/>
      <c r="M39" s="187"/>
      <c r="N39" s="187"/>
      <c r="O39" s="187"/>
      <c r="P39" s="187"/>
      <c r="Q39" s="187"/>
      <c r="R39" s="187"/>
      <c r="S39" s="187"/>
      <c r="T39" s="187"/>
      <c r="U39" s="187"/>
      <c r="V39" s="187"/>
      <c r="W39" s="502"/>
      <c r="X39" s="187"/>
      <c r="Y39" s="187"/>
      <c r="Z39" s="187"/>
      <c r="AA39" s="502"/>
      <c r="AB39" s="187"/>
      <c r="AC39" s="187"/>
      <c r="AD39" s="187"/>
      <c r="AE39" s="187"/>
      <c r="AF39" s="187"/>
      <c r="AG39" s="1907"/>
      <c r="AH39" s="202"/>
    </row>
    <row r="40" spans="1:36" ht="12" customHeight="1" x14ac:dyDescent="0.25">
      <c r="A40" s="112"/>
      <c r="B40" s="87" t="s">
        <v>110</v>
      </c>
      <c r="C40" s="112"/>
      <c r="D40" s="112"/>
      <c r="E40" s="112"/>
      <c r="F40" s="113"/>
      <c r="G40" s="112"/>
      <c r="H40" s="112"/>
      <c r="I40" s="112"/>
      <c r="J40" s="113"/>
      <c r="K40" s="112"/>
      <c r="L40" s="112"/>
      <c r="M40" s="112"/>
      <c r="N40" s="112"/>
      <c r="O40" s="112"/>
      <c r="P40" s="112"/>
      <c r="Q40" s="112"/>
      <c r="R40" s="112"/>
      <c r="S40" s="112"/>
      <c r="T40" s="87"/>
      <c r="U40" s="112"/>
      <c r="V40" s="149"/>
      <c r="W40" s="113"/>
      <c r="X40" s="112"/>
      <c r="Y40" s="112"/>
      <c r="Z40" s="112"/>
      <c r="AA40" s="113"/>
      <c r="AB40" s="112"/>
      <c r="AC40" s="112"/>
      <c r="AD40" s="112"/>
      <c r="AE40" s="112"/>
      <c r="AF40" s="149"/>
      <c r="AG40" s="1908"/>
      <c r="AH40" s="1908"/>
      <c r="AI40" s="148"/>
    </row>
    <row r="41" spans="1:36" ht="12" customHeight="1" x14ac:dyDescent="0.25">
      <c r="A41" s="187"/>
      <c r="B41" s="87" t="s">
        <v>111</v>
      </c>
      <c r="C41" s="112"/>
      <c r="D41" s="112"/>
      <c r="E41" s="112"/>
      <c r="F41" s="113"/>
      <c r="G41" s="112"/>
      <c r="H41" s="112"/>
      <c r="I41" s="112"/>
      <c r="J41" s="113"/>
      <c r="K41" s="112"/>
      <c r="L41" s="112"/>
      <c r="M41" s="112"/>
      <c r="N41" s="112"/>
      <c r="O41" s="112"/>
      <c r="P41" s="112"/>
      <c r="Q41" s="112"/>
      <c r="R41" s="112"/>
      <c r="S41" s="112"/>
      <c r="T41" s="87"/>
      <c r="U41" s="112"/>
      <c r="V41" s="112"/>
      <c r="W41" s="113"/>
      <c r="X41" s="112"/>
      <c r="Y41" s="112"/>
      <c r="Z41" s="112"/>
      <c r="AA41" s="113"/>
      <c r="AB41" s="112"/>
      <c r="AC41" s="112"/>
      <c r="AD41" s="112"/>
      <c r="AE41" s="112"/>
      <c r="AF41" s="112"/>
      <c r="AH41" s="202"/>
    </row>
    <row r="42" spans="1:36" ht="12" customHeight="1" x14ac:dyDescent="0.25">
      <c r="A42" s="187"/>
      <c r="B42" s="87" t="s">
        <v>112</v>
      </c>
      <c r="C42" s="112"/>
      <c r="D42" s="112"/>
      <c r="E42" s="112"/>
      <c r="F42" s="113"/>
      <c r="G42" s="112"/>
      <c r="H42" s="112"/>
      <c r="I42" s="112"/>
      <c r="J42" s="113"/>
      <c r="K42" s="112"/>
      <c r="L42" s="112"/>
      <c r="M42" s="112"/>
      <c r="N42" s="112"/>
      <c r="O42" s="112"/>
      <c r="P42" s="112"/>
      <c r="Q42" s="112"/>
      <c r="R42" s="112"/>
      <c r="S42" s="112"/>
      <c r="T42" s="87"/>
      <c r="U42" s="112"/>
      <c r="V42" s="112"/>
      <c r="W42" s="113"/>
      <c r="X42" s="112"/>
      <c r="Y42" s="112"/>
      <c r="Z42" s="112"/>
      <c r="AA42" s="113"/>
      <c r="AB42" s="112"/>
      <c r="AC42" s="112"/>
      <c r="AD42" s="112"/>
      <c r="AE42" s="112"/>
      <c r="AF42" s="112"/>
      <c r="AH42" s="202"/>
    </row>
    <row r="43" spans="1:36" ht="12" customHeight="1" x14ac:dyDescent="0.25">
      <c r="A43" s="112"/>
      <c r="B43" s="94"/>
      <c r="T43" s="94"/>
    </row>
    <row r="44" spans="1:36" ht="12" customHeight="1" x14ac:dyDescent="0.25">
      <c r="A44" s="112"/>
    </row>
  </sheetData>
  <mergeCells count="17">
    <mergeCell ref="B5:B7"/>
    <mergeCell ref="C5:C7"/>
    <mergeCell ref="D5:D7"/>
    <mergeCell ref="F5:H5"/>
    <mergeCell ref="J5:L5"/>
    <mergeCell ref="AF5:AF7"/>
    <mergeCell ref="F6:F7"/>
    <mergeCell ref="J6:J7"/>
    <mergeCell ref="W6:W7"/>
    <mergeCell ref="AA6:AA7"/>
    <mergeCell ref="Q5:Q7"/>
    <mergeCell ref="R5:R7"/>
    <mergeCell ref="T5:T7"/>
    <mergeCell ref="U5:U7"/>
    <mergeCell ref="W5:Y5"/>
    <mergeCell ref="AA5:AC5"/>
    <mergeCell ref="O5:O7"/>
  </mergeCells>
  <pageMargins left="0.7" right="0.7" top="0.75" bottom="0.75" header="0.3" footer="0.3"/>
  <ignoredErrors>
    <ignoredError sqref="W12" evalError="1"/>
    <ignoredError sqref="W20 W31"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W83"/>
  <sheetViews>
    <sheetView showGridLines="0" topLeftCell="X1" zoomScale="80" zoomScaleNormal="80" workbookViewId="0">
      <selection activeCell="AR50" sqref="AR50"/>
    </sheetView>
  </sheetViews>
  <sheetFormatPr defaultColWidth="11.42578125" defaultRowHeight="15" x14ac:dyDescent="0.25"/>
  <cols>
    <col min="1" max="1" width="2.85546875" style="112" customWidth="1"/>
    <col min="2" max="3" width="37.5703125" style="112" customWidth="1"/>
    <col min="4" max="4" width="6" style="2" customWidth="1"/>
    <col min="5" max="5" width="2.85546875" style="149" customWidth="1"/>
    <col min="6" max="8" width="15.7109375" style="112" customWidth="1"/>
    <col min="9" max="9" width="2.85546875" style="2" customWidth="1"/>
    <col min="10" max="12" width="15.7109375" style="112" customWidth="1"/>
    <col min="13" max="14" width="2.85546875" style="2" customWidth="1"/>
    <col min="15" max="17" width="15.7109375" style="112" customWidth="1"/>
    <col min="18" max="18" width="2.85546875" style="111" customWidth="1"/>
    <col min="19" max="19" width="2.5703125" style="2" customWidth="1"/>
    <col min="20" max="22" width="15.7109375" style="112" customWidth="1"/>
    <col min="23" max="23" width="2.85546875" style="111" customWidth="1"/>
    <col min="24" max="24" width="2.85546875" style="2" customWidth="1"/>
    <col min="25" max="25" width="15.7109375" style="2" customWidth="1"/>
    <col min="26" max="26" width="15.140625" style="2" customWidth="1"/>
    <col min="27" max="27" width="2.85546875" style="2" customWidth="1"/>
    <col min="28" max="29" width="37.5703125" style="112" customWidth="1"/>
    <col min="30" max="30" width="2.85546875" style="149" customWidth="1"/>
    <col min="31" max="31" width="15.7109375" style="113" customWidth="1"/>
    <col min="32" max="33" width="15.7109375" style="112" customWidth="1"/>
    <col min="34" max="34" width="2.85546875" style="2" customWidth="1"/>
    <col min="35" max="35" width="15.7109375" style="113" customWidth="1"/>
    <col min="36" max="37" width="15.7109375" style="112" customWidth="1"/>
    <col min="38" max="38" width="2.85546875" style="2" customWidth="1"/>
    <col min="39" max="39" width="15.7109375" style="113" customWidth="1"/>
    <col min="40" max="41" width="15.7109375" style="112" customWidth="1"/>
    <col min="42" max="42" width="3.28515625" style="111" customWidth="1"/>
    <col min="43" max="43" width="2.85546875" style="2" customWidth="1"/>
    <col min="44" max="46" width="15.7109375" style="112" customWidth="1"/>
    <col min="47" max="47" width="2.85546875" style="111" customWidth="1"/>
    <col min="48" max="49" width="11.42578125" style="2" customWidth="1"/>
    <col min="50" max="257" width="11.42578125" style="2"/>
    <col min="258" max="258" width="2.85546875" style="2" customWidth="1"/>
    <col min="259" max="260" width="37.5703125" style="2" customWidth="1"/>
    <col min="261" max="261" width="6" style="2" customWidth="1"/>
    <col min="262" max="262" width="2.85546875" style="2" customWidth="1"/>
    <col min="263" max="265" width="15.7109375" style="2" customWidth="1"/>
    <col min="266" max="266" width="2.85546875" style="2" customWidth="1"/>
    <col min="267" max="269" width="15.7109375" style="2" customWidth="1"/>
    <col min="270" max="270" width="2.85546875" style="2" customWidth="1"/>
    <col min="271" max="273" width="15.7109375" style="2" customWidth="1"/>
    <col min="274" max="275" width="2.85546875" style="2" customWidth="1"/>
    <col min="276" max="278" width="15.7109375" style="2" customWidth="1"/>
    <col min="279" max="280" width="2.85546875" style="2" customWidth="1"/>
    <col min="281" max="282" width="15.7109375" style="2" customWidth="1"/>
    <col min="283" max="283" width="2.85546875" style="2" customWidth="1"/>
    <col min="284" max="285" width="37.5703125" style="2" customWidth="1"/>
    <col min="286" max="286" width="2.85546875" style="2" customWidth="1"/>
    <col min="287" max="289" width="15.7109375" style="2" customWidth="1"/>
    <col min="290" max="290" width="2.85546875" style="2" customWidth="1"/>
    <col min="291" max="293" width="15.7109375" style="2" customWidth="1"/>
    <col min="294" max="294" width="2.85546875" style="2" customWidth="1"/>
    <col min="295" max="297" width="15.7109375" style="2" customWidth="1"/>
    <col min="298" max="299" width="2.85546875" style="2" customWidth="1"/>
    <col min="300" max="302" width="15.7109375" style="2" customWidth="1"/>
    <col min="303" max="303" width="2.85546875" style="2" customWidth="1"/>
    <col min="304" max="305" width="11.42578125" style="2" customWidth="1"/>
    <col min="306" max="513" width="11.42578125" style="2"/>
    <col min="514" max="514" width="2.85546875" style="2" customWidth="1"/>
    <col min="515" max="516" width="37.5703125" style="2" customWidth="1"/>
    <col min="517" max="517" width="6" style="2" customWidth="1"/>
    <col min="518" max="518" width="2.85546875" style="2" customWidth="1"/>
    <col min="519" max="521" width="15.7109375" style="2" customWidth="1"/>
    <col min="522" max="522" width="2.85546875" style="2" customWidth="1"/>
    <col min="523" max="525" width="15.7109375" style="2" customWidth="1"/>
    <col min="526" max="526" width="2.85546875" style="2" customWidth="1"/>
    <col min="527" max="529" width="15.7109375" style="2" customWidth="1"/>
    <col min="530" max="531" width="2.85546875" style="2" customWidth="1"/>
    <col min="532" max="534" width="15.7109375" style="2" customWidth="1"/>
    <col min="535" max="536" width="2.85546875" style="2" customWidth="1"/>
    <col min="537" max="538" width="15.7109375" style="2" customWidth="1"/>
    <col min="539" max="539" width="2.85546875" style="2" customWidth="1"/>
    <col min="540" max="541" width="37.5703125" style="2" customWidth="1"/>
    <col min="542" max="542" width="2.85546875" style="2" customWidth="1"/>
    <col min="543" max="545" width="15.7109375" style="2" customWidth="1"/>
    <col min="546" max="546" width="2.85546875" style="2" customWidth="1"/>
    <col min="547" max="549" width="15.7109375" style="2" customWidth="1"/>
    <col min="550" max="550" width="2.85546875" style="2" customWidth="1"/>
    <col min="551" max="553" width="15.7109375" style="2" customWidth="1"/>
    <col min="554" max="555" width="2.85546875" style="2" customWidth="1"/>
    <col min="556" max="558" width="15.7109375" style="2" customWidth="1"/>
    <col min="559" max="559" width="2.85546875" style="2" customWidth="1"/>
    <col min="560" max="561" width="11.42578125" style="2" customWidth="1"/>
    <col min="562" max="769" width="11.42578125" style="2"/>
    <col min="770" max="770" width="2.85546875" style="2" customWidth="1"/>
    <col min="771" max="772" width="37.5703125" style="2" customWidth="1"/>
    <col min="773" max="773" width="6" style="2" customWidth="1"/>
    <col min="774" max="774" width="2.85546875" style="2" customWidth="1"/>
    <col min="775" max="777" width="15.7109375" style="2" customWidth="1"/>
    <col min="778" max="778" width="2.85546875" style="2" customWidth="1"/>
    <col min="779" max="781" width="15.7109375" style="2" customWidth="1"/>
    <col min="782" max="782" width="2.85546875" style="2" customWidth="1"/>
    <col min="783" max="785" width="15.7109375" style="2" customWidth="1"/>
    <col min="786" max="787" width="2.85546875" style="2" customWidth="1"/>
    <col min="788" max="790" width="15.7109375" style="2" customWidth="1"/>
    <col min="791" max="792" width="2.85546875" style="2" customWidth="1"/>
    <col min="793" max="794" width="15.7109375" style="2" customWidth="1"/>
    <col min="795" max="795" width="2.85546875" style="2" customWidth="1"/>
    <col min="796" max="797" width="37.5703125" style="2" customWidth="1"/>
    <col min="798" max="798" width="2.85546875" style="2" customWidth="1"/>
    <col min="799" max="801" width="15.7109375" style="2" customWidth="1"/>
    <col min="802" max="802" width="2.85546875" style="2" customWidth="1"/>
    <col min="803" max="805" width="15.7109375" style="2" customWidth="1"/>
    <col min="806" max="806" width="2.85546875" style="2" customWidth="1"/>
    <col min="807" max="809" width="15.7109375" style="2" customWidth="1"/>
    <col min="810" max="811" width="2.85546875" style="2" customWidth="1"/>
    <col min="812" max="814" width="15.7109375" style="2" customWidth="1"/>
    <col min="815" max="815" width="2.85546875" style="2" customWidth="1"/>
    <col min="816" max="817" width="11.42578125" style="2" customWidth="1"/>
    <col min="818" max="1025" width="11.42578125" style="2"/>
    <col min="1026" max="1026" width="2.85546875" style="2" customWidth="1"/>
    <col min="1027" max="1028" width="37.5703125" style="2" customWidth="1"/>
    <col min="1029" max="1029" width="6" style="2" customWidth="1"/>
    <col min="1030" max="1030" width="2.85546875" style="2" customWidth="1"/>
    <col min="1031" max="1033" width="15.7109375" style="2" customWidth="1"/>
    <col min="1034" max="1034" width="2.85546875" style="2" customWidth="1"/>
    <col min="1035" max="1037" width="15.7109375" style="2" customWidth="1"/>
    <col min="1038" max="1038" width="2.85546875" style="2" customWidth="1"/>
    <col min="1039" max="1041" width="15.7109375" style="2" customWidth="1"/>
    <col min="1042" max="1043" width="2.85546875" style="2" customWidth="1"/>
    <col min="1044" max="1046" width="15.7109375" style="2" customWidth="1"/>
    <col min="1047" max="1048" width="2.85546875" style="2" customWidth="1"/>
    <col min="1049" max="1050" width="15.7109375" style="2" customWidth="1"/>
    <col min="1051" max="1051" width="2.85546875" style="2" customWidth="1"/>
    <col min="1052" max="1053" width="37.5703125" style="2" customWidth="1"/>
    <col min="1054" max="1054" width="2.85546875" style="2" customWidth="1"/>
    <col min="1055" max="1057" width="15.7109375" style="2" customWidth="1"/>
    <col min="1058" max="1058" width="2.85546875" style="2" customWidth="1"/>
    <col min="1059" max="1061" width="15.7109375" style="2" customWidth="1"/>
    <col min="1062" max="1062" width="2.85546875" style="2" customWidth="1"/>
    <col min="1063" max="1065" width="15.7109375" style="2" customWidth="1"/>
    <col min="1066" max="1067" width="2.85546875" style="2" customWidth="1"/>
    <col min="1068" max="1070" width="15.7109375" style="2" customWidth="1"/>
    <col min="1071" max="1071" width="2.85546875" style="2" customWidth="1"/>
    <col min="1072" max="1073" width="11.42578125" style="2" customWidth="1"/>
    <col min="1074" max="1281" width="11.42578125" style="2"/>
    <col min="1282" max="1282" width="2.85546875" style="2" customWidth="1"/>
    <col min="1283" max="1284" width="37.5703125" style="2" customWidth="1"/>
    <col min="1285" max="1285" width="6" style="2" customWidth="1"/>
    <col min="1286" max="1286" width="2.85546875" style="2" customWidth="1"/>
    <col min="1287" max="1289" width="15.7109375" style="2" customWidth="1"/>
    <col min="1290" max="1290" width="2.85546875" style="2" customWidth="1"/>
    <col min="1291" max="1293" width="15.7109375" style="2" customWidth="1"/>
    <col min="1294" max="1294" width="2.85546875" style="2" customWidth="1"/>
    <col min="1295" max="1297" width="15.7109375" style="2" customWidth="1"/>
    <col min="1298" max="1299" width="2.85546875" style="2" customWidth="1"/>
    <col min="1300" max="1302" width="15.7109375" style="2" customWidth="1"/>
    <col min="1303" max="1304" width="2.85546875" style="2" customWidth="1"/>
    <col min="1305" max="1306" width="15.7109375" style="2" customWidth="1"/>
    <col min="1307" max="1307" width="2.85546875" style="2" customWidth="1"/>
    <col min="1308" max="1309" width="37.5703125" style="2" customWidth="1"/>
    <col min="1310" max="1310" width="2.85546875" style="2" customWidth="1"/>
    <col min="1311" max="1313" width="15.7109375" style="2" customWidth="1"/>
    <col min="1314" max="1314" width="2.85546875" style="2" customWidth="1"/>
    <col min="1315" max="1317" width="15.7109375" style="2" customWidth="1"/>
    <col min="1318" max="1318" width="2.85546875" style="2" customWidth="1"/>
    <col min="1319" max="1321" width="15.7109375" style="2" customWidth="1"/>
    <col min="1322" max="1323" width="2.85546875" style="2" customWidth="1"/>
    <col min="1324" max="1326" width="15.7109375" style="2" customWidth="1"/>
    <col min="1327" max="1327" width="2.85546875" style="2" customWidth="1"/>
    <col min="1328" max="1329" width="11.42578125" style="2" customWidth="1"/>
    <col min="1330" max="1537" width="11.42578125" style="2"/>
    <col min="1538" max="1538" width="2.85546875" style="2" customWidth="1"/>
    <col min="1539" max="1540" width="37.5703125" style="2" customWidth="1"/>
    <col min="1541" max="1541" width="6" style="2" customWidth="1"/>
    <col min="1542" max="1542" width="2.85546875" style="2" customWidth="1"/>
    <col min="1543" max="1545" width="15.7109375" style="2" customWidth="1"/>
    <col min="1546" max="1546" width="2.85546875" style="2" customWidth="1"/>
    <col min="1547" max="1549" width="15.7109375" style="2" customWidth="1"/>
    <col min="1550" max="1550" width="2.85546875" style="2" customWidth="1"/>
    <col min="1551" max="1553" width="15.7109375" style="2" customWidth="1"/>
    <col min="1554" max="1555" width="2.85546875" style="2" customWidth="1"/>
    <col min="1556" max="1558" width="15.7109375" style="2" customWidth="1"/>
    <col min="1559" max="1560" width="2.85546875" style="2" customWidth="1"/>
    <col min="1561" max="1562" width="15.7109375" style="2" customWidth="1"/>
    <col min="1563" max="1563" width="2.85546875" style="2" customWidth="1"/>
    <col min="1564" max="1565" width="37.5703125" style="2" customWidth="1"/>
    <col min="1566" max="1566" width="2.85546875" style="2" customWidth="1"/>
    <col min="1567" max="1569" width="15.7109375" style="2" customWidth="1"/>
    <col min="1570" max="1570" width="2.85546875" style="2" customWidth="1"/>
    <col min="1571" max="1573" width="15.7109375" style="2" customWidth="1"/>
    <col min="1574" max="1574" width="2.85546875" style="2" customWidth="1"/>
    <col min="1575" max="1577" width="15.7109375" style="2" customWidth="1"/>
    <col min="1578" max="1579" width="2.85546875" style="2" customWidth="1"/>
    <col min="1580" max="1582" width="15.7109375" style="2" customWidth="1"/>
    <col min="1583" max="1583" width="2.85546875" style="2" customWidth="1"/>
    <col min="1584" max="1585" width="11.42578125" style="2" customWidth="1"/>
    <col min="1586" max="1793" width="11.42578125" style="2"/>
    <col min="1794" max="1794" width="2.85546875" style="2" customWidth="1"/>
    <col min="1795" max="1796" width="37.5703125" style="2" customWidth="1"/>
    <col min="1797" max="1797" width="6" style="2" customWidth="1"/>
    <col min="1798" max="1798" width="2.85546875" style="2" customWidth="1"/>
    <col min="1799" max="1801" width="15.7109375" style="2" customWidth="1"/>
    <col min="1802" max="1802" width="2.85546875" style="2" customWidth="1"/>
    <col min="1803" max="1805" width="15.7109375" style="2" customWidth="1"/>
    <col min="1806" max="1806" width="2.85546875" style="2" customWidth="1"/>
    <col min="1807" max="1809" width="15.7109375" style="2" customWidth="1"/>
    <col min="1810" max="1811" width="2.85546875" style="2" customWidth="1"/>
    <col min="1812" max="1814" width="15.7109375" style="2" customWidth="1"/>
    <col min="1815" max="1816" width="2.85546875" style="2" customWidth="1"/>
    <col min="1817" max="1818" width="15.7109375" style="2" customWidth="1"/>
    <col min="1819" max="1819" width="2.85546875" style="2" customWidth="1"/>
    <col min="1820" max="1821" width="37.5703125" style="2" customWidth="1"/>
    <col min="1822" max="1822" width="2.85546875" style="2" customWidth="1"/>
    <col min="1823" max="1825" width="15.7109375" style="2" customWidth="1"/>
    <col min="1826" max="1826" width="2.85546875" style="2" customWidth="1"/>
    <col min="1827" max="1829" width="15.7109375" style="2" customWidth="1"/>
    <col min="1830" max="1830" width="2.85546875" style="2" customWidth="1"/>
    <col min="1831" max="1833" width="15.7109375" style="2" customWidth="1"/>
    <col min="1834" max="1835" width="2.85546875" style="2" customWidth="1"/>
    <col min="1836" max="1838" width="15.7109375" style="2" customWidth="1"/>
    <col min="1839" max="1839" width="2.85546875" style="2" customWidth="1"/>
    <col min="1840" max="1841" width="11.42578125" style="2" customWidth="1"/>
    <col min="1842" max="2049" width="11.42578125" style="2"/>
    <col min="2050" max="2050" width="2.85546875" style="2" customWidth="1"/>
    <col min="2051" max="2052" width="37.5703125" style="2" customWidth="1"/>
    <col min="2053" max="2053" width="6" style="2" customWidth="1"/>
    <col min="2054" max="2054" width="2.85546875" style="2" customWidth="1"/>
    <col min="2055" max="2057" width="15.7109375" style="2" customWidth="1"/>
    <col min="2058" max="2058" width="2.85546875" style="2" customWidth="1"/>
    <col min="2059" max="2061" width="15.7109375" style="2" customWidth="1"/>
    <col min="2062" max="2062" width="2.85546875" style="2" customWidth="1"/>
    <col min="2063" max="2065" width="15.7109375" style="2" customWidth="1"/>
    <col min="2066" max="2067" width="2.85546875" style="2" customWidth="1"/>
    <col min="2068" max="2070" width="15.7109375" style="2" customWidth="1"/>
    <col min="2071" max="2072" width="2.85546875" style="2" customWidth="1"/>
    <col min="2073" max="2074" width="15.7109375" style="2" customWidth="1"/>
    <col min="2075" max="2075" width="2.85546875" style="2" customWidth="1"/>
    <col min="2076" max="2077" width="37.5703125" style="2" customWidth="1"/>
    <col min="2078" max="2078" width="2.85546875" style="2" customWidth="1"/>
    <col min="2079" max="2081" width="15.7109375" style="2" customWidth="1"/>
    <col min="2082" max="2082" width="2.85546875" style="2" customWidth="1"/>
    <col min="2083" max="2085" width="15.7109375" style="2" customWidth="1"/>
    <col min="2086" max="2086" width="2.85546875" style="2" customWidth="1"/>
    <col min="2087" max="2089" width="15.7109375" style="2" customWidth="1"/>
    <col min="2090" max="2091" width="2.85546875" style="2" customWidth="1"/>
    <col min="2092" max="2094" width="15.7109375" style="2" customWidth="1"/>
    <col min="2095" max="2095" width="2.85546875" style="2" customWidth="1"/>
    <col min="2096" max="2097" width="11.42578125" style="2" customWidth="1"/>
    <col min="2098" max="2305" width="11.42578125" style="2"/>
    <col min="2306" max="2306" width="2.85546875" style="2" customWidth="1"/>
    <col min="2307" max="2308" width="37.5703125" style="2" customWidth="1"/>
    <col min="2309" max="2309" width="6" style="2" customWidth="1"/>
    <col min="2310" max="2310" width="2.85546875" style="2" customWidth="1"/>
    <col min="2311" max="2313" width="15.7109375" style="2" customWidth="1"/>
    <col min="2314" max="2314" width="2.85546875" style="2" customWidth="1"/>
    <col min="2315" max="2317" width="15.7109375" style="2" customWidth="1"/>
    <col min="2318" max="2318" width="2.85546875" style="2" customWidth="1"/>
    <col min="2319" max="2321" width="15.7109375" style="2" customWidth="1"/>
    <col min="2322" max="2323" width="2.85546875" style="2" customWidth="1"/>
    <col min="2324" max="2326" width="15.7109375" style="2" customWidth="1"/>
    <col min="2327" max="2328" width="2.85546875" style="2" customWidth="1"/>
    <col min="2329" max="2330" width="15.7109375" style="2" customWidth="1"/>
    <col min="2331" max="2331" width="2.85546875" style="2" customWidth="1"/>
    <col min="2332" max="2333" width="37.5703125" style="2" customWidth="1"/>
    <col min="2334" max="2334" width="2.85546875" style="2" customWidth="1"/>
    <col min="2335" max="2337" width="15.7109375" style="2" customWidth="1"/>
    <col min="2338" max="2338" width="2.85546875" style="2" customWidth="1"/>
    <col min="2339" max="2341" width="15.7109375" style="2" customWidth="1"/>
    <col min="2342" max="2342" width="2.85546875" style="2" customWidth="1"/>
    <col min="2343" max="2345" width="15.7109375" style="2" customWidth="1"/>
    <col min="2346" max="2347" width="2.85546875" style="2" customWidth="1"/>
    <col min="2348" max="2350" width="15.7109375" style="2" customWidth="1"/>
    <col min="2351" max="2351" width="2.85546875" style="2" customWidth="1"/>
    <col min="2352" max="2353" width="11.42578125" style="2" customWidth="1"/>
    <col min="2354" max="2561" width="11.42578125" style="2"/>
    <col min="2562" max="2562" width="2.85546875" style="2" customWidth="1"/>
    <col min="2563" max="2564" width="37.5703125" style="2" customWidth="1"/>
    <col min="2565" max="2565" width="6" style="2" customWidth="1"/>
    <col min="2566" max="2566" width="2.85546875" style="2" customWidth="1"/>
    <col min="2567" max="2569" width="15.7109375" style="2" customWidth="1"/>
    <col min="2570" max="2570" width="2.85546875" style="2" customWidth="1"/>
    <col min="2571" max="2573" width="15.7109375" style="2" customWidth="1"/>
    <col min="2574" max="2574" width="2.85546875" style="2" customWidth="1"/>
    <col min="2575" max="2577" width="15.7109375" style="2" customWidth="1"/>
    <col min="2578" max="2579" width="2.85546875" style="2" customWidth="1"/>
    <col min="2580" max="2582" width="15.7109375" style="2" customWidth="1"/>
    <col min="2583" max="2584" width="2.85546875" style="2" customWidth="1"/>
    <col min="2585" max="2586" width="15.7109375" style="2" customWidth="1"/>
    <col min="2587" max="2587" width="2.85546875" style="2" customWidth="1"/>
    <col min="2588" max="2589" width="37.5703125" style="2" customWidth="1"/>
    <col min="2590" max="2590" width="2.85546875" style="2" customWidth="1"/>
    <col min="2591" max="2593" width="15.7109375" style="2" customWidth="1"/>
    <col min="2594" max="2594" width="2.85546875" style="2" customWidth="1"/>
    <col min="2595" max="2597" width="15.7109375" style="2" customWidth="1"/>
    <col min="2598" max="2598" width="2.85546875" style="2" customWidth="1"/>
    <col min="2599" max="2601" width="15.7109375" style="2" customWidth="1"/>
    <col min="2602" max="2603" width="2.85546875" style="2" customWidth="1"/>
    <col min="2604" max="2606" width="15.7109375" style="2" customWidth="1"/>
    <col min="2607" max="2607" width="2.85546875" style="2" customWidth="1"/>
    <col min="2608" max="2609" width="11.42578125" style="2" customWidth="1"/>
    <col min="2610" max="2817" width="11.42578125" style="2"/>
    <col min="2818" max="2818" width="2.85546875" style="2" customWidth="1"/>
    <col min="2819" max="2820" width="37.5703125" style="2" customWidth="1"/>
    <col min="2821" max="2821" width="6" style="2" customWidth="1"/>
    <col min="2822" max="2822" width="2.85546875" style="2" customWidth="1"/>
    <col min="2823" max="2825" width="15.7109375" style="2" customWidth="1"/>
    <col min="2826" max="2826" width="2.85546875" style="2" customWidth="1"/>
    <col min="2827" max="2829" width="15.7109375" style="2" customWidth="1"/>
    <col min="2830" max="2830" width="2.85546875" style="2" customWidth="1"/>
    <col min="2831" max="2833" width="15.7109375" style="2" customWidth="1"/>
    <col min="2834" max="2835" width="2.85546875" style="2" customWidth="1"/>
    <col min="2836" max="2838" width="15.7109375" style="2" customWidth="1"/>
    <col min="2839" max="2840" width="2.85546875" style="2" customWidth="1"/>
    <col min="2841" max="2842" width="15.7109375" style="2" customWidth="1"/>
    <col min="2843" max="2843" width="2.85546875" style="2" customWidth="1"/>
    <col min="2844" max="2845" width="37.5703125" style="2" customWidth="1"/>
    <col min="2846" max="2846" width="2.85546875" style="2" customWidth="1"/>
    <col min="2847" max="2849" width="15.7109375" style="2" customWidth="1"/>
    <col min="2850" max="2850" width="2.85546875" style="2" customWidth="1"/>
    <col min="2851" max="2853" width="15.7109375" style="2" customWidth="1"/>
    <col min="2854" max="2854" width="2.85546875" style="2" customWidth="1"/>
    <col min="2855" max="2857" width="15.7109375" style="2" customWidth="1"/>
    <col min="2858" max="2859" width="2.85546875" style="2" customWidth="1"/>
    <col min="2860" max="2862" width="15.7109375" style="2" customWidth="1"/>
    <col min="2863" max="2863" width="2.85546875" style="2" customWidth="1"/>
    <col min="2864" max="2865" width="11.42578125" style="2" customWidth="1"/>
    <col min="2866" max="3073" width="11.42578125" style="2"/>
    <col min="3074" max="3074" width="2.85546875" style="2" customWidth="1"/>
    <col min="3075" max="3076" width="37.5703125" style="2" customWidth="1"/>
    <col min="3077" max="3077" width="6" style="2" customWidth="1"/>
    <col min="3078" max="3078" width="2.85546875" style="2" customWidth="1"/>
    <col min="3079" max="3081" width="15.7109375" style="2" customWidth="1"/>
    <col min="3082" max="3082" width="2.85546875" style="2" customWidth="1"/>
    <col min="3083" max="3085" width="15.7109375" style="2" customWidth="1"/>
    <col min="3086" max="3086" width="2.85546875" style="2" customWidth="1"/>
    <col min="3087" max="3089" width="15.7109375" style="2" customWidth="1"/>
    <col min="3090" max="3091" width="2.85546875" style="2" customWidth="1"/>
    <col min="3092" max="3094" width="15.7109375" style="2" customWidth="1"/>
    <col min="3095" max="3096" width="2.85546875" style="2" customWidth="1"/>
    <col min="3097" max="3098" width="15.7109375" style="2" customWidth="1"/>
    <col min="3099" max="3099" width="2.85546875" style="2" customWidth="1"/>
    <col min="3100" max="3101" width="37.5703125" style="2" customWidth="1"/>
    <col min="3102" max="3102" width="2.85546875" style="2" customWidth="1"/>
    <col min="3103" max="3105" width="15.7109375" style="2" customWidth="1"/>
    <col min="3106" max="3106" width="2.85546875" style="2" customWidth="1"/>
    <col min="3107" max="3109" width="15.7109375" style="2" customWidth="1"/>
    <col min="3110" max="3110" width="2.85546875" style="2" customWidth="1"/>
    <col min="3111" max="3113" width="15.7109375" style="2" customWidth="1"/>
    <col min="3114" max="3115" width="2.85546875" style="2" customWidth="1"/>
    <col min="3116" max="3118" width="15.7109375" style="2" customWidth="1"/>
    <col min="3119" max="3119" width="2.85546875" style="2" customWidth="1"/>
    <col min="3120" max="3121" width="11.42578125" style="2" customWidth="1"/>
    <col min="3122" max="3329" width="11.42578125" style="2"/>
    <col min="3330" max="3330" width="2.85546875" style="2" customWidth="1"/>
    <col min="3331" max="3332" width="37.5703125" style="2" customWidth="1"/>
    <col min="3333" max="3333" width="6" style="2" customWidth="1"/>
    <col min="3334" max="3334" width="2.85546875" style="2" customWidth="1"/>
    <col min="3335" max="3337" width="15.7109375" style="2" customWidth="1"/>
    <col min="3338" max="3338" width="2.85546875" style="2" customWidth="1"/>
    <col min="3339" max="3341" width="15.7109375" style="2" customWidth="1"/>
    <col min="3342" max="3342" width="2.85546875" style="2" customWidth="1"/>
    <col min="3343" max="3345" width="15.7109375" style="2" customWidth="1"/>
    <col min="3346" max="3347" width="2.85546875" style="2" customWidth="1"/>
    <col min="3348" max="3350" width="15.7109375" style="2" customWidth="1"/>
    <col min="3351" max="3352" width="2.85546875" style="2" customWidth="1"/>
    <col min="3353" max="3354" width="15.7109375" style="2" customWidth="1"/>
    <col min="3355" max="3355" width="2.85546875" style="2" customWidth="1"/>
    <col min="3356" max="3357" width="37.5703125" style="2" customWidth="1"/>
    <col min="3358" max="3358" width="2.85546875" style="2" customWidth="1"/>
    <col min="3359" max="3361" width="15.7109375" style="2" customWidth="1"/>
    <col min="3362" max="3362" width="2.85546875" style="2" customWidth="1"/>
    <col min="3363" max="3365" width="15.7109375" style="2" customWidth="1"/>
    <col min="3366" max="3366" width="2.85546875" style="2" customWidth="1"/>
    <col min="3367" max="3369" width="15.7109375" style="2" customWidth="1"/>
    <col min="3370" max="3371" width="2.85546875" style="2" customWidth="1"/>
    <col min="3372" max="3374" width="15.7109375" style="2" customWidth="1"/>
    <col min="3375" max="3375" width="2.85546875" style="2" customWidth="1"/>
    <col min="3376" max="3377" width="11.42578125" style="2" customWidth="1"/>
    <col min="3378" max="3585" width="11.42578125" style="2"/>
    <col min="3586" max="3586" width="2.85546875" style="2" customWidth="1"/>
    <col min="3587" max="3588" width="37.5703125" style="2" customWidth="1"/>
    <col min="3589" max="3589" width="6" style="2" customWidth="1"/>
    <col min="3590" max="3590" width="2.85546875" style="2" customWidth="1"/>
    <col min="3591" max="3593" width="15.7109375" style="2" customWidth="1"/>
    <col min="3594" max="3594" width="2.85546875" style="2" customWidth="1"/>
    <col min="3595" max="3597" width="15.7109375" style="2" customWidth="1"/>
    <col min="3598" max="3598" width="2.85546875" style="2" customWidth="1"/>
    <col min="3599" max="3601" width="15.7109375" style="2" customWidth="1"/>
    <col min="3602" max="3603" width="2.85546875" style="2" customWidth="1"/>
    <col min="3604" max="3606" width="15.7109375" style="2" customWidth="1"/>
    <col min="3607" max="3608" width="2.85546875" style="2" customWidth="1"/>
    <col min="3609" max="3610" width="15.7109375" style="2" customWidth="1"/>
    <col min="3611" max="3611" width="2.85546875" style="2" customWidth="1"/>
    <col min="3612" max="3613" width="37.5703125" style="2" customWidth="1"/>
    <col min="3614" max="3614" width="2.85546875" style="2" customWidth="1"/>
    <col min="3615" max="3617" width="15.7109375" style="2" customWidth="1"/>
    <col min="3618" max="3618" width="2.85546875" style="2" customWidth="1"/>
    <col min="3619" max="3621" width="15.7109375" style="2" customWidth="1"/>
    <col min="3622" max="3622" width="2.85546875" style="2" customWidth="1"/>
    <col min="3623" max="3625" width="15.7109375" style="2" customWidth="1"/>
    <col min="3626" max="3627" width="2.85546875" style="2" customWidth="1"/>
    <col min="3628" max="3630" width="15.7109375" style="2" customWidth="1"/>
    <col min="3631" max="3631" width="2.85546875" style="2" customWidth="1"/>
    <col min="3632" max="3633" width="11.42578125" style="2" customWidth="1"/>
    <col min="3634" max="3841" width="11.42578125" style="2"/>
    <col min="3842" max="3842" width="2.85546875" style="2" customWidth="1"/>
    <col min="3843" max="3844" width="37.5703125" style="2" customWidth="1"/>
    <col min="3845" max="3845" width="6" style="2" customWidth="1"/>
    <col min="3846" max="3846" width="2.85546875" style="2" customWidth="1"/>
    <col min="3847" max="3849" width="15.7109375" style="2" customWidth="1"/>
    <col min="3850" max="3850" width="2.85546875" style="2" customWidth="1"/>
    <col min="3851" max="3853" width="15.7109375" style="2" customWidth="1"/>
    <col min="3854" max="3854" width="2.85546875" style="2" customWidth="1"/>
    <col min="3855" max="3857" width="15.7109375" style="2" customWidth="1"/>
    <col min="3858" max="3859" width="2.85546875" style="2" customWidth="1"/>
    <col min="3860" max="3862" width="15.7109375" style="2" customWidth="1"/>
    <col min="3863" max="3864" width="2.85546875" style="2" customWidth="1"/>
    <col min="3865" max="3866" width="15.7109375" style="2" customWidth="1"/>
    <col min="3867" max="3867" width="2.85546875" style="2" customWidth="1"/>
    <col min="3868" max="3869" width="37.5703125" style="2" customWidth="1"/>
    <col min="3870" max="3870" width="2.85546875" style="2" customWidth="1"/>
    <col min="3871" max="3873" width="15.7109375" style="2" customWidth="1"/>
    <col min="3874" max="3874" width="2.85546875" style="2" customWidth="1"/>
    <col min="3875" max="3877" width="15.7109375" style="2" customWidth="1"/>
    <col min="3878" max="3878" width="2.85546875" style="2" customWidth="1"/>
    <col min="3879" max="3881" width="15.7109375" style="2" customWidth="1"/>
    <col min="3882" max="3883" width="2.85546875" style="2" customWidth="1"/>
    <col min="3884" max="3886" width="15.7109375" style="2" customWidth="1"/>
    <col min="3887" max="3887" width="2.85546875" style="2" customWidth="1"/>
    <col min="3888" max="3889" width="11.42578125" style="2" customWidth="1"/>
    <col min="3890" max="4097" width="11.42578125" style="2"/>
    <col min="4098" max="4098" width="2.85546875" style="2" customWidth="1"/>
    <col min="4099" max="4100" width="37.5703125" style="2" customWidth="1"/>
    <col min="4101" max="4101" width="6" style="2" customWidth="1"/>
    <col min="4102" max="4102" width="2.85546875" style="2" customWidth="1"/>
    <col min="4103" max="4105" width="15.7109375" style="2" customWidth="1"/>
    <col min="4106" max="4106" width="2.85546875" style="2" customWidth="1"/>
    <col min="4107" max="4109" width="15.7109375" style="2" customWidth="1"/>
    <col min="4110" max="4110" width="2.85546875" style="2" customWidth="1"/>
    <col min="4111" max="4113" width="15.7109375" style="2" customWidth="1"/>
    <col min="4114" max="4115" width="2.85546875" style="2" customWidth="1"/>
    <col min="4116" max="4118" width="15.7109375" style="2" customWidth="1"/>
    <col min="4119" max="4120" width="2.85546875" style="2" customWidth="1"/>
    <col min="4121" max="4122" width="15.7109375" style="2" customWidth="1"/>
    <col min="4123" max="4123" width="2.85546875" style="2" customWidth="1"/>
    <col min="4124" max="4125" width="37.5703125" style="2" customWidth="1"/>
    <col min="4126" max="4126" width="2.85546875" style="2" customWidth="1"/>
    <col min="4127" max="4129" width="15.7109375" style="2" customWidth="1"/>
    <col min="4130" max="4130" width="2.85546875" style="2" customWidth="1"/>
    <col min="4131" max="4133" width="15.7109375" style="2" customWidth="1"/>
    <col min="4134" max="4134" width="2.85546875" style="2" customWidth="1"/>
    <col min="4135" max="4137" width="15.7109375" style="2" customWidth="1"/>
    <col min="4138" max="4139" width="2.85546875" style="2" customWidth="1"/>
    <col min="4140" max="4142" width="15.7109375" style="2" customWidth="1"/>
    <col min="4143" max="4143" width="2.85546875" style="2" customWidth="1"/>
    <col min="4144" max="4145" width="11.42578125" style="2" customWidth="1"/>
    <col min="4146" max="4353" width="11.42578125" style="2"/>
    <col min="4354" max="4354" width="2.85546875" style="2" customWidth="1"/>
    <col min="4355" max="4356" width="37.5703125" style="2" customWidth="1"/>
    <col min="4357" max="4357" width="6" style="2" customWidth="1"/>
    <col min="4358" max="4358" width="2.85546875" style="2" customWidth="1"/>
    <col min="4359" max="4361" width="15.7109375" style="2" customWidth="1"/>
    <col min="4362" max="4362" width="2.85546875" style="2" customWidth="1"/>
    <col min="4363" max="4365" width="15.7109375" style="2" customWidth="1"/>
    <col min="4366" max="4366" width="2.85546875" style="2" customWidth="1"/>
    <col min="4367" max="4369" width="15.7109375" style="2" customWidth="1"/>
    <col min="4370" max="4371" width="2.85546875" style="2" customWidth="1"/>
    <col min="4372" max="4374" width="15.7109375" style="2" customWidth="1"/>
    <col min="4375" max="4376" width="2.85546875" style="2" customWidth="1"/>
    <col min="4377" max="4378" width="15.7109375" style="2" customWidth="1"/>
    <col min="4379" max="4379" width="2.85546875" style="2" customWidth="1"/>
    <col min="4380" max="4381" width="37.5703125" style="2" customWidth="1"/>
    <col min="4382" max="4382" width="2.85546875" style="2" customWidth="1"/>
    <col min="4383" max="4385" width="15.7109375" style="2" customWidth="1"/>
    <col min="4386" max="4386" width="2.85546875" style="2" customWidth="1"/>
    <col min="4387" max="4389" width="15.7109375" style="2" customWidth="1"/>
    <col min="4390" max="4390" width="2.85546875" style="2" customWidth="1"/>
    <col min="4391" max="4393" width="15.7109375" style="2" customWidth="1"/>
    <col min="4394" max="4395" width="2.85546875" style="2" customWidth="1"/>
    <col min="4396" max="4398" width="15.7109375" style="2" customWidth="1"/>
    <col min="4399" max="4399" width="2.85546875" style="2" customWidth="1"/>
    <col min="4400" max="4401" width="11.42578125" style="2" customWidth="1"/>
    <col min="4402" max="4609" width="11.42578125" style="2"/>
    <col min="4610" max="4610" width="2.85546875" style="2" customWidth="1"/>
    <col min="4611" max="4612" width="37.5703125" style="2" customWidth="1"/>
    <col min="4613" max="4613" width="6" style="2" customWidth="1"/>
    <col min="4614" max="4614" width="2.85546875" style="2" customWidth="1"/>
    <col min="4615" max="4617" width="15.7109375" style="2" customWidth="1"/>
    <col min="4618" max="4618" width="2.85546875" style="2" customWidth="1"/>
    <col min="4619" max="4621" width="15.7109375" style="2" customWidth="1"/>
    <col min="4622" max="4622" width="2.85546875" style="2" customWidth="1"/>
    <col min="4623" max="4625" width="15.7109375" style="2" customWidth="1"/>
    <col min="4626" max="4627" width="2.85546875" style="2" customWidth="1"/>
    <col min="4628" max="4630" width="15.7109375" style="2" customWidth="1"/>
    <col min="4631" max="4632" width="2.85546875" style="2" customWidth="1"/>
    <col min="4633" max="4634" width="15.7109375" style="2" customWidth="1"/>
    <col min="4635" max="4635" width="2.85546875" style="2" customWidth="1"/>
    <col min="4636" max="4637" width="37.5703125" style="2" customWidth="1"/>
    <col min="4638" max="4638" width="2.85546875" style="2" customWidth="1"/>
    <col min="4639" max="4641" width="15.7109375" style="2" customWidth="1"/>
    <col min="4642" max="4642" width="2.85546875" style="2" customWidth="1"/>
    <col min="4643" max="4645" width="15.7109375" style="2" customWidth="1"/>
    <col min="4646" max="4646" width="2.85546875" style="2" customWidth="1"/>
    <col min="4647" max="4649" width="15.7109375" style="2" customWidth="1"/>
    <col min="4650" max="4651" width="2.85546875" style="2" customWidth="1"/>
    <col min="4652" max="4654" width="15.7109375" style="2" customWidth="1"/>
    <col min="4655" max="4655" width="2.85546875" style="2" customWidth="1"/>
    <col min="4656" max="4657" width="11.42578125" style="2" customWidth="1"/>
    <col min="4658" max="4865" width="11.42578125" style="2"/>
    <col min="4866" max="4866" width="2.85546875" style="2" customWidth="1"/>
    <col min="4867" max="4868" width="37.5703125" style="2" customWidth="1"/>
    <col min="4869" max="4869" width="6" style="2" customWidth="1"/>
    <col min="4870" max="4870" width="2.85546875" style="2" customWidth="1"/>
    <col min="4871" max="4873" width="15.7109375" style="2" customWidth="1"/>
    <col min="4874" max="4874" width="2.85546875" style="2" customWidth="1"/>
    <col min="4875" max="4877" width="15.7109375" style="2" customWidth="1"/>
    <col min="4878" max="4878" width="2.85546875" style="2" customWidth="1"/>
    <col min="4879" max="4881" width="15.7109375" style="2" customWidth="1"/>
    <col min="4882" max="4883" width="2.85546875" style="2" customWidth="1"/>
    <col min="4884" max="4886" width="15.7109375" style="2" customWidth="1"/>
    <col min="4887" max="4888" width="2.85546875" style="2" customWidth="1"/>
    <col min="4889" max="4890" width="15.7109375" style="2" customWidth="1"/>
    <col min="4891" max="4891" width="2.85546875" style="2" customWidth="1"/>
    <col min="4892" max="4893" width="37.5703125" style="2" customWidth="1"/>
    <col min="4894" max="4894" width="2.85546875" style="2" customWidth="1"/>
    <col min="4895" max="4897" width="15.7109375" style="2" customWidth="1"/>
    <col min="4898" max="4898" width="2.85546875" style="2" customWidth="1"/>
    <col min="4899" max="4901" width="15.7109375" style="2" customWidth="1"/>
    <col min="4902" max="4902" width="2.85546875" style="2" customWidth="1"/>
    <col min="4903" max="4905" width="15.7109375" style="2" customWidth="1"/>
    <col min="4906" max="4907" width="2.85546875" style="2" customWidth="1"/>
    <col min="4908" max="4910" width="15.7109375" style="2" customWidth="1"/>
    <col min="4911" max="4911" width="2.85546875" style="2" customWidth="1"/>
    <col min="4912" max="4913" width="11.42578125" style="2" customWidth="1"/>
    <col min="4914" max="5121" width="11.42578125" style="2"/>
    <col min="5122" max="5122" width="2.85546875" style="2" customWidth="1"/>
    <col min="5123" max="5124" width="37.5703125" style="2" customWidth="1"/>
    <col min="5125" max="5125" width="6" style="2" customWidth="1"/>
    <col min="5126" max="5126" width="2.85546875" style="2" customWidth="1"/>
    <col min="5127" max="5129" width="15.7109375" style="2" customWidth="1"/>
    <col min="5130" max="5130" width="2.85546875" style="2" customWidth="1"/>
    <col min="5131" max="5133" width="15.7109375" style="2" customWidth="1"/>
    <col min="5134" max="5134" width="2.85546875" style="2" customWidth="1"/>
    <col min="5135" max="5137" width="15.7109375" style="2" customWidth="1"/>
    <col min="5138" max="5139" width="2.85546875" style="2" customWidth="1"/>
    <col min="5140" max="5142" width="15.7109375" style="2" customWidth="1"/>
    <col min="5143" max="5144" width="2.85546875" style="2" customWidth="1"/>
    <col min="5145" max="5146" width="15.7109375" style="2" customWidth="1"/>
    <col min="5147" max="5147" width="2.85546875" style="2" customWidth="1"/>
    <col min="5148" max="5149" width="37.5703125" style="2" customWidth="1"/>
    <col min="5150" max="5150" width="2.85546875" style="2" customWidth="1"/>
    <col min="5151" max="5153" width="15.7109375" style="2" customWidth="1"/>
    <col min="5154" max="5154" width="2.85546875" style="2" customWidth="1"/>
    <col min="5155" max="5157" width="15.7109375" style="2" customWidth="1"/>
    <col min="5158" max="5158" width="2.85546875" style="2" customWidth="1"/>
    <col min="5159" max="5161" width="15.7109375" style="2" customWidth="1"/>
    <col min="5162" max="5163" width="2.85546875" style="2" customWidth="1"/>
    <col min="5164" max="5166" width="15.7109375" style="2" customWidth="1"/>
    <col min="5167" max="5167" width="2.85546875" style="2" customWidth="1"/>
    <col min="5168" max="5169" width="11.42578125" style="2" customWidth="1"/>
    <col min="5170" max="5377" width="11.42578125" style="2"/>
    <col min="5378" max="5378" width="2.85546875" style="2" customWidth="1"/>
    <col min="5379" max="5380" width="37.5703125" style="2" customWidth="1"/>
    <col min="5381" max="5381" width="6" style="2" customWidth="1"/>
    <col min="5382" max="5382" width="2.85546875" style="2" customWidth="1"/>
    <col min="5383" max="5385" width="15.7109375" style="2" customWidth="1"/>
    <col min="5386" max="5386" width="2.85546875" style="2" customWidth="1"/>
    <col min="5387" max="5389" width="15.7109375" style="2" customWidth="1"/>
    <col min="5390" max="5390" width="2.85546875" style="2" customWidth="1"/>
    <col min="5391" max="5393" width="15.7109375" style="2" customWidth="1"/>
    <col min="5394" max="5395" width="2.85546875" style="2" customWidth="1"/>
    <col min="5396" max="5398" width="15.7109375" style="2" customWidth="1"/>
    <col min="5399" max="5400" width="2.85546875" style="2" customWidth="1"/>
    <col min="5401" max="5402" width="15.7109375" style="2" customWidth="1"/>
    <col min="5403" max="5403" width="2.85546875" style="2" customWidth="1"/>
    <col min="5404" max="5405" width="37.5703125" style="2" customWidth="1"/>
    <col min="5406" max="5406" width="2.85546875" style="2" customWidth="1"/>
    <col min="5407" max="5409" width="15.7109375" style="2" customWidth="1"/>
    <col min="5410" max="5410" width="2.85546875" style="2" customWidth="1"/>
    <col min="5411" max="5413" width="15.7109375" style="2" customWidth="1"/>
    <col min="5414" max="5414" width="2.85546875" style="2" customWidth="1"/>
    <col min="5415" max="5417" width="15.7109375" style="2" customWidth="1"/>
    <col min="5418" max="5419" width="2.85546875" style="2" customWidth="1"/>
    <col min="5420" max="5422" width="15.7109375" style="2" customWidth="1"/>
    <col min="5423" max="5423" width="2.85546875" style="2" customWidth="1"/>
    <col min="5424" max="5425" width="11.42578125" style="2" customWidth="1"/>
    <col min="5426" max="5633" width="11.42578125" style="2"/>
    <col min="5634" max="5634" width="2.85546875" style="2" customWidth="1"/>
    <col min="5635" max="5636" width="37.5703125" style="2" customWidth="1"/>
    <col min="5637" max="5637" width="6" style="2" customWidth="1"/>
    <col min="5638" max="5638" width="2.85546875" style="2" customWidth="1"/>
    <col min="5639" max="5641" width="15.7109375" style="2" customWidth="1"/>
    <col min="5642" max="5642" width="2.85546875" style="2" customWidth="1"/>
    <col min="5643" max="5645" width="15.7109375" style="2" customWidth="1"/>
    <col min="5646" max="5646" width="2.85546875" style="2" customWidth="1"/>
    <col min="5647" max="5649" width="15.7109375" style="2" customWidth="1"/>
    <col min="5650" max="5651" width="2.85546875" style="2" customWidth="1"/>
    <col min="5652" max="5654" width="15.7109375" style="2" customWidth="1"/>
    <col min="5655" max="5656" width="2.85546875" style="2" customWidth="1"/>
    <col min="5657" max="5658" width="15.7109375" style="2" customWidth="1"/>
    <col min="5659" max="5659" width="2.85546875" style="2" customWidth="1"/>
    <col min="5660" max="5661" width="37.5703125" style="2" customWidth="1"/>
    <col min="5662" max="5662" width="2.85546875" style="2" customWidth="1"/>
    <col min="5663" max="5665" width="15.7109375" style="2" customWidth="1"/>
    <col min="5666" max="5666" width="2.85546875" style="2" customWidth="1"/>
    <col min="5667" max="5669" width="15.7109375" style="2" customWidth="1"/>
    <col min="5670" max="5670" width="2.85546875" style="2" customWidth="1"/>
    <col min="5671" max="5673" width="15.7109375" style="2" customWidth="1"/>
    <col min="5674" max="5675" width="2.85546875" style="2" customWidth="1"/>
    <col min="5676" max="5678" width="15.7109375" style="2" customWidth="1"/>
    <col min="5679" max="5679" width="2.85546875" style="2" customWidth="1"/>
    <col min="5680" max="5681" width="11.42578125" style="2" customWidth="1"/>
    <col min="5682" max="5889" width="11.42578125" style="2"/>
    <col min="5890" max="5890" width="2.85546875" style="2" customWidth="1"/>
    <col min="5891" max="5892" width="37.5703125" style="2" customWidth="1"/>
    <col min="5893" max="5893" width="6" style="2" customWidth="1"/>
    <col min="5894" max="5894" width="2.85546875" style="2" customWidth="1"/>
    <col min="5895" max="5897" width="15.7109375" style="2" customWidth="1"/>
    <col min="5898" max="5898" width="2.85546875" style="2" customWidth="1"/>
    <col min="5899" max="5901" width="15.7109375" style="2" customWidth="1"/>
    <col min="5902" max="5902" width="2.85546875" style="2" customWidth="1"/>
    <col min="5903" max="5905" width="15.7109375" style="2" customWidth="1"/>
    <col min="5906" max="5907" width="2.85546875" style="2" customWidth="1"/>
    <col min="5908" max="5910" width="15.7109375" style="2" customWidth="1"/>
    <col min="5911" max="5912" width="2.85546875" style="2" customWidth="1"/>
    <col min="5913" max="5914" width="15.7109375" style="2" customWidth="1"/>
    <col min="5915" max="5915" width="2.85546875" style="2" customWidth="1"/>
    <col min="5916" max="5917" width="37.5703125" style="2" customWidth="1"/>
    <col min="5918" max="5918" width="2.85546875" style="2" customWidth="1"/>
    <col min="5919" max="5921" width="15.7109375" style="2" customWidth="1"/>
    <col min="5922" max="5922" width="2.85546875" style="2" customWidth="1"/>
    <col min="5923" max="5925" width="15.7109375" style="2" customWidth="1"/>
    <col min="5926" max="5926" width="2.85546875" style="2" customWidth="1"/>
    <col min="5927" max="5929" width="15.7109375" style="2" customWidth="1"/>
    <col min="5930" max="5931" width="2.85546875" style="2" customWidth="1"/>
    <col min="5932" max="5934" width="15.7109375" style="2" customWidth="1"/>
    <col min="5935" max="5935" width="2.85546875" style="2" customWidth="1"/>
    <col min="5936" max="5937" width="11.42578125" style="2" customWidth="1"/>
    <col min="5938" max="6145" width="11.42578125" style="2"/>
    <col min="6146" max="6146" width="2.85546875" style="2" customWidth="1"/>
    <col min="6147" max="6148" width="37.5703125" style="2" customWidth="1"/>
    <col min="6149" max="6149" width="6" style="2" customWidth="1"/>
    <col min="6150" max="6150" width="2.85546875" style="2" customWidth="1"/>
    <col min="6151" max="6153" width="15.7109375" style="2" customWidth="1"/>
    <col min="6154" max="6154" width="2.85546875" style="2" customWidth="1"/>
    <col min="6155" max="6157" width="15.7109375" style="2" customWidth="1"/>
    <col min="6158" max="6158" width="2.85546875" style="2" customWidth="1"/>
    <col min="6159" max="6161" width="15.7109375" style="2" customWidth="1"/>
    <col min="6162" max="6163" width="2.85546875" style="2" customWidth="1"/>
    <col min="6164" max="6166" width="15.7109375" style="2" customWidth="1"/>
    <col min="6167" max="6168" width="2.85546875" style="2" customWidth="1"/>
    <col min="6169" max="6170" width="15.7109375" style="2" customWidth="1"/>
    <col min="6171" max="6171" width="2.85546875" style="2" customWidth="1"/>
    <col min="6172" max="6173" width="37.5703125" style="2" customWidth="1"/>
    <col min="6174" max="6174" width="2.85546875" style="2" customWidth="1"/>
    <col min="6175" max="6177" width="15.7109375" style="2" customWidth="1"/>
    <col min="6178" max="6178" width="2.85546875" style="2" customWidth="1"/>
    <col min="6179" max="6181" width="15.7109375" style="2" customWidth="1"/>
    <col min="6182" max="6182" width="2.85546875" style="2" customWidth="1"/>
    <col min="6183" max="6185" width="15.7109375" style="2" customWidth="1"/>
    <col min="6186" max="6187" width="2.85546875" style="2" customWidth="1"/>
    <col min="6188" max="6190" width="15.7109375" style="2" customWidth="1"/>
    <col min="6191" max="6191" width="2.85546875" style="2" customWidth="1"/>
    <col min="6192" max="6193" width="11.42578125" style="2" customWidth="1"/>
    <col min="6194" max="6401" width="11.42578125" style="2"/>
    <col min="6402" max="6402" width="2.85546875" style="2" customWidth="1"/>
    <col min="6403" max="6404" width="37.5703125" style="2" customWidth="1"/>
    <col min="6405" max="6405" width="6" style="2" customWidth="1"/>
    <col min="6406" max="6406" width="2.85546875" style="2" customWidth="1"/>
    <col min="6407" max="6409" width="15.7109375" style="2" customWidth="1"/>
    <col min="6410" max="6410" width="2.85546875" style="2" customWidth="1"/>
    <col min="6411" max="6413" width="15.7109375" style="2" customWidth="1"/>
    <col min="6414" max="6414" width="2.85546875" style="2" customWidth="1"/>
    <col min="6415" max="6417" width="15.7109375" style="2" customWidth="1"/>
    <col min="6418" max="6419" width="2.85546875" style="2" customWidth="1"/>
    <col min="6420" max="6422" width="15.7109375" style="2" customWidth="1"/>
    <col min="6423" max="6424" width="2.85546875" style="2" customWidth="1"/>
    <col min="6425" max="6426" width="15.7109375" style="2" customWidth="1"/>
    <col min="6427" max="6427" width="2.85546875" style="2" customWidth="1"/>
    <col min="6428" max="6429" width="37.5703125" style="2" customWidth="1"/>
    <col min="6430" max="6430" width="2.85546875" style="2" customWidth="1"/>
    <col min="6431" max="6433" width="15.7109375" style="2" customWidth="1"/>
    <col min="6434" max="6434" width="2.85546875" style="2" customWidth="1"/>
    <col min="6435" max="6437" width="15.7109375" style="2" customWidth="1"/>
    <col min="6438" max="6438" width="2.85546875" style="2" customWidth="1"/>
    <col min="6439" max="6441" width="15.7109375" style="2" customWidth="1"/>
    <col min="6442" max="6443" width="2.85546875" style="2" customWidth="1"/>
    <col min="6444" max="6446" width="15.7109375" style="2" customWidth="1"/>
    <col min="6447" max="6447" width="2.85546875" style="2" customWidth="1"/>
    <col min="6448" max="6449" width="11.42578125" style="2" customWidth="1"/>
    <col min="6450" max="6657" width="11.42578125" style="2"/>
    <col min="6658" max="6658" width="2.85546875" style="2" customWidth="1"/>
    <col min="6659" max="6660" width="37.5703125" style="2" customWidth="1"/>
    <col min="6661" max="6661" width="6" style="2" customWidth="1"/>
    <col min="6662" max="6662" width="2.85546875" style="2" customWidth="1"/>
    <col min="6663" max="6665" width="15.7109375" style="2" customWidth="1"/>
    <col min="6666" max="6666" width="2.85546875" style="2" customWidth="1"/>
    <col min="6667" max="6669" width="15.7109375" style="2" customWidth="1"/>
    <col min="6670" max="6670" width="2.85546875" style="2" customWidth="1"/>
    <col min="6671" max="6673" width="15.7109375" style="2" customWidth="1"/>
    <col min="6674" max="6675" width="2.85546875" style="2" customWidth="1"/>
    <col min="6676" max="6678" width="15.7109375" style="2" customWidth="1"/>
    <col min="6679" max="6680" width="2.85546875" style="2" customWidth="1"/>
    <col min="6681" max="6682" width="15.7109375" style="2" customWidth="1"/>
    <col min="6683" max="6683" width="2.85546875" style="2" customWidth="1"/>
    <col min="6684" max="6685" width="37.5703125" style="2" customWidth="1"/>
    <col min="6686" max="6686" width="2.85546875" style="2" customWidth="1"/>
    <col min="6687" max="6689" width="15.7109375" style="2" customWidth="1"/>
    <col min="6690" max="6690" width="2.85546875" style="2" customWidth="1"/>
    <col min="6691" max="6693" width="15.7109375" style="2" customWidth="1"/>
    <col min="6694" max="6694" width="2.85546875" style="2" customWidth="1"/>
    <col min="6695" max="6697" width="15.7109375" style="2" customWidth="1"/>
    <col min="6698" max="6699" width="2.85546875" style="2" customWidth="1"/>
    <col min="6700" max="6702" width="15.7109375" style="2" customWidth="1"/>
    <col min="6703" max="6703" width="2.85546875" style="2" customWidth="1"/>
    <col min="6704" max="6705" width="11.42578125" style="2" customWidth="1"/>
    <col min="6706" max="6913" width="11.42578125" style="2"/>
    <col min="6914" max="6914" width="2.85546875" style="2" customWidth="1"/>
    <col min="6915" max="6916" width="37.5703125" style="2" customWidth="1"/>
    <col min="6917" max="6917" width="6" style="2" customWidth="1"/>
    <col min="6918" max="6918" width="2.85546875" style="2" customWidth="1"/>
    <col min="6919" max="6921" width="15.7109375" style="2" customWidth="1"/>
    <col min="6922" max="6922" width="2.85546875" style="2" customWidth="1"/>
    <col min="6923" max="6925" width="15.7109375" style="2" customWidth="1"/>
    <col min="6926" max="6926" width="2.85546875" style="2" customWidth="1"/>
    <col min="6927" max="6929" width="15.7109375" style="2" customWidth="1"/>
    <col min="6930" max="6931" width="2.85546875" style="2" customWidth="1"/>
    <col min="6932" max="6934" width="15.7109375" style="2" customWidth="1"/>
    <col min="6935" max="6936" width="2.85546875" style="2" customWidth="1"/>
    <col min="6937" max="6938" width="15.7109375" style="2" customWidth="1"/>
    <col min="6939" max="6939" width="2.85546875" style="2" customWidth="1"/>
    <col min="6940" max="6941" width="37.5703125" style="2" customWidth="1"/>
    <col min="6942" max="6942" width="2.85546875" style="2" customWidth="1"/>
    <col min="6943" max="6945" width="15.7109375" style="2" customWidth="1"/>
    <col min="6946" max="6946" width="2.85546875" style="2" customWidth="1"/>
    <col min="6947" max="6949" width="15.7109375" style="2" customWidth="1"/>
    <col min="6950" max="6950" width="2.85546875" style="2" customWidth="1"/>
    <col min="6951" max="6953" width="15.7109375" style="2" customWidth="1"/>
    <col min="6954" max="6955" width="2.85546875" style="2" customWidth="1"/>
    <col min="6956" max="6958" width="15.7109375" style="2" customWidth="1"/>
    <col min="6959" max="6959" width="2.85546875" style="2" customWidth="1"/>
    <col min="6960" max="6961" width="11.42578125" style="2" customWidth="1"/>
    <col min="6962" max="7169" width="11.42578125" style="2"/>
    <col min="7170" max="7170" width="2.85546875" style="2" customWidth="1"/>
    <col min="7171" max="7172" width="37.5703125" style="2" customWidth="1"/>
    <col min="7173" max="7173" width="6" style="2" customWidth="1"/>
    <col min="7174" max="7174" width="2.85546875" style="2" customWidth="1"/>
    <col min="7175" max="7177" width="15.7109375" style="2" customWidth="1"/>
    <col min="7178" max="7178" width="2.85546875" style="2" customWidth="1"/>
    <col min="7179" max="7181" width="15.7109375" style="2" customWidth="1"/>
    <col min="7182" max="7182" width="2.85546875" style="2" customWidth="1"/>
    <col min="7183" max="7185" width="15.7109375" style="2" customWidth="1"/>
    <col min="7186" max="7187" width="2.85546875" style="2" customWidth="1"/>
    <col min="7188" max="7190" width="15.7109375" style="2" customWidth="1"/>
    <col min="7191" max="7192" width="2.85546875" style="2" customWidth="1"/>
    <col min="7193" max="7194" width="15.7109375" style="2" customWidth="1"/>
    <col min="7195" max="7195" width="2.85546875" style="2" customWidth="1"/>
    <col min="7196" max="7197" width="37.5703125" style="2" customWidth="1"/>
    <col min="7198" max="7198" width="2.85546875" style="2" customWidth="1"/>
    <col min="7199" max="7201" width="15.7109375" style="2" customWidth="1"/>
    <col min="7202" max="7202" width="2.85546875" style="2" customWidth="1"/>
    <col min="7203" max="7205" width="15.7109375" style="2" customWidth="1"/>
    <col min="7206" max="7206" width="2.85546875" style="2" customWidth="1"/>
    <col min="7207" max="7209" width="15.7109375" style="2" customWidth="1"/>
    <col min="7210" max="7211" width="2.85546875" style="2" customWidth="1"/>
    <col min="7212" max="7214" width="15.7109375" style="2" customWidth="1"/>
    <col min="7215" max="7215" width="2.85546875" style="2" customWidth="1"/>
    <col min="7216" max="7217" width="11.42578125" style="2" customWidth="1"/>
    <col min="7218" max="7425" width="11.42578125" style="2"/>
    <col min="7426" max="7426" width="2.85546875" style="2" customWidth="1"/>
    <col min="7427" max="7428" width="37.5703125" style="2" customWidth="1"/>
    <col min="7429" max="7429" width="6" style="2" customWidth="1"/>
    <col min="7430" max="7430" width="2.85546875" style="2" customWidth="1"/>
    <col min="7431" max="7433" width="15.7109375" style="2" customWidth="1"/>
    <col min="7434" max="7434" width="2.85546875" style="2" customWidth="1"/>
    <col min="7435" max="7437" width="15.7109375" style="2" customWidth="1"/>
    <col min="7438" max="7438" width="2.85546875" style="2" customWidth="1"/>
    <col min="7439" max="7441" width="15.7109375" style="2" customWidth="1"/>
    <col min="7442" max="7443" width="2.85546875" style="2" customWidth="1"/>
    <col min="7444" max="7446" width="15.7109375" style="2" customWidth="1"/>
    <col min="7447" max="7448" width="2.85546875" style="2" customWidth="1"/>
    <col min="7449" max="7450" width="15.7109375" style="2" customWidth="1"/>
    <col min="7451" max="7451" width="2.85546875" style="2" customWidth="1"/>
    <col min="7452" max="7453" width="37.5703125" style="2" customWidth="1"/>
    <col min="7454" max="7454" width="2.85546875" style="2" customWidth="1"/>
    <col min="7455" max="7457" width="15.7109375" style="2" customWidth="1"/>
    <col min="7458" max="7458" width="2.85546875" style="2" customWidth="1"/>
    <col min="7459" max="7461" width="15.7109375" style="2" customWidth="1"/>
    <col min="7462" max="7462" width="2.85546875" style="2" customWidth="1"/>
    <col min="7463" max="7465" width="15.7109375" style="2" customWidth="1"/>
    <col min="7466" max="7467" width="2.85546875" style="2" customWidth="1"/>
    <col min="7468" max="7470" width="15.7109375" style="2" customWidth="1"/>
    <col min="7471" max="7471" width="2.85546875" style="2" customWidth="1"/>
    <col min="7472" max="7473" width="11.42578125" style="2" customWidth="1"/>
    <col min="7474" max="7681" width="11.42578125" style="2"/>
    <col min="7682" max="7682" width="2.85546875" style="2" customWidth="1"/>
    <col min="7683" max="7684" width="37.5703125" style="2" customWidth="1"/>
    <col min="7685" max="7685" width="6" style="2" customWidth="1"/>
    <col min="7686" max="7686" width="2.85546875" style="2" customWidth="1"/>
    <col min="7687" max="7689" width="15.7109375" style="2" customWidth="1"/>
    <col min="7690" max="7690" width="2.85546875" style="2" customWidth="1"/>
    <col min="7691" max="7693" width="15.7109375" style="2" customWidth="1"/>
    <col min="7694" max="7694" width="2.85546875" style="2" customWidth="1"/>
    <col min="7695" max="7697" width="15.7109375" style="2" customWidth="1"/>
    <col min="7698" max="7699" width="2.85546875" style="2" customWidth="1"/>
    <col min="7700" max="7702" width="15.7109375" style="2" customWidth="1"/>
    <col min="7703" max="7704" width="2.85546875" style="2" customWidth="1"/>
    <col min="7705" max="7706" width="15.7109375" style="2" customWidth="1"/>
    <col min="7707" max="7707" width="2.85546875" style="2" customWidth="1"/>
    <col min="7708" max="7709" width="37.5703125" style="2" customWidth="1"/>
    <col min="7710" max="7710" width="2.85546875" style="2" customWidth="1"/>
    <col min="7711" max="7713" width="15.7109375" style="2" customWidth="1"/>
    <col min="7714" max="7714" width="2.85546875" style="2" customWidth="1"/>
    <col min="7715" max="7717" width="15.7109375" style="2" customWidth="1"/>
    <col min="7718" max="7718" width="2.85546875" style="2" customWidth="1"/>
    <col min="7719" max="7721" width="15.7109375" style="2" customWidth="1"/>
    <col min="7722" max="7723" width="2.85546875" style="2" customWidth="1"/>
    <col min="7724" max="7726" width="15.7109375" style="2" customWidth="1"/>
    <col min="7727" max="7727" width="2.85546875" style="2" customWidth="1"/>
    <col min="7728" max="7729" width="11.42578125" style="2" customWidth="1"/>
    <col min="7730" max="7937" width="11.42578125" style="2"/>
    <col min="7938" max="7938" width="2.85546875" style="2" customWidth="1"/>
    <col min="7939" max="7940" width="37.5703125" style="2" customWidth="1"/>
    <col min="7941" max="7941" width="6" style="2" customWidth="1"/>
    <col min="7942" max="7942" width="2.85546875" style="2" customWidth="1"/>
    <col min="7943" max="7945" width="15.7109375" style="2" customWidth="1"/>
    <col min="7946" max="7946" width="2.85546875" style="2" customWidth="1"/>
    <col min="7947" max="7949" width="15.7109375" style="2" customWidth="1"/>
    <col min="7950" max="7950" width="2.85546875" style="2" customWidth="1"/>
    <col min="7951" max="7953" width="15.7109375" style="2" customWidth="1"/>
    <col min="7954" max="7955" width="2.85546875" style="2" customWidth="1"/>
    <col min="7956" max="7958" width="15.7109375" style="2" customWidth="1"/>
    <col min="7959" max="7960" width="2.85546875" style="2" customWidth="1"/>
    <col min="7961" max="7962" width="15.7109375" style="2" customWidth="1"/>
    <col min="7963" max="7963" width="2.85546875" style="2" customWidth="1"/>
    <col min="7964" max="7965" width="37.5703125" style="2" customWidth="1"/>
    <col min="7966" max="7966" width="2.85546875" style="2" customWidth="1"/>
    <col min="7967" max="7969" width="15.7109375" style="2" customWidth="1"/>
    <col min="7970" max="7970" width="2.85546875" style="2" customWidth="1"/>
    <col min="7971" max="7973" width="15.7109375" style="2" customWidth="1"/>
    <col min="7974" max="7974" width="2.85546875" style="2" customWidth="1"/>
    <col min="7975" max="7977" width="15.7109375" style="2" customWidth="1"/>
    <col min="7978" max="7979" width="2.85546875" style="2" customWidth="1"/>
    <col min="7980" max="7982" width="15.7109375" style="2" customWidth="1"/>
    <col min="7983" max="7983" width="2.85546875" style="2" customWidth="1"/>
    <col min="7984" max="7985" width="11.42578125" style="2" customWidth="1"/>
    <col min="7986" max="8193" width="11.42578125" style="2"/>
    <col min="8194" max="8194" width="2.85546875" style="2" customWidth="1"/>
    <col min="8195" max="8196" width="37.5703125" style="2" customWidth="1"/>
    <col min="8197" max="8197" width="6" style="2" customWidth="1"/>
    <col min="8198" max="8198" width="2.85546875" style="2" customWidth="1"/>
    <col min="8199" max="8201" width="15.7109375" style="2" customWidth="1"/>
    <col min="8202" max="8202" width="2.85546875" style="2" customWidth="1"/>
    <col min="8203" max="8205" width="15.7109375" style="2" customWidth="1"/>
    <col min="8206" max="8206" width="2.85546875" style="2" customWidth="1"/>
    <col min="8207" max="8209" width="15.7109375" style="2" customWidth="1"/>
    <col min="8210" max="8211" width="2.85546875" style="2" customWidth="1"/>
    <col min="8212" max="8214" width="15.7109375" style="2" customWidth="1"/>
    <col min="8215" max="8216" width="2.85546875" style="2" customWidth="1"/>
    <col min="8217" max="8218" width="15.7109375" style="2" customWidth="1"/>
    <col min="8219" max="8219" width="2.85546875" style="2" customWidth="1"/>
    <col min="8220" max="8221" width="37.5703125" style="2" customWidth="1"/>
    <col min="8222" max="8222" width="2.85546875" style="2" customWidth="1"/>
    <col min="8223" max="8225" width="15.7109375" style="2" customWidth="1"/>
    <col min="8226" max="8226" width="2.85546875" style="2" customWidth="1"/>
    <col min="8227" max="8229" width="15.7109375" style="2" customWidth="1"/>
    <col min="8230" max="8230" width="2.85546875" style="2" customWidth="1"/>
    <col min="8231" max="8233" width="15.7109375" style="2" customWidth="1"/>
    <col min="8234" max="8235" width="2.85546875" style="2" customWidth="1"/>
    <col min="8236" max="8238" width="15.7109375" style="2" customWidth="1"/>
    <col min="8239" max="8239" width="2.85546875" style="2" customWidth="1"/>
    <col min="8240" max="8241" width="11.42578125" style="2" customWidth="1"/>
    <col min="8242" max="8449" width="11.42578125" style="2"/>
    <col min="8450" max="8450" width="2.85546875" style="2" customWidth="1"/>
    <col min="8451" max="8452" width="37.5703125" style="2" customWidth="1"/>
    <col min="8453" max="8453" width="6" style="2" customWidth="1"/>
    <col min="8454" max="8454" width="2.85546875" style="2" customWidth="1"/>
    <col min="8455" max="8457" width="15.7109375" style="2" customWidth="1"/>
    <col min="8458" max="8458" width="2.85546875" style="2" customWidth="1"/>
    <col min="8459" max="8461" width="15.7109375" style="2" customWidth="1"/>
    <col min="8462" max="8462" width="2.85546875" style="2" customWidth="1"/>
    <col min="8463" max="8465" width="15.7109375" style="2" customWidth="1"/>
    <col min="8466" max="8467" width="2.85546875" style="2" customWidth="1"/>
    <col min="8468" max="8470" width="15.7109375" style="2" customWidth="1"/>
    <col min="8471" max="8472" width="2.85546875" style="2" customWidth="1"/>
    <col min="8473" max="8474" width="15.7109375" style="2" customWidth="1"/>
    <col min="8475" max="8475" width="2.85546875" style="2" customWidth="1"/>
    <col min="8476" max="8477" width="37.5703125" style="2" customWidth="1"/>
    <col min="8478" max="8478" width="2.85546875" style="2" customWidth="1"/>
    <col min="8479" max="8481" width="15.7109375" style="2" customWidth="1"/>
    <col min="8482" max="8482" width="2.85546875" style="2" customWidth="1"/>
    <col min="8483" max="8485" width="15.7109375" style="2" customWidth="1"/>
    <col min="8486" max="8486" width="2.85546875" style="2" customWidth="1"/>
    <col min="8487" max="8489" width="15.7109375" style="2" customWidth="1"/>
    <col min="8490" max="8491" width="2.85546875" style="2" customWidth="1"/>
    <col min="8492" max="8494" width="15.7109375" style="2" customWidth="1"/>
    <col min="8495" max="8495" width="2.85546875" style="2" customWidth="1"/>
    <col min="8496" max="8497" width="11.42578125" style="2" customWidth="1"/>
    <col min="8498" max="8705" width="11.42578125" style="2"/>
    <col min="8706" max="8706" width="2.85546875" style="2" customWidth="1"/>
    <col min="8707" max="8708" width="37.5703125" style="2" customWidth="1"/>
    <col min="8709" max="8709" width="6" style="2" customWidth="1"/>
    <col min="8710" max="8710" width="2.85546875" style="2" customWidth="1"/>
    <col min="8711" max="8713" width="15.7109375" style="2" customWidth="1"/>
    <col min="8714" max="8714" width="2.85546875" style="2" customWidth="1"/>
    <col min="8715" max="8717" width="15.7109375" style="2" customWidth="1"/>
    <col min="8718" max="8718" width="2.85546875" style="2" customWidth="1"/>
    <col min="8719" max="8721" width="15.7109375" style="2" customWidth="1"/>
    <col min="8722" max="8723" width="2.85546875" style="2" customWidth="1"/>
    <col min="8724" max="8726" width="15.7109375" style="2" customWidth="1"/>
    <col min="8727" max="8728" width="2.85546875" style="2" customWidth="1"/>
    <col min="8729" max="8730" width="15.7109375" style="2" customWidth="1"/>
    <col min="8731" max="8731" width="2.85546875" style="2" customWidth="1"/>
    <col min="8732" max="8733" width="37.5703125" style="2" customWidth="1"/>
    <col min="8734" max="8734" width="2.85546875" style="2" customWidth="1"/>
    <col min="8735" max="8737" width="15.7109375" style="2" customWidth="1"/>
    <col min="8738" max="8738" width="2.85546875" style="2" customWidth="1"/>
    <col min="8739" max="8741" width="15.7109375" style="2" customWidth="1"/>
    <col min="8742" max="8742" width="2.85546875" style="2" customWidth="1"/>
    <col min="8743" max="8745" width="15.7109375" style="2" customWidth="1"/>
    <col min="8746" max="8747" width="2.85546875" style="2" customWidth="1"/>
    <col min="8748" max="8750" width="15.7109375" style="2" customWidth="1"/>
    <col min="8751" max="8751" width="2.85546875" style="2" customWidth="1"/>
    <col min="8752" max="8753" width="11.42578125" style="2" customWidth="1"/>
    <col min="8754" max="8961" width="11.42578125" style="2"/>
    <col min="8962" max="8962" width="2.85546875" style="2" customWidth="1"/>
    <col min="8963" max="8964" width="37.5703125" style="2" customWidth="1"/>
    <col min="8965" max="8965" width="6" style="2" customWidth="1"/>
    <col min="8966" max="8966" width="2.85546875" style="2" customWidth="1"/>
    <col min="8967" max="8969" width="15.7109375" style="2" customWidth="1"/>
    <col min="8970" max="8970" width="2.85546875" style="2" customWidth="1"/>
    <col min="8971" max="8973" width="15.7109375" style="2" customWidth="1"/>
    <col min="8974" max="8974" width="2.85546875" style="2" customWidth="1"/>
    <col min="8975" max="8977" width="15.7109375" style="2" customWidth="1"/>
    <col min="8978" max="8979" width="2.85546875" style="2" customWidth="1"/>
    <col min="8980" max="8982" width="15.7109375" style="2" customWidth="1"/>
    <col min="8983" max="8984" width="2.85546875" style="2" customWidth="1"/>
    <col min="8985" max="8986" width="15.7109375" style="2" customWidth="1"/>
    <col min="8987" max="8987" width="2.85546875" style="2" customWidth="1"/>
    <col min="8988" max="8989" width="37.5703125" style="2" customWidth="1"/>
    <col min="8990" max="8990" width="2.85546875" style="2" customWidth="1"/>
    <col min="8991" max="8993" width="15.7109375" style="2" customWidth="1"/>
    <col min="8994" max="8994" width="2.85546875" style="2" customWidth="1"/>
    <col min="8995" max="8997" width="15.7109375" style="2" customWidth="1"/>
    <col min="8998" max="8998" width="2.85546875" style="2" customWidth="1"/>
    <col min="8999" max="9001" width="15.7109375" style="2" customWidth="1"/>
    <col min="9002" max="9003" width="2.85546875" style="2" customWidth="1"/>
    <col min="9004" max="9006" width="15.7109375" style="2" customWidth="1"/>
    <col min="9007" max="9007" width="2.85546875" style="2" customWidth="1"/>
    <col min="9008" max="9009" width="11.42578125" style="2" customWidth="1"/>
    <col min="9010" max="9217" width="11.42578125" style="2"/>
    <col min="9218" max="9218" width="2.85546875" style="2" customWidth="1"/>
    <col min="9219" max="9220" width="37.5703125" style="2" customWidth="1"/>
    <col min="9221" max="9221" width="6" style="2" customWidth="1"/>
    <col min="9222" max="9222" width="2.85546875" style="2" customWidth="1"/>
    <col min="9223" max="9225" width="15.7109375" style="2" customWidth="1"/>
    <col min="9226" max="9226" width="2.85546875" style="2" customWidth="1"/>
    <col min="9227" max="9229" width="15.7109375" style="2" customWidth="1"/>
    <col min="9230" max="9230" width="2.85546875" style="2" customWidth="1"/>
    <col min="9231" max="9233" width="15.7109375" style="2" customWidth="1"/>
    <col min="9234" max="9235" width="2.85546875" style="2" customWidth="1"/>
    <col min="9236" max="9238" width="15.7109375" style="2" customWidth="1"/>
    <col min="9239" max="9240" width="2.85546875" style="2" customWidth="1"/>
    <col min="9241" max="9242" width="15.7109375" style="2" customWidth="1"/>
    <col min="9243" max="9243" width="2.85546875" style="2" customWidth="1"/>
    <col min="9244" max="9245" width="37.5703125" style="2" customWidth="1"/>
    <col min="9246" max="9246" width="2.85546875" style="2" customWidth="1"/>
    <col min="9247" max="9249" width="15.7109375" style="2" customWidth="1"/>
    <col min="9250" max="9250" width="2.85546875" style="2" customWidth="1"/>
    <col min="9251" max="9253" width="15.7109375" style="2" customWidth="1"/>
    <col min="9254" max="9254" width="2.85546875" style="2" customWidth="1"/>
    <col min="9255" max="9257" width="15.7109375" style="2" customWidth="1"/>
    <col min="9258" max="9259" width="2.85546875" style="2" customWidth="1"/>
    <col min="9260" max="9262" width="15.7109375" style="2" customWidth="1"/>
    <col min="9263" max="9263" width="2.85546875" style="2" customWidth="1"/>
    <col min="9264" max="9265" width="11.42578125" style="2" customWidth="1"/>
    <col min="9266" max="9473" width="11.42578125" style="2"/>
    <col min="9474" max="9474" width="2.85546875" style="2" customWidth="1"/>
    <col min="9475" max="9476" width="37.5703125" style="2" customWidth="1"/>
    <col min="9477" max="9477" width="6" style="2" customWidth="1"/>
    <col min="9478" max="9478" width="2.85546875" style="2" customWidth="1"/>
    <col min="9479" max="9481" width="15.7109375" style="2" customWidth="1"/>
    <col min="9482" max="9482" width="2.85546875" style="2" customWidth="1"/>
    <col min="9483" max="9485" width="15.7109375" style="2" customWidth="1"/>
    <col min="9486" max="9486" width="2.85546875" style="2" customWidth="1"/>
    <col min="9487" max="9489" width="15.7109375" style="2" customWidth="1"/>
    <col min="9490" max="9491" width="2.85546875" style="2" customWidth="1"/>
    <col min="9492" max="9494" width="15.7109375" style="2" customWidth="1"/>
    <col min="9495" max="9496" width="2.85546875" style="2" customWidth="1"/>
    <col min="9497" max="9498" width="15.7109375" style="2" customWidth="1"/>
    <col min="9499" max="9499" width="2.85546875" style="2" customWidth="1"/>
    <col min="9500" max="9501" width="37.5703125" style="2" customWidth="1"/>
    <col min="9502" max="9502" width="2.85546875" style="2" customWidth="1"/>
    <col min="9503" max="9505" width="15.7109375" style="2" customWidth="1"/>
    <col min="9506" max="9506" width="2.85546875" style="2" customWidth="1"/>
    <col min="9507" max="9509" width="15.7109375" style="2" customWidth="1"/>
    <col min="9510" max="9510" width="2.85546875" style="2" customWidth="1"/>
    <col min="9511" max="9513" width="15.7109375" style="2" customWidth="1"/>
    <col min="9514" max="9515" width="2.85546875" style="2" customWidth="1"/>
    <col min="9516" max="9518" width="15.7109375" style="2" customWidth="1"/>
    <col min="9519" max="9519" width="2.85546875" style="2" customWidth="1"/>
    <col min="9520" max="9521" width="11.42578125" style="2" customWidth="1"/>
    <col min="9522" max="9729" width="11.42578125" style="2"/>
    <col min="9730" max="9730" width="2.85546875" style="2" customWidth="1"/>
    <col min="9731" max="9732" width="37.5703125" style="2" customWidth="1"/>
    <col min="9733" max="9733" width="6" style="2" customWidth="1"/>
    <col min="9734" max="9734" width="2.85546875" style="2" customWidth="1"/>
    <col min="9735" max="9737" width="15.7109375" style="2" customWidth="1"/>
    <col min="9738" max="9738" width="2.85546875" style="2" customWidth="1"/>
    <col min="9739" max="9741" width="15.7109375" style="2" customWidth="1"/>
    <col min="9742" max="9742" width="2.85546875" style="2" customWidth="1"/>
    <col min="9743" max="9745" width="15.7109375" style="2" customWidth="1"/>
    <col min="9746" max="9747" width="2.85546875" style="2" customWidth="1"/>
    <col min="9748" max="9750" width="15.7109375" style="2" customWidth="1"/>
    <col min="9751" max="9752" width="2.85546875" style="2" customWidth="1"/>
    <col min="9753" max="9754" width="15.7109375" style="2" customWidth="1"/>
    <col min="9755" max="9755" width="2.85546875" style="2" customWidth="1"/>
    <col min="9756" max="9757" width="37.5703125" style="2" customWidth="1"/>
    <col min="9758" max="9758" width="2.85546875" style="2" customWidth="1"/>
    <col min="9759" max="9761" width="15.7109375" style="2" customWidth="1"/>
    <col min="9762" max="9762" width="2.85546875" style="2" customWidth="1"/>
    <col min="9763" max="9765" width="15.7109375" style="2" customWidth="1"/>
    <col min="9766" max="9766" width="2.85546875" style="2" customWidth="1"/>
    <col min="9767" max="9769" width="15.7109375" style="2" customWidth="1"/>
    <col min="9770" max="9771" width="2.85546875" style="2" customWidth="1"/>
    <col min="9772" max="9774" width="15.7109375" style="2" customWidth="1"/>
    <col min="9775" max="9775" width="2.85546875" style="2" customWidth="1"/>
    <col min="9776" max="9777" width="11.42578125" style="2" customWidth="1"/>
    <col min="9778" max="9985" width="11.42578125" style="2"/>
    <col min="9986" max="9986" width="2.85546875" style="2" customWidth="1"/>
    <col min="9987" max="9988" width="37.5703125" style="2" customWidth="1"/>
    <col min="9989" max="9989" width="6" style="2" customWidth="1"/>
    <col min="9990" max="9990" width="2.85546875" style="2" customWidth="1"/>
    <col min="9991" max="9993" width="15.7109375" style="2" customWidth="1"/>
    <col min="9994" max="9994" width="2.85546875" style="2" customWidth="1"/>
    <col min="9995" max="9997" width="15.7109375" style="2" customWidth="1"/>
    <col min="9998" max="9998" width="2.85546875" style="2" customWidth="1"/>
    <col min="9999" max="10001" width="15.7109375" style="2" customWidth="1"/>
    <col min="10002" max="10003" width="2.85546875" style="2" customWidth="1"/>
    <col min="10004" max="10006" width="15.7109375" style="2" customWidth="1"/>
    <col min="10007" max="10008" width="2.85546875" style="2" customWidth="1"/>
    <col min="10009" max="10010" width="15.7109375" style="2" customWidth="1"/>
    <col min="10011" max="10011" width="2.85546875" style="2" customWidth="1"/>
    <col min="10012" max="10013" width="37.5703125" style="2" customWidth="1"/>
    <col min="10014" max="10014" width="2.85546875" style="2" customWidth="1"/>
    <col min="10015" max="10017" width="15.7109375" style="2" customWidth="1"/>
    <col min="10018" max="10018" width="2.85546875" style="2" customWidth="1"/>
    <col min="10019" max="10021" width="15.7109375" style="2" customWidth="1"/>
    <col min="10022" max="10022" width="2.85546875" style="2" customWidth="1"/>
    <col min="10023" max="10025" width="15.7109375" style="2" customWidth="1"/>
    <col min="10026" max="10027" width="2.85546875" style="2" customWidth="1"/>
    <col min="10028" max="10030" width="15.7109375" style="2" customWidth="1"/>
    <col min="10031" max="10031" width="2.85546875" style="2" customWidth="1"/>
    <col min="10032" max="10033" width="11.42578125" style="2" customWidth="1"/>
    <col min="10034" max="10241" width="11.42578125" style="2"/>
    <col min="10242" max="10242" width="2.85546875" style="2" customWidth="1"/>
    <col min="10243" max="10244" width="37.5703125" style="2" customWidth="1"/>
    <col min="10245" max="10245" width="6" style="2" customWidth="1"/>
    <col min="10246" max="10246" width="2.85546875" style="2" customWidth="1"/>
    <col min="10247" max="10249" width="15.7109375" style="2" customWidth="1"/>
    <col min="10250" max="10250" width="2.85546875" style="2" customWidth="1"/>
    <col min="10251" max="10253" width="15.7109375" style="2" customWidth="1"/>
    <col min="10254" max="10254" width="2.85546875" style="2" customWidth="1"/>
    <col min="10255" max="10257" width="15.7109375" style="2" customWidth="1"/>
    <col min="10258" max="10259" width="2.85546875" style="2" customWidth="1"/>
    <col min="10260" max="10262" width="15.7109375" style="2" customWidth="1"/>
    <col min="10263" max="10264" width="2.85546875" style="2" customWidth="1"/>
    <col min="10265" max="10266" width="15.7109375" style="2" customWidth="1"/>
    <col min="10267" max="10267" width="2.85546875" style="2" customWidth="1"/>
    <col min="10268" max="10269" width="37.5703125" style="2" customWidth="1"/>
    <col min="10270" max="10270" width="2.85546875" style="2" customWidth="1"/>
    <col min="10271" max="10273" width="15.7109375" style="2" customWidth="1"/>
    <col min="10274" max="10274" width="2.85546875" style="2" customWidth="1"/>
    <col min="10275" max="10277" width="15.7109375" style="2" customWidth="1"/>
    <col min="10278" max="10278" width="2.85546875" style="2" customWidth="1"/>
    <col min="10279" max="10281" width="15.7109375" style="2" customWidth="1"/>
    <col min="10282" max="10283" width="2.85546875" style="2" customWidth="1"/>
    <col min="10284" max="10286" width="15.7109375" style="2" customWidth="1"/>
    <col min="10287" max="10287" width="2.85546875" style="2" customWidth="1"/>
    <col min="10288" max="10289" width="11.42578125" style="2" customWidth="1"/>
    <col min="10290" max="10497" width="11.42578125" style="2"/>
    <col min="10498" max="10498" width="2.85546875" style="2" customWidth="1"/>
    <col min="10499" max="10500" width="37.5703125" style="2" customWidth="1"/>
    <col min="10501" max="10501" width="6" style="2" customWidth="1"/>
    <col min="10502" max="10502" width="2.85546875" style="2" customWidth="1"/>
    <col min="10503" max="10505" width="15.7109375" style="2" customWidth="1"/>
    <col min="10506" max="10506" width="2.85546875" style="2" customWidth="1"/>
    <col min="10507" max="10509" width="15.7109375" style="2" customWidth="1"/>
    <col min="10510" max="10510" width="2.85546875" style="2" customWidth="1"/>
    <col min="10511" max="10513" width="15.7109375" style="2" customWidth="1"/>
    <col min="10514" max="10515" width="2.85546875" style="2" customWidth="1"/>
    <col min="10516" max="10518" width="15.7109375" style="2" customWidth="1"/>
    <col min="10519" max="10520" width="2.85546875" style="2" customWidth="1"/>
    <col min="10521" max="10522" width="15.7109375" style="2" customWidth="1"/>
    <col min="10523" max="10523" width="2.85546875" style="2" customWidth="1"/>
    <col min="10524" max="10525" width="37.5703125" style="2" customWidth="1"/>
    <col min="10526" max="10526" width="2.85546875" style="2" customWidth="1"/>
    <col min="10527" max="10529" width="15.7109375" style="2" customWidth="1"/>
    <col min="10530" max="10530" width="2.85546875" style="2" customWidth="1"/>
    <col min="10531" max="10533" width="15.7109375" style="2" customWidth="1"/>
    <col min="10534" max="10534" width="2.85546875" style="2" customWidth="1"/>
    <col min="10535" max="10537" width="15.7109375" style="2" customWidth="1"/>
    <col min="10538" max="10539" width="2.85546875" style="2" customWidth="1"/>
    <col min="10540" max="10542" width="15.7109375" style="2" customWidth="1"/>
    <col min="10543" max="10543" width="2.85546875" style="2" customWidth="1"/>
    <col min="10544" max="10545" width="11.42578125" style="2" customWidth="1"/>
    <col min="10546" max="10753" width="11.42578125" style="2"/>
    <col min="10754" max="10754" width="2.85546875" style="2" customWidth="1"/>
    <col min="10755" max="10756" width="37.5703125" style="2" customWidth="1"/>
    <col min="10757" max="10757" width="6" style="2" customWidth="1"/>
    <col min="10758" max="10758" width="2.85546875" style="2" customWidth="1"/>
    <col min="10759" max="10761" width="15.7109375" style="2" customWidth="1"/>
    <col min="10762" max="10762" width="2.85546875" style="2" customWidth="1"/>
    <col min="10763" max="10765" width="15.7109375" style="2" customWidth="1"/>
    <col min="10766" max="10766" width="2.85546875" style="2" customWidth="1"/>
    <col min="10767" max="10769" width="15.7109375" style="2" customWidth="1"/>
    <col min="10770" max="10771" width="2.85546875" style="2" customWidth="1"/>
    <col min="10772" max="10774" width="15.7109375" style="2" customWidth="1"/>
    <col min="10775" max="10776" width="2.85546875" style="2" customWidth="1"/>
    <col min="10777" max="10778" width="15.7109375" style="2" customWidth="1"/>
    <col min="10779" max="10779" width="2.85546875" style="2" customWidth="1"/>
    <col min="10780" max="10781" width="37.5703125" style="2" customWidth="1"/>
    <col min="10782" max="10782" width="2.85546875" style="2" customWidth="1"/>
    <col min="10783" max="10785" width="15.7109375" style="2" customWidth="1"/>
    <col min="10786" max="10786" width="2.85546875" style="2" customWidth="1"/>
    <col min="10787" max="10789" width="15.7109375" style="2" customWidth="1"/>
    <col min="10790" max="10790" width="2.85546875" style="2" customWidth="1"/>
    <col min="10791" max="10793" width="15.7109375" style="2" customWidth="1"/>
    <col min="10794" max="10795" width="2.85546875" style="2" customWidth="1"/>
    <col min="10796" max="10798" width="15.7109375" style="2" customWidth="1"/>
    <col min="10799" max="10799" width="2.85546875" style="2" customWidth="1"/>
    <col min="10800" max="10801" width="11.42578125" style="2" customWidth="1"/>
    <col min="10802" max="11009" width="11.42578125" style="2"/>
    <col min="11010" max="11010" width="2.85546875" style="2" customWidth="1"/>
    <col min="11011" max="11012" width="37.5703125" style="2" customWidth="1"/>
    <col min="11013" max="11013" width="6" style="2" customWidth="1"/>
    <col min="11014" max="11014" width="2.85546875" style="2" customWidth="1"/>
    <col min="11015" max="11017" width="15.7109375" style="2" customWidth="1"/>
    <col min="11018" max="11018" width="2.85546875" style="2" customWidth="1"/>
    <col min="11019" max="11021" width="15.7109375" style="2" customWidth="1"/>
    <col min="11022" max="11022" width="2.85546875" style="2" customWidth="1"/>
    <col min="11023" max="11025" width="15.7109375" style="2" customWidth="1"/>
    <col min="11026" max="11027" width="2.85546875" style="2" customWidth="1"/>
    <col min="11028" max="11030" width="15.7109375" style="2" customWidth="1"/>
    <col min="11031" max="11032" width="2.85546875" style="2" customWidth="1"/>
    <col min="11033" max="11034" width="15.7109375" style="2" customWidth="1"/>
    <col min="11035" max="11035" width="2.85546875" style="2" customWidth="1"/>
    <col min="11036" max="11037" width="37.5703125" style="2" customWidth="1"/>
    <col min="11038" max="11038" width="2.85546875" style="2" customWidth="1"/>
    <col min="11039" max="11041" width="15.7109375" style="2" customWidth="1"/>
    <col min="11042" max="11042" width="2.85546875" style="2" customWidth="1"/>
    <col min="11043" max="11045" width="15.7109375" style="2" customWidth="1"/>
    <col min="11046" max="11046" width="2.85546875" style="2" customWidth="1"/>
    <col min="11047" max="11049" width="15.7109375" style="2" customWidth="1"/>
    <col min="11050" max="11051" width="2.85546875" style="2" customWidth="1"/>
    <col min="11052" max="11054" width="15.7109375" style="2" customWidth="1"/>
    <col min="11055" max="11055" width="2.85546875" style="2" customWidth="1"/>
    <col min="11056" max="11057" width="11.42578125" style="2" customWidth="1"/>
    <col min="11058" max="11265" width="11.42578125" style="2"/>
    <col min="11266" max="11266" width="2.85546875" style="2" customWidth="1"/>
    <col min="11267" max="11268" width="37.5703125" style="2" customWidth="1"/>
    <col min="11269" max="11269" width="6" style="2" customWidth="1"/>
    <col min="11270" max="11270" width="2.85546875" style="2" customWidth="1"/>
    <col min="11271" max="11273" width="15.7109375" style="2" customWidth="1"/>
    <col min="11274" max="11274" width="2.85546875" style="2" customWidth="1"/>
    <col min="11275" max="11277" width="15.7109375" style="2" customWidth="1"/>
    <col min="11278" max="11278" width="2.85546875" style="2" customWidth="1"/>
    <col min="11279" max="11281" width="15.7109375" style="2" customWidth="1"/>
    <col min="11282" max="11283" width="2.85546875" style="2" customWidth="1"/>
    <col min="11284" max="11286" width="15.7109375" style="2" customWidth="1"/>
    <col min="11287" max="11288" width="2.85546875" style="2" customWidth="1"/>
    <col min="11289" max="11290" width="15.7109375" style="2" customWidth="1"/>
    <col min="11291" max="11291" width="2.85546875" style="2" customWidth="1"/>
    <col min="11292" max="11293" width="37.5703125" style="2" customWidth="1"/>
    <col min="11294" max="11294" width="2.85546875" style="2" customWidth="1"/>
    <col min="11295" max="11297" width="15.7109375" style="2" customWidth="1"/>
    <col min="11298" max="11298" width="2.85546875" style="2" customWidth="1"/>
    <col min="11299" max="11301" width="15.7109375" style="2" customWidth="1"/>
    <col min="11302" max="11302" width="2.85546875" style="2" customWidth="1"/>
    <col min="11303" max="11305" width="15.7109375" style="2" customWidth="1"/>
    <col min="11306" max="11307" width="2.85546875" style="2" customWidth="1"/>
    <col min="11308" max="11310" width="15.7109375" style="2" customWidth="1"/>
    <col min="11311" max="11311" width="2.85546875" style="2" customWidth="1"/>
    <col min="11312" max="11313" width="11.42578125" style="2" customWidth="1"/>
    <col min="11314" max="11521" width="11.42578125" style="2"/>
    <col min="11522" max="11522" width="2.85546875" style="2" customWidth="1"/>
    <col min="11523" max="11524" width="37.5703125" style="2" customWidth="1"/>
    <col min="11525" max="11525" width="6" style="2" customWidth="1"/>
    <col min="11526" max="11526" width="2.85546875" style="2" customWidth="1"/>
    <col min="11527" max="11529" width="15.7109375" style="2" customWidth="1"/>
    <col min="11530" max="11530" width="2.85546875" style="2" customWidth="1"/>
    <col min="11531" max="11533" width="15.7109375" style="2" customWidth="1"/>
    <col min="11534" max="11534" width="2.85546875" style="2" customWidth="1"/>
    <col min="11535" max="11537" width="15.7109375" style="2" customWidth="1"/>
    <col min="11538" max="11539" width="2.85546875" style="2" customWidth="1"/>
    <col min="11540" max="11542" width="15.7109375" style="2" customWidth="1"/>
    <col min="11543" max="11544" width="2.85546875" style="2" customWidth="1"/>
    <col min="11545" max="11546" width="15.7109375" style="2" customWidth="1"/>
    <col min="11547" max="11547" width="2.85546875" style="2" customWidth="1"/>
    <col min="11548" max="11549" width="37.5703125" style="2" customWidth="1"/>
    <col min="11550" max="11550" width="2.85546875" style="2" customWidth="1"/>
    <col min="11551" max="11553" width="15.7109375" style="2" customWidth="1"/>
    <col min="11554" max="11554" width="2.85546875" style="2" customWidth="1"/>
    <col min="11555" max="11557" width="15.7109375" style="2" customWidth="1"/>
    <col min="11558" max="11558" width="2.85546875" style="2" customWidth="1"/>
    <col min="11559" max="11561" width="15.7109375" style="2" customWidth="1"/>
    <col min="11562" max="11563" width="2.85546875" style="2" customWidth="1"/>
    <col min="11564" max="11566" width="15.7109375" style="2" customWidth="1"/>
    <col min="11567" max="11567" width="2.85546875" style="2" customWidth="1"/>
    <col min="11568" max="11569" width="11.42578125" style="2" customWidth="1"/>
    <col min="11570" max="11777" width="11.42578125" style="2"/>
    <col min="11778" max="11778" width="2.85546875" style="2" customWidth="1"/>
    <col min="11779" max="11780" width="37.5703125" style="2" customWidth="1"/>
    <col min="11781" max="11781" width="6" style="2" customWidth="1"/>
    <col min="11782" max="11782" width="2.85546875" style="2" customWidth="1"/>
    <col min="11783" max="11785" width="15.7109375" style="2" customWidth="1"/>
    <col min="11786" max="11786" width="2.85546875" style="2" customWidth="1"/>
    <col min="11787" max="11789" width="15.7109375" style="2" customWidth="1"/>
    <col min="11790" max="11790" width="2.85546875" style="2" customWidth="1"/>
    <col min="11791" max="11793" width="15.7109375" style="2" customWidth="1"/>
    <col min="11794" max="11795" width="2.85546875" style="2" customWidth="1"/>
    <col min="11796" max="11798" width="15.7109375" style="2" customWidth="1"/>
    <col min="11799" max="11800" width="2.85546875" style="2" customWidth="1"/>
    <col min="11801" max="11802" width="15.7109375" style="2" customWidth="1"/>
    <col min="11803" max="11803" width="2.85546875" style="2" customWidth="1"/>
    <col min="11804" max="11805" width="37.5703125" style="2" customWidth="1"/>
    <col min="11806" max="11806" width="2.85546875" style="2" customWidth="1"/>
    <col min="11807" max="11809" width="15.7109375" style="2" customWidth="1"/>
    <col min="11810" max="11810" width="2.85546875" style="2" customWidth="1"/>
    <col min="11811" max="11813" width="15.7109375" style="2" customWidth="1"/>
    <col min="11814" max="11814" width="2.85546875" style="2" customWidth="1"/>
    <col min="11815" max="11817" width="15.7109375" style="2" customWidth="1"/>
    <col min="11818" max="11819" width="2.85546875" style="2" customWidth="1"/>
    <col min="11820" max="11822" width="15.7109375" style="2" customWidth="1"/>
    <col min="11823" max="11823" width="2.85546875" style="2" customWidth="1"/>
    <col min="11824" max="11825" width="11.42578125" style="2" customWidth="1"/>
    <col min="11826" max="12033" width="11.42578125" style="2"/>
    <col min="12034" max="12034" width="2.85546875" style="2" customWidth="1"/>
    <col min="12035" max="12036" width="37.5703125" style="2" customWidth="1"/>
    <col min="12037" max="12037" width="6" style="2" customWidth="1"/>
    <col min="12038" max="12038" width="2.85546875" style="2" customWidth="1"/>
    <col min="12039" max="12041" width="15.7109375" style="2" customWidth="1"/>
    <col min="12042" max="12042" width="2.85546875" style="2" customWidth="1"/>
    <col min="12043" max="12045" width="15.7109375" style="2" customWidth="1"/>
    <col min="12046" max="12046" width="2.85546875" style="2" customWidth="1"/>
    <col min="12047" max="12049" width="15.7109375" style="2" customWidth="1"/>
    <col min="12050" max="12051" width="2.85546875" style="2" customWidth="1"/>
    <col min="12052" max="12054" width="15.7109375" style="2" customWidth="1"/>
    <col min="12055" max="12056" width="2.85546875" style="2" customWidth="1"/>
    <col min="12057" max="12058" width="15.7109375" style="2" customWidth="1"/>
    <col min="12059" max="12059" width="2.85546875" style="2" customWidth="1"/>
    <col min="12060" max="12061" width="37.5703125" style="2" customWidth="1"/>
    <col min="12062" max="12062" width="2.85546875" style="2" customWidth="1"/>
    <col min="12063" max="12065" width="15.7109375" style="2" customWidth="1"/>
    <col min="12066" max="12066" width="2.85546875" style="2" customWidth="1"/>
    <col min="12067" max="12069" width="15.7109375" style="2" customWidth="1"/>
    <col min="12070" max="12070" width="2.85546875" style="2" customWidth="1"/>
    <col min="12071" max="12073" width="15.7109375" style="2" customWidth="1"/>
    <col min="12074" max="12075" width="2.85546875" style="2" customWidth="1"/>
    <col min="12076" max="12078" width="15.7109375" style="2" customWidth="1"/>
    <col min="12079" max="12079" width="2.85546875" style="2" customWidth="1"/>
    <col min="12080" max="12081" width="11.42578125" style="2" customWidth="1"/>
    <col min="12082" max="12289" width="11.42578125" style="2"/>
    <col min="12290" max="12290" width="2.85546875" style="2" customWidth="1"/>
    <col min="12291" max="12292" width="37.5703125" style="2" customWidth="1"/>
    <col min="12293" max="12293" width="6" style="2" customWidth="1"/>
    <col min="12294" max="12294" width="2.85546875" style="2" customWidth="1"/>
    <col min="12295" max="12297" width="15.7109375" style="2" customWidth="1"/>
    <col min="12298" max="12298" width="2.85546875" style="2" customWidth="1"/>
    <col min="12299" max="12301" width="15.7109375" style="2" customWidth="1"/>
    <col min="12302" max="12302" width="2.85546875" style="2" customWidth="1"/>
    <col min="12303" max="12305" width="15.7109375" style="2" customWidth="1"/>
    <col min="12306" max="12307" width="2.85546875" style="2" customWidth="1"/>
    <col min="12308" max="12310" width="15.7109375" style="2" customWidth="1"/>
    <col min="12311" max="12312" width="2.85546875" style="2" customWidth="1"/>
    <col min="12313" max="12314" width="15.7109375" style="2" customWidth="1"/>
    <col min="12315" max="12315" width="2.85546875" style="2" customWidth="1"/>
    <col min="12316" max="12317" width="37.5703125" style="2" customWidth="1"/>
    <col min="12318" max="12318" width="2.85546875" style="2" customWidth="1"/>
    <col min="12319" max="12321" width="15.7109375" style="2" customWidth="1"/>
    <col min="12322" max="12322" width="2.85546875" style="2" customWidth="1"/>
    <col min="12323" max="12325" width="15.7109375" style="2" customWidth="1"/>
    <col min="12326" max="12326" width="2.85546875" style="2" customWidth="1"/>
    <col min="12327" max="12329" width="15.7109375" style="2" customWidth="1"/>
    <col min="12330" max="12331" width="2.85546875" style="2" customWidth="1"/>
    <col min="12332" max="12334" width="15.7109375" style="2" customWidth="1"/>
    <col min="12335" max="12335" width="2.85546875" style="2" customWidth="1"/>
    <col min="12336" max="12337" width="11.42578125" style="2" customWidth="1"/>
    <col min="12338" max="12545" width="11.42578125" style="2"/>
    <col min="12546" max="12546" width="2.85546875" style="2" customWidth="1"/>
    <col min="12547" max="12548" width="37.5703125" style="2" customWidth="1"/>
    <col min="12549" max="12549" width="6" style="2" customWidth="1"/>
    <col min="12550" max="12550" width="2.85546875" style="2" customWidth="1"/>
    <col min="12551" max="12553" width="15.7109375" style="2" customWidth="1"/>
    <col min="12554" max="12554" width="2.85546875" style="2" customWidth="1"/>
    <col min="12555" max="12557" width="15.7109375" style="2" customWidth="1"/>
    <col min="12558" max="12558" width="2.85546875" style="2" customWidth="1"/>
    <col min="12559" max="12561" width="15.7109375" style="2" customWidth="1"/>
    <col min="12562" max="12563" width="2.85546875" style="2" customWidth="1"/>
    <col min="12564" max="12566" width="15.7109375" style="2" customWidth="1"/>
    <col min="12567" max="12568" width="2.85546875" style="2" customWidth="1"/>
    <col min="12569" max="12570" width="15.7109375" style="2" customWidth="1"/>
    <col min="12571" max="12571" width="2.85546875" style="2" customWidth="1"/>
    <col min="12572" max="12573" width="37.5703125" style="2" customWidth="1"/>
    <col min="12574" max="12574" width="2.85546875" style="2" customWidth="1"/>
    <col min="12575" max="12577" width="15.7109375" style="2" customWidth="1"/>
    <col min="12578" max="12578" width="2.85546875" style="2" customWidth="1"/>
    <col min="12579" max="12581" width="15.7109375" style="2" customWidth="1"/>
    <col min="12582" max="12582" width="2.85546875" style="2" customWidth="1"/>
    <col min="12583" max="12585" width="15.7109375" style="2" customWidth="1"/>
    <col min="12586" max="12587" width="2.85546875" style="2" customWidth="1"/>
    <col min="12588" max="12590" width="15.7109375" style="2" customWidth="1"/>
    <col min="12591" max="12591" width="2.85546875" style="2" customWidth="1"/>
    <col min="12592" max="12593" width="11.42578125" style="2" customWidth="1"/>
    <col min="12594" max="12801" width="11.42578125" style="2"/>
    <col min="12802" max="12802" width="2.85546875" style="2" customWidth="1"/>
    <col min="12803" max="12804" width="37.5703125" style="2" customWidth="1"/>
    <col min="12805" max="12805" width="6" style="2" customWidth="1"/>
    <col min="12806" max="12806" width="2.85546875" style="2" customWidth="1"/>
    <col min="12807" max="12809" width="15.7109375" style="2" customWidth="1"/>
    <col min="12810" max="12810" width="2.85546875" style="2" customWidth="1"/>
    <col min="12811" max="12813" width="15.7109375" style="2" customWidth="1"/>
    <col min="12814" max="12814" width="2.85546875" style="2" customWidth="1"/>
    <col min="12815" max="12817" width="15.7109375" style="2" customWidth="1"/>
    <col min="12818" max="12819" width="2.85546875" style="2" customWidth="1"/>
    <col min="12820" max="12822" width="15.7109375" style="2" customWidth="1"/>
    <col min="12823" max="12824" width="2.85546875" style="2" customWidth="1"/>
    <col min="12825" max="12826" width="15.7109375" style="2" customWidth="1"/>
    <col min="12827" max="12827" width="2.85546875" style="2" customWidth="1"/>
    <col min="12828" max="12829" width="37.5703125" style="2" customWidth="1"/>
    <col min="12830" max="12830" width="2.85546875" style="2" customWidth="1"/>
    <col min="12831" max="12833" width="15.7109375" style="2" customWidth="1"/>
    <col min="12834" max="12834" width="2.85546875" style="2" customWidth="1"/>
    <col min="12835" max="12837" width="15.7109375" style="2" customWidth="1"/>
    <col min="12838" max="12838" width="2.85546875" style="2" customWidth="1"/>
    <col min="12839" max="12841" width="15.7109375" style="2" customWidth="1"/>
    <col min="12842" max="12843" width="2.85546875" style="2" customWidth="1"/>
    <col min="12844" max="12846" width="15.7109375" style="2" customWidth="1"/>
    <col min="12847" max="12847" width="2.85546875" style="2" customWidth="1"/>
    <col min="12848" max="12849" width="11.42578125" style="2" customWidth="1"/>
    <col min="12850" max="13057" width="11.42578125" style="2"/>
    <col min="13058" max="13058" width="2.85546875" style="2" customWidth="1"/>
    <col min="13059" max="13060" width="37.5703125" style="2" customWidth="1"/>
    <col min="13061" max="13061" width="6" style="2" customWidth="1"/>
    <col min="13062" max="13062" width="2.85546875" style="2" customWidth="1"/>
    <col min="13063" max="13065" width="15.7109375" style="2" customWidth="1"/>
    <col min="13066" max="13066" width="2.85546875" style="2" customWidth="1"/>
    <col min="13067" max="13069" width="15.7109375" style="2" customWidth="1"/>
    <col min="13070" max="13070" width="2.85546875" style="2" customWidth="1"/>
    <col min="13071" max="13073" width="15.7109375" style="2" customWidth="1"/>
    <col min="13074" max="13075" width="2.85546875" style="2" customWidth="1"/>
    <col min="13076" max="13078" width="15.7109375" style="2" customWidth="1"/>
    <col min="13079" max="13080" width="2.85546875" style="2" customWidth="1"/>
    <col min="13081" max="13082" width="15.7109375" style="2" customWidth="1"/>
    <col min="13083" max="13083" width="2.85546875" style="2" customWidth="1"/>
    <col min="13084" max="13085" width="37.5703125" style="2" customWidth="1"/>
    <col min="13086" max="13086" width="2.85546875" style="2" customWidth="1"/>
    <col min="13087" max="13089" width="15.7109375" style="2" customWidth="1"/>
    <col min="13090" max="13090" width="2.85546875" style="2" customWidth="1"/>
    <col min="13091" max="13093" width="15.7109375" style="2" customWidth="1"/>
    <col min="13094" max="13094" width="2.85546875" style="2" customWidth="1"/>
    <col min="13095" max="13097" width="15.7109375" style="2" customWidth="1"/>
    <col min="13098" max="13099" width="2.85546875" style="2" customWidth="1"/>
    <col min="13100" max="13102" width="15.7109375" style="2" customWidth="1"/>
    <col min="13103" max="13103" width="2.85546875" style="2" customWidth="1"/>
    <col min="13104" max="13105" width="11.42578125" style="2" customWidth="1"/>
    <col min="13106" max="13313" width="11.42578125" style="2"/>
    <col min="13314" max="13314" width="2.85546875" style="2" customWidth="1"/>
    <col min="13315" max="13316" width="37.5703125" style="2" customWidth="1"/>
    <col min="13317" max="13317" width="6" style="2" customWidth="1"/>
    <col min="13318" max="13318" width="2.85546875" style="2" customWidth="1"/>
    <col min="13319" max="13321" width="15.7109375" style="2" customWidth="1"/>
    <col min="13322" max="13322" width="2.85546875" style="2" customWidth="1"/>
    <col min="13323" max="13325" width="15.7109375" style="2" customWidth="1"/>
    <col min="13326" max="13326" width="2.85546875" style="2" customWidth="1"/>
    <col min="13327" max="13329" width="15.7109375" style="2" customWidth="1"/>
    <col min="13330" max="13331" width="2.85546875" style="2" customWidth="1"/>
    <col min="13332" max="13334" width="15.7109375" style="2" customWidth="1"/>
    <col min="13335" max="13336" width="2.85546875" style="2" customWidth="1"/>
    <col min="13337" max="13338" width="15.7109375" style="2" customWidth="1"/>
    <col min="13339" max="13339" width="2.85546875" style="2" customWidth="1"/>
    <col min="13340" max="13341" width="37.5703125" style="2" customWidth="1"/>
    <col min="13342" max="13342" width="2.85546875" style="2" customWidth="1"/>
    <col min="13343" max="13345" width="15.7109375" style="2" customWidth="1"/>
    <col min="13346" max="13346" width="2.85546875" style="2" customWidth="1"/>
    <col min="13347" max="13349" width="15.7109375" style="2" customWidth="1"/>
    <col min="13350" max="13350" width="2.85546875" style="2" customWidth="1"/>
    <col min="13351" max="13353" width="15.7109375" style="2" customWidth="1"/>
    <col min="13354" max="13355" width="2.85546875" style="2" customWidth="1"/>
    <col min="13356" max="13358" width="15.7109375" style="2" customWidth="1"/>
    <col min="13359" max="13359" width="2.85546875" style="2" customWidth="1"/>
    <col min="13360" max="13361" width="11.42578125" style="2" customWidth="1"/>
    <col min="13362" max="13569" width="11.42578125" style="2"/>
    <col min="13570" max="13570" width="2.85546875" style="2" customWidth="1"/>
    <col min="13571" max="13572" width="37.5703125" style="2" customWidth="1"/>
    <col min="13573" max="13573" width="6" style="2" customWidth="1"/>
    <col min="13574" max="13574" width="2.85546875" style="2" customWidth="1"/>
    <col min="13575" max="13577" width="15.7109375" style="2" customWidth="1"/>
    <col min="13578" max="13578" width="2.85546875" style="2" customWidth="1"/>
    <col min="13579" max="13581" width="15.7109375" style="2" customWidth="1"/>
    <col min="13582" max="13582" width="2.85546875" style="2" customWidth="1"/>
    <col min="13583" max="13585" width="15.7109375" style="2" customWidth="1"/>
    <col min="13586" max="13587" width="2.85546875" style="2" customWidth="1"/>
    <col min="13588" max="13590" width="15.7109375" style="2" customWidth="1"/>
    <col min="13591" max="13592" width="2.85546875" style="2" customWidth="1"/>
    <col min="13593" max="13594" width="15.7109375" style="2" customWidth="1"/>
    <col min="13595" max="13595" width="2.85546875" style="2" customWidth="1"/>
    <col min="13596" max="13597" width="37.5703125" style="2" customWidth="1"/>
    <col min="13598" max="13598" width="2.85546875" style="2" customWidth="1"/>
    <col min="13599" max="13601" width="15.7109375" style="2" customWidth="1"/>
    <col min="13602" max="13602" width="2.85546875" style="2" customWidth="1"/>
    <col min="13603" max="13605" width="15.7109375" style="2" customWidth="1"/>
    <col min="13606" max="13606" width="2.85546875" style="2" customWidth="1"/>
    <col min="13607" max="13609" width="15.7109375" style="2" customWidth="1"/>
    <col min="13610" max="13611" width="2.85546875" style="2" customWidth="1"/>
    <col min="13612" max="13614" width="15.7109375" style="2" customWidth="1"/>
    <col min="13615" max="13615" width="2.85546875" style="2" customWidth="1"/>
    <col min="13616" max="13617" width="11.42578125" style="2" customWidth="1"/>
    <col min="13618" max="13825" width="11.42578125" style="2"/>
    <col min="13826" max="13826" width="2.85546875" style="2" customWidth="1"/>
    <col min="13827" max="13828" width="37.5703125" style="2" customWidth="1"/>
    <col min="13829" max="13829" width="6" style="2" customWidth="1"/>
    <col min="13830" max="13830" width="2.85546875" style="2" customWidth="1"/>
    <col min="13831" max="13833" width="15.7109375" style="2" customWidth="1"/>
    <col min="13834" max="13834" width="2.85546875" style="2" customWidth="1"/>
    <col min="13835" max="13837" width="15.7109375" style="2" customWidth="1"/>
    <col min="13838" max="13838" width="2.85546875" style="2" customWidth="1"/>
    <col min="13839" max="13841" width="15.7109375" style="2" customWidth="1"/>
    <col min="13842" max="13843" width="2.85546875" style="2" customWidth="1"/>
    <col min="13844" max="13846" width="15.7109375" style="2" customWidth="1"/>
    <col min="13847" max="13848" width="2.85546875" style="2" customWidth="1"/>
    <col min="13849" max="13850" width="15.7109375" style="2" customWidth="1"/>
    <col min="13851" max="13851" width="2.85546875" style="2" customWidth="1"/>
    <col min="13852" max="13853" width="37.5703125" style="2" customWidth="1"/>
    <col min="13854" max="13854" width="2.85546875" style="2" customWidth="1"/>
    <col min="13855" max="13857" width="15.7109375" style="2" customWidth="1"/>
    <col min="13858" max="13858" width="2.85546875" style="2" customWidth="1"/>
    <col min="13859" max="13861" width="15.7109375" style="2" customWidth="1"/>
    <col min="13862" max="13862" width="2.85546875" style="2" customWidth="1"/>
    <col min="13863" max="13865" width="15.7109375" style="2" customWidth="1"/>
    <col min="13866" max="13867" width="2.85546875" style="2" customWidth="1"/>
    <col min="13868" max="13870" width="15.7109375" style="2" customWidth="1"/>
    <col min="13871" max="13871" width="2.85546875" style="2" customWidth="1"/>
    <col min="13872" max="13873" width="11.42578125" style="2" customWidth="1"/>
    <col min="13874" max="14081" width="11.42578125" style="2"/>
    <col min="14082" max="14082" width="2.85546875" style="2" customWidth="1"/>
    <col min="14083" max="14084" width="37.5703125" style="2" customWidth="1"/>
    <col min="14085" max="14085" width="6" style="2" customWidth="1"/>
    <col min="14086" max="14086" width="2.85546875" style="2" customWidth="1"/>
    <col min="14087" max="14089" width="15.7109375" style="2" customWidth="1"/>
    <col min="14090" max="14090" width="2.85546875" style="2" customWidth="1"/>
    <col min="14091" max="14093" width="15.7109375" style="2" customWidth="1"/>
    <col min="14094" max="14094" width="2.85546875" style="2" customWidth="1"/>
    <col min="14095" max="14097" width="15.7109375" style="2" customWidth="1"/>
    <col min="14098" max="14099" width="2.85546875" style="2" customWidth="1"/>
    <col min="14100" max="14102" width="15.7109375" style="2" customWidth="1"/>
    <col min="14103" max="14104" width="2.85546875" style="2" customWidth="1"/>
    <col min="14105" max="14106" width="15.7109375" style="2" customWidth="1"/>
    <col min="14107" max="14107" width="2.85546875" style="2" customWidth="1"/>
    <col min="14108" max="14109" width="37.5703125" style="2" customWidth="1"/>
    <col min="14110" max="14110" width="2.85546875" style="2" customWidth="1"/>
    <col min="14111" max="14113" width="15.7109375" style="2" customWidth="1"/>
    <col min="14114" max="14114" width="2.85546875" style="2" customWidth="1"/>
    <col min="14115" max="14117" width="15.7109375" style="2" customWidth="1"/>
    <col min="14118" max="14118" width="2.85546875" style="2" customWidth="1"/>
    <col min="14119" max="14121" width="15.7109375" style="2" customWidth="1"/>
    <col min="14122" max="14123" width="2.85546875" style="2" customWidth="1"/>
    <col min="14124" max="14126" width="15.7109375" style="2" customWidth="1"/>
    <col min="14127" max="14127" width="2.85546875" style="2" customWidth="1"/>
    <col min="14128" max="14129" width="11.42578125" style="2" customWidth="1"/>
    <col min="14130" max="14337" width="11.42578125" style="2"/>
    <col min="14338" max="14338" width="2.85546875" style="2" customWidth="1"/>
    <col min="14339" max="14340" width="37.5703125" style="2" customWidth="1"/>
    <col min="14341" max="14341" width="6" style="2" customWidth="1"/>
    <col min="14342" max="14342" width="2.85546875" style="2" customWidth="1"/>
    <col min="14343" max="14345" width="15.7109375" style="2" customWidth="1"/>
    <col min="14346" max="14346" width="2.85546875" style="2" customWidth="1"/>
    <col min="14347" max="14349" width="15.7109375" style="2" customWidth="1"/>
    <col min="14350" max="14350" width="2.85546875" style="2" customWidth="1"/>
    <col min="14351" max="14353" width="15.7109375" style="2" customWidth="1"/>
    <col min="14354" max="14355" width="2.85546875" style="2" customWidth="1"/>
    <col min="14356" max="14358" width="15.7109375" style="2" customWidth="1"/>
    <col min="14359" max="14360" width="2.85546875" style="2" customWidth="1"/>
    <col min="14361" max="14362" width="15.7109375" style="2" customWidth="1"/>
    <col min="14363" max="14363" width="2.85546875" style="2" customWidth="1"/>
    <col min="14364" max="14365" width="37.5703125" style="2" customWidth="1"/>
    <col min="14366" max="14366" width="2.85546875" style="2" customWidth="1"/>
    <col min="14367" max="14369" width="15.7109375" style="2" customWidth="1"/>
    <col min="14370" max="14370" width="2.85546875" style="2" customWidth="1"/>
    <col min="14371" max="14373" width="15.7109375" style="2" customWidth="1"/>
    <col min="14374" max="14374" width="2.85546875" style="2" customWidth="1"/>
    <col min="14375" max="14377" width="15.7109375" style="2" customWidth="1"/>
    <col min="14378" max="14379" width="2.85546875" style="2" customWidth="1"/>
    <col min="14380" max="14382" width="15.7109375" style="2" customWidth="1"/>
    <col min="14383" max="14383" width="2.85546875" style="2" customWidth="1"/>
    <col min="14384" max="14385" width="11.42578125" style="2" customWidth="1"/>
    <col min="14386" max="14593" width="11.42578125" style="2"/>
    <col min="14594" max="14594" width="2.85546875" style="2" customWidth="1"/>
    <col min="14595" max="14596" width="37.5703125" style="2" customWidth="1"/>
    <col min="14597" max="14597" width="6" style="2" customWidth="1"/>
    <col min="14598" max="14598" width="2.85546875" style="2" customWidth="1"/>
    <col min="14599" max="14601" width="15.7109375" style="2" customWidth="1"/>
    <col min="14602" max="14602" width="2.85546875" style="2" customWidth="1"/>
    <col min="14603" max="14605" width="15.7109375" style="2" customWidth="1"/>
    <col min="14606" max="14606" width="2.85546875" style="2" customWidth="1"/>
    <col min="14607" max="14609" width="15.7109375" style="2" customWidth="1"/>
    <col min="14610" max="14611" width="2.85546875" style="2" customWidth="1"/>
    <col min="14612" max="14614" width="15.7109375" style="2" customWidth="1"/>
    <col min="14615" max="14616" width="2.85546875" style="2" customWidth="1"/>
    <col min="14617" max="14618" width="15.7109375" style="2" customWidth="1"/>
    <col min="14619" max="14619" width="2.85546875" style="2" customWidth="1"/>
    <col min="14620" max="14621" width="37.5703125" style="2" customWidth="1"/>
    <col min="14622" max="14622" width="2.85546875" style="2" customWidth="1"/>
    <col min="14623" max="14625" width="15.7109375" style="2" customWidth="1"/>
    <col min="14626" max="14626" width="2.85546875" style="2" customWidth="1"/>
    <col min="14627" max="14629" width="15.7109375" style="2" customWidth="1"/>
    <col min="14630" max="14630" width="2.85546875" style="2" customWidth="1"/>
    <col min="14631" max="14633" width="15.7109375" style="2" customWidth="1"/>
    <col min="14634" max="14635" width="2.85546875" style="2" customWidth="1"/>
    <col min="14636" max="14638" width="15.7109375" style="2" customWidth="1"/>
    <col min="14639" max="14639" width="2.85546875" style="2" customWidth="1"/>
    <col min="14640" max="14641" width="11.42578125" style="2" customWidth="1"/>
    <col min="14642" max="14849" width="11.42578125" style="2"/>
    <col min="14850" max="14850" width="2.85546875" style="2" customWidth="1"/>
    <col min="14851" max="14852" width="37.5703125" style="2" customWidth="1"/>
    <col min="14853" max="14853" width="6" style="2" customWidth="1"/>
    <col min="14854" max="14854" width="2.85546875" style="2" customWidth="1"/>
    <col min="14855" max="14857" width="15.7109375" style="2" customWidth="1"/>
    <col min="14858" max="14858" width="2.85546875" style="2" customWidth="1"/>
    <col min="14859" max="14861" width="15.7109375" style="2" customWidth="1"/>
    <col min="14862" max="14862" width="2.85546875" style="2" customWidth="1"/>
    <col min="14863" max="14865" width="15.7109375" style="2" customWidth="1"/>
    <col min="14866" max="14867" width="2.85546875" style="2" customWidth="1"/>
    <col min="14868" max="14870" width="15.7109375" style="2" customWidth="1"/>
    <col min="14871" max="14872" width="2.85546875" style="2" customWidth="1"/>
    <col min="14873" max="14874" width="15.7109375" style="2" customWidth="1"/>
    <col min="14875" max="14875" width="2.85546875" style="2" customWidth="1"/>
    <col min="14876" max="14877" width="37.5703125" style="2" customWidth="1"/>
    <col min="14878" max="14878" width="2.85546875" style="2" customWidth="1"/>
    <col min="14879" max="14881" width="15.7109375" style="2" customWidth="1"/>
    <col min="14882" max="14882" width="2.85546875" style="2" customWidth="1"/>
    <col min="14883" max="14885" width="15.7109375" style="2" customWidth="1"/>
    <col min="14886" max="14886" width="2.85546875" style="2" customWidth="1"/>
    <col min="14887" max="14889" width="15.7109375" style="2" customWidth="1"/>
    <col min="14890" max="14891" width="2.85546875" style="2" customWidth="1"/>
    <col min="14892" max="14894" width="15.7109375" style="2" customWidth="1"/>
    <col min="14895" max="14895" width="2.85546875" style="2" customWidth="1"/>
    <col min="14896" max="14897" width="11.42578125" style="2" customWidth="1"/>
    <col min="14898" max="15105" width="11.42578125" style="2"/>
    <col min="15106" max="15106" width="2.85546875" style="2" customWidth="1"/>
    <col min="15107" max="15108" width="37.5703125" style="2" customWidth="1"/>
    <col min="15109" max="15109" width="6" style="2" customWidth="1"/>
    <col min="15110" max="15110" width="2.85546875" style="2" customWidth="1"/>
    <col min="15111" max="15113" width="15.7109375" style="2" customWidth="1"/>
    <col min="15114" max="15114" width="2.85546875" style="2" customWidth="1"/>
    <col min="15115" max="15117" width="15.7109375" style="2" customWidth="1"/>
    <col min="15118" max="15118" width="2.85546875" style="2" customWidth="1"/>
    <col min="15119" max="15121" width="15.7109375" style="2" customWidth="1"/>
    <col min="15122" max="15123" width="2.85546875" style="2" customWidth="1"/>
    <col min="15124" max="15126" width="15.7109375" style="2" customWidth="1"/>
    <col min="15127" max="15128" width="2.85546875" style="2" customWidth="1"/>
    <col min="15129" max="15130" width="15.7109375" style="2" customWidth="1"/>
    <col min="15131" max="15131" width="2.85546875" style="2" customWidth="1"/>
    <col min="15132" max="15133" width="37.5703125" style="2" customWidth="1"/>
    <col min="15134" max="15134" width="2.85546875" style="2" customWidth="1"/>
    <col min="15135" max="15137" width="15.7109375" style="2" customWidth="1"/>
    <col min="15138" max="15138" width="2.85546875" style="2" customWidth="1"/>
    <col min="15139" max="15141" width="15.7109375" style="2" customWidth="1"/>
    <col min="15142" max="15142" width="2.85546875" style="2" customWidth="1"/>
    <col min="15143" max="15145" width="15.7109375" style="2" customWidth="1"/>
    <col min="15146" max="15147" width="2.85546875" style="2" customWidth="1"/>
    <col min="15148" max="15150" width="15.7109375" style="2" customWidth="1"/>
    <col min="15151" max="15151" width="2.85546875" style="2" customWidth="1"/>
    <col min="15152" max="15153" width="11.42578125" style="2" customWidth="1"/>
    <col min="15154" max="15361" width="11.42578125" style="2"/>
    <col min="15362" max="15362" width="2.85546875" style="2" customWidth="1"/>
    <col min="15363" max="15364" width="37.5703125" style="2" customWidth="1"/>
    <col min="15365" max="15365" width="6" style="2" customWidth="1"/>
    <col min="15366" max="15366" width="2.85546875" style="2" customWidth="1"/>
    <col min="15367" max="15369" width="15.7109375" style="2" customWidth="1"/>
    <col min="15370" max="15370" width="2.85546875" style="2" customWidth="1"/>
    <col min="15371" max="15373" width="15.7109375" style="2" customWidth="1"/>
    <col min="15374" max="15374" width="2.85546875" style="2" customWidth="1"/>
    <col min="15375" max="15377" width="15.7109375" style="2" customWidth="1"/>
    <col min="15378" max="15379" width="2.85546875" style="2" customWidth="1"/>
    <col min="15380" max="15382" width="15.7109375" style="2" customWidth="1"/>
    <col min="15383" max="15384" width="2.85546875" style="2" customWidth="1"/>
    <col min="15385" max="15386" width="15.7109375" style="2" customWidth="1"/>
    <col min="15387" max="15387" width="2.85546875" style="2" customWidth="1"/>
    <col min="15388" max="15389" width="37.5703125" style="2" customWidth="1"/>
    <col min="15390" max="15390" width="2.85546875" style="2" customWidth="1"/>
    <col min="15391" max="15393" width="15.7109375" style="2" customWidth="1"/>
    <col min="15394" max="15394" width="2.85546875" style="2" customWidth="1"/>
    <col min="15395" max="15397" width="15.7109375" style="2" customWidth="1"/>
    <col min="15398" max="15398" width="2.85546875" style="2" customWidth="1"/>
    <col min="15399" max="15401" width="15.7109375" style="2" customWidth="1"/>
    <col min="15402" max="15403" width="2.85546875" style="2" customWidth="1"/>
    <col min="15404" max="15406" width="15.7109375" style="2" customWidth="1"/>
    <col min="15407" max="15407" width="2.85546875" style="2" customWidth="1"/>
    <col min="15408" max="15409" width="11.42578125" style="2" customWidth="1"/>
    <col min="15410" max="15617" width="11.42578125" style="2"/>
    <col min="15618" max="15618" width="2.85546875" style="2" customWidth="1"/>
    <col min="15619" max="15620" width="37.5703125" style="2" customWidth="1"/>
    <col min="15621" max="15621" width="6" style="2" customWidth="1"/>
    <col min="15622" max="15622" width="2.85546875" style="2" customWidth="1"/>
    <col min="15623" max="15625" width="15.7109375" style="2" customWidth="1"/>
    <col min="15626" max="15626" width="2.85546875" style="2" customWidth="1"/>
    <col min="15627" max="15629" width="15.7109375" style="2" customWidth="1"/>
    <col min="15630" max="15630" width="2.85546875" style="2" customWidth="1"/>
    <col min="15631" max="15633" width="15.7109375" style="2" customWidth="1"/>
    <col min="15634" max="15635" width="2.85546875" style="2" customWidth="1"/>
    <col min="15636" max="15638" width="15.7109375" style="2" customWidth="1"/>
    <col min="15639" max="15640" width="2.85546875" style="2" customWidth="1"/>
    <col min="15641" max="15642" width="15.7109375" style="2" customWidth="1"/>
    <col min="15643" max="15643" width="2.85546875" style="2" customWidth="1"/>
    <col min="15644" max="15645" width="37.5703125" style="2" customWidth="1"/>
    <col min="15646" max="15646" width="2.85546875" style="2" customWidth="1"/>
    <col min="15647" max="15649" width="15.7109375" style="2" customWidth="1"/>
    <col min="15650" max="15650" width="2.85546875" style="2" customWidth="1"/>
    <col min="15651" max="15653" width="15.7109375" style="2" customWidth="1"/>
    <col min="15654" max="15654" width="2.85546875" style="2" customWidth="1"/>
    <col min="15655" max="15657" width="15.7109375" style="2" customWidth="1"/>
    <col min="15658" max="15659" width="2.85546875" style="2" customWidth="1"/>
    <col min="15660" max="15662" width="15.7109375" style="2" customWidth="1"/>
    <col min="15663" max="15663" width="2.85546875" style="2" customWidth="1"/>
    <col min="15664" max="15665" width="11.42578125" style="2" customWidth="1"/>
    <col min="15666" max="15873" width="11.42578125" style="2"/>
    <col min="15874" max="15874" width="2.85546875" style="2" customWidth="1"/>
    <col min="15875" max="15876" width="37.5703125" style="2" customWidth="1"/>
    <col min="15877" max="15877" width="6" style="2" customWidth="1"/>
    <col min="15878" max="15878" width="2.85546875" style="2" customWidth="1"/>
    <col min="15879" max="15881" width="15.7109375" style="2" customWidth="1"/>
    <col min="15882" max="15882" width="2.85546875" style="2" customWidth="1"/>
    <col min="15883" max="15885" width="15.7109375" style="2" customWidth="1"/>
    <col min="15886" max="15886" width="2.85546875" style="2" customWidth="1"/>
    <col min="15887" max="15889" width="15.7109375" style="2" customWidth="1"/>
    <col min="15890" max="15891" width="2.85546875" style="2" customWidth="1"/>
    <col min="15892" max="15894" width="15.7109375" style="2" customWidth="1"/>
    <col min="15895" max="15896" width="2.85546875" style="2" customWidth="1"/>
    <col min="15897" max="15898" width="15.7109375" style="2" customWidth="1"/>
    <col min="15899" max="15899" width="2.85546875" style="2" customWidth="1"/>
    <col min="15900" max="15901" width="37.5703125" style="2" customWidth="1"/>
    <col min="15902" max="15902" width="2.85546875" style="2" customWidth="1"/>
    <col min="15903" max="15905" width="15.7109375" style="2" customWidth="1"/>
    <col min="15906" max="15906" width="2.85546875" style="2" customWidth="1"/>
    <col min="15907" max="15909" width="15.7109375" style="2" customWidth="1"/>
    <col min="15910" max="15910" width="2.85546875" style="2" customWidth="1"/>
    <col min="15911" max="15913" width="15.7109375" style="2" customWidth="1"/>
    <col min="15914" max="15915" width="2.85546875" style="2" customWidth="1"/>
    <col min="15916" max="15918" width="15.7109375" style="2" customWidth="1"/>
    <col min="15919" max="15919" width="2.85546875" style="2" customWidth="1"/>
    <col min="15920" max="15921" width="11.42578125" style="2" customWidth="1"/>
    <col min="15922" max="16129" width="11.42578125" style="2"/>
    <col min="16130" max="16130" width="2.85546875" style="2" customWidth="1"/>
    <col min="16131" max="16132" width="37.5703125" style="2" customWidth="1"/>
    <col min="16133" max="16133" width="6" style="2" customWidth="1"/>
    <col min="16134" max="16134" width="2.85546875" style="2" customWidth="1"/>
    <col min="16135" max="16137" width="15.7109375" style="2" customWidth="1"/>
    <col min="16138" max="16138" width="2.85546875" style="2" customWidth="1"/>
    <col min="16139" max="16141" width="15.7109375" style="2" customWidth="1"/>
    <col min="16142" max="16142" width="2.85546875" style="2" customWidth="1"/>
    <col min="16143" max="16145" width="15.7109375" style="2" customWidth="1"/>
    <col min="16146" max="16147" width="2.85546875" style="2" customWidth="1"/>
    <col min="16148" max="16150" width="15.7109375" style="2" customWidth="1"/>
    <col min="16151" max="16152" width="2.85546875" style="2" customWidth="1"/>
    <col min="16153" max="16154" width="15.7109375" style="2" customWidth="1"/>
    <col min="16155" max="16155" width="2.85546875" style="2" customWidth="1"/>
    <col min="16156" max="16157" width="37.5703125" style="2" customWidth="1"/>
    <col min="16158" max="16158" width="2.85546875" style="2" customWidth="1"/>
    <col min="16159" max="16161" width="15.7109375" style="2" customWidth="1"/>
    <col min="16162" max="16162" width="2.85546875" style="2" customWidth="1"/>
    <col min="16163" max="16165" width="15.7109375" style="2" customWidth="1"/>
    <col min="16166" max="16166" width="2.85546875" style="2" customWidth="1"/>
    <col min="16167" max="16169" width="15.7109375" style="2" customWidth="1"/>
    <col min="16170" max="16171" width="2.85546875" style="2" customWidth="1"/>
    <col min="16172" max="16174" width="15.7109375" style="2" customWidth="1"/>
    <col min="16175" max="16175" width="2.85546875" style="2" customWidth="1"/>
    <col min="16176" max="16177" width="11.42578125" style="2" customWidth="1"/>
    <col min="16178" max="16384" width="11.42578125" style="2"/>
  </cols>
  <sheetData>
    <row r="1" spans="1:49" ht="12" customHeight="1" x14ac:dyDescent="0.25">
      <c r="A1" s="1"/>
      <c r="B1" s="1"/>
      <c r="C1" s="1"/>
      <c r="E1" s="21"/>
      <c r="F1" s="1"/>
      <c r="G1" s="1"/>
      <c r="H1" s="1"/>
      <c r="J1" s="1"/>
      <c r="K1" s="1"/>
      <c r="L1" s="1"/>
      <c r="O1" s="1"/>
      <c r="P1" s="1"/>
      <c r="Q1" s="1"/>
      <c r="T1" s="1"/>
      <c r="U1" s="1"/>
      <c r="V1" s="1"/>
      <c r="Y1" s="112"/>
      <c r="Z1" s="112"/>
      <c r="AB1" s="1"/>
      <c r="AC1" s="1"/>
      <c r="AD1" s="21"/>
      <c r="AE1" s="268"/>
      <c r="AF1" s="1"/>
      <c r="AG1" s="1"/>
      <c r="AI1" s="268"/>
      <c r="AJ1" s="1"/>
      <c r="AK1" s="1"/>
      <c r="AM1" s="268"/>
      <c r="AN1" s="1"/>
      <c r="AO1" s="1"/>
      <c r="AR1" s="1"/>
      <c r="AS1" s="1"/>
      <c r="AT1" s="1"/>
      <c r="AV1" s="209"/>
      <c r="AW1" s="209"/>
    </row>
    <row r="2" spans="1:49" ht="12" customHeight="1" x14ac:dyDescent="0.25">
      <c r="A2" s="1"/>
      <c r="B2" s="240" t="s">
        <v>525</v>
      </c>
      <c r="C2" s="240"/>
      <c r="E2" s="255"/>
      <c r="F2" s="5"/>
      <c r="G2" s="5"/>
      <c r="H2" s="5"/>
      <c r="J2" s="5"/>
      <c r="K2" s="5"/>
      <c r="L2" s="5"/>
      <c r="O2" s="5"/>
      <c r="P2" s="5"/>
      <c r="Q2" s="5"/>
      <c r="T2" s="5"/>
      <c r="U2" s="5"/>
      <c r="V2" s="5"/>
      <c r="Y2" s="112"/>
      <c r="Z2" s="112"/>
      <c r="AB2" s="240"/>
      <c r="AC2" s="240"/>
      <c r="AD2" s="255"/>
      <c r="AE2" s="334"/>
      <c r="AF2" s="5"/>
      <c r="AG2" s="5"/>
      <c r="AI2" s="334"/>
      <c r="AJ2" s="5"/>
      <c r="AK2" s="5"/>
      <c r="AM2" s="334"/>
      <c r="AN2" s="5"/>
      <c r="AO2" s="5"/>
      <c r="AR2" s="5"/>
      <c r="AS2" s="5"/>
      <c r="AT2" s="5"/>
      <c r="AV2" s="209"/>
      <c r="AW2" s="209"/>
    </row>
    <row r="3" spans="1:49" ht="12" customHeight="1" x14ac:dyDescent="0.25">
      <c r="A3" s="1"/>
      <c r="B3" s="240" t="s">
        <v>526</v>
      </c>
      <c r="C3" s="240"/>
      <c r="E3" s="255"/>
      <c r="F3" s="5"/>
      <c r="G3" s="5"/>
      <c r="H3" s="5"/>
      <c r="J3" s="5"/>
      <c r="K3" s="5"/>
      <c r="L3" s="5"/>
      <c r="O3" s="5"/>
      <c r="P3" s="5"/>
      <c r="Q3" s="5"/>
      <c r="T3" s="5"/>
      <c r="U3" s="5"/>
      <c r="V3" s="5"/>
      <c r="Y3" s="112"/>
      <c r="Z3" s="112"/>
      <c r="AB3" s="240" t="s">
        <v>526</v>
      </c>
      <c r="AC3" s="240"/>
      <c r="AD3" s="255"/>
      <c r="AE3" s="334"/>
      <c r="AF3" s="5"/>
      <c r="AG3" s="5"/>
      <c r="AI3" s="334"/>
      <c r="AJ3" s="5"/>
      <c r="AK3" s="5"/>
      <c r="AM3" s="334"/>
      <c r="AN3" s="5"/>
      <c r="AO3" s="5"/>
      <c r="AR3" s="5"/>
      <c r="AS3" s="5"/>
      <c r="AT3" s="5"/>
      <c r="AV3" s="209"/>
      <c r="AW3" s="209"/>
    </row>
    <row r="4" spans="1:49" ht="12" customHeight="1" x14ac:dyDescent="0.25">
      <c r="A4" s="10"/>
      <c r="B4" s="92" t="s">
        <v>249</v>
      </c>
      <c r="C4" s="92"/>
      <c r="E4" s="187"/>
      <c r="F4" s="92"/>
      <c r="G4" s="92"/>
      <c r="H4" s="8"/>
      <c r="J4" s="92"/>
      <c r="K4" s="92"/>
      <c r="L4" s="8"/>
      <c r="O4" s="92"/>
      <c r="P4" s="92"/>
      <c r="Q4" s="8"/>
      <c r="T4" s="92"/>
      <c r="U4" s="92"/>
      <c r="V4" s="8"/>
      <c r="Y4" s="112"/>
      <c r="Z4" s="112"/>
      <c r="AB4" s="92" t="s">
        <v>250</v>
      </c>
      <c r="AC4" s="92"/>
      <c r="AD4" s="187"/>
      <c r="AE4" s="485"/>
      <c r="AF4" s="92"/>
      <c r="AG4" s="8"/>
      <c r="AI4" s="485"/>
      <c r="AJ4" s="92"/>
      <c r="AK4" s="8"/>
      <c r="AM4" s="485"/>
      <c r="AN4" s="92"/>
      <c r="AO4" s="8"/>
      <c r="AR4" s="92"/>
      <c r="AS4" s="92"/>
      <c r="AT4" s="8"/>
      <c r="AV4" s="209"/>
      <c r="AW4" s="209"/>
    </row>
    <row r="5" spans="1:49" ht="12" customHeight="1" x14ac:dyDescent="0.25">
      <c r="A5" s="12"/>
      <c r="B5" s="2006" t="s">
        <v>4</v>
      </c>
      <c r="C5" s="2006" t="s">
        <v>473</v>
      </c>
      <c r="D5" s="2006" t="s">
        <v>5</v>
      </c>
      <c r="E5" s="256"/>
      <c r="F5" s="2050">
        <v>2016</v>
      </c>
      <c r="G5" s="2050"/>
      <c r="H5" s="2051"/>
      <c r="J5" s="2050">
        <v>2016</v>
      </c>
      <c r="K5" s="2050"/>
      <c r="L5" s="2051"/>
      <c r="O5" s="2050">
        <v>2015</v>
      </c>
      <c r="P5" s="2050"/>
      <c r="Q5" s="2051"/>
      <c r="T5" s="2050">
        <v>2015</v>
      </c>
      <c r="U5" s="2050"/>
      <c r="V5" s="2051"/>
      <c r="Y5" s="112"/>
      <c r="Z5" s="112"/>
      <c r="AB5" s="2006" t="s">
        <v>4</v>
      </c>
      <c r="AC5" s="2006" t="s">
        <v>473</v>
      </c>
      <c r="AD5" s="256"/>
      <c r="AE5" s="2050">
        <v>2016</v>
      </c>
      <c r="AF5" s="2050"/>
      <c r="AG5" s="2051"/>
      <c r="AI5" s="2050">
        <v>2016</v>
      </c>
      <c r="AJ5" s="2050"/>
      <c r="AK5" s="2051"/>
      <c r="AM5" s="2050">
        <v>2016</v>
      </c>
      <c r="AN5" s="2050"/>
      <c r="AO5" s="2051"/>
      <c r="AR5" s="2050">
        <v>2015</v>
      </c>
      <c r="AS5" s="2050"/>
      <c r="AT5" s="2051"/>
      <c r="AV5" s="209"/>
      <c r="AW5" s="209"/>
    </row>
    <row r="6" spans="1:49" ht="12" customHeight="1" x14ac:dyDescent="0.25">
      <c r="A6" s="12"/>
      <c r="B6" s="2006"/>
      <c r="C6" s="2006"/>
      <c r="D6" s="2006"/>
      <c r="E6" s="256"/>
      <c r="F6" s="2052" t="s">
        <v>251</v>
      </c>
      <c r="G6" s="2052"/>
      <c r="H6" s="2053"/>
      <c r="I6" s="111"/>
      <c r="J6" s="2052" t="s">
        <v>252</v>
      </c>
      <c r="K6" s="2052"/>
      <c r="L6" s="2053"/>
      <c r="O6" s="2052" t="s">
        <v>251</v>
      </c>
      <c r="P6" s="2052"/>
      <c r="Q6" s="2053"/>
      <c r="S6" s="111"/>
      <c r="T6" s="2052" t="s">
        <v>252</v>
      </c>
      <c r="U6" s="2052"/>
      <c r="V6" s="2053"/>
      <c r="Y6" s="1996" t="s">
        <v>208</v>
      </c>
      <c r="Z6" s="1996" t="s">
        <v>701</v>
      </c>
      <c r="AB6" s="2006"/>
      <c r="AC6" s="2006"/>
      <c r="AD6" s="256"/>
      <c r="AE6" s="2052" t="s">
        <v>251</v>
      </c>
      <c r="AF6" s="2052"/>
      <c r="AG6" s="2053"/>
      <c r="AH6" s="111"/>
      <c r="AI6" s="2052" t="s">
        <v>252</v>
      </c>
      <c r="AJ6" s="2052"/>
      <c r="AK6" s="2053"/>
      <c r="AM6" s="2052" t="s">
        <v>251</v>
      </c>
      <c r="AN6" s="2052"/>
      <c r="AO6" s="2053"/>
      <c r="AQ6" s="111"/>
      <c r="AR6" s="2052" t="s">
        <v>252</v>
      </c>
      <c r="AS6" s="2052"/>
      <c r="AT6" s="2053"/>
      <c r="AV6" s="209"/>
      <c r="AW6" s="209"/>
    </row>
    <row r="7" spans="1:49" ht="12" customHeight="1" x14ac:dyDescent="0.25">
      <c r="A7" s="12"/>
      <c r="B7" s="2006"/>
      <c r="C7" s="2006"/>
      <c r="D7" s="2006"/>
      <c r="E7" s="256"/>
      <c r="F7" s="2041" t="s">
        <v>201</v>
      </c>
      <c r="G7" s="2041" t="s">
        <v>253</v>
      </c>
      <c r="H7" s="2041" t="s">
        <v>254</v>
      </c>
      <c r="I7" s="111"/>
      <c r="J7" s="2041" t="s">
        <v>201</v>
      </c>
      <c r="K7" s="2041" t="s">
        <v>253</v>
      </c>
      <c r="L7" s="2041" t="s">
        <v>254</v>
      </c>
      <c r="O7" s="2041" t="s">
        <v>201</v>
      </c>
      <c r="P7" s="2041" t="s">
        <v>253</v>
      </c>
      <c r="Q7" s="2041" t="s">
        <v>254</v>
      </c>
      <c r="S7" s="111"/>
      <c r="T7" s="2041" t="s">
        <v>201</v>
      </c>
      <c r="U7" s="2041" t="s">
        <v>253</v>
      </c>
      <c r="V7" s="2041" t="s">
        <v>254</v>
      </c>
      <c r="Y7" s="1997"/>
      <c r="Z7" s="1997"/>
      <c r="AB7" s="2006"/>
      <c r="AC7" s="2006"/>
      <c r="AD7" s="256"/>
      <c r="AE7" s="2041" t="s">
        <v>201</v>
      </c>
      <c r="AF7" s="2041" t="s">
        <v>253</v>
      </c>
      <c r="AG7" s="2041" t="s">
        <v>254</v>
      </c>
      <c r="AH7" s="111"/>
      <c r="AI7" s="2041" t="s">
        <v>201</v>
      </c>
      <c r="AJ7" s="2041" t="s">
        <v>253</v>
      </c>
      <c r="AK7" s="2041" t="s">
        <v>254</v>
      </c>
      <c r="AM7" s="2041" t="s">
        <v>201</v>
      </c>
      <c r="AN7" s="2041" t="s">
        <v>253</v>
      </c>
      <c r="AO7" s="2041" t="s">
        <v>254</v>
      </c>
      <c r="AQ7" s="111"/>
      <c r="AR7" s="2041" t="s">
        <v>201</v>
      </c>
      <c r="AS7" s="2041" t="s">
        <v>253</v>
      </c>
      <c r="AT7" s="2041" t="s">
        <v>254</v>
      </c>
      <c r="AV7" s="209"/>
      <c r="AW7" s="209"/>
    </row>
    <row r="8" spans="1:49" ht="12" customHeight="1" x14ac:dyDescent="0.25">
      <c r="A8" s="12"/>
      <c r="B8" s="2006"/>
      <c r="C8" s="2006"/>
      <c r="D8" s="2006"/>
      <c r="E8" s="256"/>
      <c r="F8" s="2041"/>
      <c r="G8" s="2041"/>
      <c r="H8" s="2041"/>
      <c r="I8" s="111"/>
      <c r="J8" s="2041"/>
      <c r="K8" s="2041"/>
      <c r="L8" s="2041"/>
      <c r="O8" s="2041"/>
      <c r="P8" s="2041"/>
      <c r="Q8" s="2041"/>
      <c r="S8" s="111"/>
      <c r="T8" s="2041"/>
      <c r="U8" s="2041"/>
      <c r="V8" s="2041"/>
      <c r="Y8" s="1998"/>
      <c r="Z8" s="1998"/>
      <c r="AB8" s="2006"/>
      <c r="AC8" s="2006"/>
      <c r="AD8" s="256"/>
      <c r="AE8" s="2041"/>
      <c r="AF8" s="2041"/>
      <c r="AG8" s="2041"/>
      <c r="AH8" s="111"/>
      <c r="AI8" s="2041"/>
      <c r="AJ8" s="2041"/>
      <c r="AK8" s="2041"/>
      <c r="AM8" s="2041"/>
      <c r="AN8" s="2041"/>
      <c r="AO8" s="2041"/>
      <c r="AQ8" s="111"/>
      <c r="AR8" s="2041"/>
      <c r="AS8" s="2041"/>
      <c r="AT8" s="2041"/>
      <c r="AV8" s="16"/>
      <c r="AW8" s="16"/>
    </row>
    <row r="9" spans="1:49" ht="12" customHeight="1" x14ac:dyDescent="0.25">
      <c r="A9" s="16"/>
      <c r="B9" s="16"/>
      <c r="C9" s="16"/>
      <c r="E9" s="16"/>
      <c r="F9" s="16"/>
      <c r="G9" s="16"/>
      <c r="H9" s="16"/>
      <c r="J9" s="16"/>
      <c r="K9" s="16"/>
      <c r="L9" s="16"/>
      <c r="O9" s="16"/>
      <c r="P9" s="16"/>
      <c r="Q9" s="16"/>
      <c r="T9" s="16"/>
      <c r="U9" s="16"/>
      <c r="V9" s="16"/>
      <c r="Y9" s="19"/>
      <c r="Z9" s="16"/>
      <c r="AB9" s="16"/>
      <c r="AC9" s="16"/>
      <c r="AD9" s="16"/>
      <c r="AE9" s="18"/>
      <c r="AF9" s="16"/>
      <c r="AG9" s="16"/>
      <c r="AI9" s="18"/>
      <c r="AJ9" s="16"/>
      <c r="AK9" s="16"/>
      <c r="AM9" s="18"/>
      <c r="AN9" s="16"/>
      <c r="AO9" s="16"/>
      <c r="AR9" s="16"/>
      <c r="AS9" s="16"/>
      <c r="AT9" s="16"/>
      <c r="AV9" s="16"/>
      <c r="AW9" s="16"/>
    </row>
    <row r="10" spans="1:49" ht="12" customHeight="1" x14ac:dyDescent="0.25">
      <c r="A10" s="1"/>
      <c r="B10" s="481" t="s">
        <v>11</v>
      </c>
      <c r="C10" s="116"/>
      <c r="E10" s="259"/>
      <c r="F10" s="1082"/>
      <c r="G10" s="782"/>
      <c r="H10" s="782"/>
      <c r="I10" s="1023"/>
      <c r="J10" s="1082"/>
      <c r="K10" s="782"/>
      <c r="L10" s="782"/>
      <c r="O10" s="2"/>
      <c r="P10" s="782"/>
      <c r="Q10" s="782"/>
      <c r="R10" s="1083"/>
      <c r="S10" s="1023"/>
      <c r="T10" s="782"/>
      <c r="U10" s="782"/>
      <c r="V10" s="782"/>
      <c r="Y10" s="23"/>
      <c r="AB10" s="481" t="s">
        <v>11</v>
      </c>
      <c r="AC10" s="116"/>
      <c r="AD10" s="259"/>
      <c r="AE10" s="190"/>
      <c r="AF10" s="21"/>
      <c r="AG10" s="21"/>
      <c r="AI10" s="190"/>
      <c r="AJ10" s="21"/>
      <c r="AK10" s="21"/>
      <c r="AM10" s="190"/>
      <c r="AN10" s="21"/>
      <c r="AO10" s="21"/>
      <c r="AR10" s="21"/>
      <c r="AS10" s="21"/>
      <c r="AT10" s="21"/>
      <c r="AV10" s="16"/>
      <c r="AW10" s="16"/>
    </row>
    <row r="11" spans="1:49" ht="12" customHeight="1" x14ac:dyDescent="0.25">
      <c r="A11" s="25"/>
      <c r="B11" s="26" t="s">
        <v>16</v>
      </c>
      <c r="C11" s="508" t="s">
        <v>475</v>
      </c>
      <c r="D11" s="426" t="s">
        <v>17</v>
      </c>
      <c r="E11" s="282"/>
      <c r="F11" s="1224">
        <f>SUM(G11:H11)</f>
        <v>0</v>
      </c>
      <c r="G11" s="1066">
        <v>0</v>
      </c>
      <c r="H11" s="1066">
        <v>0</v>
      </c>
      <c r="I11" s="1008"/>
      <c r="J11" s="1224">
        <f t="shared" ref="J11:J12" si="0">SUM(K11:L11)</f>
        <v>0</v>
      </c>
      <c r="K11" s="1066">
        <v>0</v>
      </c>
      <c r="L11" s="1066">
        <v>0</v>
      </c>
      <c r="M11" s="1350"/>
      <c r="N11" s="29"/>
      <c r="O11" s="1224">
        <f>SUM(P11:Q11)</f>
        <v>0</v>
      </c>
      <c r="P11" s="1066">
        <v>0</v>
      </c>
      <c r="Q11" s="1066">
        <v>0</v>
      </c>
      <c r="R11" s="1008"/>
      <c r="S11" s="1008"/>
      <c r="T11" s="1224">
        <f>SUM(U11:V11)</f>
        <v>0</v>
      </c>
      <c r="U11" s="1066">
        <v>0</v>
      </c>
      <c r="V11" s="1066">
        <v>0</v>
      </c>
      <c r="W11" s="128"/>
      <c r="X11" s="199"/>
      <c r="Y11" s="1540">
        <f>VLOOKUP(B11,'FX rates'!$B$9:$K$116,9,FALSE)</f>
        <v>14.741</v>
      </c>
      <c r="Z11" s="1823">
        <f>VLOOKUP(B11,'FX rates'!$B$9:$K$116,10,FALSE)</f>
        <v>9.4215833333333325</v>
      </c>
      <c r="AA11" s="112"/>
      <c r="AB11" s="26" t="s">
        <v>16</v>
      </c>
      <c r="AC11" s="508" t="s">
        <v>475</v>
      </c>
      <c r="AD11" s="282"/>
      <c r="AE11" s="274">
        <f>O11/$Y11</f>
        <v>0</v>
      </c>
      <c r="AF11" s="172">
        <f>G11/Y11</f>
        <v>0</v>
      </c>
      <c r="AG11" s="172">
        <f>H11/Y11</f>
        <v>0</v>
      </c>
      <c r="AH11" s="275"/>
      <c r="AI11" s="276">
        <f>J11/Y11</f>
        <v>0</v>
      </c>
      <c r="AJ11" s="210">
        <f>K11/Y11</f>
        <v>0</v>
      </c>
      <c r="AK11" s="210">
        <f>L11/Y11</f>
        <v>0</v>
      </c>
      <c r="AL11" s="224"/>
      <c r="AM11" s="1224">
        <f>O11/Z11</f>
        <v>0</v>
      </c>
      <c r="AN11" s="1066">
        <f>P11/Z11</f>
        <v>0</v>
      </c>
      <c r="AO11" s="1066">
        <f>Q11/Z11</f>
        <v>0</v>
      </c>
      <c r="AP11" s="509"/>
      <c r="AQ11" s="275"/>
      <c r="AR11" s="1224">
        <f>T11/Z11</f>
        <v>0</v>
      </c>
      <c r="AS11" s="996">
        <f>U11/Z11</f>
        <v>0</v>
      </c>
      <c r="AT11" s="996">
        <f>V11/Z11</f>
        <v>0</v>
      </c>
      <c r="AU11" s="510"/>
      <c r="AV11" s="209"/>
      <c r="AW11" s="209"/>
    </row>
    <row r="12" spans="1:49" ht="12" customHeight="1" x14ac:dyDescent="0.25">
      <c r="A12" s="25"/>
      <c r="B12" s="32" t="s">
        <v>22</v>
      </c>
      <c r="C12" s="459" t="s">
        <v>513</v>
      </c>
      <c r="D12" s="428" t="s">
        <v>23</v>
      </c>
      <c r="E12" s="282"/>
      <c r="F12" s="1225">
        <f>SUM(G12:H12)</f>
        <v>0</v>
      </c>
      <c r="G12" s="996">
        <v>0</v>
      </c>
      <c r="H12" s="996">
        <v>0</v>
      </c>
      <c r="I12" s="1008"/>
      <c r="J12" s="1225">
        <f t="shared" si="0"/>
        <v>0</v>
      </c>
      <c r="K12" s="996">
        <v>0</v>
      </c>
      <c r="L12" s="996">
        <v>0</v>
      </c>
      <c r="M12" s="75"/>
      <c r="N12" s="36"/>
      <c r="O12" s="1225">
        <f>SUM(P12:Q12)</f>
        <v>0</v>
      </c>
      <c r="P12" s="996">
        <v>0</v>
      </c>
      <c r="Q12" s="996">
        <v>0</v>
      </c>
      <c r="R12" s="1008"/>
      <c r="S12" s="1008"/>
      <c r="T12" s="1225">
        <f t="shared" ref="T12:T14" si="1">SUM(U12:V12)</f>
        <v>0</v>
      </c>
      <c r="U12" s="996">
        <v>0</v>
      </c>
      <c r="V12" s="996">
        <v>0</v>
      </c>
      <c r="W12" s="128"/>
      <c r="X12" s="199"/>
      <c r="Y12" s="1541">
        <f>VLOOKUP(B12,'FX rates'!$B$9:$K$116,9,FALSE)</f>
        <v>3.3264800000000001</v>
      </c>
      <c r="Z12" s="1273">
        <f>VLOOKUP(B12,'FX rates'!$B$9:$K$116,10,FALSE)</f>
        <v>3.1724916666666672</v>
      </c>
      <c r="AB12" s="32" t="s">
        <v>22</v>
      </c>
      <c r="AC12" s="459" t="s">
        <v>513</v>
      </c>
      <c r="AD12" s="282"/>
      <c r="AE12" s="276">
        <f t="shared" ref="AE12:AE13" si="2">O12/$Y12</f>
        <v>0</v>
      </c>
      <c r="AF12" s="210">
        <f>G12/Y12</f>
        <v>0</v>
      </c>
      <c r="AG12" s="210">
        <f>H12/Y12</f>
        <v>0</v>
      </c>
      <c r="AH12" s="275"/>
      <c r="AI12" s="276">
        <f>J12/Y12</f>
        <v>0</v>
      </c>
      <c r="AJ12" s="210">
        <f>K12/Y12</f>
        <v>0</v>
      </c>
      <c r="AK12" s="210">
        <f>L12/Y12</f>
        <v>0</v>
      </c>
      <c r="AL12" s="224"/>
      <c r="AM12" s="1225">
        <f t="shared" ref="AM12:AM14" si="3">O12/Z12</f>
        <v>0</v>
      </c>
      <c r="AN12" s="996">
        <f t="shared" ref="AN12:AN14" si="4">P12/Z12</f>
        <v>0</v>
      </c>
      <c r="AO12" s="996">
        <f t="shared" ref="AO12:AO14" si="5">Q12/Z12</f>
        <v>0</v>
      </c>
      <c r="AP12" s="122"/>
      <c r="AQ12" s="275"/>
      <c r="AR12" s="1225">
        <f>T12/Z12</f>
        <v>0</v>
      </c>
      <c r="AS12" s="996">
        <f>U12/Z12</f>
        <v>0</v>
      </c>
      <c r="AT12" s="996">
        <f>V12/Z12</f>
        <v>0</v>
      </c>
      <c r="AU12" s="146"/>
      <c r="AV12" s="209"/>
      <c r="AW12" s="209"/>
    </row>
    <row r="13" spans="1:49" ht="12" customHeight="1" x14ac:dyDescent="0.25">
      <c r="A13" s="25"/>
      <c r="B13" s="32" t="s">
        <v>630</v>
      </c>
      <c r="C13" s="459" t="s">
        <v>477</v>
      </c>
      <c r="D13" s="428" t="s">
        <v>26</v>
      </c>
      <c r="E13" s="282"/>
      <c r="F13" s="1225">
        <f>SUM(G13:H13)</f>
        <v>12958.573026</v>
      </c>
      <c r="G13" s="996">
        <v>10714.426097</v>
      </c>
      <c r="H13" s="996">
        <v>2244.146929</v>
      </c>
      <c r="I13" s="1008"/>
      <c r="J13" s="1225">
        <f>SUM(K13:L13)</f>
        <v>106451.68950018111</v>
      </c>
      <c r="K13" s="996">
        <v>74701.000802001101</v>
      </c>
      <c r="L13" s="996">
        <v>31750.688698180002</v>
      </c>
      <c r="M13" s="75"/>
      <c r="N13" s="36"/>
      <c r="O13" s="1225">
        <f t="shared" ref="O13:O14" si="6">SUM(P13:Q13)</f>
        <v>28874.894106</v>
      </c>
      <c r="P13" s="996">
        <v>2167.0726129999998</v>
      </c>
      <c r="Q13" s="996">
        <v>26707.821492999999</v>
      </c>
      <c r="R13" s="1008"/>
      <c r="S13" s="1008"/>
      <c r="T13" s="1225">
        <f t="shared" si="1"/>
        <v>117453.449757155</v>
      </c>
      <c r="U13" s="996">
        <v>62015.677354104999</v>
      </c>
      <c r="V13" s="996">
        <v>55437.772403050003</v>
      </c>
      <c r="W13" s="128"/>
      <c r="X13" s="199"/>
      <c r="Y13" s="1541">
        <f>VLOOKUP(B13,'FX rates'!$B$9:$K$116,9,FALSE)</f>
        <v>1</v>
      </c>
      <c r="Z13" s="1273">
        <f>VLOOKUP(B13,'FX rates'!$B$9:$K$116,10,FALSE)</f>
        <v>1</v>
      </c>
      <c r="AB13" s="32" t="s">
        <v>630</v>
      </c>
      <c r="AC13" s="459" t="s">
        <v>477</v>
      </c>
      <c r="AD13" s="282"/>
      <c r="AE13" s="276">
        <f t="shared" si="2"/>
        <v>28874.894106</v>
      </c>
      <c r="AF13" s="210">
        <f>G13/Y13</f>
        <v>10714.426097</v>
      </c>
      <c r="AG13" s="210">
        <f>H13/Y13</f>
        <v>2244.146929</v>
      </c>
      <c r="AH13" s="275"/>
      <c r="AI13" s="276">
        <f>J13/Y13</f>
        <v>106451.68950018111</v>
      </c>
      <c r="AJ13" s="210">
        <f>K13/Y13</f>
        <v>74701.000802001101</v>
      </c>
      <c r="AK13" s="210">
        <f>L13/Y13</f>
        <v>31750.688698180002</v>
      </c>
      <c r="AL13" s="224"/>
      <c r="AM13" s="1225">
        <f t="shared" si="3"/>
        <v>28874.894106</v>
      </c>
      <c r="AN13" s="996">
        <f t="shared" si="4"/>
        <v>2167.0726129999998</v>
      </c>
      <c r="AO13" s="996">
        <f t="shared" si="5"/>
        <v>26707.821492999999</v>
      </c>
      <c r="AP13" s="122" t="s">
        <v>130</v>
      </c>
      <c r="AQ13" s="275"/>
      <c r="AR13" s="1225">
        <f>T13/Z13</f>
        <v>117453.449757155</v>
      </c>
      <c r="AS13" s="996">
        <f>U13/Z13</f>
        <v>62015.677354104999</v>
      </c>
      <c r="AT13" s="996">
        <f>V13/Z13</f>
        <v>55437.772403050003</v>
      </c>
      <c r="AU13" s="146" t="s">
        <v>130</v>
      </c>
      <c r="AV13" s="209"/>
      <c r="AW13" s="209"/>
    </row>
    <row r="14" spans="1:49" ht="12" customHeight="1" x14ac:dyDescent="0.25">
      <c r="A14" s="25"/>
      <c r="B14" s="42" t="s">
        <v>28</v>
      </c>
      <c r="C14" s="460" t="s">
        <v>478</v>
      </c>
      <c r="D14" s="441" t="s">
        <v>29</v>
      </c>
      <c r="E14" s="282"/>
      <c r="F14" s="1226">
        <f>SUM(G14:H14)</f>
        <v>33.5</v>
      </c>
      <c r="G14" s="1284">
        <v>33.5</v>
      </c>
      <c r="H14" s="1284">
        <v>0</v>
      </c>
      <c r="I14" s="1008"/>
      <c r="J14" s="1226">
        <f>SUM(K14:L14)</f>
        <v>4525.7</v>
      </c>
      <c r="K14" s="1284">
        <v>3546.7</v>
      </c>
      <c r="L14" s="1284">
        <v>979</v>
      </c>
      <c r="M14" s="75"/>
      <c r="N14" s="36"/>
      <c r="O14" s="1226">
        <f t="shared" si="6"/>
        <v>0</v>
      </c>
      <c r="P14" s="1284">
        <v>0</v>
      </c>
      <c r="Q14" s="1284">
        <v>0</v>
      </c>
      <c r="R14" s="1008"/>
      <c r="S14" s="1008"/>
      <c r="T14" s="1226">
        <f t="shared" si="1"/>
        <v>3319</v>
      </c>
      <c r="U14" s="1284">
        <v>2575</v>
      </c>
      <c r="V14" s="1284">
        <v>744</v>
      </c>
      <c r="W14" s="128"/>
      <c r="X14" s="199"/>
      <c r="Y14" s="1543">
        <f>VLOOKUP(B14,'FX rates'!$B$9:$K$116,9,FALSE)</f>
        <v>1.3251200000000001</v>
      </c>
      <c r="Z14" s="1824">
        <f>VLOOKUP(B14,'FX rates'!$B$9:$K$116,10,FALSE)</f>
        <v>1.2901416666666667</v>
      </c>
      <c r="AB14" s="42" t="s">
        <v>28</v>
      </c>
      <c r="AC14" s="460" t="s">
        <v>478</v>
      </c>
      <c r="AD14" s="282"/>
      <c r="AE14" s="277">
        <v>25.3</v>
      </c>
      <c r="AF14" s="232">
        <f>G14/Y14</f>
        <v>25.280729292441439</v>
      </c>
      <c r="AG14" s="232">
        <f>H14/Y14</f>
        <v>0</v>
      </c>
      <c r="AH14" s="275"/>
      <c r="AI14" s="276" t="s">
        <v>602</v>
      </c>
      <c r="AJ14" s="210" t="s">
        <v>131</v>
      </c>
      <c r="AK14" s="210" t="s">
        <v>131</v>
      </c>
      <c r="AL14" s="224"/>
      <c r="AM14" s="1226">
        <f t="shared" si="3"/>
        <v>0</v>
      </c>
      <c r="AN14" s="1284">
        <f t="shared" si="4"/>
        <v>0</v>
      </c>
      <c r="AO14" s="1284">
        <f t="shared" si="5"/>
        <v>0</v>
      </c>
      <c r="AP14" s="124"/>
      <c r="AQ14" s="275"/>
      <c r="AR14" s="1225">
        <f>T14/Z14</f>
        <v>2572.5856979530672</v>
      </c>
      <c r="AS14" s="996">
        <f>U14/Z14</f>
        <v>1995.9048424914574</v>
      </c>
      <c r="AT14" s="996">
        <f>V14/Z14</f>
        <v>576.68085546160944</v>
      </c>
      <c r="AU14" s="147"/>
      <c r="AV14" s="209"/>
      <c r="AW14" s="209"/>
    </row>
    <row r="15" spans="1:49" s="112" customFormat="1" ht="12" customHeight="1" x14ac:dyDescent="0.25">
      <c r="A15" s="25"/>
      <c r="B15" s="48"/>
      <c r="C15" s="58"/>
      <c r="D15" s="466"/>
      <c r="E15" s="48"/>
      <c r="F15" s="1027"/>
      <c r="G15" s="1027"/>
      <c r="H15" s="1027"/>
      <c r="I15" s="1008"/>
      <c r="J15" s="1027"/>
      <c r="K15" s="1027"/>
      <c r="L15" s="1027"/>
      <c r="M15" s="1008"/>
      <c r="N15" s="1008"/>
      <c r="O15" s="1027"/>
      <c r="P15" s="1027"/>
      <c r="Q15" s="1027"/>
      <c r="R15" s="1008"/>
      <c r="S15" s="1008"/>
      <c r="T15" s="1027"/>
      <c r="U15" s="1027"/>
      <c r="V15" s="1027"/>
      <c r="W15" s="128"/>
      <c r="X15" s="199"/>
      <c r="Y15" s="52"/>
      <c r="Z15" s="52"/>
      <c r="AA15" s="2"/>
      <c r="AB15" s="157" t="s">
        <v>30</v>
      </c>
      <c r="AC15" s="58"/>
      <c r="AD15" s="48"/>
      <c r="AE15" s="211">
        <f>SUM(AE11:AE14)</f>
        <v>28900.194105999999</v>
      </c>
      <c r="AF15" s="29"/>
      <c r="AG15" s="29"/>
      <c r="AH15" s="275"/>
      <c r="AI15" s="211">
        <f>SUM(AI11:AI14)</f>
        <v>106451.68950018111</v>
      </c>
      <c r="AJ15" s="29"/>
      <c r="AK15" s="29"/>
      <c r="AL15" s="224"/>
      <c r="AM15" s="211">
        <f>SUM(AM11:AM14)</f>
        <v>28874.894106</v>
      </c>
      <c r="AN15" s="211"/>
      <c r="AO15" s="211"/>
      <c r="AP15" s="511"/>
      <c r="AQ15" s="275"/>
      <c r="AR15" s="211">
        <f>SUM(AR11:AR14)</f>
        <v>120026.03545510807</v>
      </c>
      <c r="AS15" s="211"/>
      <c r="AT15" s="211"/>
      <c r="AU15" s="111"/>
      <c r="AV15" s="209"/>
      <c r="AW15" s="209"/>
    </row>
    <row r="16" spans="1:49" ht="12" customHeight="1" x14ac:dyDescent="0.25">
      <c r="A16" s="1"/>
      <c r="B16" s="57"/>
      <c r="C16" s="58"/>
      <c r="D16" s="432"/>
      <c r="E16" s="48"/>
      <c r="F16" s="1027"/>
      <c r="G16" s="1008"/>
      <c r="H16" s="1008"/>
      <c r="I16" s="1008"/>
      <c r="J16" s="1027"/>
      <c r="K16" s="1008"/>
      <c r="L16" s="1008"/>
      <c r="M16" s="1008"/>
      <c r="N16" s="1008"/>
      <c r="O16" s="1027"/>
      <c r="P16" s="1008"/>
      <c r="Q16" s="1008"/>
      <c r="R16" s="1008"/>
      <c r="S16" s="1008"/>
      <c r="T16" s="1027"/>
      <c r="U16" s="1008"/>
      <c r="V16" s="1008"/>
      <c r="W16" s="128"/>
      <c r="X16" s="199"/>
      <c r="Y16" s="52"/>
      <c r="Z16" s="52"/>
      <c r="AB16" s="57"/>
      <c r="AC16" s="58"/>
      <c r="AD16" s="48"/>
      <c r="AE16" s="211"/>
      <c r="AF16" s="29"/>
      <c r="AG16" s="29"/>
      <c r="AH16" s="275"/>
      <c r="AI16" s="211"/>
      <c r="AJ16" s="29"/>
      <c r="AK16" s="29"/>
      <c r="AL16" s="224"/>
      <c r="AM16" s="211"/>
      <c r="AN16" s="29"/>
      <c r="AO16" s="29"/>
      <c r="AP16" s="511"/>
      <c r="AQ16" s="275"/>
      <c r="AR16" s="211"/>
      <c r="AS16" s="29"/>
      <c r="AT16" s="29"/>
      <c r="AV16" s="209"/>
      <c r="AW16" s="209"/>
    </row>
    <row r="17" spans="1:49" ht="12" customHeight="1" x14ac:dyDescent="0.25">
      <c r="A17" s="1"/>
      <c r="B17" s="481" t="s">
        <v>31</v>
      </c>
      <c r="C17" s="116"/>
      <c r="D17" s="432"/>
      <c r="E17" s="259"/>
      <c r="F17" s="1027"/>
      <c r="G17" s="1008"/>
      <c r="H17" s="1008"/>
      <c r="I17" s="1008"/>
      <c r="J17" s="1027"/>
      <c r="K17" s="1008"/>
      <c r="L17" s="1008"/>
      <c r="M17" s="1008"/>
      <c r="N17" s="1008"/>
      <c r="O17" s="1027"/>
      <c r="P17" s="1008"/>
      <c r="Q17" s="1008"/>
      <c r="R17" s="1008"/>
      <c r="S17" s="1008"/>
      <c r="T17" s="1027"/>
      <c r="U17" s="1008"/>
      <c r="V17" s="1008"/>
      <c r="W17" s="128"/>
      <c r="X17" s="199"/>
      <c r="Y17" s="52"/>
      <c r="Z17" s="52"/>
      <c r="AB17" s="481" t="s">
        <v>31</v>
      </c>
      <c r="AC17" s="116"/>
      <c r="AD17" s="259"/>
      <c r="AE17" s="211"/>
      <c r="AF17" s="29"/>
      <c r="AG17" s="29"/>
      <c r="AH17" s="275"/>
      <c r="AI17" s="211"/>
      <c r="AJ17" s="29"/>
      <c r="AK17" s="29"/>
      <c r="AL17" s="224"/>
      <c r="AM17" s="211"/>
      <c r="AN17" s="29"/>
      <c r="AO17" s="29"/>
      <c r="AP17" s="511"/>
      <c r="AQ17" s="275"/>
      <c r="AR17" s="211"/>
      <c r="AS17" s="29"/>
      <c r="AT17" s="29"/>
      <c r="AV17" s="209"/>
      <c r="AW17" s="209"/>
    </row>
    <row r="18" spans="1:49" ht="12" customHeight="1" x14ac:dyDescent="0.25">
      <c r="A18" s="25"/>
      <c r="B18" s="26" t="s">
        <v>700</v>
      </c>
      <c r="C18" s="508" t="s">
        <v>479</v>
      </c>
      <c r="D18" s="426" t="s">
        <v>34</v>
      </c>
      <c r="E18" s="282"/>
      <c r="F18" s="1224">
        <f>SUM(G18:H18)</f>
        <v>262145.73601700005</v>
      </c>
      <c r="G18" s="1066">
        <v>92860.572652000003</v>
      </c>
      <c r="H18" s="1066">
        <v>169285.16336500001</v>
      </c>
      <c r="I18" s="1008"/>
      <c r="J18" s="1224">
        <f>SUM(K18:L18)</f>
        <v>46376.602088960004</v>
      </c>
      <c r="K18" s="1066">
        <v>46376.602088960004</v>
      </c>
      <c r="L18" s="1066">
        <v>0</v>
      </c>
      <c r="M18" s="210"/>
      <c r="N18" s="29"/>
      <c r="O18" s="1224" t="s">
        <v>131</v>
      </c>
      <c r="P18" s="1066" t="s">
        <v>131</v>
      </c>
      <c r="Q18" s="1066" t="s">
        <v>131</v>
      </c>
      <c r="R18" s="1008"/>
      <c r="S18" s="1027"/>
      <c r="T18" s="1224" t="s">
        <v>131</v>
      </c>
      <c r="U18" s="1066" t="s">
        <v>131</v>
      </c>
      <c r="V18" s="1066">
        <v>663</v>
      </c>
      <c r="W18" s="128"/>
      <c r="X18" s="199"/>
      <c r="Y18" s="1540">
        <f>VLOOKUP(B18,'FX rates'!$B$9:$K$116,9,FALSE)</f>
        <v>67.088700000000003</v>
      </c>
      <c r="Z18" s="1823">
        <f>VLOOKUP(B18,'FX rates'!$B$9:$K$116,10,FALSE)</f>
        <v>64.237116666666665</v>
      </c>
      <c r="AA18" s="112"/>
      <c r="AB18" s="26" t="s">
        <v>700</v>
      </c>
      <c r="AC18" s="508" t="s">
        <v>479</v>
      </c>
      <c r="AD18" s="282"/>
      <c r="AE18" s="276">
        <f t="shared" ref="AE18:AE29" si="7">F18/Y18</f>
        <v>3907.4499284827407</v>
      </c>
      <c r="AF18" s="210">
        <f>G18/Y18</f>
        <v>1384.1462519321435</v>
      </c>
      <c r="AG18" s="210">
        <f>H18/Y18</f>
        <v>2523.3036765505967</v>
      </c>
      <c r="AH18" s="275"/>
      <c r="AI18" s="276">
        <f t="shared" ref="AI18:AI27" si="8">J18/Y18</f>
        <v>691.27292806329535</v>
      </c>
      <c r="AJ18" s="210">
        <f t="shared" ref="AJ18:AJ27" si="9">K18/Y18</f>
        <v>691.27292806329535</v>
      </c>
      <c r="AK18" s="210">
        <f t="shared" ref="AK18:AK27" si="10">L18/Y18</f>
        <v>0</v>
      </c>
      <c r="AL18" s="224"/>
      <c r="AM18" s="1224" t="s">
        <v>131</v>
      </c>
      <c r="AN18" s="1066" t="s">
        <v>131</v>
      </c>
      <c r="AO18" s="1066" t="s">
        <v>131</v>
      </c>
      <c r="AP18" s="509"/>
      <c r="AQ18" s="275"/>
      <c r="AR18" s="1224" t="s">
        <v>131</v>
      </c>
      <c r="AS18" s="1066" t="s">
        <v>131</v>
      </c>
      <c r="AT18" s="1066" t="s">
        <v>131</v>
      </c>
      <c r="AU18" s="510"/>
      <c r="AV18" s="209"/>
      <c r="AW18" s="209"/>
    </row>
    <row r="19" spans="1:49" ht="12" customHeight="1" x14ac:dyDescent="0.25">
      <c r="A19" s="25"/>
      <c r="B19" s="32" t="s">
        <v>35</v>
      </c>
      <c r="C19" s="458" t="s">
        <v>480</v>
      </c>
      <c r="D19" s="428" t="s">
        <v>36</v>
      </c>
      <c r="E19" s="282"/>
      <c r="F19" s="1225">
        <f>SUM(G19:H19)</f>
        <v>212.01999999999998</v>
      </c>
      <c r="G19" s="996">
        <v>188.07</v>
      </c>
      <c r="H19" s="996">
        <v>23.95</v>
      </c>
      <c r="I19" s="1008"/>
      <c r="J19" s="1225">
        <f>SUM(K19:L19)</f>
        <v>498.67</v>
      </c>
      <c r="K19" s="996">
        <v>498.67</v>
      </c>
      <c r="L19" s="996">
        <v>0</v>
      </c>
      <c r="M19" s="210"/>
      <c r="N19" s="36"/>
      <c r="O19" s="1225">
        <f>SUM(P19:Q19)</f>
        <v>98</v>
      </c>
      <c r="P19" s="996">
        <v>98</v>
      </c>
      <c r="Q19" s="996">
        <v>0</v>
      </c>
      <c r="R19" s="1008"/>
      <c r="S19" s="1027"/>
      <c r="T19" s="1225">
        <f>SUM(U19:V19)</f>
        <v>316</v>
      </c>
      <c r="U19" s="996">
        <v>316</v>
      </c>
      <c r="V19" s="996">
        <v>0</v>
      </c>
      <c r="W19" s="128"/>
      <c r="X19" s="199"/>
      <c r="Y19" s="1541">
        <f>VLOOKUP(B19,'FX rates'!$B$9:$K$116,9,FALSE)</f>
        <v>4.1405099999999999</v>
      </c>
      <c r="Z19" s="1273">
        <f>VLOOKUP(B19,'FX rates'!$B$9:$K$116,10,FALSE)</f>
        <v>3.9326249999999994</v>
      </c>
      <c r="AB19" s="32" t="s">
        <v>35</v>
      </c>
      <c r="AC19" s="458" t="s">
        <v>480</v>
      </c>
      <c r="AD19" s="282"/>
      <c r="AE19" s="276">
        <f t="shared" si="7"/>
        <v>51.206252369877134</v>
      </c>
      <c r="AF19" s="210">
        <f>G19/Y19</f>
        <v>45.421940775411727</v>
      </c>
      <c r="AG19" s="210">
        <f>H19/Y19</f>
        <v>5.7843115944654162</v>
      </c>
      <c r="AH19" s="275"/>
      <c r="AI19" s="276">
        <f t="shared" si="8"/>
        <v>120.43685439716364</v>
      </c>
      <c r="AJ19" s="210">
        <f t="shared" si="9"/>
        <v>120.43685439716364</v>
      </c>
      <c r="AK19" s="210">
        <f t="shared" si="10"/>
        <v>0</v>
      </c>
      <c r="AL19" s="224"/>
      <c r="AM19" s="1225">
        <f>O19/Z19</f>
        <v>24.919741902673156</v>
      </c>
      <c r="AN19" s="996">
        <f t="shared" ref="AN19:AN29" si="11">P19/Y19</f>
        <v>23.668581889670598</v>
      </c>
      <c r="AO19" s="996">
        <f t="shared" ref="AO19:AO29" si="12">Q9/Y19</f>
        <v>0</v>
      </c>
      <c r="AP19" s="122"/>
      <c r="AQ19" s="275"/>
      <c r="AR19" s="1225">
        <f>T19/Z19</f>
        <v>80.353453482088952</v>
      </c>
      <c r="AS19" s="996">
        <f>U19/Z19</f>
        <v>80.353453482088952</v>
      </c>
      <c r="AT19" s="996">
        <v>0</v>
      </c>
      <c r="AU19" s="146"/>
      <c r="AV19" s="209"/>
      <c r="AW19" s="209"/>
    </row>
    <row r="20" spans="1:49" ht="12" customHeight="1" x14ac:dyDescent="0.25">
      <c r="A20" s="25"/>
      <c r="B20" s="32" t="s">
        <v>41</v>
      </c>
      <c r="C20" s="459" t="s">
        <v>481</v>
      </c>
      <c r="D20" s="428" t="s">
        <v>42</v>
      </c>
      <c r="E20" s="282"/>
      <c r="F20" s="1225">
        <f t="shared" ref="F20:F22" si="13">SUM(G20:H20)</f>
        <v>4590.7444349999996</v>
      </c>
      <c r="G20" s="996">
        <v>4349.1499999999996</v>
      </c>
      <c r="H20" s="996">
        <v>241.594435</v>
      </c>
      <c r="I20" s="1008"/>
      <c r="J20" s="1225">
        <f>SUM(K20:L20)</f>
        <v>14291.313158999999</v>
      </c>
      <c r="K20" s="996">
        <v>14291.313158999999</v>
      </c>
      <c r="L20" s="996">
        <v>0</v>
      </c>
      <c r="M20" s="210"/>
      <c r="N20" s="36"/>
      <c r="O20" s="1225">
        <f t="shared" ref="O20:O29" si="14">SUM(P20:Q20)</f>
        <v>2740.8249999999998</v>
      </c>
      <c r="P20" s="996">
        <v>2375.2750000000001</v>
      </c>
      <c r="Q20" s="996">
        <v>365.54999999999995</v>
      </c>
      <c r="R20" s="1008"/>
      <c r="S20" s="1027"/>
      <c r="T20" s="1225">
        <f t="shared" ref="T20:T22" si="15">SUM(U20:V20)</f>
        <v>0</v>
      </c>
      <c r="U20" s="996">
        <v>0</v>
      </c>
      <c r="V20" s="996">
        <v>0</v>
      </c>
      <c r="W20" s="128"/>
      <c r="X20" s="199"/>
      <c r="Y20" s="1541">
        <f>VLOOKUP(B20,'FX rates'!$B$9:$K$116,9,FALSE)</f>
        <v>7.76173</v>
      </c>
      <c r="Z20" s="1273">
        <f>VLOOKUP(B20,'FX rates'!$B$9:$K$116,10,FALSE)</f>
        <v>7.7515833333333335</v>
      </c>
      <c r="AB20" s="32" t="s">
        <v>41</v>
      </c>
      <c r="AC20" s="459" t="s">
        <v>481</v>
      </c>
      <c r="AD20" s="282"/>
      <c r="AE20" s="276">
        <f t="shared" si="7"/>
        <v>591.45891895234695</v>
      </c>
      <c r="AF20" s="210">
        <f>G20/Y20</f>
        <v>560.33255472684561</v>
      </c>
      <c r="AG20" s="210">
        <f>H20/Y20</f>
        <v>31.126364225501273</v>
      </c>
      <c r="AH20" s="275"/>
      <c r="AI20" s="276">
        <f t="shared" si="8"/>
        <v>1841.2535812248041</v>
      </c>
      <c r="AJ20" s="210">
        <f t="shared" si="9"/>
        <v>1841.2535812248041</v>
      </c>
      <c r="AK20" s="210">
        <f t="shared" si="10"/>
        <v>0</v>
      </c>
      <c r="AL20" s="224"/>
      <c r="AM20" s="1225">
        <f t="shared" ref="AM20:AM29" si="16">O20/Z20</f>
        <v>353.58260140401421</v>
      </c>
      <c r="AN20" s="996">
        <f t="shared" si="11"/>
        <v>306.02391477157801</v>
      </c>
      <c r="AO20" s="996">
        <f t="shared" si="12"/>
        <v>0</v>
      </c>
      <c r="AP20" s="122"/>
      <c r="AQ20" s="275"/>
      <c r="AR20" s="1225">
        <f t="shared" ref="AR20:AR29" si="17">T20/Z20</f>
        <v>0</v>
      </c>
      <c r="AS20" s="996">
        <f t="shared" ref="AS20:AS29" si="18">U20/Z20</f>
        <v>0</v>
      </c>
      <c r="AT20" s="996">
        <v>0</v>
      </c>
      <c r="AU20" s="146"/>
      <c r="AV20" s="209"/>
      <c r="AW20" s="209"/>
    </row>
    <row r="21" spans="1:49" ht="12" customHeight="1" x14ac:dyDescent="0.25">
      <c r="A21" s="25"/>
      <c r="B21" s="32" t="s">
        <v>45</v>
      </c>
      <c r="C21" s="459" t="s">
        <v>482</v>
      </c>
      <c r="D21" s="428" t="s">
        <v>46</v>
      </c>
      <c r="E21" s="282"/>
      <c r="F21" s="1225">
        <f t="shared" si="13"/>
        <v>9825</v>
      </c>
      <c r="G21" s="996">
        <v>5202.8500000000004</v>
      </c>
      <c r="H21" s="996">
        <v>4622.1499999999996</v>
      </c>
      <c r="I21" s="1008"/>
      <c r="J21" s="1225">
        <f>SUM(K21:L21)</f>
        <v>56139.57</v>
      </c>
      <c r="K21" s="996">
        <v>47076.76</v>
      </c>
      <c r="L21" s="996">
        <v>9062.81</v>
      </c>
      <c r="M21" s="210"/>
      <c r="N21" s="36"/>
      <c r="O21" s="1225">
        <f t="shared" si="14"/>
        <v>6165.79</v>
      </c>
      <c r="P21" s="996">
        <v>4054.31</v>
      </c>
      <c r="Q21" s="996">
        <v>2111.48</v>
      </c>
      <c r="R21" s="1008"/>
      <c r="S21" s="1027"/>
      <c r="T21" s="1225">
        <f t="shared" si="15"/>
        <v>17281.09</v>
      </c>
      <c r="U21" s="996">
        <v>9549.67</v>
      </c>
      <c r="V21" s="996">
        <v>7731.42</v>
      </c>
      <c r="W21" s="128"/>
      <c r="X21" s="199"/>
      <c r="Y21" s="1541">
        <f>VLOOKUP(B21,'FX rates'!$B$9:$K$116,9,FALSE)</f>
        <v>108.739</v>
      </c>
      <c r="Z21" s="1273">
        <f>VLOOKUP(B21,'FX rates'!$B$9:$K$116,10,FALSE)</f>
        <v>121.12333333333335</v>
      </c>
      <c r="AB21" s="32" t="s">
        <v>45</v>
      </c>
      <c r="AC21" s="459" t="s">
        <v>482</v>
      </c>
      <c r="AD21" s="282"/>
      <c r="AE21" s="276">
        <f t="shared" si="7"/>
        <v>90.353966838024988</v>
      </c>
      <c r="AF21" s="210">
        <f>G21/Y21</f>
        <v>47.847138561141819</v>
      </c>
      <c r="AG21" s="210">
        <f>H21/Y21</f>
        <v>42.506828276883176</v>
      </c>
      <c r="AH21" s="275"/>
      <c r="AI21" s="276">
        <f t="shared" si="8"/>
        <v>516.27815227287351</v>
      </c>
      <c r="AJ21" s="210">
        <f t="shared" si="9"/>
        <v>432.93353810500372</v>
      </c>
      <c r="AK21" s="210">
        <f t="shared" si="10"/>
        <v>83.34461416786985</v>
      </c>
      <c r="AL21" s="224"/>
      <c r="AM21" s="1225">
        <f t="shared" si="16"/>
        <v>50.905055453119402</v>
      </c>
      <c r="AN21" s="996">
        <f t="shared" si="11"/>
        <v>37.284782828607952</v>
      </c>
      <c r="AO21" s="996">
        <f t="shared" si="12"/>
        <v>0</v>
      </c>
      <c r="AP21" s="122"/>
      <c r="AQ21" s="275"/>
      <c r="AR21" s="1225">
        <f t="shared" si="17"/>
        <v>142.67350083936481</v>
      </c>
      <c r="AS21" s="996">
        <f t="shared" si="18"/>
        <v>78.842529652970796</v>
      </c>
      <c r="AT21" s="996">
        <v>78.842529652970796</v>
      </c>
      <c r="AU21" s="146"/>
      <c r="AV21" s="209"/>
      <c r="AW21" s="209"/>
    </row>
    <row r="22" spans="1:49" ht="12" customHeight="1" x14ac:dyDescent="0.25">
      <c r="A22" s="25"/>
      <c r="B22" s="32" t="s">
        <v>45</v>
      </c>
      <c r="C22" s="459" t="s">
        <v>483</v>
      </c>
      <c r="D22" s="428" t="s">
        <v>46</v>
      </c>
      <c r="E22" s="282"/>
      <c r="F22" s="1225">
        <f t="shared" si="13"/>
        <v>103065.06</v>
      </c>
      <c r="G22" s="996">
        <v>33610.550000000003</v>
      </c>
      <c r="H22" s="996">
        <v>69454.509999999995</v>
      </c>
      <c r="I22" s="1008"/>
      <c r="J22" s="1225">
        <f>SUM(K22:L22)</f>
        <v>50542.49</v>
      </c>
      <c r="K22" s="996">
        <v>41024.93</v>
      </c>
      <c r="L22" s="996">
        <v>9517.56</v>
      </c>
      <c r="M22" s="210"/>
      <c r="N22" s="29"/>
      <c r="O22" s="1225">
        <f t="shared" si="14"/>
        <v>121257.32</v>
      </c>
      <c r="P22" s="996">
        <v>59198.9</v>
      </c>
      <c r="Q22" s="996">
        <v>62058.42</v>
      </c>
      <c r="R22" s="1008"/>
      <c r="S22" s="1027"/>
      <c r="T22" s="1225">
        <f t="shared" si="15"/>
        <v>32596.9</v>
      </c>
      <c r="U22" s="996">
        <v>27759.9</v>
      </c>
      <c r="V22" s="996">
        <v>4837</v>
      </c>
      <c r="W22" s="128"/>
      <c r="X22" s="199"/>
      <c r="Y22" s="1541">
        <f>VLOOKUP(B22,'FX rates'!$B$9:$K$116,9,FALSE)</f>
        <v>108.739</v>
      </c>
      <c r="Z22" s="1273">
        <f>VLOOKUP(B22,'FX rates'!$B$9:$K$116,10,FALSE)</f>
        <v>121.12333333333335</v>
      </c>
      <c r="AB22" s="32" t="s">
        <v>45</v>
      </c>
      <c r="AC22" s="459" t="s">
        <v>483</v>
      </c>
      <c r="AD22" s="282"/>
      <c r="AE22" s="276">
        <f t="shared" si="7"/>
        <v>947.82056116020919</v>
      </c>
      <c r="AF22" s="210">
        <f>G22/Y22</f>
        <v>309.09379339519398</v>
      </c>
      <c r="AG22" s="210">
        <f>H22/Y22</f>
        <v>638.72676776501521</v>
      </c>
      <c r="AH22" s="275"/>
      <c r="AI22" s="276">
        <f t="shared" si="8"/>
        <v>464.80554354923254</v>
      </c>
      <c r="AJ22" s="210">
        <f t="shared" si="9"/>
        <v>377.27889717580626</v>
      </c>
      <c r="AK22" s="210">
        <f t="shared" si="10"/>
        <v>87.526646373426274</v>
      </c>
      <c r="AL22" s="224"/>
      <c r="AM22" s="1225">
        <f t="shared" si="16"/>
        <v>1001.1062002917137</v>
      </c>
      <c r="AN22" s="996">
        <f t="shared" si="11"/>
        <v>544.41276818804658</v>
      </c>
      <c r="AO22" s="996">
        <f t="shared" si="12"/>
        <v>0</v>
      </c>
      <c r="AP22" s="122"/>
      <c r="AQ22" s="275"/>
      <c r="AR22" s="1225">
        <f t="shared" si="17"/>
        <v>269.12155654016567</v>
      </c>
      <c r="AS22" s="996">
        <f t="shared" si="18"/>
        <v>229.18705451743401</v>
      </c>
      <c r="AT22" s="996">
        <v>229.18705451743401</v>
      </c>
      <c r="AU22" s="146"/>
      <c r="AV22" s="209"/>
      <c r="AW22" s="209"/>
    </row>
    <row r="23" spans="1:49" ht="12" customHeight="1" x14ac:dyDescent="0.25">
      <c r="A23" s="25"/>
      <c r="B23" s="32" t="s">
        <v>47</v>
      </c>
      <c r="C23" s="459" t="s">
        <v>484</v>
      </c>
      <c r="D23" s="428" t="s">
        <v>48</v>
      </c>
      <c r="E23" s="282"/>
      <c r="F23" s="1225">
        <v>2198849</v>
      </c>
      <c r="G23" s="996" t="s">
        <v>131</v>
      </c>
      <c r="H23" s="996" t="s">
        <v>131</v>
      </c>
      <c r="I23" s="1008"/>
      <c r="J23" s="1225">
        <v>0</v>
      </c>
      <c r="K23" s="996">
        <v>0</v>
      </c>
      <c r="L23" s="996">
        <v>0</v>
      </c>
      <c r="M23" s="210"/>
      <c r="N23" s="36"/>
      <c r="O23" s="1225">
        <f t="shared" si="14"/>
        <v>0</v>
      </c>
      <c r="P23" s="996" t="s">
        <v>131</v>
      </c>
      <c r="Q23" s="996" t="s">
        <v>131</v>
      </c>
      <c r="R23" s="1008"/>
      <c r="S23" s="1027"/>
      <c r="T23" s="1225" t="s">
        <v>131</v>
      </c>
      <c r="U23" s="996" t="s">
        <v>131</v>
      </c>
      <c r="V23" s="996" t="s">
        <v>131</v>
      </c>
      <c r="W23" s="128"/>
      <c r="X23" s="199"/>
      <c r="Y23" s="1541">
        <f>VLOOKUP(B23,'FX rates'!$B$9:$K$116,9,FALSE)</f>
        <v>1157.23</v>
      </c>
      <c r="Z23" s="1273">
        <f>VLOOKUP(B23,'FX rates'!$B$9:$K$116,10,FALSE)</f>
        <v>1134.5608333333332</v>
      </c>
      <c r="AB23" s="32" t="s">
        <v>47</v>
      </c>
      <c r="AC23" s="459" t="s">
        <v>484</v>
      </c>
      <c r="AD23" s="282"/>
      <c r="AE23" s="276">
        <f t="shared" si="7"/>
        <v>1900.096782834873</v>
      </c>
      <c r="AF23" s="210" t="s">
        <v>131</v>
      </c>
      <c r="AG23" s="210" t="s">
        <v>131</v>
      </c>
      <c r="AH23" s="275"/>
      <c r="AI23" s="276">
        <f t="shared" si="8"/>
        <v>0</v>
      </c>
      <c r="AJ23" s="210">
        <f t="shared" si="9"/>
        <v>0</v>
      </c>
      <c r="AK23" s="210">
        <f t="shared" si="10"/>
        <v>0</v>
      </c>
      <c r="AL23" s="224"/>
      <c r="AM23" s="1225">
        <f t="shared" si="16"/>
        <v>0</v>
      </c>
      <c r="AN23" s="996" t="s">
        <v>131</v>
      </c>
      <c r="AO23" s="996">
        <f t="shared" si="12"/>
        <v>23.079095333684748</v>
      </c>
      <c r="AP23" s="122"/>
      <c r="AQ23" s="275"/>
      <c r="AR23" s="996" t="s">
        <v>131</v>
      </c>
      <c r="AS23" s="996" t="s">
        <v>131</v>
      </c>
      <c r="AT23" s="996" t="s">
        <v>131</v>
      </c>
      <c r="AU23" s="146"/>
      <c r="AV23" s="209"/>
      <c r="AW23" s="209"/>
    </row>
    <row r="24" spans="1:49" s="112" customFormat="1" ht="12" customHeight="1" x14ac:dyDescent="0.25">
      <c r="A24" s="25"/>
      <c r="B24" s="32" t="s">
        <v>50</v>
      </c>
      <c r="C24" s="458" t="s">
        <v>486</v>
      </c>
      <c r="D24" s="428" t="s">
        <v>51</v>
      </c>
      <c r="E24" s="282"/>
      <c r="F24" s="1225">
        <v>0</v>
      </c>
      <c r="G24" s="996">
        <v>0</v>
      </c>
      <c r="H24" s="996">
        <v>0</v>
      </c>
      <c r="I24" s="1008"/>
      <c r="J24" s="1225">
        <f>SUM(K24:L24)</f>
        <v>41.283896084899993</v>
      </c>
      <c r="K24" s="996">
        <v>34.714553084899997</v>
      </c>
      <c r="L24" s="996">
        <v>6.5693429999999999</v>
      </c>
      <c r="M24" s="210" t="s">
        <v>130</v>
      </c>
      <c r="N24" s="128"/>
      <c r="O24" s="1225">
        <f t="shared" si="14"/>
        <v>0</v>
      </c>
      <c r="P24" s="996">
        <v>0</v>
      </c>
      <c r="Q24" s="996">
        <v>0</v>
      </c>
      <c r="R24" s="1008"/>
      <c r="S24" s="1027"/>
      <c r="T24" s="1225">
        <v>1602.15</v>
      </c>
      <c r="U24" s="996">
        <v>178.2</v>
      </c>
      <c r="V24" s="996">
        <v>0</v>
      </c>
      <c r="X24" s="199"/>
      <c r="Y24" s="1541">
        <f>VLOOKUP(B24,'FX rates'!$B$9:$K$116,9,FALSE)</f>
        <v>1.43571</v>
      </c>
      <c r="Z24" s="1273">
        <f>VLOOKUP(B24,'FX rates'!$B$9:$K$116,10,FALSE)</f>
        <v>1.4432166666666666</v>
      </c>
      <c r="AA24" s="2"/>
      <c r="AB24" s="32" t="s">
        <v>50</v>
      </c>
      <c r="AC24" s="458" t="s">
        <v>486</v>
      </c>
      <c r="AD24" s="282"/>
      <c r="AE24" s="276">
        <f t="shared" si="7"/>
        <v>0</v>
      </c>
      <c r="AF24" s="210">
        <f t="shared" ref="AF24:AF29" si="19">G24/Y24</f>
        <v>0</v>
      </c>
      <c r="AG24" s="210">
        <f>H24/Y24</f>
        <v>0</v>
      </c>
      <c r="AH24" s="275"/>
      <c r="AI24" s="276">
        <f t="shared" si="8"/>
        <v>28.755038332880591</v>
      </c>
      <c r="AJ24" s="210">
        <f t="shared" si="9"/>
        <v>24.179362883103131</v>
      </c>
      <c r="AK24" s="210">
        <f t="shared" si="10"/>
        <v>4.5756754497774619</v>
      </c>
      <c r="AL24" s="224"/>
      <c r="AM24" s="1225">
        <f t="shared" si="16"/>
        <v>0</v>
      </c>
      <c r="AN24" s="996">
        <f t="shared" si="11"/>
        <v>0</v>
      </c>
      <c r="AO24" s="996">
        <f t="shared" si="12"/>
        <v>0</v>
      </c>
      <c r="AP24" s="122"/>
      <c r="AQ24" s="275"/>
      <c r="AR24" s="1225">
        <f t="shared" si="17"/>
        <v>1110.1243749494763</v>
      </c>
      <c r="AS24" s="996">
        <f t="shared" si="18"/>
        <v>123.47418382548243</v>
      </c>
      <c r="AT24" s="996">
        <v>123.47418382548243</v>
      </c>
      <c r="AU24" s="146"/>
      <c r="AV24" s="209"/>
      <c r="AW24" s="209"/>
    </row>
    <row r="25" spans="1:49" s="112" customFormat="1" ht="12" customHeight="1" x14ac:dyDescent="0.25">
      <c r="A25" s="25"/>
      <c r="B25" s="32" t="s">
        <v>50</v>
      </c>
      <c r="C25" s="458" t="s">
        <v>487</v>
      </c>
      <c r="D25" s="428" t="s">
        <v>51</v>
      </c>
      <c r="E25" s="282"/>
      <c r="F25" s="1225">
        <f>SUM(G25:H25)</f>
        <v>113.59984514</v>
      </c>
      <c r="G25" s="996">
        <v>0</v>
      </c>
      <c r="H25" s="996">
        <v>113.59984514</v>
      </c>
      <c r="I25" s="1008"/>
      <c r="J25" s="1225">
        <f>SUM(K25:L25)</f>
        <v>1.35934566</v>
      </c>
      <c r="K25" s="996">
        <v>1.35934566</v>
      </c>
      <c r="L25" s="996">
        <v>0</v>
      </c>
      <c r="M25" s="210"/>
      <c r="N25" s="36"/>
      <c r="O25" s="1225">
        <f t="shared" si="14"/>
        <v>53.88</v>
      </c>
      <c r="P25" s="996">
        <v>0</v>
      </c>
      <c r="Q25" s="996">
        <v>53.88</v>
      </c>
      <c r="R25" s="1008"/>
      <c r="S25" s="1027"/>
      <c r="T25" s="1225">
        <v>49.22</v>
      </c>
      <c r="U25" s="996">
        <v>0</v>
      </c>
      <c r="V25" s="996" t="s">
        <v>131</v>
      </c>
      <c r="W25" s="128"/>
      <c r="X25" s="199"/>
      <c r="Y25" s="1541">
        <f>VLOOKUP(B25,'FX rates'!$B$9:$K$116,9,FALSE)</f>
        <v>1.43571</v>
      </c>
      <c r="Z25" s="1273">
        <f>VLOOKUP(B25,'FX rates'!$B$9:$K$116,10,FALSE)</f>
        <v>1.4432166666666666</v>
      </c>
      <c r="AA25" s="2"/>
      <c r="AB25" s="32" t="s">
        <v>50</v>
      </c>
      <c r="AC25" s="458" t="s">
        <v>487</v>
      </c>
      <c r="AD25" s="282"/>
      <c r="AE25" s="276">
        <f t="shared" si="7"/>
        <v>79.124506439322701</v>
      </c>
      <c r="AF25" s="210">
        <f t="shared" si="19"/>
        <v>0</v>
      </c>
      <c r="AG25" s="210">
        <f>H25/Y25</f>
        <v>79.124506439322701</v>
      </c>
      <c r="AH25" s="275"/>
      <c r="AI25" s="276">
        <f t="shared" si="8"/>
        <v>0.946810748688802</v>
      </c>
      <c r="AJ25" s="210">
        <f t="shared" si="9"/>
        <v>0.946810748688802</v>
      </c>
      <c r="AK25" s="210">
        <f t="shared" si="10"/>
        <v>0</v>
      </c>
      <c r="AL25" s="224"/>
      <c r="AM25" s="1225">
        <f t="shared" si="16"/>
        <v>37.333271742519607</v>
      </c>
      <c r="AN25" s="996">
        <f t="shared" si="11"/>
        <v>0</v>
      </c>
      <c r="AO25" s="996">
        <f t="shared" si="12"/>
        <v>0</v>
      </c>
      <c r="AP25" s="122"/>
      <c r="AQ25" s="275"/>
      <c r="AR25" s="1225">
        <f t="shared" si="17"/>
        <v>34.104373332717429</v>
      </c>
      <c r="AS25" s="996">
        <f t="shared" si="18"/>
        <v>0</v>
      </c>
      <c r="AT25" s="996">
        <v>0</v>
      </c>
      <c r="AU25" s="146"/>
      <c r="AV25" s="209"/>
      <c r="AW25" s="209"/>
    </row>
    <row r="26" spans="1:49" ht="12" customHeight="1" x14ac:dyDescent="0.25">
      <c r="A26" s="25"/>
      <c r="B26" s="32" t="s">
        <v>719</v>
      </c>
      <c r="C26" s="458" t="s">
        <v>488</v>
      </c>
      <c r="D26" s="428" t="s">
        <v>52</v>
      </c>
      <c r="E26" s="282"/>
      <c r="F26" s="1225">
        <v>0</v>
      </c>
      <c r="G26" s="996">
        <v>0</v>
      </c>
      <c r="H26" s="996">
        <v>0</v>
      </c>
      <c r="I26" s="1008"/>
      <c r="J26" s="1225">
        <v>0</v>
      </c>
      <c r="K26" s="996">
        <v>0</v>
      </c>
      <c r="L26" s="996">
        <v>0</v>
      </c>
      <c r="M26" s="210"/>
      <c r="N26" s="36"/>
      <c r="O26" s="1225">
        <f t="shared" si="14"/>
        <v>207</v>
      </c>
      <c r="P26" s="996">
        <v>207</v>
      </c>
      <c r="Q26" s="996">
        <v>0</v>
      </c>
      <c r="R26" s="1008"/>
      <c r="S26" s="1027"/>
      <c r="T26" s="1225">
        <v>0</v>
      </c>
      <c r="U26" s="996">
        <v>0</v>
      </c>
      <c r="V26" s="996">
        <v>0</v>
      </c>
      <c r="W26" s="128"/>
      <c r="X26" s="199"/>
      <c r="Y26" s="1541">
        <f>VLOOKUP(B26,'FX rates'!$B$9:$K$116,9,FALSE)</f>
        <v>47.413499999999999</v>
      </c>
      <c r="Z26" s="1273">
        <f>VLOOKUP(B26,'FX rates'!$B$9:$K$116,10,FALSE)</f>
        <v>45.567158333333339</v>
      </c>
      <c r="AB26" s="32" t="s">
        <v>719</v>
      </c>
      <c r="AC26" s="458" t="s">
        <v>488</v>
      </c>
      <c r="AD26" s="282"/>
      <c r="AE26" s="276">
        <f t="shared" si="7"/>
        <v>0</v>
      </c>
      <c r="AF26" s="210">
        <f t="shared" si="19"/>
        <v>0</v>
      </c>
      <c r="AG26" s="210">
        <f>H26/Y26</f>
        <v>0</v>
      </c>
      <c r="AH26" s="275"/>
      <c r="AI26" s="276">
        <f t="shared" si="8"/>
        <v>0</v>
      </c>
      <c r="AJ26" s="210">
        <f t="shared" si="9"/>
        <v>0</v>
      </c>
      <c r="AK26" s="210">
        <f t="shared" si="10"/>
        <v>0</v>
      </c>
      <c r="AL26" s="224"/>
      <c r="AM26" s="1225">
        <f t="shared" si="16"/>
        <v>4.5427454239246501</v>
      </c>
      <c r="AN26" s="996">
        <f t="shared" si="11"/>
        <v>4.3658451706792372</v>
      </c>
      <c r="AO26" s="996">
        <f t="shared" si="12"/>
        <v>0</v>
      </c>
      <c r="AP26" s="122"/>
      <c r="AQ26" s="275"/>
      <c r="AR26" s="1225">
        <f t="shared" si="17"/>
        <v>0</v>
      </c>
      <c r="AS26" s="996">
        <f t="shared" si="18"/>
        <v>0</v>
      </c>
      <c r="AT26" s="996">
        <v>0</v>
      </c>
      <c r="AU26" s="146"/>
      <c r="AV26" s="209"/>
      <c r="AW26" s="209"/>
    </row>
    <row r="27" spans="1:49" ht="12" customHeight="1" x14ac:dyDescent="0.25">
      <c r="A27" s="25"/>
      <c r="B27" s="32" t="s">
        <v>55</v>
      </c>
      <c r="C27" s="458" t="s">
        <v>489</v>
      </c>
      <c r="D27" s="428" t="s">
        <v>54</v>
      </c>
      <c r="E27" s="282"/>
      <c r="F27" s="1225">
        <f>SUM(G27:H27)</f>
        <v>25764</v>
      </c>
      <c r="G27" s="996">
        <v>25764</v>
      </c>
      <c r="H27" s="996">
        <v>0</v>
      </c>
      <c r="I27" s="1008"/>
      <c r="J27" s="1225">
        <f>SUM(K27:L27)</f>
        <v>197958.6</v>
      </c>
      <c r="K27" s="996">
        <v>197958.6</v>
      </c>
      <c r="L27" s="996">
        <v>0</v>
      </c>
      <c r="M27" s="210"/>
      <c r="N27" s="29"/>
      <c r="O27" s="1225">
        <f t="shared" si="14"/>
        <v>30927.755000000001</v>
      </c>
      <c r="P27" s="996">
        <v>30927.755000000001</v>
      </c>
      <c r="Q27" s="996">
        <v>0</v>
      </c>
      <c r="R27" s="1008"/>
      <c r="S27" s="1027"/>
      <c r="T27" s="1225">
        <v>124063.43104700001</v>
      </c>
      <c r="U27" s="996">
        <v>0</v>
      </c>
      <c r="V27" s="996">
        <v>0</v>
      </c>
      <c r="W27" s="128"/>
      <c r="X27" s="199"/>
      <c r="Y27" s="1541">
        <f>VLOOKUP(B27,'FX rates'!$B$9:$K$116,9,FALSE)</f>
        <v>6.6430100000000003</v>
      </c>
      <c r="Z27" s="1273">
        <f>VLOOKUP(B27,'FX rates'!$B$9:$K$116,10,FALSE)</f>
        <v>6.2587916666666663</v>
      </c>
      <c r="AB27" s="32" t="s">
        <v>55</v>
      </c>
      <c r="AC27" s="458" t="s">
        <v>489</v>
      </c>
      <c r="AD27" s="282"/>
      <c r="AE27" s="276">
        <f t="shared" si="7"/>
        <v>3878.3623688659204</v>
      </c>
      <c r="AF27" s="210">
        <f t="shared" si="19"/>
        <v>3878.3623688659204</v>
      </c>
      <c r="AG27" s="210">
        <f>H27/Y27</f>
        <v>0</v>
      </c>
      <c r="AH27" s="275"/>
      <c r="AI27" s="276">
        <f t="shared" si="8"/>
        <v>29799.533645139778</v>
      </c>
      <c r="AJ27" s="210">
        <f t="shared" si="9"/>
        <v>29799.533645139778</v>
      </c>
      <c r="AK27" s="210">
        <f t="shared" si="10"/>
        <v>0</v>
      </c>
      <c r="AL27" s="224"/>
      <c r="AM27" s="1225">
        <f t="shared" si="16"/>
        <v>4941.4897710553823</v>
      </c>
      <c r="AN27" s="996">
        <f t="shared" si="11"/>
        <v>4655.6839444769766</v>
      </c>
      <c r="AO27" s="996">
        <f t="shared" si="12"/>
        <v>0</v>
      </c>
      <c r="AP27" s="122"/>
      <c r="AQ27" s="275"/>
      <c r="AR27" s="1225">
        <f t="shared" si="17"/>
        <v>19822.265647176308</v>
      </c>
      <c r="AS27" s="996">
        <f t="shared" si="18"/>
        <v>0</v>
      </c>
      <c r="AT27" s="996">
        <v>0</v>
      </c>
      <c r="AU27" s="146"/>
      <c r="AV27" s="209"/>
      <c r="AW27" s="209"/>
    </row>
    <row r="28" spans="1:49" ht="12" customHeight="1" x14ac:dyDescent="0.25">
      <c r="A28" s="25"/>
      <c r="B28" s="32" t="s">
        <v>56</v>
      </c>
      <c r="C28" s="459" t="s">
        <v>490</v>
      </c>
      <c r="D28" s="428" t="s">
        <v>57</v>
      </c>
      <c r="E28" s="282"/>
      <c r="F28" s="1225">
        <f>SUM(G28:I28)</f>
        <v>106.25</v>
      </c>
      <c r="G28" s="996">
        <v>106.25</v>
      </c>
      <c r="H28" s="996" t="s">
        <v>131</v>
      </c>
      <c r="I28" s="1008"/>
      <c r="J28" s="1225" t="s">
        <v>602</v>
      </c>
      <c r="K28" s="996" t="s">
        <v>131</v>
      </c>
      <c r="L28" s="996" t="s">
        <v>131</v>
      </c>
      <c r="M28" s="210"/>
      <c r="N28" s="36"/>
      <c r="O28" s="1225">
        <f t="shared" si="14"/>
        <v>320</v>
      </c>
      <c r="P28" s="996">
        <v>320</v>
      </c>
      <c r="Q28" s="996">
        <v>0</v>
      </c>
      <c r="R28" s="1008"/>
      <c r="S28" s="1027"/>
      <c r="T28" s="1225" t="s">
        <v>131</v>
      </c>
      <c r="U28" s="996" t="s">
        <v>131</v>
      </c>
      <c r="V28" s="996" t="s">
        <v>131</v>
      </c>
      <c r="W28" s="128"/>
      <c r="X28" s="199"/>
      <c r="Y28" s="1541">
        <f>VLOOKUP(B28,'FX rates'!$B$9:$K$116,9,FALSE)</f>
        <v>1.3807</v>
      </c>
      <c r="Z28" s="1273">
        <f>VLOOKUP(B28,'FX rates'!$B$9:$K$116,10,FALSE)</f>
        <v>1.3789</v>
      </c>
      <c r="AB28" s="32" t="s">
        <v>56</v>
      </c>
      <c r="AC28" s="459" t="s">
        <v>490</v>
      </c>
      <c r="AD28" s="282"/>
      <c r="AE28" s="276">
        <f t="shared" si="7"/>
        <v>76.953719127978559</v>
      </c>
      <c r="AF28" s="210">
        <f t="shared" si="19"/>
        <v>76.953719127978559</v>
      </c>
      <c r="AG28" s="210" t="s">
        <v>131</v>
      </c>
      <c r="AH28" s="275"/>
      <c r="AI28" s="276" t="s">
        <v>602</v>
      </c>
      <c r="AJ28" s="210" t="s">
        <v>131</v>
      </c>
      <c r="AK28" s="210" t="s">
        <v>131</v>
      </c>
      <c r="AL28" s="224"/>
      <c r="AM28" s="1225">
        <f t="shared" si="16"/>
        <v>232.06904053956052</v>
      </c>
      <c r="AN28" s="996">
        <f t="shared" si="11"/>
        <v>231.76649525602954</v>
      </c>
      <c r="AO28" s="996">
        <v>0</v>
      </c>
      <c r="AP28" s="122"/>
      <c r="AQ28" s="275"/>
      <c r="AR28" s="1225" t="s">
        <v>131</v>
      </c>
      <c r="AS28" s="996" t="s">
        <v>131</v>
      </c>
      <c r="AT28" s="996" t="s">
        <v>131</v>
      </c>
      <c r="AU28" s="146"/>
      <c r="AV28" s="209"/>
      <c r="AW28" s="209"/>
    </row>
    <row r="29" spans="1:49" ht="12" customHeight="1" x14ac:dyDescent="0.25">
      <c r="A29" s="25"/>
      <c r="B29" s="42" t="s">
        <v>632</v>
      </c>
      <c r="C29" s="460" t="s">
        <v>524</v>
      </c>
      <c r="D29" s="441" t="s">
        <v>59</v>
      </c>
      <c r="E29" s="282"/>
      <c r="F29" s="1226">
        <f>SUM(G29:I29)</f>
        <v>5712.49</v>
      </c>
      <c r="G29" s="1284">
        <v>5712.49</v>
      </c>
      <c r="H29" s="1284" t="s">
        <v>131</v>
      </c>
      <c r="I29" s="1008"/>
      <c r="J29" s="1226">
        <f>SUM(K29:L29)</f>
        <v>4661.4400000000005</v>
      </c>
      <c r="K29" s="1284">
        <v>2438.64</v>
      </c>
      <c r="L29" s="1284">
        <v>2222.8000000000002</v>
      </c>
      <c r="M29" s="210" t="s">
        <v>130</v>
      </c>
      <c r="N29" s="128"/>
      <c r="O29" s="1226">
        <f t="shared" si="14"/>
        <v>4554.8575000000001</v>
      </c>
      <c r="P29" s="1284">
        <v>4554.8575000000001</v>
      </c>
      <c r="Q29" s="1284">
        <v>0</v>
      </c>
      <c r="R29" s="1008"/>
      <c r="S29" s="1027"/>
      <c r="T29" s="1226">
        <f>SUM(U29:V29)</f>
        <v>6216.0468131194302</v>
      </c>
      <c r="U29" s="1284">
        <v>1063.5187617723309</v>
      </c>
      <c r="V29" s="1284">
        <v>5152.5280513470998</v>
      </c>
      <c r="X29" s="199"/>
      <c r="Y29" s="1543">
        <f>VLOOKUP(B29,'FX rates'!$B$9:$K$116,9,FALSE)</f>
        <v>35.209800000000001</v>
      </c>
      <c r="Z29" s="1824">
        <f>VLOOKUP(B29,'FX rates'!$B$9:$K$116,10,FALSE)</f>
        <v>34.372733333333329</v>
      </c>
      <c r="AB29" s="42" t="s">
        <v>58</v>
      </c>
      <c r="AC29" s="460" t="s">
        <v>491</v>
      </c>
      <c r="AD29" s="282"/>
      <c r="AE29" s="276">
        <f t="shared" si="7"/>
        <v>162.2414782248124</v>
      </c>
      <c r="AF29" s="210">
        <f t="shared" si="19"/>
        <v>162.2414782248124</v>
      </c>
      <c r="AG29" s="210" t="s">
        <v>131</v>
      </c>
      <c r="AH29" s="275"/>
      <c r="AI29" s="276">
        <f>J29/Y29</f>
        <v>132.39041403245687</v>
      </c>
      <c r="AJ29" s="210">
        <f>K29/Y29</f>
        <v>69.260262767752153</v>
      </c>
      <c r="AK29" s="210">
        <f>L29/Y29</f>
        <v>63.130151264704715</v>
      </c>
      <c r="AL29" s="224"/>
      <c r="AM29" s="1226">
        <f t="shared" si="16"/>
        <v>132.51368332651271</v>
      </c>
      <c r="AN29" s="1284">
        <f t="shared" si="11"/>
        <v>129.36334486421393</v>
      </c>
      <c r="AO29" s="1284">
        <f t="shared" si="12"/>
        <v>0</v>
      </c>
      <c r="AP29" s="124"/>
      <c r="AQ29" s="275"/>
      <c r="AR29" s="1226">
        <f t="shared" si="17"/>
        <v>180.84237738205567</v>
      </c>
      <c r="AS29" s="1284">
        <f t="shared" si="18"/>
        <v>30.94076783067386</v>
      </c>
      <c r="AT29" s="1284">
        <v>149.90160955138182</v>
      </c>
      <c r="AU29" s="147"/>
      <c r="AV29" s="209"/>
      <c r="AW29" s="209"/>
    </row>
    <row r="30" spans="1:49" s="112" customFormat="1" ht="12" customHeight="1" x14ac:dyDescent="0.25">
      <c r="A30" s="1"/>
      <c r="B30" s="72"/>
      <c r="C30" s="58"/>
      <c r="D30" s="466"/>
      <c r="E30" s="72"/>
      <c r="F30" s="1027"/>
      <c r="G30" s="1035"/>
      <c r="H30" s="1035"/>
      <c r="I30" s="1008"/>
      <c r="J30" s="1027"/>
      <c r="K30" s="1035"/>
      <c r="L30" s="1035"/>
      <c r="M30" s="1008"/>
      <c r="N30" s="1008"/>
      <c r="O30" s="1027"/>
      <c r="P30" s="1027"/>
      <c r="Q30" s="1027"/>
      <c r="R30" s="1008"/>
      <c r="S30" s="1008"/>
      <c r="T30" s="1008"/>
      <c r="U30" s="1008"/>
      <c r="V30" s="1027"/>
      <c r="W30" s="128"/>
      <c r="X30" s="199"/>
      <c r="Y30" s="52"/>
      <c r="Z30" s="52"/>
      <c r="AA30" s="2"/>
      <c r="AB30" s="157" t="s">
        <v>30</v>
      </c>
      <c r="AC30" s="58"/>
      <c r="AD30" s="72"/>
      <c r="AE30" s="211">
        <f>SUM(AE18:AE29)</f>
        <v>11685.068483296105</v>
      </c>
      <c r="AF30" s="29"/>
      <c r="AG30" s="29"/>
      <c r="AH30" s="275"/>
      <c r="AI30" s="211">
        <f>SUM(AI18:AI29)</f>
        <v>33595.672967761173</v>
      </c>
      <c r="AJ30" s="29"/>
      <c r="AK30" s="29"/>
      <c r="AL30" s="224"/>
      <c r="AM30" s="211">
        <f>SUM(AM18:AM29)</f>
        <v>6778.4621111394199</v>
      </c>
      <c r="AN30" s="211"/>
      <c r="AO30" s="211"/>
      <c r="AP30" s="511"/>
      <c r="AQ30" s="275"/>
      <c r="AR30" s="211">
        <f>SUM(AR18:AR29)</f>
        <v>21639.485283702175</v>
      </c>
      <c r="AS30" s="211"/>
      <c r="AT30" s="211"/>
      <c r="AU30" s="111"/>
      <c r="AV30" s="209"/>
      <c r="AW30" s="209"/>
    </row>
    <row r="31" spans="1:49" ht="12" customHeight="1" x14ac:dyDescent="0.25">
      <c r="A31" s="1"/>
      <c r="B31" s="48"/>
      <c r="C31" s="58"/>
      <c r="D31" s="432"/>
      <c r="E31" s="48"/>
      <c r="F31" s="1027"/>
      <c r="G31" s="1008"/>
      <c r="H31" s="1008"/>
      <c r="I31" s="1008"/>
      <c r="J31" s="1027"/>
      <c r="K31" s="1035"/>
      <c r="L31" s="1035"/>
      <c r="M31" s="1008"/>
      <c r="N31" s="1008"/>
      <c r="O31" s="1027"/>
      <c r="P31" s="1008"/>
      <c r="Q31" s="1008"/>
      <c r="R31" s="1008"/>
      <c r="S31" s="1008"/>
      <c r="T31" s="1008"/>
      <c r="U31" s="1008"/>
      <c r="V31" s="1008"/>
      <c r="W31" s="128"/>
      <c r="X31" s="199"/>
      <c r="Y31" s="52"/>
      <c r="Z31" s="52"/>
      <c r="AB31" s="48"/>
      <c r="AC31" s="58"/>
      <c r="AD31" s="48"/>
      <c r="AE31" s="211"/>
      <c r="AF31" s="29"/>
      <c r="AG31" s="29"/>
      <c r="AH31" s="275"/>
      <c r="AI31" s="211"/>
      <c r="AJ31" s="29"/>
      <c r="AK31" s="29"/>
      <c r="AL31" s="224"/>
      <c r="AM31" s="211"/>
      <c r="AN31" s="29"/>
      <c r="AO31" s="29"/>
      <c r="AP31" s="511"/>
      <c r="AQ31" s="275"/>
      <c r="AR31" s="211"/>
      <c r="AS31" s="29"/>
      <c r="AT31" s="29"/>
      <c r="AV31" s="209"/>
      <c r="AW31" s="209"/>
    </row>
    <row r="32" spans="1:49" ht="12" customHeight="1" x14ac:dyDescent="0.25">
      <c r="A32" s="25"/>
      <c r="B32" s="481" t="s">
        <v>64</v>
      </c>
      <c r="C32" s="116"/>
      <c r="D32" s="432"/>
      <c r="E32" s="259"/>
      <c r="F32" s="1027"/>
      <c r="G32" s="1008"/>
      <c r="H32" s="1008"/>
      <c r="I32" s="1008"/>
      <c r="J32" s="1027"/>
      <c r="K32" s="1035"/>
      <c r="L32" s="1035"/>
      <c r="M32" s="1008"/>
      <c r="N32" s="1008"/>
      <c r="O32" s="1027"/>
      <c r="P32" s="1008"/>
      <c r="Q32" s="1008"/>
      <c r="R32" s="1008"/>
      <c r="S32" s="1008"/>
      <c r="T32" s="1008"/>
      <c r="U32" s="1008"/>
      <c r="V32" s="1008"/>
      <c r="W32" s="128"/>
      <c r="X32" s="199"/>
      <c r="Y32" s="52"/>
      <c r="Z32" s="52"/>
      <c r="AB32" s="481" t="s">
        <v>64</v>
      </c>
      <c r="AC32" s="116"/>
      <c r="AD32" s="259"/>
      <c r="AE32" s="211"/>
      <c r="AF32" s="29"/>
      <c r="AG32" s="29"/>
      <c r="AH32" s="275"/>
      <c r="AI32" s="211"/>
      <c r="AJ32" s="29"/>
      <c r="AK32" s="29"/>
      <c r="AL32" s="224"/>
      <c r="AM32" s="211"/>
      <c r="AN32" s="29"/>
      <c r="AO32" s="29"/>
      <c r="AP32" s="511"/>
      <c r="AQ32" s="275"/>
      <c r="AR32" s="211"/>
      <c r="AS32" s="29"/>
      <c r="AT32" s="29"/>
      <c r="AV32" s="209"/>
      <c r="AW32" s="209"/>
    </row>
    <row r="33" spans="1:49" ht="12" customHeight="1" x14ac:dyDescent="0.25">
      <c r="A33" s="25"/>
      <c r="B33" s="26" t="s">
        <v>166</v>
      </c>
      <c r="C33" s="508" t="s">
        <v>492</v>
      </c>
      <c r="D33" s="426" t="s">
        <v>70</v>
      </c>
      <c r="E33" s="282"/>
      <c r="F33" s="1224">
        <f>SUM(G33:H33)</f>
        <v>0</v>
      </c>
      <c r="G33" s="1066">
        <v>0</v>
      </c>
      <c r="H33" s="1066">
        <v>0</v>
      </c>
      <c r="I33" s="1008"/>
      <c r="J33" s="1224">
        <f>SUM(K33:L33)</f>
        <v>9.9399999999999992E-3</v>
      </c>
      <c r="K33" s="1066">
        <v>9.9399999999999992E-3</v>
      </c>
      <c r="L33" s="1066">
        <v>0</v>
      </c>
      <c r="M33" s="1066"/>
      <c r="N33" s="1008"/>
      <c r="O33" s="1224">
        <f>SUM(P33:Q33)</f>
        <v>0</v>
      </c>
      <c r="P33" s="1066">
        <v>0</v>
      </c>
      <c r="Q33" s="1066">
        <v>0</v>
      </c>
      <c r="R33" s="1008"/>
      <c r="S33" s="1008"/>
      <c r="T33" s="1224">
        <f t="shared" ref="T33:T47" si="20">SUM(U33:V33)</f>
        <v>0</v>
      </c>
      <c r="U33" s="1066">
        <v>0</v>
      </c>
      <c r="V33" s="1066">
        <v>0</v>
      </c>
      <c r="W33" s="128"/>
      <c r="X33" s="199"/>
      <c r="Y33" s="1540">
        <f>VLOOKUP(B33,'FX rates'!$B$9:$K$116,9,FALSE)</f>
        <v>0.90380700000000003</v>
      </c>
      <c r="Z33" s="1823">
        <f>VLOOKUP(B33,'FX rates'!$B$9:$K$116,10,FALSE)</f>
        <v>0.90706666666666669</v>
      </c>
      <c r="AA33" s="112"/>
      <c r="AB33" s="26" t="s">
        <v>69</v>
      </c>
      <c r="AC33" s="508" t="s">
        <v>492</v>
      </c>
      <c r="AD33" s="282"/>
      <c r="AE33" s="276">
        <f t="shared" ref="AE33:AE47" si="21">F33/Y33</f>
        <v>0</v>
      </c>
      <c r="AF33" s="210">
        <f t="shared" ref="AF33:AF43" si="22">G33/Y33</f>
        <v>0</v>
      </c>
      <c r="AG33" s="210">
        <f>H33/Y33</f>
        <v>0</v>
      </c>
      <c r="AH33" s="275"/>
      <c r="AI33" s="276">
        <f>J33/Y33</f>
        <v>1.099792322918499E-2</v>
      </c>
      <c r="AJ33" s="210">
        <f t="shared" ref="AJ33:AJ38" si="23">K33/Y33</f>
        <v>1.099792322918499E-2</v>
      </c>
      <c r="AK33" s="210">
        <f>L33/Y33</f>
        <v>0</v>
      </c>
      <c r="AL33" s="224"/>
      <c r="AM33" s="1224">
        <f>O33/Y33</f>
        <v>0</v>
      </c>
      <c r="AN33" s="1066">
        <f>P33/Y33</f>
        <v>0</v>
      </c>
      <c r="AO33" s="1066">
        <f>Q33/Y33</f>
        <v>0</v>
      </c>
      <c r="AP33" s="1825"/>
      <c r="AQ33" s="275"/>
      <c r="AR33" s="1224">
        <v>0</v>
      </c>
      <c r="AS33" s="1066">
        <f>U33/Z33</f>
        <v>0</v>
      </c>
      <c r="AT33" s="1066">
        <f>V33/Z33</f>
        <v>0</v>
      </c>
      <c r="AU33" s="510"/>
      <c r="AV33" s="209"/>
      <c r="AW33" s="209"/>
    </row>
    <row r="34" spans="1:49" ht="12" customHeight="1" x14ac:dyDescent="0.25">
      <c r="A34" s="25"/>
      <c r="B34" s="32" t="s">
        <v>170</v>
      </c>
      <c r="C34" s="459" t="s">
        <v>493</v>
      </c>
      <c r="D34" s="428" t="s">
        <v>70</v>
      </c>
      <c r="E34" s="282"/>
      <c r="F34" s="1225">
        <f>SUM(G34:H34)</f>
        <v>21.32</v>
      </c>
      <c r="G34" s="996">
        <v>21.32</v>
      </c>
      <c r="H34" s="996">
        <v>0</v>
      </c>
      <c r="I34" s="1008"/>
      <c r="J34" s="1225">
        <f>SUM(K34:L34)</f>
        <v>35.21</v>
      </c>
      <c r="K34" s="996">
        <v>35.21</v>
      </c>
      <c r="L34" s="996" t="s">
        <v>131</v>
      </c>
      <c r="M34" s="1067"/>
      <c r="N34" s="1008"/>
      <c r="O34" s="1225">
        <f>SUM(P34:Q34)</f>
        <v>40.659999999999997</v>
      </c>
      <c r="P34" s="996">
        <v>40.659999999999997</v>
      </c>
      <c r="Q34" s="996">
        <v>0</v>
      </c>
      <c r="R34" s="1008"/>
      <c r="S34" s="1008"/>
      <c r="T34" s="1225">
        <f t="shared" si="20"/>
        <v>71.430000000000007</v>
      </c>
      <c r="U34" s="996">
        <v>71.430000000000007</v>
      </c>
      <c r="V34" s="996">
        <v>0</v>
      </c>
      <c r="W34" s="128"/>
      <c r="X34" s="199"/>
      <c r="Y34" s="1541">
        <f>VLOOKUP(B34,'FX rates'!$B$9:$K$116,9,FALSE)</f>
        <v>0.90380700000000003</v>
      </c>
      <c r="Z34" s="1273">
        <f>VLOOKUP(B34,'FX rates'!$B$9:$K$116,10,FALSE)</f>
        <v>0.90706666666666669</v>
      </c>
      <c r="AB34" s="32" t="s">
        <v>73</v>
      </c>
      <c r="AC34" s="459" t="s">
        <v>493</v>
      </c>
      <c r="AD34" s="282"/>
      <c r="AE34" s="276">
        <f t="shared" si="21"/>
        <v>23.589106966420928</v>
      </c>
      <c r="AF34" s="210">
        <f t="shared" si="22"/>
        <v>23.589106966420928</v>
      </c>
      <c r="AG34" s="210">
        <f>H34/Y34</f>
        <v>0</v>
      </c>
      <c r="AH34" s="275"/>
      <c r="AI34" s="276">
        <f>J34/Y34</f>
        <v>38.957432283662328</v>
      </c>
      <c r="AJ34" s="210">
        <f t="shared" si="23"/>
        <v>38.957432283662328</v>
      </c>
      <c r="AK34" s="210" t="s">
        <v>131</v>
      </c>
      <c r="AL34" s="224"/>
      <c r="AM34" s="1225">
        <f t="shared" ref="AM34:AM47" si="24">O34/Y34</f>
        <v>44.987480734271806</v>
      </c>
      <c r="AN34" s="996">
        <f t="shared" ref="AN34:AN47" si="25">P34/Y34</f>
        <v>44.987480734271806</v>
      </c>
      <c r="AO34" s="996">
        <f t="shared" ref="AO34:AO47" si="26">Q34/Y34</f>
        <v>0</v>
      </c>
      <c r="AP34" s="1826"/>
      <c r="AQ34" s="275"/>
      <c r="AR34" s="1225">
        <v>78.74834631780098</v>
      </c>
      <c r="AS34" s="996">
        <f t="shared" ref="AS34:AS47" si="27">U34/Z34</f>
        <v>78.74834631780098</v>
      </c>
      <c r="AT34" s="996">
        <f t="shared" ref="AT34:AT46" si="28">V34/Z34</f>
        <v>0</v>
      </c>
      <c r="AU34" s="146"/>
    </row>
    <row r="35" spans="1:49" ht="12" customHeight="1" x14ac:dyDescent="0.25">
      <c r="A35" s="25"/>
      <c r="B35" s="32" t="s">
        <v>74</v>
      </c>
      <c r="C35" s="459" t="s">
        <v>495</v>
      </c>
      <c r="D35" s="428" t="s">
        <v>75</v>
      </c>
      <c r="E35" s="282"/>
      <c r="F35" s="1225">
        <f t="shared" ref="F35:F43" si="29">SUM(G35:H35)</f>
        <v>0</v>
      </c>
      <c r="G35" s="996">
        <v>0</v>
      </c>
      <c r="H35" s="996">
        <v>0</v>
      </c>
      <c r="I35" s="1008"/>
      <c r="J35" s="1225">
        <f t="shared" ref="J35:J47" si="30">SUM(K35:L35)</f>
        <v>0</v>
      </c>
      <c r="K35" s="996">
        <v>0</v>
      </c>
      <c r="L35" s="996">
        <v>0</v>
      </c>
      <c r="M35" s="1067"/>
      <c r="N35" s="1008"/>
      <c r="O35" s="1225">
        <f t="shared" ref="O35:O43" si="31">SUM(P35:Q35)</f>
        <v>10</v>
      </c>
      <c r="P35" s="996">
        <v>10</v>
      </c>
      <c r="Q35" s="996">
        <v>0</v>
      </c>
      <c r="R35" s="1008"/>
      <c r="S35" s="1008"/>
      <c r="T35" s="1225">
        <f t="shared" si="20"/>
        <v>8</v>
      </c>
      <c r="U35" s="996">
        <v>8</v>
      </c>
      <c r="V35" s="996">
        <v>0</v>
      </c>
      <c r="W35" s="128"/>
      <c r="X35" s="199"/>
      <c r="Y35" s="1541">
        <f>VLOOKUP(B35,'FX rates'!$B$9:$K$116,9,FALSE)</f>
        <v>3.0224500000000001</v>
      </c>
      <c r="Z35" s="1273">
        <f>VLOOKUP(B35,'FX rates'!$B$9:$K$116,10,FALSE)</f>
        <v>2.7519500000000003</v>
      </c>
      <c r="AB35" s="32" t="s">
        <v>74</v>
      </c>
      <c r="AC35" s="459" t="s">
        <v>495</v>
      </c>
      <c r="AD35" s="282"/>
      <c r="AE35" s="276">
        <f t="shared" si="21"/>
        <v>0</v>
      </c>
      <c r="AF35" s="210">
        <f t="shared" si="22"/>
        <v>0</v>
      </c>
      <c r="AG35" s="210">
        <f>H35/Y35</f>
        <v>0</v>
      </c>
      <c r="AH35" s="275"/>
      <c r="AI35" s="276">
        <f>J35/Y35</f>
        <v>0</v>
      </c>
      <c r="AJ35" s="210">
        <f t="shared" si="23"/>
        <v>0</v>
      </c>
      <c r="AK35" s="210">
        <f>L35/Y35</f>
        <v>0</v>
      </c>
      <c r="AL35" s="224"/>
      <c r="AM35" s="1225">
        <f t="shared" si="24"/>
        <v>3.3085741699614548</v>
      </c>
      <c r="AN35" s="996">
        <f t="shared" si="25"/>
        <v>3.3085741699614548</v>
      </c>
      <c r="AO35" s="996">
        <f t="shared" si="26"/>
        <v>0</v>
      </c>
      <c r="AP35" s="1826"/>
      <c r="AQ35" s="275"/>
      <c r="AR35" s="1225">
        <v>2.9070295608568464</v>
      </c>
      <c r="AS35" s="996">
        <f t="shared" si="27"/>
        <v>2.9070295608568464</v>
      </c>
      <c r="AT35" s="996">
        <f t="shared" si="28"/>
        <v>0</v>
      </c>
      <c r="AU35" s="146"/>
    </row>
    <row r="36" spans="1:49" ht="12" customHeight="1" x14ac:dyDescent="0.25">
      <c r="A36" s="25"/>
      <c r="B36" s="32" t="s">
        <v>76</v>
      </c>
      <c r="C36" s="459" t="s">
        <v>496</v>
      </c>
      <c r="D36" s="428" t="s">
        <v>77</v>
      </c>
      <c r="E36" s="282"/>
      <c r="F36" s="1225">
        <f t="shared" si="29"/>
        <v>0</v>
      </c>
      <c r="G36" s="996">
        <v>0</v>
      </c>
      <c r="H36" s="996">
        <v>0</v>
      </c>
      <c r="I36" s="1008"/>
      <c r="J36" s="1225">
        <f t="shared" si="30"/>
        <v>0</v>
      </c>
      <c r="K36" s="996">
        <v>0</v>
      </c>
      <c r="L36" s="996">
        <v>0</v>
      </c>
      <c r="M36" s="1067"/>
      <c r="N36" s="1008"/>
      <c r="O36" s="1225">
        <f t="shared" si="31"/>
        <v>180</v>
      </c>
      <c r="P36" s="996">
        <v>0</v>
      </c>
      <c r="Q36" s="996">
        <v>180</v>
      </c>
      <c r="R36" s="1008"/>
      <c r="S36" s="1008"/>
      <c r="T36" s="1225">
        <f t="shared" si="20"/>
        <v>265.44</v>
      </c>
      <c r="U36" s="996">
        <v>265.44</v>
      </c>
      <c r="V36" s="996">
        <v>0</v>
      </c>
      <c r="W36" s="128"/>
      <c r="X36" s="199"/>
      <c r="Y36" s="1541">
        <f>VLOOKUP(B36,'FX rates'!$B$9:$K$116,9,FALSE)</f>
        <v>9.7287599999999994</v>
      </c>
      <c r="Z36" s="1273">
        <f>VLOOKUP(B36,'FX rates'!$B$9:$K$116,10,FALSE)</f>
        <v>9.7567166666666676</v>
      </c>
      <c r="AB36" s="32" t="s">
        <v>76</v>
      </c>
      <c r="AC36" s="459" t="s">
        <v>496</v>
      </c>
      <c r="AD36" s="282"/>
      <c r="AE36" s="276">
        <f t="shared" si="21"/>
        <v>0</v>
      </c>
      <c r="AF36" s="210">
        <f t="shared" si="22"/>
        <v>0</v>
      </c>
      <c r="AG36" s="210">
        <f>H36/Y36</f>
        <v>0</v>
      </c>
      <c r="AH36" s="275"/>
      <c r="AI36" s="276">
        <f>J36/Y36</f>
        <v>0</v>
      </c>
      <c r="AJ36" s="210">
        <f t="shared" si="23"/>
        <v>0</v>
      </c>
      <c r="AK36" s="210">
        <f>L36/Y36</f>
        <v>0</v>
      </c>
      <c r="AL36" s="224"/>
      <c r="AM36" s="1225">
        <f t="shared" si="24"/>
        <v>18.501844017120373</v>
      </c>
      <c r="AN36" s="996">
        <f t="shared" si="25"/>
        <v>0</v>
      </c>
      <c r="AO36" s="996">
        <f t="shared" si="26"/>
        <v>18.501844017120373</v>
      </c>
      <c r="AP36" s="1826"/>
      <c r="AQ36" s="275"/>
      <c r="AR36" s="1225">
        <v>26.96273121578108</v>
      </c>
      <c r="AS36" s="996">
        <f t="shared" si="27"/>
        <v>27.205873560606964</v>
      </c>
      <c r="AT36" s="996">
        <f t="shared" si="28"/>
        <v>0</v>
      </c>
      <c r="AU36" s="146"/>
    </row>
    <row r="37" spans="1:49" ht="12" customHeight="1" x14ac:dyDescent="0.25">
      <c r="A37" s="25"/>
      <c r="B37" s="746" t="s">
        <v>603</v>
      </c>
      <c r="C37" s="747" t="s">
        <v>498</v>
      </c>
      <c r="D37" s="428" t="s">
        <v>81</v>
      </c>
      <c r="E37" s="748"/>
      <c r="F37" s="1225">
        <f t="shared" si="29"/>
        <v>0</v>
      </c>
      <c r="G37" s="996">
        <v>0</v>
      </c>
      <c r="H37" s="996">
        <v>0</v>
      </c>
      <c r="I37" s="1008"/>
      <c r="J37" s="1225">
        <f t="shared" si="30"/>
        <v>38.844000000000001</v>
      </c>
      <c r="K37" s="996">
        <v>0</v>
      </c>
      <c r="L37" s="996">
        <v>38.844000000000001</v>
      </c>
      <c r="M37" s="1067"/>
      <c r="N37" s="1008"/>
      <c r="O37" s="1225">
        <f t="shared" si="31"/>
        <v>0</v>
      </c>
      <c r="P37" s="996">
        <v>0</v>
      </c>
      <c r="Q37" s="996">
        <v>0</v>
      </c>
      <c r="R37" s="1008"/>
      <c r="S37" s="1008"/>
      <c r="T37" s="1225">
        <f t="shared" si="20"/>
        <v>43</v>
      </c>
      <c r="U37" s="996">
        <v>31</v>
      </c>
      <c r="V37" s="996">
        <v>12</v>
      </c>
      <c r="W37" s="128"/>
      <c r="X37" s="199"/>
      <c r="Y37" s="1541">
        <f>VLOOKUP(B37,'FX rates'!$B$9:$K$116,9,FALSE)</f>
        <v>10.021100000000001</v>
      </c>
      <c r="Z37" s="1273">
        <f>VLOOKUP(B37,'FX rates'!$B$9:$K$116,10,FALSE)</f>
        <v>7.720041666666666</v>
      </c>
      <c r="AB37" s="32" t="s">
        <v>601</v>
      </c>
      <c r="AC37" s="459" t="s">
        <v>498</v>
      </c>
      <c r="AD37" s="282"/>
      <c r="AE37" s="276">
        <f t="shared" si="21"/>
        <v>0</v>
      </c>
      <c r="AF37" s="210">
        <f t="shared" si="22"/>
        <v>0</v>
      </c>
      <c r="AG37" s="210">
        <f>H37/Y37</f>
        <v>0</v>
      </c>
      <c r="AH37" s="275"/>
      <c r="AI37" s="276">
        <v>9</v>
      </c>
      <c r="AJ37" s="210">
        <f t="shared" si="23"/>
        <v>0</v>
      </c>
      <c r="AK37" s="210">
        <v>9</v>
      </c>
      <c r="AL37" s="224"/>
      <c r="AM37" s="1225">
        <f t="shared" si="24"/>
        <v>0</v>
      </c>
      <c r="AN37" s="996">
        <f t="shared" si="25"/>
        <v>0</v>
      </c>
      <c r="AO37" s="996">
        <f t="shared" si="26"/>
        <v>0</v>
      </c>
      <c r="AP37" s="1826"/>
      <c r="AQ37" s="275"/>
      <c r="AR37" s="1225">
        <v>5.5699181243624549</v>
      </c>
      <c r="AS37" s="996">
        <f t="shared" si="27"/>
        <v>4.0155223687264217</v>
      </c>
      <c r="AT37" s="996">
        <f t="shared" si="28"/>
        <v>1.5543957556360339</v>
      </c>
      <c r="AU37" s="146"/>
    </row>
    <row r="38" spans="1:49" ht="12" customHeight="1" x14ac:dyDescent="0.25">
      <c r="A38" s="25"/>
      <c r="B38" s="32" t="s">
        <v>82</v>
      </c>
      <c r="C38" s="459" t="s">
        <v>499</v>
      </c>
      <c r="D38" s="428" t="s">
        <v>70</v>
      </c>
      <c r="E38" s="282"/>
      <c r="F38" s="1225">
        <f t="shared" si="29"/>
        <v>91.165573140000006</v>
      </c>
      <c r="G38" s="996">
        <v>91.165573140000006</v>
      </c>
      <c r="H38" s="996" t="s">
        <v>602</v>
      </c>
      <c r="I38" s="1008"/>
      <c r="J38" s="1225">
        <f t="shared" si="30"/>
        <v>904.32176497099999</v>
      </c>
      <c r="K38" s="996">
        <v>795.39981399099997</v>
      </c>
      <c r="L38" s="996">
        <v>108.92195098000002</v>
      </c>
      <c r="M38" s="1067"/>
      <c r="N38" s="1008"/>
      <c r="O38" s="1225">
        <f t="shared" si="31"/>
        <v>122</v>
      </c>
      <c r="P38" s="996">
        <v>122</v>
      </c>
      <c r="Q38" s="996">
        <v>0</v>
      </c>
      <c r="R38" s="1008"/>
      <c r="S38" s="1008"/>
      <c r="T38" s="1225">
        <f t="shared" si="20"/>
        <v>1012</v>
      </c>
      <c r="U38" s="996">
        <v>439</v>
      </c>
      <c r="V38" s="996">
        <v>573</v>
      </c>
      <c r="W38" s="128"/>
      <c r="X38" s="199"/>
      <c r="Y38" s="1541">
        <f>VLOOKUP(B38,'FX rates'!$B$9:$K$116,9,FALSE)</f>
        <v>0.90380700000000003</v>
      </c>
      <c r="Z38" s="1273">
        <f>VLOOKUP(B38,'FX rates'!$B$9:$K$116,10,FALSE)</f>
        <v>0.90706666666666669</v>
      </c>
      <c r="AB38" s="32" t="s">
        <v>82</v>
      </c>
      <c r="AC38" s="459" t="s">
        <v>499</v>
      </c>
      <c r="AD38" s="282"/>
      <c r="AE38" s="276">
        <f t="shared" si="21"/>
        <v>100.86840790124441</v>
      </c>
      <c r="AF38" s="210">
        <f t="shared" si="22"/>
        <v>100.86840790124441</v>
      </c>
      <c r="AG38" s="210" t="s">
        <v>131</v>
      </c>
      <c r="AH38" s="275"/>
      <c r="AI38" s="276">
        <f>J38/Y38</f>
        <v>1000.5695518744599</v>
      </c>
      <c r="AJ38" s="210">
        <f t="shared" si="23"/>
        <v>880.05493871036617</v>
      </c>
      <c r="AK38" s="210">
        <f>L38/Y38</f>
        <v>120.51461316409367</v>
      </c>
      <c r="AL38" s="224"/>
      <c r="AM38" s="1225">
        <f t="shared" si="24"/>
        <v>134.98457082098278</v>
      </c>
      <c r="AN38" s="996">
        <f t="shared" si="25"/>
        <v>134.98457082098278</v>
      </c>
      <c r="AO38" s="996">
        <f t="shared" si="26"/>
        <v>0</v>
      </c>
      <c r="AP38" s="1826"/>
      <c r="AQ38" s="275"/>
      <c r="AR38" s="1225">
        <v>1115.6842569454652</v>
      </c>
      <c r="AS38" s="996">
        <f t="shared" si="27"/>
        <v>483.97765691606645</v>
      </c>
      <c r="AT38" s="996">
        <f t="shared" si="28"/>
        <v>631.70660002939883</v>
      </c>
      <c r="AU38" s="146"/>
    </row>
    <row r="39" spans="1:49" ht="12" customHeight="1" x14ac:dyDescent="0.25">
      <c r="A39" s="25"/>
      <c r="B39" s="32" t="s">
        <v>83</v>
      </c>
      <c r="C39" s="459" t="s">
        <v>500</v>
      </c>
      <c r="D39" s="428" t="s">
        <v>70</v>
      </c>
      <c r="E39" s="282"/>
      <c r="F39" s="1225">
        <f t="shared" si="29"/>
        <v>0</v>
      </c>
      <c r="G39" s="996">
        <v>0</v>
      </c>
      <c r="H39" s="996">
        <v>0</v>
      </c>
      <c r="I39" s="1008"/>
      <c r="J39" s="1225" t="s">
        <v>131</v>
      </c>
      <c r="K39" s="996" t="s">
        <v>131</v>
      </c>
      <c r="L39" s="996" t="s">
        <v>131</v>
      </c>
      <c r="M39" s="1067" t="s">
        <v>130</v>
      </c>
      <c r="N39" s="1008"/>
      <c r="O39" s="1225">
        <f t="shared" si="31"/>
        <v>624</v>
      </c>
      <c r="P39" s="996">
        <v>372</v>
      </c>
      <c r="Q39" s="996">
        <v>252</v>
      </c>
      <c r="R39" s="1008"/>
      <c r="S39" s="1008"/>
      <c r="T39" s="1225">
        <f t="shared" si="20"/>
        <v>55</v>
      </c>
      <c r="U39" s="996">
        <v>55</v>
      </c>
      <c r="V39" s="996">
        <v>0</v>
      </c>
      <c r="X39" s="199"/>
      <c r="Y39" s="1541">
        <f>VLOOKUP(B39,'FX rates'!$B$9:$K$116,9,FALSE)</f>
        <v>0.90380700000000003</v>
      </c>
      <c r="Z39" s="1273">
        <f>VLOOKUP(B39,'FX rates'!$B$9:$K$116,10,FALSE)</f>
        <v>0.90706666666666669</v>
      </c>
      <c r="AB39" s="32" t="s">
        <v>83</v>
      </c>
      <c r="AC39" s="459" t="s">
        <v>500</v>
      </c>
      <c r="AD39" s="282"/>
      <c r="AE39" s="276">
        <f t="shared" si="21"/>
        <v>0</v>
      </c>
      <c r="AF39" s="210">
        <f t="shared" si="22"/>
        <v>0</v>
      </c>
      <c r="AG39" s="210">
        <f>H39/Y39</f>
        <v>0</v>
      </c>
      <c r="AH39" s="275"/>
      <c r="AI39" s="276" t="s">
        <v>131</v>
      </c>
      <c r="AJ39" s="210" t="s">
        <v>131</v>
      </c>
      <c r="AK39" s="210" t="s">
        <v>131</v>
      </c>
      <c r="AL39" s="224"/>
      <c r="AM39" s="1225">
        <f t="shared" si="24"/>
        <v>690.41288682207596</v>
      </c>
      <c r="AN39" s="996">
        <f t="shared" si="25"/>
        <v>411.59229791316068</v>
      </c>
      <c r="AO39" s="996">
        <f t="shared" si="26"/>
        <v>278.82058890891528</v>
      </c>
      <c r="AP39" s="1826"/>
      <c r="AQ39" s="275"/>
      <c r="AR39" s="1225">
        <v>60.635013964427458</v>
      </c>
      <c r="AS39" s="996">
        <f t="shared" si="27"/>
        <v>60.635013964427458</v>
      </c>
      <c r="AT39" s="996">
        <f t="shared" si="28"/>
        <v>0</v>
      </c>
      <c r="AU39" s="146"/>
    </row>
    <row r="40" spans="1:49" ht="12" customHeight="1" x14ac:dyDescent="0.25">
      <c r="A40" s="25"/>
      <c r="B40" s="32" t="s">
        <v>84</v>
      </c>
      <c r="C40" s="459" t="s">
        <v>501</v>
      </c>
      <c r="D40" s="428" t="s">
        <v>85</v>
      </c>
      <c r="E40" s="282"/>
      <c r="F40" s="1225">
        <f t="shared" si="29"/>
        <v>0</v>
      </c>
      <c r="G40" s="996">
        <v>0</v>
      </c>
      <c r="H40" s="996">
        <v>0</v>
      </c>
      <c r="I40" s="1008"/>
      <c r="J40" s="1225">
        <f t="shared" si="30"/>
        <v>9582.1754558481989</v>
      </c>
      <c r="K40" s="996">
        <v>9573.3554558481992</v>
      </c>
      <c r="L40" s="996">
        <v>8.82</v>
      </c>
      <c r="M40" s="1067"/>
      <c r="N40" s="1008"/>
      <c r="O40" s="1225">
        <f t="shared" si="31"/>
        <v>0</v>
      </c>
      <c r="P40" s="996">
        <v>0</v>
      </c>
      <c r="Q40" s="996">
        <v>0</v>
      </c>
      <c r="R40" s="1008"/>
      <c r="S40" s="1008"/>
      <c r="T40" s="1225">
        <f t="shared" si="20"/>
        <v>11112.69</v>
      </c>
      <c r="U40" s="996">
        <v>11016.1</v>
      </c>
      <c r="V40" s="996">
        <v>96.59</v>
      </c>
      <c r="W40" s="128"/>
      <c r="X40" s="199"/>
      <c r="Y40" s="1541">
        <f>VLOOKUP(B40,'FX rates'!$B$9:$K$116,9,FALSE)</f>
        <v>14.6919</v>
      </c>
      <c r="Z40" s="1273">
        <f>VLOOKUP(B40,'FX rates'!$B$9:$K$116,10,FALSE)</f>
        <v>12.923733333333333</v>
      </c>
      <c r="AB40" s="32" t="s">
        <v>84</v>
      </c>
      <c r="AC40" s="459" t="s">
        <v>501</v>
      </c>
      <c r="AD40" s="282"/>
      <c r="AE40" s="276">
        <f t="shared" si="21"/>
        <v>0</v>
      </c>
      <c r="AF40" s="210">
        <f t="shared" si="22"/>
        <v>0</v>
      </c>
      <c r="AG40" s="210">
        <f>H40/Y40</f>
        <v>0</v>
      </c>
      <c r="AH40" s="275"/>
      <c r="AI40" s="276">
        <f t="shared" ref="AI40:AI47" si="32">J40/Y40</f>
        <v>652.20805041200924</v>
      </c>
      <c r="AJ40" s="210">
        <f>K40/Y40</f>
        <v>651.60771961748981</v>
      </c>
      <c r="AK40" s="210">
        <f>L40/Y40</f>
        <v>0.60033079451942906</v>
      </c>
      <c r="AL40" s="224"/>
      <c r="AM40" s="1225">
        <f t="shared" si="24"/>
        <v>0</v>
      </c>
      <c r="AN40" s="996">
        <f t="shared" si="25"/>
        <v>0</v>
      </c>
      <c r="AO40" s="996">
        <f t="shared" si="26"/>
        <v>0</v>
      </c>
      <c r="AP40" s="1826"/>
      <c r="AQ40" s="275"/>
      <c r="AR40" s="1225">
        <v>859.86685993727315</v>
      </c>
      <c r="AS40" s="996">
        <f t="shared" si="27"/>
        <v>852.39301337074949</v>
      </c>
      <c r="AT40" s="996">
        <f t="shared" si="28"/>
        <v>7.4738465665236058</v>
      </c>
      <c r="AU40" s="146"/>
    </row>
    <row r="41" spans="1:49" ht="12" customHeight="1" x14ac:dyDescent="0.25">
      <c r="A41" s="25"/>
      <c r="B41" s="32" t="s">
        <v>84</v>
      </c>
      <c r="C41" s="459" t="s">
        <v>502</v>
      </c>
      <c r="D41" s="428" t="s">
        <v>85</v>
      </c>
      <c r="E41" s="282"/>
      <c r="F41" s="1225">
        <f t="shared" si="29"/>
        <v>0</v>
      </c>
      <c r="G41" s="996">
        <v>0</v>
      </c>
      <c r="H41" s="996">
        <v>0</v>
      </c>
      <c r="I41" s="1008"/>
      <c r="J41" s="1225">
        <f t="shared" si="30"/>
        <v>17</v>
      </c>
      <c r="K41" s="996">
        <v>17</v>
      </c>
      <c r="L41" s="996">
        <v>0</v>
      </c>
      <c r="M41" s="1067"/>
      <c r="N41" s="1008"/>
      <c r="O41" s="1225">
        <f t="shared" si="31"/>
        <v>0</v>
      </c>
      <c r="P41" s="996">
        <v>0</v>
      </c>
      <c r="Q41" s="996">
        <v>0</v>
      </c>
      <c r="R41" s="1008"/>
      <c r="S41" s="1008"/>
      <c r="T41" s="1225">
        <f t="shared" si="20"/>
        <v>0</v>
      </c>
      <c r="U41" s="996">
        <v>0</v>
      </c>
      <c r="V41" s="996">
        <v>0</v>
      </c>
      <c r="W41" s="128"/>
      <c r="X41" s="199"/>
      <c r="Y41" s="1541">
        <f>VLOOKUP(B41,'FX rates'!$B$9:$K$116,9,FALSE)</f>
        <v>14.6919</v>
      </c>
      <c r="Z41" s="1273">
        <f>VLOOKUP(B41,'FX rates'!$B$9:$K$116,10,FALSE)</f>
        <v>12.923733333333333</v>
      </c>
      <c r="AB41" s="32" t="s">
        <v>84</v>
      </c>
      <c r="AC41" s="459" t="s">
        <v>502</v>
      </c>
      <c r="AD41" s="282"/>
      <c r="AE41" s="276">
        <f t="shared" si="21"/>
        <v>0</v>
      </c>
      <c r="AF41" s="210">
        <f t="shared" si="22"/>
        <v>0</v>
      </c>
      <c r="AG41" s="210">
        <f>H41/Y41</f>
        <v>0</v>
      </c>
      <c r="AH41" s="275"/>
      <c r="AI41" s="276">
        <f t="shared" si="32"/>
        <v>1.1571001708424369</v>
      </c>
      <c r="AJ41" s="210">
        <f>K41/Y41</f>
        <v>1.1571001708424369</v>
      </c>
      <c r="AK41" s="210">
        <f>L41/Y41</f>
        <v>0</v>
      </c>
      <c r="AL41" s="224"/>
      <c r="AM41" s="1225">
        <f t="shared" si="24"/>
        <v>0</v>
      </c>
      <c r="AN41" s="996">
        <f t="shared" si="25"/>
        <v>0</v>
      </c>
      <c r="AO41" s="996">
        <f t="shared" si="26"/>
        <v>0</v>
      </c>
      <c r="AP41" s="1826"/>
      <c r="AQ41" s="275"/>
      <c r="AR41" s="1225">
        <v>0</v>
      </c>
      <c r="AS41" s="996">
        <f t="shared" si="27"/>
        <v>0</v>
      </c>
      <c r="AT41" s="996">
        <f t="shared" si="28"/>
        <v>0</v>
      </c>
      <c r="AU41" s="146"/>
    </row>
    <row r="42" spans="1:49" ht="12" customHeight="1" x14ac:dyDescent="0.25">
      <c r="A42" s="25"/>
      <c r="B42" s="32" t="s">
        <v>84</v>
      </c>
      <c r="C42" s="459" t="s">
        <v>503</v>
      </c>
      <c r="D42" s="428" t="s">
        <v>85</v>
      </c>
      <c r="E42" s="282"/>
      <c r="F42" s="1225">
        <f t="shared" si="29"/>
        <v>0</v>
      </c>
      <c r="G42" s="996">
        <v>0</v>
      </c>
      <c r="H42" s="996">
        <v>0</v>
      </c>
      <c r="I42" s="1008"/>
      <c r="J42" s="1225">
        <f t="shared" si="30"/>
        <v>182</v>
      </c>
      <c r="K42" s="996">
        <v>182</v>
      </c>
      <c r="L42" s="996">
        <v>0</v>
      </c>
      <c r="M42" s="1067"/>
      <c r="N42" s="1008"/>
      <c r="O42" s="1225">
        <f t="shared" si="31"/>
        <v>0</v>
      </c>
      <c r="P42" s="996">
        <v>0</v>
      </c>
      <c r="Q42" s="996">
        <v>0</v>
      </c>
      <c r="R42" s="1008"/>
      <c r="S42" s="1008"/>
      <c r="T42" s="1225">
        <f t="shared" si="20"/>
        <v>4</v>
      </c>
      <c r="U42" s="996">
        <v>4</v>
      </c>
      <c r="V42" s="996">
        <v>0</v>
      </c>
      <c r="W42" s="128"/>
      <c r="X42" s="199"/>
      <c r="Y42" s="1541">
        <f>VLOOKUP(B42,'FX rates'!$B$9:$K$116,9,FALSE)</f>
        <v>14.6919</v>
      </c>
      <c r="Z42" s="1273">
        <f>VLOOKUP(B42,'FX rates'!$B$9:$K$116,10,FALSE)</f>
        <v>12.923733333333333</v>
      </c>
      <c r="AB42" s="32" t="s">
        <v>84</v>
      </c>
      <c r="AC42" s="459" t="s">
        <v>503</v>
      </c>
      <c r="AD42" s="282"/>
      <c r="AE42" s="276">
        <f t="shared" si="21"/>
        <v>0</v>
      </c>
      <c r="AF42" s="210">
        <f t="shared" si="22"/>
        <v>0</v>
      </c>
      <c r="AG42" s="210">
        <f>H42/Y42</f>
        <v>0</v>
      </c>
      <c r="AH42" s="275"/>
      <c r="AI42" s="276">
        <f t="shared" si="32"/>
        <v>12.387778299607266</v>
      </c>
      <c r="AJ42" s="210">
        <f>K42/Y42</f>
        <v>12.387778299607266</v>
      </c>
      <c r="AK42" s="210">
        <f>L42/Y42</f>
        <v>0</v>
      </c>
      <c r="AL42" s="224"/>
      <c r="AM42" s="1225">
        <f t="shared" si="24"/>
        <v>0</v>
      </c>
      <c r="AN42" s="996">
        <f t="shared" si="25"/>
        <v>0</v>
      </c>
      <c r="AO42" s="996">
        <f t="shared" si="26"/>
        <v>0</v>
      </c>
      <c r="AP42" s="1826"/>
      <c r="AQ42" s="275"/>
      <c r="AR42" s="1225">
        <v>0.30950808847804556</v>
      </c>
      <c r="AS42" s="996">
        <f t="shared" si="27"/>
        <v>0.30950808847804556</v>
      </c>
      <c r="AT42" s="996">
        <f t="shared" si="28"/>
        <v>0</v>
      </c>
      <c r="AU42" s="146"/>
    </row>
    <row r="43" spans="1:49" ht="12" customHeight="1" x14ac:dyDescent="0.25">
      <c r="A43" s="25"/>
      <c r="B43" s="32" t="s">
        <v>89</v>
      </c>
      <c r="C43" s="459" t="s">
        <v>505</v>
      </c>
      <c r="D43" s="428" t="s">
        <v>70</v>
      </c>
      <c r="E43" s="282"/>
      <c r="F43" s="1225">
        <f t="shared" si="29"/>
        <v>0</v>
      </c>
      <c r="G43" s="996">
        <v>0</v>
      </c>
      <c r="H43" s="996">
        <v>0</v>
      </c>
      <c r="I43" s="1008"/>
      <c r="J43" s="1225">
        <f t="shared" si="30"/>
        <v>0</v>
      </c>
      <c r="K43" s="996">
        <v>0</v>
      </c>
      <c r="L43" s="996">
        <v>0</v>
      </c>
      <c r="M43" s="1067"/>
      <c r="N43" s="1008"/>
      <c r="O43" s="1225">
        <f t="shared" si="31"/>
        <v>0</v>
      </c>
      <c r="P43" s="996">
        <v>0</v>
      </c>
      <c r="Q43" s="996">
        <v>0</v>
      </c>
      <c r="R43" s="1008"/>
      <c r="S43" s="1008"/>
      <c r="T43" s="1225">
        <f t="shared" si="20"/>
        <v>0</v>
      </c>
      <c r="U43" s="996">
        <v>0</v>
      </c>
      <c r="V43" s="996">
        <v>0</v>
      </c>
      <c r="W43" s="128"/>
      <c r="X43" s="199"/>
      <c r="Y43" s="1541">
        <f>VLOOKUP(B43,'FX rates'!$B$9:$K$116,9,FALSE)</f>
        <v>0.90380700000000003</v>
      </c>
      <c r="Z43" s="1273">
        <f>VLOOKUP(B43,'FX rates'!$B$9:$K$116,10,FALSE)</f>
        <v>0.90706666666666669</v>
      </c>
      <c r="AB43" s="32" t="s">
        <v>89</v>
      </c>
      <c r="AC43" s="459" t="s">
        <v>505</v>
      </c>
      <c r="AD43" s="282"/>
      <c r="AE43" s="276">
        <f t="shared" si="21"/>
        <v>0</v>
      </c>
      <c r="AF43" s="210">
        <f t="shared" si="22"/>
        <v>0</v>
      </c>
      <c r="AG43" s="210">
        <f>H43/Y43</f>
        <v>0</v>
      </c>
      <c r="AH43" s="275"/>
      <c r="AI43" s="276">
        <f t="shared" si="32"/>
        <v>0</v>
      </c>
      <c r="AJ43" s="210">
        <f>K43/Y43</f>
        <v>0</v>
      </c>
      <c r="AK43" s="210">
        <f>L43/Y43</f>
        <v>0</v>
      </c>
      <c r="AL43" s="224"/>
      <c r="AM43" s="1225">
        <f t="shared" si="24"/>
        <v>0</v>
      </c>
      <c r="AN43" s="996">
        <f t="shared" si="25"/>
        <v>0</v>
      </c>
      <c r="AO43" s="996">
        <f t="shared" si="26"/>
        <v>0</v>
      </c>
      <c r="AP43" s="1826"/>
      <c r="AQ43" s="275"/>
      <c r="AR43" s="1225">
        <v>0</v>
      </c>
      <c r="AS43" s="996">
        <f t="shared" si="27"/>
        <v>0</v>
      </c>
      <c r="AT43" s="996">
        <f t="shared" si="28"/>
        <v>0</v>
      </c>
      <c r="AU43" s="146"/>
    </row>
    <row r="44" spans="1:49" ht="12" customHeight="1" x14ac:dyDescent="0.25">
      <c r="A44" s="25"/>
      <c r="B44" s="32" t="s">
        <v>94</v>
      </c>
      <c r="C44" s="459" t="s">
        <v>507</v>
      </c>
      <c r="D44" s="428" t="s">
        <v>70</v>
      </c>
      <c r="E44" s="282"/>
      <c r="F44" s="1225">
        <v>626</v>
      </c>
      <c r="G44" s="996" t="s">
        <v>131</v>
      </c>
      <c r="H44" s="996" t="s">
        <v>131</v>
      </c>
      <c r="I44" s="1008"/>
      <c r="J44" s="1225">
        <f t="shared" si="30"/>
        <v>0</v>
      </c>
      <c r="K44" s="996" t="s">
        <v>131</v>
      </c>
      <c r="L44" s="996" t="s">
        <v>131</v>
      </c>
      <c r="M44" s="1067"/>
      <c r="N44" s="1008"/>
      <c r="O44" s="1225">
        <v>822</v>
      </c>
      <c r="P44" s="996" t="s">
        <v>131</v>
      </c>
      <c r="Q44" s="996" t="s">
        <v>131</v>
      </c>
      <c r="R44" s="1008"/>
      <c r="S44" s="1008"/>
      <c r="T44" s="1225" t="s">
        <v>131</v>
      </c>
      <c r="U44" s="996" t="s">
        <v>131</v>
      </c>
      <c r="V44" s="996" t="s">
        <v>131</v>
      </c>
      <c r="W44" s="128"/>
      <c r="X44" s="199"/>
      <c r="Y44" s="1541">
        <f>VLOOKUP(B44,'FX rates'!$B$9:$K$116,9,FALSE)</f>
        <v>0.90380700000000003</v>
      </c>
      <c r="Z44" s="1273">
        <f>VLOOKUP(B44,'FX rates'!$B$9:$K$116,10,FALSE)</f>
        <v>0.90706666666666669</v>
      </c>
      <c r="AB44" s="32" t="s">
        <v>94</v>
      </c>
      <c r="AC44" s="459" t="s">
        <v>507</v>
      </c>
      <c r="AD44" s="282"/>
      <c r="AE44" s="276">
        <f t="shared" si="21"/>
        <v>692.62574863881332</v>
      </c>
      <c r="AF44" s="210" t="s">
        <v>131</v>
      </c>
      <c r="AG44" s="210" t="s">
        <v>131</v>
      </c>
      <c r="AH44" s="275"/>
      <c r="AI44" s="276">
        <f t="shared" si="32"/>
        <v>0</v>
      </c>
      <c r="AJ44" s="210" t="s">
        <v>131</v>
      </c>
      <c r="AK44" s="210" t="s">
        <v>131</v>
      </c>
      <c r="AL44" s="224"/>
      <c r="AM44" s="1225">
        <f t="shared" si="24"/>
        <v>909.48620667908074</v>
      </c>
      <c r="AN44" s="996" t="s">
        <v>131</v>
      </c>
      <c r="AO44" s="996" t="s">
        <v>131</v>
      </c>
      <c r="AP44" s="1826"/>
      <c r="AQ44" s="275"/>
      <c r="AR44" s="1225" t="s">
        <v>131</v>
      </c>
      <c r="AS44" s="996" t="s">
        <v>131</v>
      </c>
      <c r="AT44" s="996" t="s">
        <v>131</v>
      </c>
      <c r="AU44" s="146"/>
    </row>
    <row r="45" spans="1:49" ht="12" customHeight="1" x14ac:dyDescent="0.25">
      <c r="A45" s="25"/>
      <c r="B45" s="32" t="s">
        <v>95</v>
      </c>
      <c r="C45" s="459" t="s">
        <v>508</v>
      </c>
      <c r="D45" s="428" t="s">
        <v>96</v>
      </c>
      <c r="E45" s="282"/>
      <c r="F45" s="1225">
        <f>SUM(G45:H45)</f>
        <v>0</v>
      </c>
      <c r="G45" s="996">
        <v>0</v>
      </c>
      <c r="H45" s="996">
        <v>0</v>
      </c>
      <c r="I45" s="1008"/>
      <c r="J45" s="1225">
        <f t="shared" si="30"/>
        <v>0</v>
      </c>
      <c r="K45" s="996">
        <v>0</v>
      </c>
      <c r="L45" s="996">
        <v>0</v>
      </c>
      <c r="M45" s="1067"/>
      <c r="N45" s="1008"/>
      <c r="O45" s="1225">
        <f>SUM(P45:Q45)</f>
        <v>0</v>
      </c>
      <c r="P45" s="996">
        <v>0</v>
      </c>
      <c r="Q45" s="996">
        <v>0</v>
      </c>
      <c r="R45" s="1008"/>
      <c r="S45" s="1008"/>
      <c r="T45" s="1225">
        <f t="shared" si="20"/>
        <v>2750</v>
      </c>
      <c r="U45" s="996">
        <v>2750</v>
      </c>
      <c r="V45" s="996">
        <v>0</v>
      </c>
      <c r="W45" s="128"/>
      <c r="X45" s="199"/>
      <c r="Y45" s="1541">
        <f>VLOOKUP(B45,'FX rates'!$B$9:$K$116,9,FALSE)</f>
        <v>256.06200000000001</v>
      </c>
      <c r="Z45" s="1273">
        <f>VLOOKUP(B45,'FX rates'!$B$9:$K$116,10,FALSE)</f>
        <v>197.98558333333335</v>
      </c>
      <c r="AB45" s="32" t="s">
        <v>95</v>
      </c>
      <c r="AC45" s="459" t="s">
        <v>95</v>
      </c>
      <c r="AD45" s="282"/>
      <c r="AE45" s="276">
        <f t="shared" si="21"/>
        <v>0</v>
      </c>
      <c r="AF45" s="210">
        <f>G45/Y45</f>
        <v>0</v>
      </c>
      <c r="AG45" s="210">
        <f>H45/Y45</f>
        <v>0</v>
      </c>
      <c r="AH45" s="275"/>
      <c r="AI45" s="276">
        <f t="shared" si="32"/>
        <v>0</v>
      </c>
      <c r="AJ45" s="210">
        <f>K45/Y45</f>
        <v>0</v>
      </c>
      <c r="AK45" s="210">
        <f>L45/Y45</f>
        <v>0</v>
      </c>
      <c r="AL45" s="224"/>
      <c r="AM45" s="1225">
        <f t="shared" si="24"/>
        <v>0</v>
      </c>
      <c r="AN45" s="996">
        <f t="shared" si="25"/>
        <v>0</v>
      </c>
      <c r="AO45" s="996">
        <f t="shared" si="26"/>
        <v>0</v>
      </c>
      <c r="AP45" s="1826"/>
      <c r="AQ45" s="275"/>
      <c r="AR45" s="1225">
        <v>13.889900232634782</v>
      </c>
      <c r="AS45" s="996">
        <f t="shared" si="27"/>
        <v>13.889900232634782</v>
      </c>
      <c r="AT45" s="996">
        <f t="shared" si="28"/>
        <v>0</v>
      </c>
      <c r="AU45" s="146"/>
    </row>
    <row r="46" spans="1:49" ht="12" customHeight="1" x14ac:dyDescent="0.25">
      <c r="A46" s="25"/>
      <c r="B46" s="32" t="s">
        <v>97</v>
      </c>
      <c r="C46" s="459" t="s">
        <v>509</v>
      </c>
      <c r="D46" s="428" t="s">
        <v>98</v>
      </c>
      <c r="E46" s="282"/>
      <c r="F46" s="1225">
        <f t="shared" ref="F46:F47" si="33">SUM(G46:H46)</f>
        <v>110</v>
      </c>
      <c r="G46" s="996">
        <v>110</v>
      </c>
      <c r="H46" s="996">
        <v>0</v>
      </c>
      <c r="I46" s="1008"/>
      <c r="J46" s="1225">
        <f t="shared" si="30"/>
        <v>0</v>
      </c>
      <c r="K46" s="996" t="s">
        <v>131</v>
      </c>
      <c r="L46" s="996" t="s">
        <v>131</v>
      </c>
      <c r="M46" s="1067"/>
      <c r="N46" s="1008"/>
      <c r="O46" s="1225">
        <f>SUM(P46:Q46)</f>
        <v>335</v>
      </c>
      <c r="P46" s="996">
        <v>55</v>
      </c>
      <c r="Q46" s="996">
        <v>280</v>
      </c>
      <c r="R46" s="1008"/>
      <c r="S46" s="1008"/>
      <c r="T46" s="1225">
        <f t="shared" si="20"/>
        <v>1098</v>
      </c>
      <c r="U46" s="996">
        <v>1098</v>
      </c>
      <c r="V46" s="996">
        <v>0</v>
      </c>
      <c r="W46" s="128"/>
      <c r="X46" s="199"/>
      <c r="Y46" s="1541">
        <f>VLOOKUP(B46,'FX rates'!$B$9:$K$116,9,FALSE)</f>
        <v>8.3936399999999995</v>
      </c>
      <c r="Z46" s="1273">
        <f>VLOOKUP(B46,'FX rates'!$B$9:$K$116,10,FALSE)</f>
        <v>8.1362250000000014</v>
      </c>
      <c r="AB46" s="32" t="s">
        <v>97</v>
      </c>
      <c r="AC46" s="459" t="s">
        <v>509</v>
      </c>
      <c r="AD46" s="282"/>
      <c r="AE46" s="276">
        <f t="shared" si="21"/>
        <v>13.105160573958379</v>
      </c>
      <c r="AF46" s="210">
        <f>G46/Y46</f>
        <v>13.105160573958379</v>
      </c>
      <c r="AG46" s="210">
        <f>H46/Y46</f>
        <v>0</v>
      </c>
      <c r="AH46" s="275"/>
      <c r="AI46" s="276">
        <f t="shared" si="32"/>
        <v>0</v>
      </c>
      <c r="AJ46" s="210" t="s">
        <v>131</v>
      </c>
      <c r="AK46" s="210" t="s">
        <v>131</v>
      </c>
      <c r="AL46" s="224"/>
      <c r="AM46" s="1225">
        <f t="shared" si="24"/>
        <v>39.911170838873247</v>
      </c>
      <c r="AN46" s="996">
        <f t="shared" si="25"/>
        <v>6.5525802869791896</v>
      </c>
      <c r="AO46" s="996">
        <f t="shared" si="26"/>
        <v>33.358590551894054</v>
      </c>
      <c r="AP46" s="1826"/>
      <c r="AQ46" s="275"/>
      <c r="AR46" s="1225">
        <v>134.95202013218659</v>
      </c>
      <c r="AS46" s="996">
        <f t="shared" si="27"/>
        <v>134.95202013218659</v>
      </c>
      <c r="AT46" s="996">
        <f t="shared" si="28"/>
        <v>0</v>
      </c>
      <c r="AU46" s="146"/>
    </row>
    <row r="47" spans="1:49" ht="12" customHeight="1" x14ac:dyDescent="0.25">
      <c r="A47" s="25"/>
      <c r="B47" s="42" t="s">
        <v>105</v>
      </c>
      <c r="C47" s="460" t="s">
        <v>510</v>
      </c>
      <c r="D47" s="441" t="s">
        <v>106</v>
      </c>
      <c r="E47" s="282"/>
      <c r="F47" s="1226">
        <f t="shared" si="33"/>
        <v>0</v>
      </c>
      <c r="G47" s="1284">
        <v>0</v>
      </c>
      <c r="H47" s="1284">
        <v>0</v>
      </c>
      <c r="I47" s="1008"/>
      <c r="J47" s="1226">
        <f t="shared" si="30"/>
        <v>875.1</v>
      </c>
      <c r="K47" s="1284">
        <v>875.1</v>
      </c>
      <c r="L47" s="1284">
        <v>0</v>
      </c>
      <c r="M47" s="1068"/>
      <c r="N47" s="1008"/>
      <c r="O47" s="1226">
        <f>SUM(P47:Q47)</f>
        <v>820</v>
      </c>
      <c r="P47" s="1284">
        <v>820</v>
      </c>
      <c r="Q47" s="1284">
        <v>0</v>
      </c>
      <c r="R47" s="1008"/>
      <c r="S47" s="1008"/>
      <c r="T47" s="1226">
        <f t="shared" si="20"/>
        <v>1024.32</v>
      </c>
      <c r="U47" s="1284">
        <v>1024.32</v>
      </c>
      <c r="V47" s="1284" t="s">
        <v>131</v>
      </c>
      <c r="W47" s="128"/>
      <c r="X47" s="199"/>
      <c r="Y47" s="1543">
        <f>VLOOKUP(B47,'FX rates'!$B$9:$K$116,9,FALSE)</f>
        <v>34.274999999999999</v>
      </c>
      <c r="Z47" s="1824">
        <f>VLOOKUP(B47,'FX rates'!$B$9:$K$116,10,FALSE)</f>
        <v>34.534508333333335</v>
      </c>
      <c r="AB47" s="42" t="s">
        <v>105</v>
      </c>
      <c r="AC47" s="460" t="s">
        <v>510</v>
      </c>
      <c r="AD47" s="282"/>
      <c r="AE47" s="276">
        <f t="shared" si="21"/>
        <v>0</v>
      </c>
      <c r="AF47" s="210">
        <f>G47/Y47</f>
        <v>0</v>
      </c>
      <c r="AG47" s="210">
        <f>H47/Y47</f>
        <v>0</v>
      </c>
      <c r="AH47" s="275"/>
      <c r="AI47" s="276">
        <f t="shared" si="32"/>
        <v>25.531728665207879</v>
      </c>
      <c r="AJ47" s="210">
        <f>K47/Y47</f>
        <v>25.531728665207879</v>
      </c>
      <c r="AK47" s="210">
        <f>L47/Y47</f>
        <v>0</v>
      </c>
      <c r="AL47" s="224"/>
      <c r="AM47" s="1226">
        <f t="shared" si="24"/>
        <v>23.924142961342088</v>
      </c>
      <c r="AN47" s="1284">
        <f t="shared" si="25"/>
        <v>23.924142961342088</v>
      </c>
      <c r="AO47" s="1284">
        <f t="shared" si="26"/>
        <v>0</v>
      </c>
      <c r="AP47" s="1827"/>
      <c r="AQ47" s="275"/>
      <c r="AR47" s="1226">
        <v>0</v>
      </c>
      <c r="AS47" s="1284">
        <f t="shared" si="27"/>
        <v>29.660766851320933</v>
      </c>
      <c r="AT47" s="1284" t="s">
        <v>131</v>
      </c>
      <c r="AU47" s="147"/>
      <c r="AV47" s="209"/>
      <c r="AW47" s="209"/>
    </row>
    <row r="48" spans="1:49" ht="12" customHeight="1" x14ac:dyDescent="0.25">
      <c r="A48" s="25"/>
      <c r="B48" s="6"/>
      <c r="C48" s="6"/>
      <c r="E48" s="6"/>
      <c r="F48" s="1027"/>
      <c r="G48" s="1027"/>
      <c r="H48" s="1027"/>
      <c r="I48" s="1008"/>
      <c r="J48" s="1027"/>
      <c r="K48" s="1035"/>
      <c r="L48" s="1035"/>
      <c r="M48" s="1008"/>
      <c r="N48" s="1008"/>
      <c r="O48" s="1027"/>
      <c r="P48" s="1027"/>
      <c r="Q48" s="1027"/>
      <c r="R48" s="1008"/>
      <c r="S48" s="1008"/>
      <c r="T48" s="1027"/>
      <c r="U48" s="1027"/>
      <c r="V48" s="1027"/>
      <c r="W48" s="128"/>
      <c r="X48" s="199"/>
      <c r="Y48" s="112"/>
      <c r="Z48" s="112"/>
      <c r="AB48" s="157" t="s">
        <v>30</v>
      </c>
      <c r="AC48" s="6"/>
      <c r="AD48" s="6"/>
      <c r="AE48" s="219">
        <f>SUM(AE33:AE47)</f>
        <v>830.18842408043713</v>
      </c>
      <c r="AF48" s="219"/>
      <c r="AG48" s="219"/>
      <c r="AH48" s="224"/>
      <c r="AI48" s="211">
        <f>SUM(AI33:AI47)</f>
        <v>1739.8226396290183</v>
      </c>
      <c r="AJ48" s="29"/>
      <c r="AK48" s="29"/>
      <c r="AL48" s="224"/>
      <c r="AM48" s="219">
        <f>SUM(AM33:AM47)</f>
        <v>1865.5168770437085</v>
      </c>
      <c r="AN48" s="219"/>
      <c r="AO48" s="219"/>
      <c r="AP48" s="511"/>
      <c r="AQ48" s="224"/>
      <c r="AR48" s="219">
        <f>SUM(AR33:AR47)</f>
        <v>2299.5255845192669</v>
      </c>
      <c r="AS48" s="219"/>
      <c r="AT48" s="219"/>
    </row>
    <row r="49" spans="1:47" ht="12" customHeight="1" x14ac:dyDescent="0.25">
      <c r="A49" s="25"/>
      <c r="B49" s="6"/>
      <c r="C49" s="6"/>
      <c r="E49" s="6"/>
      <c r="F49" s="1084"/>
      <c r="G49" s="1084"/>
      <c r="H49" s="1084"/>
      <c r="I49" s="360"/>
      <c r="J49" s="1084"/>
      <c r="K49" s="1081"/>
      <c r="L49" s="1081"/>
      <c r="M49" s="360"/>
      <c r="N49" s="1008"/>
      <c r="O49" s="1084"/>
      <c r="P49" s="1084"/>
      <c r="Q49" s="1084"/>
      <c r="R49" s="360"/>
      <c r="S49" s="360"/>
      <c r="T49" s="1084"/>
      <c r="U49" s="1084"/>
      <c r="V49" s="1084"/>
      <c r="W49" s="118"/>
      <c r="X49" s="112"/>
      <c r="Y49" s="112"/>
      <c r="Z49" s="112"/>
      <c r="AB49" s="157"/>
      <c r="AC49" s="6"/>
      <c r="AD49" s="6"/>
      <c r="AE49" s="219"/>
      <c r="AF49" s="219"/>
      <c r="AG49" s="219"/>
      <c r="AH49" s="224"/>
      <c r="AI49" s="219"/>
      <c r="AJ49" s="219"/>
      <c r="AK49" s="219"/>
      <c r="AL49" s="224"/>
      <c r="AM49" s="219"/>
      <c r="AN49" s="219"/>
      <c r="AO49" s="219"/>
      <c r="AP49" s="511"/>
      <c r="AQ49" s="224"/>
      <c r="AR49" s="219"/>
      <c r="AS49" s="219"/>
      <c r="AT49" s="219"/>
    </row>
    <row r="50" spans="1:47" ht="12" customHeight="1" x14ac:dyDescent="0.25">
      <c r="A50" s="25"/>
      <c r="B50" s="6"/>
      <c r="C50" s="6"/>
      <c r="E50" s="6"/>
      <c r="F50" s="1084"/>
      <c r="G50" s="1084"/>
      <c r="H50" s="1084"/>
      <c r="I50" s="360"/>
      <c r="J50" s="1084"/>
      <c r="K50" s="1081"/>
      <c r="L50" s="1081"/>
      <c r="M50" s="360"/>
      <c r="N50" s="360"/>
      <c r="O50" s="1084"/>
      <c r="P50" s="1084"/>
      <c r="Q50" s="1084"/>
      <c r="R50" s="360"/>
      <c r="S50" s="360"/>
      <c r="T50" s="1084"/>
      <c r="U50" s="1084"/>
      <c r="V50" s="1084"/>
      <c r="W50" s="118"/>
      <c r="X50" s="112"/>
      <c r="Y50" s="112"/>
      <c r="Z50" s="112"/>
      <c r="AB50" s="82" t="s">
        <v>132</v>
      </c>
      <c r="AC50" s="512"/>
      <c r="AD50" s="512"/>
      <c r="AE50" s="513">
        <f>AE48+AE30+AE15</f>
        <v>41415.451013376543</v>
      </c>
      <c r="AF50" s="513"/>
      <c r="AG50" s="513"/>
      <c r="AH50" s="333"/>
      <c r="AI50" s="513">
        <f>AI48+AI30+AI15</f>
        <v>141787.18510757131</v>
      </c>
      <c r="AJ50" s="513"/>
      <c r="AK50" s="513"/>
      <c r="AL50" s="333"/>
      <c r="AM50" s="513">
        <f>SUM(AM15,AM30,AM48)</f>
        <v>37518.873094183131</v>
      </c>
      <c r="AN50" s="513"/>
      <c r="AO50" s="513"/>
      <c r="AP50" s="513"/>
      <c r="AQ50" s="513"/>
      <c r="AR50" s="513">
        <f t="shared" ref="AR50" si="34">SUM(AR15,AR30,AR48)</f>
        <v>143965.0463233295</v>
      </c>
      <c r="AS50" s="513"/>
      <c r="AT50" s="513"/>
      <c r="AU50" s="484"/>
    </row>
    <row r="51" spans="1:47" ht="12" customHeight="1" x14ac:dyDescent="0.25">
      <c r="A51" s="25"/>
      <c r="B51" s="6"/>
      <c r="C51" s="6"/>
      <c r="E51" s="6"/>
      <c r="F51" s="651"/>
      <c r="G51" s="651"/>
      <c r="H51" s="651"/>
      <c r="I51" s="166"/>
      <c r="J51" s="651"/>
      <c r="K51" s="1080"/>
      <c r="L51" s="1080"/>
      <c r="M51" s="166"/>
      <c r="N51" s="166"/>
      <c r="O51" s="651"/>
      <c r="P51" s="651"/>
      <c r="Q51" s="651"/>
      <c r="R51" s="166"/>
      <c r="S51" s="166"/>
      <c r="T51" s="651"/>
      <c r="U51" s="651"/>
      <c r="V51" s="651"/>
      <c r="W51" s="5"/>
      <c r="X51" s="112"/>
      <c r="Y51" s="112"/>
      <c r="Z51" s="112"/>
      <c r="AB51" s="157"/>
      <c r="AC51" s="6"/>
      <c r="AD51" s="6"/>
      <c r="AE51" s="216"/>
      <c r="AF51" s="216"/>
      <c r="AG51" s="216"/>
      <c r="AI51" s="216"/>
      <c r="AJ51" s="216"/>
      <c r="AK51" s="216"/>
      <c r="AM51" s="216"/>
      <c r="AN51" s="216"/>
      <c r="AO51" s="216"/>
      <c r="AR51" s="216"/>
      <c r="AS51" s="216"/>
      <c r="AT51" s="216"/>
    </row>
    <row r="52" spans="1:47" ht="12" customHeight="1" x14ac:dyDescent="0.25">
      <c r="A52" s="1"/>
      <c r="B52" s="87" t="s">
        <v>110</v>
      </c>
      <c r="C52" s="1"/>
      <c r="E52" s="21"/>
      <c r="F52" s="1"/>
      <c r="G52" s="1"/>
      <c r="H52" s="1"/>
      <c r="I52" s="112"/>
      <c r="J52" s="1"/>
      <c r="K52" s="933"/>
      <c r="L52" s="933"/>
      <c r="M52" s="112"/>
      <c r="N52" s="112"/>
      <c r="O52" s="1"/>
      <c r="P52" s="1"/>
      <c r="Q52" s="1"/>
      <c r="R52" s="5"/>
      <c r="S52" s="112"/>
      <c r="T52" s="1"/>
      <c r="U52" s="1"/>
      <c r="V52" s="1"/>
      <c r="W52" s="5"/>
      <c r="X52" s="112"/>
      <c r="Y52" s="112"/>
      <c r="Z52" s="112"/>
      <c r="AB52" s="87"/>
      <c r="AC52" s="87"/>
      <c r="AD52" s="21"/>
      <c r="AE52" s="268"/>
      <c r="AF52" s="1"/>
      <c r="AG52" s="1"/>
      <c r="AI52" s="268"/>
      <c r="AJ52" s="1"/>
      <c r="AK52" s="1"/>
      <c r="AM52" s="268"/>
      <c r="AN52" s="1"/>
      <c r="AO52" s="1"/>
      <c r="AR52" s="1"/>
      <c r="AS52" s="1"/>
      <c r="AT52" s="1"/>
    </row>
    <row r="53" spans="1:47" ht="12" customHeight="1" x14ac:dyDescent="0.25">
      <c r="A53" s="1"/>
      <c r="B53" s="87" t="s">
        <v>112</v>
      </c>
      <c r="C53" s="1"/>
      <c r="E53" s="21"/>
      <c r="F53" s="1"/>
      <c r="G53" s="1"/>
      <c r="H53" s="1"/>
      <c r="I53" s="112"/>
      <c r="J53" s="1"/>
      <c r="K53" s="933"/>
      <c r="L53" s="933"/>
      <c r="M53" s="112"/>
      <c r="N53" s="112"/>
      <c r="O53" s="1"/>
      <c r="P53" s="1"/>
      <c r="Q53" s="1"/>
      <c r="R53" s="5"/>
      <c r="S53" s="112"/>
      <c r="T53" s="1"/>
      <c r="U53" s="1"/>
      <c r="V53" s="1"/>
      <c r="W53" s="5"/>
      <c r="X53" s="112"/>
      <c r="Y53" s="187"/>
      <c r="Z53" s="187"/>
      <c r="AB53" s="87"/>
      <c r="AC53" s="87"/>
      <c r="AD53" s="21"/>
      <c r="AE53" s="268"/>
      <c r="AF53" s="1"/>
      <c r="AG53" s="1"/>
      <c r="AI53" s="268"/>
      <c r="AJ53" s="1"/>
      <c r="AK53" s="1"/>
      <c r="AM53" s="268"/>
      <c r="AN53" s="1"/>
      <c r="AO53" s="1"/>
      <c r="AR53" s="1"/>
      <c r="AS53" s="1"/>
      <c r="AT53" s="1"/>
    </row>
    <row r="54" spans="1:47" ht="12" customHeight="1" x14ac:dyDescent="0.25">
      <c r="A54" s="1"/>
      <c r="B54" s="94"/>
      <c r="I54" s="112"/>
      <c r="K54" s="933"/>
      <c r="L54" s="933"/>
      <c r="M54" s="112"/>
      <c r="N54" s="112"/>
      <c r="R54" s="5"/>
      <c r="S54" s="112"/>
      <c r="W54" s="5"/>
      <c r="X54" s="112"/>
      <c r="Y54" s="112"/>
      <c r="Z54" s="112"/>
      <c r="AB54" s="94"/>
      <c r="AC54" s="94"/>
    </row>
    <row r="55" spans="1:47" ht="12" customHeight="1" x14ac:dyDescent="0.25">
      <c r="I55" s="112"/>
      <c r="K55" s="933"/>
      <c r="L55" s="933"/>
      <c r="M55" s="112"/>
      <c r="N55" s="112"/>
      <c r="R55" s="5"/>
      <c r="S55" s="112"/>
      <c r="W55" s="5"/>
      <c r="X55" s="112"/>
      <c r="Y55" s="112"/>
      <c r="Z55" s="112"/>
    </row>
    <row r="56" spans="1:47" ht="12" customHeight="1" x14ac:dyDescent="0.25">
      <c r="K56"/>
      <c r="L56"/>
      <c r="Y56" s="112"/>
      <c r="Z56" s="112"/>
    </row>
    <row r="57" spans="1:47" ht="12" customHeight="1" x14ac:dyDescent="0.25">
      <c r="K57"/>
      <c r="L57"/>
    </row>
    <row r="58" spans="1:47" ht="12" customHeight="1" x14ac:dyDescent="0.25">
      <c r="K58"/>
      <c r="L58"/>
    </row>
    <row r="59" spans="1:47" ht="12" customHeight="1" x14ac:dyDescent="0.25">
      <c r="K59"/>
      <c r="L59"/>
    </row>
    <row r="60" spans="1:47" ht="12" customHeight="1" x14ac:dyDescent="0.25">
      <c r="K60"/>
      <c r="L60"/>
    </row>
    <row r="61" spans="1:47" ht="12" customHeight="1" x14ac:dyDescent="0.25">
      <c r="K61"/>
      <c r="L61"/>
    </row>
    <row r="62" spans="1:47" ht="12" customHeight="1" x14ac:dyDescent="0.25">
      <c r="K62"/>
      <c r="L62"/>
    </row>
    <row r="63" spans="1:47" ht="12" customHeight="1" x14ac:dyDescent="0.25"/>
    <row r="64" spans="1:47"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spans="1:46" ht="12" customHeight="1" x14ac:dyDescent="0.25"/>
    <row r="82" spans="1:46" ht="12" customHeight="1" x14ac:dyDescent="0.25">
      <c r="B82" s="92"/>
      <c r="C82" s="92"/>
      <c r="E82" s="187"/>
      <c r="F82" s="92"/>
      <c r="G82" s="92"/>
      <c r="H82" s="92"/>
      <c r="J82" s="92"/>
      <c r="K82" s="92"/>
      <c r="L82" s="92"/>
      <c r="O82" s="92"/>
      <c r="P82" s="92"/>
      <c r="Q82" s="92"/>
      <c r="T82" s="92"/>
      <c r="U82" s="92"/>
      <c r="V82" s="92"/>
      <c r="AB82" s="92"/>
      <c r="AC82" s="92"/>
      <c r="AD82" s="187"/>
      <c r="AE82" s="485"/>
      <c r="AF82" s="92"/>
      <c r="AG82" s="92"/>
      <c r="AI82" s="485"/>
      <c r="AJ82" s="92"/>
      <c r="AK82" s="92"/>
      <c r="AM82" s="485"/>
      <c r="AN82" s="92"/>
      <c r="AO82" s="92"/>
      <c r="AR82" s="92"/>
      <c r="AS82" s="92"/>
      <c r="AT82" s="92"/>
    </row>
    <row r="83" spans="1:46" ht="12" customHeight="1" x14ac:dyDescent="0.25">
      <c r="A83" s="92"/>
    </row>
  </sheetData>
  <mergeCells count="47">
    <mergeCell ref="AR7:AR8"/>
    <mergeCell ref="AS7:AS8"/>
    <mergeCell ref="AT7:AT8"/>
    <mergeCell ref="AF7:AF8"/>
    <mergeCell ref="AG7:AG8"/>
    <mergeCell ref="AI7:AI8"/>
    <mergeCell ref="AJ7:AJ8"/>
    <mergeCell ref="AK7:AK8"/>
    <mergeCell ref="AR5:AT5"/>
    <mergeCell ref="F6:H6"/>
    <mergeCell ref="J6:L6"/>
    <mergeCell ref="O6:Q6"/>
    <mergeCell ref="T6:V6"/>
    <mergeCell ref="Y6:Y8"/>
    <mergeCell ref="Z6:Z8"/>
    <mergeCell ref="AE6:AG6"/>
    <mergeCell ref="AI6:AK6"/>
    <mergeCell ref="AM7:AM8"/>
    <mergeCell ref="AR6:AT6"/>
    <mergeCell ref="F7:F8"/>
    <mergeCell ref="G7:G8"/>
    <mergeCell ref="H7:H8"/>
    <mergeCell ref="J7:J8"/>
    <mergeCell ref="K7:K8"/>
    <mergeCell ref="AM6:AO6"/>
    <mergeCell ref="T5:V5"/>
    <mergeCell ref="AB5:AB8"/>
    <mergeCell ref="AC5:AC8"/>
    <mergeCell ref="AE5:AG5"/>
    <mergeCell ref="AI5:AK5"/>
    <mergeCell ref="AM5:AO5"/>
    <mergeCell ref="T7:T8"/>
    <mergeCell ref="U7:U8"/>
    <mergeCell ref="V7:V8"/>
    <mergeCell ref="AN7:AN8"/>
    <mergeCell ref="AO7:AO8"/>
    <mergeCell ref="AE7:AE8"/>
    <mergeCell ref="B5:B8"/>
    <mergeCell ref="C5:C8"/>
    <mergeCell ref="D5:D8"/>
    <mergeCell ref="F5:H5"/>
    <mergeCell ref="J5:L5"/>
    <mergeCell ref="O5:Q5"/>
    <mergeCell ref="Q7:Q8"/>
    <mergeCell ref="L7:L8"/>
    <mergeCell ref="O7:O8"/>
    <mergeCell ref="P7:P8"/>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Q59"/>
  <sheetViews>
    <sheetView showGridLines="0" zoomScale="85" zoomScaleNormal="85" workbookViewId="0">
      <selection activeCell="B28" sqref="B28"/>
    </sheetView>
  </sheetViews>
  <sheetFormatPr defaultColWidth="11.42578125" defaultRowHeight="15" x14ac:dyDescent="0.25"/>
  <cols>
    <col min="1" max="1" width="2.85546875" style="3" customWidth="1"/>
    <col min="2" max="3" width="45.85546875" style="3" customWidth="1"/>
    <col min="4" max="4" width="2.85546875" style="3" customWidth="1"/>
    <col min="5" max="5" width="2.85546875" style="2" customWidth="1"/>
    <col min="6" max="7" width="15.7109375" style="3" customWidth="1"/>
    <col min="8" max="8" width="2.85546875" style="2" customWidth="1"/>
    <col min="9" max="10" width="15.7109375" style="3" customWidth="1"/>
    <col min="11" max="11" width="2.85546875" style="2" customWidth="1"/>
    <col min="12" max="13" width="15.7109375" style="3" customWidth="1"/>
    <col min="14" max="14" width="2.85546875" style="2" customWidth="1"/>
    <col min="15" max="15" width="10.85546875" style="3" customWidth="1"/>
    <col min="16" max="16" width="2.85546875" style="112" customWidth="1"/>
    <col min="17" max="256" width="11.42578125" style="2"/>
    <col min="257" max="257" width="2.85546875" style="2" customWidth="1"/>
    <col min="258" max="259" width="45.85546875" style="2" customWidth="1"/>
    <col min="260"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1" width="10.85546875" style="2" customWidth="1"/>
    <col min="272" max="272" width="2.85546875" style="2" customWidth="1"/>
    <col min="273" max="512" width="11.42578125" style="2"/>
    <col min="513" max="513" width="2.85546875" style="2" customWidth="1"/>
    <col min="514" max="515" width="45.85546875" style="2" customWidth="1"/>
    <col min="516"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7" width="10.85546875" style="2" customWidth="1"/>
    <col min="528" max="528" width="2.85546875" style="2" customWidth="1"/>
    <col min="529" max="768" width="11.42578125" style="2"/>
    <col min="769" max="769" width="2.85546875" style="2" customWidth="1"/>
    <col min="770" max="771" width="45.85546875" style="2" customWidth="1"/>
    <col min="772"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3" width="10.85546875" style="2" customWidth="1"/>
    <col min="784" max="784" width="2.85546875" style="2" customWidth="1"/>
    <col min="785" max="1024" width="11.42578125" style="2"/>
    <col min="1025" max="1025" width="2.85546875" style="2" customWidth="1"/>
    <col min="1026" max="1027" width="45.85546875" style="2" customWidth="1"/>
    <col min="1028"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39" width="10.85546875" style="2" customWidth="1"/>
    <col min="1040" max="1040" width="2.85546875" style="2" customWidth="1"/>
    <col min="1041" max="1280" width="11.42578125" style="2"/>
    <col min="1281" max="1281" width="2.85546875" style="2" customWidth="1"/>
    <col min="1282" max="1283" width="45.85546875" style="2" customWidth="1"/>
    <col min="1284"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5" width="10.85546875" style="2" customWidth="1"/>
    <col min="1296" max="1296" width="2.85546875" style="2" customWidth="1"/>
    <col min="1297" max="1536" width="11.42578125" style="2"/>
    <col min="1537" max="1537" width="2.85546875" style="2" customWidth="1"/>
    <col min="1538" max="1539" width="45.85546875" style="2" customWidth="1"/>
    <col min="1540"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1" width="10.85546875" style="2" customWidth="1"/>
    <col min="1552" max="1552" width="2.85546875" style="2" customWidth="1"/>
    <col min="1553" max="1792" width="11.42578125" style="2"/>
    <col min="1793" max="1793" width="2.85546875" style="2" customWidth="1"/>
    <col min="1794" max="1795" width="45.85546875" style="2" customWidth="1"/>
    <col min="1796"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7" width="10.85546875" style="2" customWidth="1"/>
    <col min="1808" max="1808" width="2.85546875" style="2" customWidth="1"/>
    <col min="1809" max="2048" width="11.42578125" style="2"/>
    <col min="2049" max="2049" width="2.85546875" style="2" customWidth="1"/>
    <col min="2050" max="2051" width="45.85546875" style="2" customWidth="1"/>
    <col min="2052"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3" width="10.85546875" style="2" customWidth="1"/>
    <col min="2064" max="2064" width="2.85546875" style="2" customWidth="1"/>
    <col min="2065" max="2304" width="11.42578125" style="2"/>
    <col min="2305" max="2305" width="2.85546875" style="2" customWidth="1"/>
    <col min="2306" max="2307" width="45.85546875" style="2" customWidth="1"/>
    <col min="2308"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19" width="10.85546875" style="2" customWidth="1"/>
    <col min="2320" max="2320" width="2.85546875" style="2" customWidth="1"/>
    <col min="2321" max="2560" width="11.42578125" style="2"/>
    <col min="2561" max="2561" width="2.85546875" style="2" customWidth="1"/>
    <col min="2562" max="2563" width="45.85546875" style="2" customWidth="1"/>
    <col min="2564"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5" width="10.85546875" style="2" customWidth="1"/>
    <col min="2576" max="2576" width="2.85546875" style="2" customWidth="1"/>
    <col min="2577" max="2816" width="11.42578125" style="2"/>
    <col min="2817" max="2817" width="2.85546875" style="2" customWidth="1"/>
    <col min="2818" max="2819" width="45.85546875" style="2" customWidth="1"/>
    <col min="2820"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1" width="10.85546875" style="2" customWidth="1"/>
    <col min="2832" max="2832" width="2.85546875" style="2" customWidth="1"/>
    <col min="2833" max="3072" width="11.42578125" style="2"/>
    <col min="3073" max="3073" width="2.85546875" style="2" customWidth="1"/>
    <col min="3074" max="3075" width="45.85546875" style="2" customWidth="1"/>
    <col min="3076"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7" width="10.85546875" style="2" customWidth="1"/>
    <col min="3088" max="3088" width="2.85546875" style="2" customWidth="1"/>
    <col min="3089" max="3328" width="11.42578125" style="2"/>
    <col min="3329" max="3329" width="2.85546875" style="2" customWidth="1"/>
    <col min="3330" max="3331" width="45.85546875" style="2" customWidth="1"/>
    <col min="3332"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3" width="10.85546875" style="2" customWidth="1"/>
    <col min="3344" max="3344" width="2.85546875" style="2" customWidth="1"/>
    <col min="3345" max="3584" width="11.42578125" style="2"/>
    <col min="3585" max="3585" width="2.85546875" style="2" customWidth="1"/>
    <col min="3586" max="3587" width="45.85546875" style="2" customWidth="1"/>
    <col min="3588"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599" width="10.85546875" style="2" customWidth="1"/>
    <col min="3600" max="3600" width="2.85546875" style="2" customWidth="1"/>
    <col min="3601" max="3840" width="11.42578125" style="2"/>
    <col min="3841" max="3841" width="2.85546875" style="2" customWidth="1"/>
    <col min="3842" max="3843" width="45.85546875" style="2" customWidth="1"/>
    <col min="3844"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5" width="10.85546875" style="2" customWidth="1"/>
    <col min="3856" max="3856" width="2.85546875" style="2" customWidth="1"/>
    <col min="3857" max="4096" width="11.42578125" style="2"/>
    <col min="4097" max="4097" width="2.85546875" style="2" customWidth="1"/>
    <col min="4098" max="4099" width="45.85546875" style="2" customWidth="1"/>
    <col min="4100"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1" width="10.85546875" style="2" customWidth="1"/>
    <col min="4112" max="4112" width="2.85546875" style="2" customWidth="1"/>
    <col min="4113" max="4352" width="11.42578125" style="2"/>
    <col min="4353" max="4353" width="2.85546875" style="2" customWidth="1"/>
    <col min="4354" max="4355" width="45.85546875" style="2" customWidth="1"/>
    <col min="4356"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7" width="10.85546875" style="2" customWidth="1"/>
    <col min="4368" max="4368" width="2.85546875" style="2" customWidth="1"/>
    <col min="4369" max="4608" width="11.42578125" style="2"/>
    <col min="4609" max="4609" width="2.85546875" style="2" customWidth="1"/>
    <col min="4610" max="4611" width="45.85546875" style="2" customWidth="1"/>
    <col min="4612"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3" width="10.85546875" style="2" customWidth="1"/>
    <col min="4624" max="4624" width="2.85546875" style="2" customWidth="1"/>
    <col min="4625" max="4864" width="11.42578125" style="2"/>
    <col min="4865" max="4865" width="2.85546875" style="2" customWidth="1"/>
    <col min="4866" max="4867" width="45.85546875" style="2" customWidth="1"/>
    <col min="4868"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79" width="10.85546875" style="2" customWidth="1"/>
    <col min="4880" max="4880" width="2.85546875" style="2" customWidth="1"/>
    <col min="4881" max="5120" width="11.42578125" style="2"/>
    <col min="5121" max="5121" width="2.85546875" style="2" customWidth="1"/>
    <col min="5122" max="5123" width="45.85546875" style="2" customWidth="1"/>
    <col min="5124"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5" width="10.85546875" style="2" customWidth="1"/>
    <col min="5136" max="5136" width="2.85546875" style="2" customWidth="1"/>
    <col min="5137" max="5376" width="11.42578125" style="2"/>
    <col min="5377" max="5377" width="2.85546875" style="2" customWidth="1"/>
    <col min="5378" max="5379" width="45.85546875" style="2" customWidth="1"/>
    <col min="5380"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1" width="10.85546875" style="2" customWidth="1"/>
    <col min="5392" max="5392" width="2.85546875" style="2" customWidth="1"/>
    <col min="5393" max="5632" width="11.42578125" style="2"/>
    <col min="5633" max="5633" width="2.85546875" style="2" customWidth="1"/>
    <col min="5634" max="5635" width="45.85546875" style="2" customWidth="1"/>
    <col min="5636"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7" width="10.85546875" style="2" customWidth="1"/>
    <col min="5648" max="5648" width="2.85546875" style="2" customWidth="1"/>
    <col min="5649" max="5888" width="11.42578125" style="2"/>
    <col min="5889" max="5889" width="2.85546875" style="2" customWidth="1"/>
    <col min="5890" max="5891" width="45.85546875" style="2" customWidth="1"/>
    <col min="5892"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3" width="10.85546875" style="2" customWidth="1"/>
    <col min="5904" max="5904" width="2.85546875" style="2" customWidth="1"/>
    <col min="5905" max="6144" width="11.42578125" style="2"/>
    <col min="6145" max="6145" width="2.85546875" style="2" customWidth="1"/>
    <col min="6146" max="6147" width="45.85546875" style="2" customWidth="1"/>
    <col min="6148"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59" width="10.85546875" style="2" customWidth="1"/>
    <col min="6160" max="6160" width="2.85546875" style="2" customWidth="1"/>
    <col min="6161" max="6400" width="11.42578125" style="2"/>
    <col min="6401" max="6401" width="2.85546875" style="2" customWidth="1"/>
    <col min="6402" max="6403" width="45.85546875" style="2" customWidth="1"/>
    <col min="6404"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5" width="10.85546875" style="2" customWidth="1"/>
    <col min="6416" max="6416" width="2.85546875" style="2" customWidth="1"/>
    <col min="6417" max="6656" width="11.42578125" style="2"/>
    <col min="6657" max="6657" width="2.85546875" style="2" customWidth="1"/>
    <col min="6658" max="6659" width="45.85546875" style="2" customWidth="1"/>
    <col min="6660"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1" width="10.85546875" style="2" customWidth="1"/>
    <col min="6672" max="6672" width="2.85546875" style="2" customWidth="1"/>
    <col min="6673" max="6912" width="11.42578125" style="2"/>
    <col min="6913" max="6913" width="2.85546875" style="2" customWidth="1"/>
    <col min="6914" max="6915" width="45.85546875" style="2" customWidth="1"/>
    <col min="6916"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7" width="10.85546875" style="2" customWidth="1"/>
    <col min="6928" max="6928" width="2.85546875" style="2" customWidth="1"/>
    <col min="6929" max="7168" width="11.42578125" style="2"/>
    <col min="7169" max="7169" width="2.85546875" style="2" customWidth="1"/>
    <col min="7170" max="7171" width="45.85546875" style="2" customWidth="1"/>
    <col min="7172"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3" width="10.85546875" style="2" customWidth="1"/>
    <col min="7184" max="7184" width="2.85546875" style="2" customWidth="1"/>
    <col min="7185" max="7424" width="11.42578125" style="2"/>
    <col min="7425" max="7425" width="2.85546875" style="2" customWidth="1"/>
    <col min="7426" max="7427" width="45.85546875" style="2" customWidth="1"/>
    <col min="7428"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39" width="10.85546875" style="2" customWidth="1"/>
    <col min="7440" max="7440" width="2.85546875" style="2" customWidth="1"/>
    <col min="7441" max="7680" width="11.42578125" style="2"/>
    <col min="7681" max="7681" width="2.85546875" style="2" customWidth="1"/>
    <col min="7682" max="7683" width="45.85546875" style="2" customWidth="1"/>
    <col min="7684"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5" width="10.85546875" style="2" customWidth="1"/>
    <col min="7696" max="7696" width="2.85546875" style="2" customWidth="1"/>
    <col min="7697" max="7936" width="11.42578125" style="2"/>
    <col min="7937" max="7937" width="2.85546875" style="2" customWidth="1"/>
    <col min="7938" max="7939" width="45.85546875" style="2" customWidth="1"/>
    <col min="7940"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1" width="10.85546875" style="2" customWidth="1"/>
    <col min="7952" max="7952" width="2.85546875" style="2" customWidth="1"/>
    <col min="7953" max="8192" width="11.42578125" style="2"/>
    <col min="8193" max="8193" width="2.85546875" style="2" customWidth="1"/>
    <col min="8194" max="8195" width="45.85546875" style="2" customWidth="1"/>
    <col min="8196"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7" width="10.85546875" style="2" customWidth="1"/>
    <col min="8208" max="8208" width="2.85546875" style="2" customWidth="1"/>
    <col min="8209" max="8448" width="11.42578125" style="2"/>
    <col min="8449" max="8449" width="2.85546875" style="2" customWidth="1"/>
    <col min="8450" max="8451" width="45.85546875" style="2" customWidth="1"/>
    <col min="8452"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3" width="10.85546875" style="2" customWidth="1"/>
    <col min="8464" max="8464" width="2.85546875" style="2" customWidth="1"/>
    <col min="8465" max="8704" width="11.42578125" style="2"/>
    <col min="8705" max="8705" width="2.85546875" style="2" customWidth="1"/>
    <col min="8706" max="8707" width="45.85546875" style="2" customWidth="1"/>
    <col min="8708"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19" width="10.85546875" style="2" customWidth="1"/>
    <col min="8720" max="8720" width="2.85546875" style="2" customWidth="1"/>
    <col min="8721" max="8960" width="11.42578125" style="2"/>
    <col min="8961" max="8961" width="2.85546875" style="2" customWidth="1"/>
    <col min="8962" max="8963" width="45.85546875" style="2" customWidth="1"/>
    <col min="8964"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5" width="10.85546875" style="2" customWidth="1"/>
    <col min="8976" max="8976" width="2.85546875" style="2" customWidth="1"/>
    <col min="8977" max="9216" width="11.42578125" style="2"/>
    <col min="9217" max="9217" width="2.85546875" style="2" customWidth="1"/>
    <col min="9218" max="9219" width="45.85546875" style="2" customWidth="1"/>
    <col min="9220"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1" width="10.85546875" style="2" customWidth="1"/>
    <col min="9232" max="9232" width="2.85546875" style="2" customWidth="1"/>
    <col min="9233" max="9472" width="11.42578125" style="2"/>
    <col min="9473" max="9473" width="2.85546875" style="2" customWidth="1"/>
    <col min="9474" max="9475" width="45.85546875" style="2" customWidth="1"/>
    <col min="9476"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7" width="10.85546875" style="2" customWidth="1"/>
    <col min="9488" max="9488" width="2.85546875" style="2" customWidth="1"/>
    <col min="9489" max="9728" width="11.42578125" style="2"/>
    <col min="9729" max="9729" width="2.85546875" style="2" customWidth="1"/>
    <col min="9730" max="9731" width="45.85546875" style="2" customWidth="1"/>
    <col min="9732"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3" width="10.85546875" style="2" customWidth="1"/>
    <col min="9744" max="9744" width="2.85546875" style="2" customWidth="1"/>
    <col min="9745" max="9984" width="11.42578125" style="2"/>
    <col min="9985" max="9985" width="2.85546875" style="2" customWidth="1"/>
    <col min="9986" max="9987" width="45.85546875" style="2" customWidth="1"/>
    <col min="9988"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9999" width="10.85546875" style="2" customWidth="1"/>
    <col min="10000" max="10000" width="2.85546875" style="2" customWidth="1"/>
    <col min="10001" max="10240" width="11.42578125" style="2"/>
    <col min="10241" max="10241" width="2.85546875" style="2" customWidth="1"/>
    <col min="10242" max="10243" width="45.85546875" style="2" customWidth="1"/>
    <col min="10244"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5" width="10.85546875" style="2" customWidth="1"/>
    <col min="10256" max="10256" width="2.85546875" style="2" customWidth="1"/>
    <col min="10257" max="10496" width="11.42578125" style="2"/>
    <col min="10497" max="10497" width="2.85546875" style="2" customWidth="1"/>
    <col min="10498" max="10499" width="45.85546875" style="2" customWidth="1"/>
    <col min="10500"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1" width="10.85546875" style="2" customWidth="1"/>
    <col min="10512" max="10512" width="2.85546875" style="2" customWidth="1"/>
    <col min="10513" max="10752" width="11.42578125" style="2"/>
    <col min="10753" max="10753" width="2.85546875" style="2" customWidth="1"/>
    <col min="10754" max="10755" width="45.85546875" style="2" customWidth="1"/>
    <col min="10756"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7" width="10.85546875" style="2" customWidth="1"/>
    <col min="10768" max="10768" width="2.85546875" style="2" customWidth="1"/>
    <col min="10769" max="11008" width="11.42578125" style="2"/>
    <col min="11009" max="11009" width="2.85546875" style="2" customWidth="1"/>
    <col min="11010" max="11011" width="45.85546875" style="2" customWidth="1"/>
    <col min="11012"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3" width="10.85546875" style="2" customWidth="1"/>
    <col min="11024" max="11024" width="2.85546875" style="2" customWidth="1"/>
    <col min="11025" max="11264" width="11.42578125" style="2"/>
    <col min="11265" max="11265" width="2.85546875" style="2" customWidth="1"/>
    <col min="11266" max="11267" width="45.85546875" style="2" customWidth="1"/>
    <col min="11268"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79" width="10.85546875" style="2" customWidth="1"/>
    <col min="11280" max="11280" width="2.85546875" style="2" customWidth="1"/>
    <col min="11281" max="11520" width="11.42578125" style="2"/>
    <col min="11521" max="11521" width="2.85546875" style="2" customWidth="1"/>
    <col min="11522" max="11523" width="45.85546875" style="2" customWidth="1"/>
    <col min="11524"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5" width="10.85546875" style="2" customWidth="1"/>
    <col min="11536" max="11536" width="2.85546875" style="2" customWidth="1"/>
    <col min="11537" max="11776" width="11.42578125" style="2"/>
    <col min="11777" max="11777" width="2.85546875" style="2" customWidth="1"/>
    <col min="11778" max="11779" width="45.85546875" style="2" customWidth="1"/>
    <col min="11780"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1" width="10.85546875" style="2" customWidth="1"/>
    <col min="11792" max="11792" width="2.85546875" style="2" customWidth="1"/>
    <col min="11793" max="12032" width="11.42578125" style="2"/>
    <col min="12033" max="12033" width="2.85546875" style="2" customWidth="1"/>
    <col min="12034" max="12035" width="45.85546875" style="2" customWidth="1"/>
    <col min="12036"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7" width="10.85546875" style="2" customWidth="1"/>
    <col min="12048" max="12048" width="2.85546875" style="2" customWidth="1"/>
    <col min="12049" max="12288" width="11.42578125" style="2"/>
    <col min="12289" max="12289" width="2.85546875" style="2" customWidth="1"/>
    <col min="12290" max="12291" width="45.85546875" style="2" customWidth="1"/>
    <col min="12292"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3" width="10.85546875" style="2" customWidth="1"/>
    <col min="12304" max="12304" width="2.85546875" style="2" customWidth="1"/>
    <col min="12305" max="12544" width="11.42578125" style="2"/>
    <col min="12545" max="12545" width="2.85546875" style="2" customWidth="1"/>
    <col min="12546" max="12547" width="45.85546875" style="2" customWidth="1"/>
    <col min="12548"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59" width="10.85546875" style="2" customWidth="1"/>
    <col min="12560" max="12560" width="2.85546875" style="2" customWidth="1"/>
    <col min="12561" max="12800" width="11.42578125" style="2"/>
    <col min="12801" max="12801" width="2.85546875" style="2" customWidth="1"/>
    <col min="12802" max="12803" width="45.85546875" style="2" customWidth="1"/>
    <col min="12804"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5" width="10.85546875" style="2" customWidth="1"/>
    <col min="12816" max="12816" width="2.85546875" style="2" customWidth="1"/>
    <col min="12817" max="13056" width="11.42578125" style="2"/>
    <col min="13057" max="13057" width="2.85546875" style="2" customWidth="1"/>
    <col min="13058" max="13059" width="45.85546875" style="2" customWidth="1"/>
    <col min="13060"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1" width="10.85546875" style="2" customWidth="1"/>
    <col min="13072" max="13072" width="2.85546875" style="2" customWidth="1"/>
    <col min="13073" max="13312" width="11.42578125" style="2"/>
    <col min="13313" max="13313" width="2.85546875" style="2" customWidth="1"/>
    <col min="13314" max="13315" width="45.85546875" style="2" customWidth="1"/>
    <col min="13316"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7" width="10.85546875" style="2" customWidth="1"/>
    <col min="13328" max="13328" width="2.85546875" style="2" customWidth="1"/>
    <col min="13329" max="13568" width="11.42578125" style="2"/>
    <col min="13569" max="13569" width="2.85546875" style="2" customWidth="1"/>
    <col min="13570" max="13571" width="45.85546875" style="2" customWidth="1"/>
    <col min="13572"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3" width="10.85546875" style="2" customWidth="1"/>
    <col min="13584" max="13584" width="2.85546875" style="2" customWidth="1"/>
    <col min="13585" max="13824" width="11.42578125" style="2"/>
    <col min="13825" max="13825" width="2.85546875" style="2" customWidth="1"/>
    <col min="13826" max="13827" width="45.85546875" style="2" customWidth="1"/>
    <col min="13828"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39" width="10.85546875" style="2" customWidth="1"/>
    <col min="13840" max="13840" width="2.85546875" style="2" customWidth="1"/>
    <col min="13841" max="14080" width="11.42578125" style="2"/>
    <col min="14081" max="14081" width="2.85546875" style="2" customWidth="1"/>
    <col min="14082" max="14083" width="45.85546875" style="2" customWidth="1"/>
    <col min="14084"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5" width="10.85546875" style="2" customWidth="1"/>
    <col min="14096" max="14096" width="2.85546875" style="2" customWidth="1"/>
    <col min="14097" max="14336" width="11.42578125" style="2"/>
    <col min="14337" max="14337" width="2.85546875" style="2" customWidth="1"/>
    <col min="14338" max="14339" width="45.85546875" style="2" customWidth="1"/>
    <col min="14340"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1" width="10.85546875" style="2" customWidth="1"/>
    <col min="14352" max="14352" width="2.85546875" style="2" customWidth="1"/>
    <col min="14353" max="14592" width="11.42578125" style="2"/>
    <col min="14593" max="14593" width="2.85546875" style="2" customWidth="1"/>
    <col min="14594" max="14595" width="45.85546875" style="2" customWidth="1"/>
    <col min="14596"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7" width="10.85546875" style="2" customWidth="1"/>
    <col min="14608" max="14608" width="2.85546875" style="2" customWidth="1"/>
    <col min="14609" max="14848" width="11.42578125" style="2"/>
    <col min="14849" max="14849" width="2.85546875" style="2" customWidth="1"/>
    <col min="14850" max="14851" width="45.85546875" style="2" customWidth="1"/>
    <col min="14852"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3" width="10.85546875" style="2" customWidth="1"/>
    <col min="14864" max="14864" width="2.85546875" style="2" customWidth="1"/>
    <col min="14865" max="15104" width="11.42578125" style="2"/>
    <col min="15105" max="15105" width="2.85546875" style="2" customWidth="1"/>
    <col min="15106" max="15107" width="45.85546875" style="2" customWidth="1"/>
    <col min="15108"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19" width="10.85546875" style="2" customWidth="1"/>
    <col min="15120" max="15120" width="2.85546875" style="2" customWidth="1"/>
    <col min="15121" max="15360" width="11.42578125" style="2"/>
    <col min="15361" max="15361" width="2.85546875" style="2" customWidth="1"/>
    <col min="15362" max="15363" width="45.85546875" style="2" customWidth="1"/>
    <col min="15364"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5" width="10.85546875" style="2" customWidth="1"/>
    <col min="15376" max="15376" width="2.85546875" style="2" customWidth="1"/>
    <col min="15377" max="15616" width="11.42578125" style="2"/>
    <col min="15617" max="15617" width="2.85546875" style="2" customWidth="1"/>
    <col min="15618" max="15619" width="45.85546875" style="2" customWidth="1"/>
    <col min="15620"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1" width="10.85546875" style="2" customWidth="1"/>
    <col min="15632" max="15632" width="2.85546875" style="2" customWidth="1"/>
    <col min="15633" max="15872" width="11.42578125" style="2"/>
    <col min="15873" max="15873" width="2.85546875" style="2" customWidth="1"/>
    <col min="15874" max="15875" width="45.85546875" style="2" customWidth="1"/>
    <col min="15876"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7" width="10.85546875" style="2" customWidth="1"/>
    <col min="15888" max="15888" width="2.85546875" style="2" customWidth="1"/>
    <col min="15889" max="16128" width="11.42578125" style="2"/>
    <col min="16129" max="16129" width="2.85546875" style="2" customWidth="1"/>
    <col min="16130" max="16131" width="45.85546875" style="2" customWidth="1"/>
    <col min="16132"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3" width="10.85546875" style="2" customWidth="1"/>
    <col min="16144" max="16144" width="2.85546875" style="2" customWidth="1"/>
    <col min="16145" max="16384" width="11.42578125" style="2"/>
  </cols>
  <sheetData>
    <row r="1" spans="1:17" ht="12" customHeight="1" x14ac:dyDescent="0.25">
      <c r="A1" s="112"/>
      <c r="B1" s="112"/>
      <c r="C1" s="112"/>
      <c r="D1" s="112"/>
      <c r="E1" s="112"/>
      <c r="F1" s="112"/>
      <c r="G1" s="112"/>
      <c r="H1" s="112"/>
      <c r="I1" s="112"/>
      <c r="J1" s="112"/>
      <c r="K1" s="112"/>
      <c r="L1" s="112"/>
      <c r="M1" s="112"/>
      <c r="N1" s="112"/>
      <c r="O1" s="112"/>
      <c r="P1" s="209"/>
    </row>
    <row r="2" spans="1:17" ht="12" customHeight="1" x14ac:dyDescent="0.25">
      <c r="A2" s="112"/>
      <c r="B2" s="4" t="s">
        <v>527</v>
      </c>
      <c r="C2" s="358"/>
      <c r="D2" s="358"/>
      <c r="E2" s="112"/>
      <c r="F2" s="112"/>
      <c r="G2" s="112"/>
      <c r="H2" s="112"/>
      <c r="I2" s="112"/>
      <c r="J2" s="112"/>
      <c r="K2" s="112"/>
      <c r="L2" s="112"/>
      <c r="M2" s="112"/>
      <c r="N2" s="112"/>
      <c r="O2" s="112"/>
      <c r="P2" s="209"/>
    </row>
    <row r="3" spans="1:17" ht="12" customHeight="1" x14ac:dyDescent="0.25">
      <c r="A3" s="112"/>
      <c r="B3" s="6" t="s">
        <v>528</v>
      </c>
      <c r="C3" s="116"/>
      <c r="D3" s="116"/>
      <c r="E3" s="112"/>
      <c r="F3" s="92"/>
      <c r="G3" s="112"/>
      <c r="H3" s="112"/>
      <c r="I3" s="92"/>
      <c r="J3" s="112"/>
      <c r="K3" s="112"/>
      <c r="L3" s="92"/>
      <c r="M3" s="112"/>
      <c r="N3" s="112"/>
      <c r="O3" s="112"/>
      <c r="P3" s="209"/>
    </row>
    <row r="4" spans="1:17" ht="12" customHeight="1" x14ac:dyDescent="0.25">
      <c r="A4" s="12"/>
      <c r="B4" s="2047" t="s">
        <v>4</v>
      </c>
      <c r="C4" s="2047" t="s">
        <v>529</v>
      </c>
      <c r="D4" s="450"/>
      <c r="E4" s="450"/>
      <c r="F4" s="2047" t="s">
        <v>319</v>
      </c>
      <c r="G4" s="2047" t="s">
        <v>320</v>
      </c>
      <c r="H4" s="450"/>
      <c r="I4" s="2047" t="s">
        <v>321</v>
      </c>
      <c r="J4" s="2047" t="s">
        <v>320</v>
      </c>
      <c r="K4" s="450"/>
      <c r="L4" s="2047" t="s">
        <v>322</v>
      </c>
      <c r="M4" s="2047" t="s">
        <v>623</v>
      </c>
      <c r="N4" s="450"/>
      <c r="O4" s="2056" t="s">
        <v>323</v>
      </c>
      <c r="P4" s="209"/>
    </row>
    <row r="5" spans="1:17" ht="12" customHeight="1" x14ac:dyDescent="0.25">
      <c r="A5" s="12"/>
      <c r="B5" s="2054"/>
      <c r="C5" s="2054"/>
      <c r="D5" s="450"/>
      <c r="E5" s="450"/>
      <c r="F5" s="2054"/>
      <c r="G5" s="2054"/>
      <c r="H5" s="450"/>
      <c r="I5" s="2054"/>
      <c r="J5" s="2054"/>
      <c r="K5" s="450"/>
      <c r="L5" s="2054"/>
      <c r="M5" s="2054"/>
      <c r="N5" s="450"/>
      <c r="O5" s="2057"/>
      <c r="P5" s="209"/>
    </row>
    <row r="6" spans="1:17" ht="12" customHeight="1" x14ac:dyDescent="0.25">
      <c r="A6" s="12"/>
      <c r="B6" s="2055"/>
      <c r="C6" s="2055"/>
      <c r="D6" s="515"/>
      <c r="E6" s="515"/>
      <c r="F6" s="2055"/>
      <c r="G6" s="2055"/>
      <c r="H6" s="515"/>
      <c r="I6" s="2055"/>
      <c r="J6" s="2055"/>
      <c r="K6" s="515"/>
      <c r="L6" s="2055"/>
      <c r="M6" s="2055"/>
      <c r="N6" s="515"/>
      <c r="O6" s="2058"/>
      <c r="P6" s="209"/>
    </row>
    <row r="7" spans="1:17" ht="12" customHeight="1" x14ac:dyDescent="0.25">
      <c r="A7" s="16"/>
      <c r="B7" s="16"/>
      <c r="C7" s="16"/>
      <c r="D7" s="16"/>
      <c r="E7" s="12"/>
      <c r="F7" s="16"/>
      <c r="G7" s="16"/>
      <c r="H7" s="12"/>
      <c r="I7" s="16"/>
      <c r="J7" s="16"/>
      <c r="K7" s="12"/>
      <c r="L7" s="16"/>
      <c r="M7" s="16"/>
      <c r="N7" s="12"/>
      <c r="O7" s="16"/>
      <c r="P7" s="209"/>
    </row>
    <row r="8" spans="1:17" ht="12" customHeight="1" x14ac:dyDescent="0.25">
      <c r="A8" s="112"/>
      <c r="B8" s="481" t="s">
        <v>11</v>
      </c>
      <c r="C8" s="16"/>
      <c r="D8" s="16"/>
      <c r="E8" s="12"/>
      <c r="F8" s="21"/>
      <c r="G8" s="21"/>
      <c r="H8" s="16"/>
      <c r="I8" s="21"/>
      <c r="J8" s="21"/>
      <c r="K8" s="16"/>
      <c r="L8" s="21"/>
      <c r="M8" s="21"/>
      <c r="N8" s="16"/>
      <c r="O8" s="21"/>
      <c r="P8" s="209"/>
      <c r="Q8" s="112"/>
    </row>
    <row r="9" spans="1:17" ht="12" customHeight="1" x14ac:dyDescent="0.25">
      <c r="A9" s="113"/>
      <c r="B9" s="26" t="s">
        <v>14</v>
      </c>
      <c r="C9" s="407" t="s">
        <v>530</v>
      </c>
      <c r="D9" s="408" t="s">
        <v>130</v>
      </c>
      <c r="E9" s="112"/>
      <c r="F9" s="727">
        <v>722.92</v>
      </c>
      <c r="G9" s="728">
        <v>42674</v>
      </c>
      <c r="H9" s="1021"/>
      <c r="I9" s="727">
        <v>1112.05</v>
      </c>
      <c r="J9" s="728">
        <v>42395</v>
      </c>
      <c r="K9" s="1021"/>
      <c r="L9" s="727">
        <v>1112.05</v>
      </c>
      <c r="M9" s="1256">
        <v>844.09</v>
      </c>
      <c r="N9" s="974"/>
      <c r="O9" s="946">
        <f>(L9-M9)/M9</f>
        <v>0.3174542998969303</v>
      </c>
      <c r="P9" s="973"/>
      <c r="Q9" s="1086"/>
    </row>
    <row r="10" spans="1:17" ht="12" customHeight="1" x14ac:dyDescent="0.25">
      <c r="A10" s="112"/>
      <c r="B10" s="32" t="s">
        <v>22</v>
      </c>
      <c r="C10" s="399" t="s">
        <v>531</v>
      </c>
      <c r="D10" s="400" t="s">
        <v>130</v>
      </c>
      <c r="E10" s="112"/>
      <c r="F10" s="739">
        <v>35.51</v>
      </c>
      <c r="G10" s="729">
        <v>42599</v>
      </c>
      <c r="H10" s="1021"/>
      <c r="I10" s="739">
        <v>12.72</v>
      </c>
      <c r="J10" s="729">
        <v>42374</v>
      </c>
      <c r="K10" s="1021"/>
      <c r="L10" s="739">
        <v>28.06</v>
      </c>
      <c r="M10" s="921">
        <v>12.74</v>
      </c>
      <c r="N10" s="974"/>
      <c r="O10" s="947">
        <f t="shared" ref="O10:O11" si="0">(L10-M10)/M10</f>
        <v>1.2025117739403453</v>
      </c>
      <c r="P10" s="973"/>
      <c r="Q10" s="1086"/>
    </row>
    <row r="11" spans="1:17" ht="12" customHeight="1" x14ac:dyDescent="0.25">
      <c r="A11" s="112"/>
      <c r="B11" s="42" t="s">
        <v>28</v>
      </c>
      <c r="C11" s="401" t="s">
        <v>532</v>
      </c>
      <c r="D11" s="402" t="s">
        <v>130</v>
      </c>
      <c r="E11" s="149"/>
      <c r="F11" s="741">
        <v>838.55</v>
      </c>
      <c r="G11" s="730">
        <v>42598</v>
      </c>
      <c r="H11" s="1021"/>
      <c r="I11" s="741">
        <v>473.74</v>
      </c>
      <c r="J11" s="730">
        <v>42389</v>
      </c>
      <c r="K11" s="1021"/>
      <c r="L11" s="741">
        <v>762.37</v>
      </c>
      <c r="M11" s="1168">
        <v>525.66</v>
      </c>
      <c r="N11" s="974"/>
      <c r="O11" s="948">
        <f t="shared" si="0"/>
        <v>0.45031008636761416</v>
      </c>
      <c r="P11" s="1086"/>
      <c r="Q11" s="1086"/>
    </row>
    <row r="12" spans="1:17" ht="12" customHeight="1" x14ac:dyDescent="0.25">
      <c r="A12" s="112"/>
      <c r="B12" s="48"/>
      <c r="C12" s="403"/>
      <c r="D12" s="48"/>
      <c r="E12" s="112"/>
      <c r="F12" s="394"/>
      <c r="G12" s="1087"/>
      <c r="H12" s="1021"/>
      <c r="I12" s="394"/>
      <c r="J12" s="394"/>
      <c r="K12" s="394"/>
      <c r="L12" s="394"/>
      <c r="M12" s="394"/>
      <c r="N12" s="974"/>
      <c r="O12" s="1088"/>
      <c r="P12" s="973"/>
      <c r="Q12" s="1086"/>
    </row>
    <row r="13" spans="1:17" s="112" customFormat="1" ht="12" customHeight="1" x14ac:dyDescent="0.25">
      <c r="A13" s="187"/>
      <c r="B13" s="57"/>
      <c r="C13" s="403"/>
      <c r="D13" s="48"/>
      <c r="F13" s="394"/>
      <c r="G13" s="1087"/>
      <c r="H13" s="1021"/>
      <c r="I13" s="394"/>
      <c r="J13" s="360"/>
      <c r="K13" s="360"/>
      <c r="L13" s="360"/>
      <c r="M13" s="394"/>
      <c r="N13" s="974"/>
      <c r="O13" s="1088"/>
      <c r="P13" s="973"/>
      <c r="Q13" s="1086"/>
    </row>
    <row r="14" spans="1:17" ht="12" customHeight="1" x14ac:dyDescent="0.25">
      <c r="A14" s="187"/>
      <c r="B14" s="481" t="s">
        <v>31</v>
      </c>
      <c r="C14" s="405"/>
      <c r="D14" s="21"/>
      <c r="E14" s="112"/>
      <c r="F14" s="360"/>
      <c r="G14" s="1089"/>
      <c r="H14" s="1021"/>
      <c r="I14" s="360"/>
      <c r="J14" s="394"/>
      <c r="K14" s="394"/>
      <c r="L14" s="394"/>
      <c r="M14" s="360"/>
      <c r="N14" s="974"/>
      <c r="O14" s="1090"/>
      <c r="P14" s="973"/>
      <c r="Q14" s="1086"/>
    </row>
    <row r="15" spans="1:17" ht="12" customHeight="1" x14ac:dyDescent="0.25">
      <c r="A15" s="113"/>
      <c r="B15" s="26" t="s">
        <v>700</v>
      </c>
      <c r="C15" s="407" t="s">
        <v>533</v>
      </c>
      <c r="D15" s="408" t="s">
        <v>325</v>
      </c>
      <c r="E15" s="112"/>
      <c r="F15" s="727">
        <v>9203.0198035858102</v>
      </c>
      <c r="G15" s="728">
        <v>42621</v>
      </c>
      <c r="H15" s="1021"/>
      <c r="I15" s="727">
        <v>7050.9616887165203</v>
      </c>
      <c r="J15" s="728">
        <v>42425</v>
      </c>
      <c r="K15" s="1021"/>
      <c r="L15" s="727">
        <v>8386.6945618666105</v>
      </c>
      <c r="M15" s="1256">
        <v>8097.5744694190498</v>
      </c>
      <c r="N15" s="974"/>
      <c r="O15" s="946">
        <f t="shared" ref="O15:O24" si="1">L15/M15-1</f>
        <v>3.5704530231792209E-2</v>
      </c>
      <c r="P15" s="973"/>
      <c r="Q15" s="1086"/>
    </row>
    <row r="16" spans="1:17" ht="12" customHeight="1" x14ac:dyDescent="0.25">
      <c r="A16" s="112"/>
      <c r="B16" s="32" t="s">
        <v>35</v>
      </c>
      <c r="C16" s="409" t="s">
        <v>534</v>
      </c>
      <c r="D16" s="400" t="s">
        <v>325</v>
      </c>
      <c r="E16" s="112"/>
      <c r="F16" s="739">
        <v>6364.88</v>
      </c>
      <c r="G16" s="729">
        <v>42375</v>
      </c>
      <c r="H16" s="1021"/>
      <c r="I16" s="739">
        <v>4703.58</v>
      </c>
      <c r="J16" s="729">
        <v>42711</v>
      </c>
      <c r="K16" s="1021"/>
      <c r="L16" s="739">
        <v>4780.71</v>
      </c>
      <c r="M16" s="921">
        <v>6389.24</v>
      </c>
      <c r="N16" s="974"/>
      <c r="O16" s="947">
        <f t="shared" si="1"/>
        <v>-0.25175607740513739</v>
      </c>
      <c r="P16" s="973"/>
      <c r="Q16" s="1086"/>
    </row>
    <row r="17" spans="1:17" ht="12" customHeight="1" x14ac:dyDescent="0.25">
      <c r="A17" s="2"/>
      <c r="B17" s="32" t="s">
        <v>41</v>
      </c>
      <c r="C17" s="409" t="s">
        <v>535</v>
      </c>
      <c r="D17" s="400" t="s">
        <v>325</v>
      </c>
      <c r="E17" s="112"/>
      <c r="F17" s="739">
        <v>462.53</v>
      </c>
      <c r="G17" s="729">
        <v>42373</v>
      </c>
      <c r="H17" s="1021"/>
      <c r="I17" s="739">
        <v>340.88</v>
      </c>
      <c r="J17" s="729">
        <v>42724</v>
      </c>
      <c r="K17" s="1021"/>
      <c r="L17" s="739">
        <v>358.53</v>
      </c>
      <c r="M17" s="921">
        <v>476.79</v>
      </c>
      <c r="N17" s="974"/>
      <c r="O17" s="947">
        <f t="shared" si="1"/>
        <v>-0.24803372553954584</v>
      </c>
      <c r="P17" s="973"/>
      <c r="Q17" s="1086"/>
    </row>
    <row r="18" spans="1:17" ht="12" customHeight="1" x14ac:dyDescent="0.25">
      <c r="A18" s="112"/>
      <c r="B18" s="32" t="s">
        <v>45</v>
      </c>
      <c r="C18" s="409" t="s">
        <v>536</v>
      </c>
      <c r="D18" s="400" t="s">
        <v>325</v>
      </c>
      <c r="E18" s="112"/>
      <c r="F18" s="739">
        <v>122.71</v>
      </c>
      <c r="G18" s="729">
        <v>42734</v>
      </c>
      <c r="H18" s="1021"/>
      <c r="I18" s="739">
        <v>95.18</v>
      </c>
      <c r="J18" s="729">
        <v>42412</v>
      </c>
      <c r="K18" s="1021"/>
      <c r="L18" s="739">
        <v>122.71</v>
      </c>
      <c r="M18" s="921">
        <v>115.52</v>
      </c>
      <c r="N18" s="974"/>
      <c r="O18" s="947">
        <f t="shared" si="1"/>
        <v>6.2240304709141325E-2</v>
      </c>
      <c r="P18" s="973"/>
      <c r="Q18" s="1086"/>
    </row>
    <row r="19" spans="1:17" ht="12" customHeight="1" x14ac:dyDescent="0.25">
      <c r="A19" s="112"/>
      <c r="B19" s="32" t="s">
        <v>45</v>
      </c>
      <c r="C19" s="409" t="s">
        <v>537</v>
      </c>
      <c r="D19" s="400" t="s">
        <v>325</v>
      </c>
      <c r="E19" s="112"/>
      <c r="F19" s="739">
        <v>1226.42</v>
      </c>
      <c r="G19" s="729">
        <v>42481</v>
      </c>
      <c r="H19" s="1021"/>
      <c r="I19" s="739">
        <v>667.49</v>
      </c>
      <c r="J19" s="729">
        <v>42412</v>
      </c>
      <c r="K19" s="1021"/>
      <c r="L19" s="739">
        <v>942.68</v>
      </c>
      <c r="M19" s="921">
        <v>887.14</v>
      </c>
      <c r="N19" s="974"/>
      <c r="O19" s="947">
        <f t="shared" si="1"/>
        <v>6.2605676668845867E-2</v>
      </c>
      <c r="P19" s="973"/>
      <c r="Q19" s="1086"/>
    </row>
    <row r="20" spans="1:17" s="112" customFormat="1" ht="12" customHeight="1" x14ac:dyDescent="0.25">
      <c r="B20" s="32" t="s">
        <v>47</v>
      </c>
      <c r="C20" s="409" t="s">
        <v>538</v>
      </c>
      <c r="D20" s="400" t="s">
        <v>325</v>
      </c>
      <c r="F20" s="739">
        <v>575.12</v>
      </c>
      <c r="G20" s="729">
        <v>42572</v>
      </c>
      <c r="H20" s="1021"/>
      <c r="I20" s="739">
        <v>631.44000000000005</v>
      </c>
      <c r="J20" s="729">
        <v>42709</v>
      </c>
      <c r="K20" s="1021"/>
      <c r="L20" s="739">
        <v>631.44000000000005</v>
      </c>
      <c r="M20" s="921">
        <v>682.35</v>
      </c>
      <c r="N20" s="974"/>
      <c r="O20" s="947">
        <f t="shared" si="1"/>
        <v>-7.4609804352604892E-2</v>
      </c>
      <c r="P20" s="973"/>
      <c r="Q20" s="1086"/>
    </row>
    <row r="21" spans="1:17" ht="12" customHeight="1" x14ac:dyDescent="0.25">
      <c r="A21" s="112"/>
      <c r="B21" s="32" t="s">
        <v>50</v>
      </c>
      <c r="C21" s="409" t="s">
        <v>539</v>
      </c>
      <c r="D21" s="400" t="s">
        <v>130</v>
      </c>
      <c r="E21" s="149"/>
      <c r="F21" s="739">
        <v>703.79</v>
      </c>
      <c r="G21" s="729">
        <v>42384</v>
      </c>
      <c r="H21" s="1021"/>
      <c r="I21" s="739">
        <v>553.74</v>
      </c>
      <c r="J21" s="729">
        <v>42719</v>
      </c>
      <c r="K21" s="1021"/>
      <c r="L21" s="739">
        <v>568.16999999999996</v>
      </c>
      <c r="M21" s="921">
        <v>681.47940000000006</v>
      </c>
      <c r="N21" s="974"/>
      <c r="O21" s="947">
        <f t="shared" si="1"/>
        <v>-0.16626973610647666</v>
      </c>
      <c r="P21" s="973"/>
      <c r="Q21" s="1086"/>
    </row>
    <row r="22" spans="1:17" ht="12" customHeight="1" x14ac:dyDescent="0.25">
      <c r="A22" s="112"/>
      <c r="B22" s="32" t="s">
        <v>55</v>
      </c>
      <c r="C22" s="409" t="s">
        <v>540</v>
      </c>
      <c r="D22" s="400" t="s">
        <v>325</v>
      </c>
      <c r="E22" s="112"/>
      <c r="F22" s="739">
        <v>2195</v>
      </c>
      <c r="G22" s="729">
        <v>42373</v>
      </c>
      <c r="H22" s="1021"/>
      <c r="I22" s="739">
        <v>2600.7959999999998</v>
      </c>
      <c r="J22" s="729">
        <v>42429</v>
      </c>
      <c r="K22" s="1021"/>
      <c r="L22" s="739">
        <v>2600.7959999999998</v>
      </c>
      <c r="M22" s="921">
        <v>3265.1997999999999</v>
      </c>
      <c r="N22" s="974"/>
      <c r="O22" s="947">
        <f t="shared" si="1"/>
        <v>-0.20348028932257067</v>
      </c>
      <c r="P22" s="973"/>
      <c r="Q22" s="1086"/>
    </row>
    <row r="23" spans="1:17" ht="12" customHeight="1" x14ac:dyDescent="0.25">
      <c r="A23" s="112"/>
      <c r="B23" s="32" t="s">
        <v>56</v>
      </c>
      <c r="C23" s="409" t="s">
        <v>541</v>
      </c>
      <c r="D23" s="400" t="s">
        <v>325</v>
      </c>
      <c r="E23" s="112"/>
      <c r="F23" s="739">
        <v>495.32</v>
      </c>
      <c r="G23" s="729">
        <v>42373</v>
      </c>
      <c r="H23" s="1021"/>
      <c r="I23" s="739">
        <v>427</v>
      </c>
      <c r="J23" s="729">
        <v>42615</v>
      </c>
      <c r="K23" s="1021"/>
      <c r="L23" s="739">
        <v>441</v>
      </c>
      <c r="M23" s="921">
        <v>496.61</v>
      </c>
      <c r="N23" s="974"/>
      <c r="O23" s="947">
        <f t="shared" si="1"/>
        <v>-0.11197921910553554</v>
      </c>
      <c r="P23" s="973"/>
      <c r="Q23" s="1086"/>
    </row>
    <row r="24" spans="1:17" ht="12" customHeight="1" x14ac:dyDescent="0.25">
      <c r="A24" s="112"/>
      <c r="B24" s="42" t="s">
        <v>160</v>
      </c>
      <c r="C24" s="401" t="s">
        <v>542</v>
      </c>
      <c r="D24" s="402" t="s">
        <v>325</v>
      </c>
      <c r="E24" s="149"/>
      <c r="F24" s="741">
        <v>616.27</v>
      </c>
      <c r="G24" s="730">
        <v>42734</v>
      </c>
      <c r="H24" s="1021"/>
      <c r="I24" s="741">
        <v>490.09</v>
      </c>
      <c r="J24" s="730">
        <v>42376</v>
      </c>
      <c r="K24" s="1021"/>
      <c r="L24" s="741">
        <v>616.27</v>
      </c>
      <c r="M24" s="1168">
        <v>522.62</v>
      </c>
      <c r="N24" s="974"/>
      <c r="O24" s="948">
        <f t="shared" si="1"/>
        <v>0.17919329531973505</v>
      </c>
      <c r="P24" s="1086"/>
      <c r="Q24" s="1086"/>
    </row>
    <row r="25" spans="1:17" ht="12" customHeight="1" x14ac:dyDescent="0.25">
      <c r="A25" s="112"/>
      <c r="B25" s="72"/>
      <c r="C25" s="58"/>
      <c r="D25" s="411"/>
      <c r="E25" s="112"/>
      <c r="F25" s="394"/>
      <c r="G25" s="1087"/>
      <c r="H25" s="1021"/>
      <c r="I25" s="394"/>
      <c r="J25" s="394"/>
      <c r="K25" s="394"/>
      <c r="L25" s="394"/>
      <c r="M25" s="394"/>
      <c r="N25" s="974"/>
      <c r="O25" s="1091"/>
      <c r="P25" s="973"/>
      <c r="Q25" s="1086"/>
    </row>
    <row r="26" spans="1:17" ht="12" customHeight="1" x14ac:dyDescent="0.25">
      <c r="A26" s="187"/>
      <c r="B26" s="48"/>
      <c r="C26" s="403"/>
      <c r="D26" s="411"/>
      <c r="E26" s="112"/>
      <c r="F26" s="394"/>
      <c r="G26" s="1087"/>
      <c r="H26" s="1021"/>
      <c r="I26" s="394"/>
      <c r="J26" s="394"/>
      <c r="K26" s="394"/>
      <c r="L26" s="394"/>
      <c r="M26" s="394"/>
      <c r="N26" s="974"/>
      <c r="O26" s="1088"/>
      <c r="P26" s="973"/>
      <c r="Q26" s="1086"/>
    </row>
    <row r="27" spans="1:17" ht="12" customHeight="1" x14ac:dyDescent="0.25">
      <c r="A27" s="187"/>
      <c r="B27" s="481" t="s">
        <v>64</v>
      </c>
      <c r="C27" s="405"/>
      <c r="D27" s="8"/>
      <c r="F27" s="360"/>
      <c r="G27" s="1089"/>
      <c r="H27" s="1021"/>
      <c r="I27" s="360"/>
      <c r="J27" s="394"/>
      <c r="K27" s="394"/>
      <c r="L27" s="394"/>
      <c r="M27" s="360"/>
      <c r="N27" s="974"/>
      <c r="O27" s="1090"/>
      <c r="P27" s="973"/>
      <c r="Q27" s="1086"/>
    </row>
    <row r="28" spans="1:17" ht="12" customHeight="1" x14ac:dyDescent="0.25">
      <c r="A28" s="113"/>
      <c r="B28" s="26" t="s">
        <v>166</v>
      </c>
      <c r="C28" s="407" t="s">
        <v>543</v>
      </c>
      <c r="D28" s="408" t="s">
        <v>325</v>
      </c>
      <c r="E28" s="112"/>
      <c r="F28" s="727">
        <v>2445.91</v>
      </c>
      <c r="G28" s="728">
        <v>42380</v>
      </c>
      <c r="H28" s="1021"/>
      <c r="I28" s="727">
        <v>2145.02</v>
      </c>
      <c r="J28" s="728">
        <v>42732</v>
      </c>
      <c r="K28" s="1021"/>
      <c r="L28" s="727">
        <v>2311</v>
      </c>
      <c r="M28" s="1256">
        <v>2829</v>
      </c>
      <c r="N28" s="974"/>
      <c r="O28" s="946">
        <f t="shared" ref="O28:O39" si="2">L28/M28-1</f>
        <v>-0.18310357016613643</v>
      </c>
      <c r="P28" s="973"/>
      <c r="Q28" s="1086"/>
    </row>
    <row r="29" spans="1:17" ht="12" customHeight="1" x14ac:dyDescent="0.25">
      <c r="A29" s="112"/>
      <c r="B29" s="32" t="s">
        <v>78</v>
      </c>
      <c r="C29" s="415" t="s">
        <v>544</v>
      </c>
      <c r="D29" s="416" t="s">
        <v>325</v>
      </c>
      <c r="E29" s="112"/>
      <c r="F29" s="739">
        <v>1060.03</v>
      </c>
      <c r="G29" s="729">
        <v>42670</v>
      </c>
      <c r="H29" s="1021"/>
      <c r="I29" s="739">
        <v>965.57</v>
      </c>
      <c r="J29" s="729">
        <v>42625</v>
      </c>
      <c r="K29" s="1021"/>
      <c r="L29" s="739">
        <v>976.45</v>
      </c>
      <c r="M29" s="921">
        <v>972.33</v>
      </c>
      <c r="N29" s="974"/>
      <c r="O29" s="947">
        <f t="shared" si="2"/>
        <v>4.2372445568892303E-3</v>
      </c>
      <c r="P29" s="973"/>
      <c r="Q29" s="1086"/>
    </row>
    <row r="30" spans="1:17" s="112" customFormat="1" ht="12" customHeight="1" x14ac:dyDescent="0.25">
      <c r="B30" s="32" t="s">
        <v>79</v>
      </c>
      <c r="C30" s="415" t="s">
        <v>545</v>
      </c>
      <c r="D30" s="416" t="s">
        <v>325</v>
      </c>
      <c r="F30" s="739">
        <v>1954</v>
      </c>
      <c r="G30" s="729">
        <v>42725</v>
      </c>
      <c r="H30" s="1021"/>
      <c r="I30" s="739">
        <v>1601.19</v>
      </c>
      <c r="J30" s="729">
        <v>42411</v>
      </c>
      <c r="K30" s="1021"/>
      <c r="L30" s="739">
        <v>1927.86</v>
      </c>
      <c r="M30" s="921">
        <v>1688.17</v>
      </c>
      <c r="N30" s="974"/>
      <c r="O30" s="947">
        <f t="shared" si="2"/>
        <v>0.14198214634782036</v>
      </c>
      <c r="P30" s="973"/>
      <c r="Q30" s="1086"/>
    </row>
    <row r="31" spans="1:17" ht="12" customHeight="1" x14ac:dyDescent="0.25">
      <c r="A31" s="112"/>
      <c r="B31" s="32" t="s">
        <v>603</v>
      </c>
      <c r="C31" s="415" t="s">
        <v>546</v>
      </c>
      <c r="D31" s="416" t="s">
        <v>325</v>
      </c>
      <c r="E31" s="112"/>
      <c r="F31" s="739">
        <v>681</v>
      </c>
      <c r="G31" s="729">
        <v>42523</v>
      </c>
      <c r="H31" s="1021"/>
      <c r="I31" s="739">
        <v>541</v>
      </c>
      <c r="J31" s="729">
        <v>42389</v>
      </c>
      <c r="K31" s="1021"/>
      <c r="L31" s="739">
        <v>663.39</v>
      </c>
      <c r="M31" s="921">
        <v>748.56</v>
      </c>
      <c r="N31" s="974"/>
      <c r="O31" s="947">
        <f t="shared" si="2"/>
        <v>-0.11377845463289515</v>
      </c>
      <c r="P31" s="1086"/>
      <c r="Q31" s="1086"/>
    </row>
    <row r="32" spans="1:17" ht="12" customHeight="1" x14ac:dyDescent="0.25">
      <c r="A32" s="112"/>
      <c r="B32" s="32" t="s">
        <v>82</v>
      </c>
      <c r="C32" s="415" t="s">
        <v>547</v>
      </c>
      <c r="D32" s="416" t="s">
        <v>325</v>
      </c>
      <c r="E32" s="112"/>
      <c r="F32" s="739">
        <v>1081.3</v>
      </c>
      <c r="G32" s="729">
        <v>42619</v>
      </c>
      <c r="H32" s="1021"/>
      <c r="I32" s="739">
        <v>932.86</v>
      </c>
      <c r="J32" s="729">
        <v>42412</v>
      </c>
      <c r="K32" s="1021"/>
      <c r="L32" s="739">
        <v>1063.55</v>
      </c>
      <c r="M32" s="921">
        <v>869.83</v>
      </c>
      <c r="N32" s="974"/>
      <c r="O32" s="947">
        <f t="shared" si="2"/>
        <v>0.22271018474874382</v>
      </c>
      <c r="P32" s="973"/>
      <c r="Q32" s="1086"/>
    </row>
    <row r="33" spans="1:17" ht="12" customHeight="1" x14ac:dyDescent="0.25">
      <c r="A33" s="112"/>
      <c r="B33" s="32" t="s">
        <v>83</v>
      </c>
      <c r="C33" s="415" t="s">
        <v>548</v>
      </c>
      <c r="D33" s="416" t="s">
        <v>325</v>
      </c>
      <c r="E33" s="112"/>
      <c r="F33" s="739">
        <v>2217.67</v>
      </c>
      <c r="G33" s="729">
        <v>42723</v>
      </c>
      <c r="H33" s="1021"/>
      <c r="I33" s="739">
        <v>1713.86</v>
      </c>
      <c r="J33" s="729">
        <v>42557</v>
      </c>
      <c r="K33" s="1021"/>
      <c r="L33" s="739">
        <v>2199.16</v>
      </c>
      <c r="M33" s="921">
        <v>2195</v>
      </c>
      <c r="N33" s="974"/>
      <c r="O33" s="947">
        <f t="shared" si="2"/>
        <v>1.8952164009111705E-3</v>
      </c>
      <c r="P33" s="973"/>
      <c r="Q33" s="1086"/>
    </row>
    <row r="34" spans="1:17" ht="12" customHeight="1" x14ac:dyDescent="0.25">
      <c r="A34" s="112"/>
      <c r="B34" s="32" t="s">
        <v>84</v>
      </c>
      <c r="C34" s="415" t="s">
        <v>549</v>
      </c>
      <c r="D34" s="416" t="s">
        <v>325</v>
      </c>
      <c r="E34" s="112"/>
      <c r="F34" s="739">
        <v>1562.1890109999999</v>
      </c>
      <c r="G34" s="729">
        <v>42405</v>
      </c>
      <c r="H34" s="1021"/>
      <c r="I34" s="739">
        <v>1276.8184138300001</v>
      </c>
      <c r="J34" s="729">
        <v>42677</v>
      </c>
      <c r="K34" s="1021"/>
      <c r="L34" s="739">
        <v>1393.9025042200001</v>
      </c>
      <c r="M34" s="921">
        <v>1436.5033972799999</v>
      </c>
      <c r="N34" s="974"/>
      <c r="O34" s="947">
        <f t="shared" si="2"/>
        <v>-2.9655964016976233E-2</v>
      </c>
      <c r="P34" s="973"/>
      <c r="Q34" s="1086"/>
    </row>
    <row r="35" spans="1:17" ht="12" customHeight="1" x14ac:dyDescent="0.25">
      <c r="A35" s="112"/>
      <c r="B35" s="32" t="s">
        <v>90</v>
      </c>
      <c r="C35" s="415" t="s">
        <v>550</v>
      </c>
      <c r="D35" s="416" t="s">
        <v>325</v>
      </c>
      <c r="E35" s="203"/>
      <c r="F35" s="739">
        <v>438.82</v>
      </c>
      <c r="G35" s="729">
        <v>42696</v>
      </c>
      <c r="H35" s="1021"/>
      <c r="I35" s="739">
        <v>287.35000000000002</v>
      </c>
      <c r="J35" s="729">
        <v>42389</v>
      </c>
      <c r="K35" s="1021"/>
      <c r="L35" s="739">
        <v>386.92</v>
      </c>
      <c r="M35" s="921">
        <v>193.34</v>
      </c>
      <c r="N35" s="974"/>
      <c r="O35" s="947">
        <f t="shared" si="2"/>
        <v>1.0012413365056378</v>
      </c>
      <c r="P35" s="973"/>
      <c r="Q35" s="1086"/>
    </row>
    <row r="36" spans="1:17" ht="12" customHeight="1" x14ac:dyDescent="0.25">
      <c r="A36" s="112"/>
      <c r="B36" s="32" t="s">
        <v>94</v>
      </c>
      <c r="C36" s="415" t="s">
        <v>507</v>
      </c>
      <c r="D36" s="416" t="s">
        <v>325</v>
      </c>
      <c r="F36" s="739">
        <v>91</v>
      </c>
      <c r="G36" s="729">
        <v>42621</v>
      </c>
      <c r="H36" s="1021"/>
      <c r="I36" s="739">
        <v>71</v>
      </c>
      <c r="J36" s="729" t="s">
        <v>551</v>
      </c>
      <c r="K36" s="1021"/>
      <c r="L36" s="739">
        <v>89</v>
      </c>
      <c r="M36" s="921">
        <v>56</v>
      </c>
      <c r="N36" s="974"/>
      <c r="O36" s="947">
        <f t="shared" si="2"/>
        <v>0.58928571428571419</v>
      </c>
      <c r="P36" s="973"/>
      <c r="Q36" s="1086"/>
    </row>
    <row r="37" spans="1:17" ht="12" customHeight="1" x14ac:dyDescent="0.25">
      <c r="A37" s="112"/>
      <c r="B37" s="32" t="s">
        <v>95</v>
      </c>
      <c r="C37" s="415" t="s">
        <v>552</v>
      </c>
      <c r="D37" s="416" t="s">
        <v>325</v>
      </c>
      <c r="F37" s="739">
        <v>1218.3800000000001</v>
      </c>
      <c r="G37" s="729">
        <v>42668</v>
      </c>
      <c r="H37" s="1021"/>
      <c r="I37" s="739">
        <v>1163.1300000000001</v>
      </c>
      <c r="J37" s="729">
        <v>42733</v>
      </c>
      <c r="K37" s="1021"/>
      <c r="L37" s="739">
        <v>1189.69</v>
      </c>
      <c r="M37" s="921">
        <v>1213.3599999999999</v>
      </c>
      <c r="N37" s="974"/>
      <c r="O37" s="947">
        <f t="shared" si="2"/>
        <v>-1.9507813015098407E-2</v>
      </c>
      <c r="P37" s="973"/>
      <c r="Q37" s="1086"/>
    </row>
    <row r="38" spans="1:17" ht="12" customHeight="1" x14ac:dyDescent="0.25">
      <c r="A38" s="112"/>
      <c r="B38" s="32" t="s">
        <v>97</v>
      </c>
      <c r="C38" s="415" t="s">
        <v>509</v>
      </c>
      <c r="D38" s="416" t="s">
        <v>130</v>
      </c>
      <c r="F38" s="739">
        <v>90.65</v>
      </c>
      <c r="G38" s="729">
        <v>42734</v>
      </c>
      <c r="H38" s="360"/>
      <c r="I38" s="739">
        <v>72.61</v>
      </c>
      <c r="J38" s="729">
        <v>42424</v>
      </c>
      <c r="K38" s="1021"/>
      <c r="L38" s="739">
        <v>90.648600000000002</v>
      </c>
      <c r="M38" s="921">
        <v>83.72</v>
      </c>
      <c r="N38" s="974"/>
      <c r="O38" s="947">
        <f t="shared" si="2"/>
        <v>8.2759197324414835E-2</v>
      </c>
      <c r="P38" s="973"/>
      <c r="Q38" s="1086"/>
    </row>
    <row r="39" spans="1:17" ht="12" customHeight="1" x14ac:dyDescent="0.25">
      <c r="A39" s="112"/>
      <c r="B39" s="42" t="s">
        <v>105</v>
      </c>
      <c r="C39" s="401" t="s">
        <v>553</v>
      </c>
      <c r="D39" s="402" t="s">
        <v>325</v>
      </c>
      <c r="E39" s="149"/>
      <c r="F39" s="741">
        <v>203.74</v>
      </c>
      <c r="G39" s="730">
        <v>42732</v>
      </c>
      <c r="H39" s="1021"/>
      <c r="I39" s="741">
        <v>192.12</v>
      </c>
      <c r="J39" s="730">
        <v>42572</v>
      </c>
      <c r="K39" s="1021"/>
      <c r="L39" s="741">
        <v>203.36</v>
      </c>
      <c r="M39" s="1168">
        <v>202.89</v>
      </c>
      <c r="N39" s="974"/>
      <c r="O39" s="948">
        <f t="shared" si="2"/>
        <v>2.3165261964612771E-3</v>
      </c>
      <c r="P39" s="1086"/>
      <c r="Q39" s="1086"/>
    </row>
    <row r="40" spans="1:17" ht="12" customHeight="1" x14ac:dyDescent="0.25">
      <c r="A40" s="112"/>
      <c r="B40" s="112"/>
      <c r="C40" s="92"/>
      <c r="D40" s="112"/>
      <c r="F40" s="360"/>
      <c r="G40" s="360"/>
      <c r="H40" s="360"/>
      <c r="I40" s="360"/>
      <c r="J40" s="1092"/>
      <c r="K40" s="360"/>
      <c r="L40" s="360"/>
      <c r="M40" s="1089"/>
      <c r="N40" s="974"/>
      <c r="O40" s="974"/>
      <c r="P40" s="1086"/>
      <c r="Q40" s="1086"/>
    </row>
    <row r="41" spans="1:17" ht="12" customHeight="1" x14ac:dyDescent="0.25">
      <c r="A41" s="112"/>
      <c r="B41" s="87" t="s">
        <v>110</v>
      </c>
      <c r="C41" s="203"/>
      <c r="D41" s="203"/>
      <c r="F41" s="974"/>
      <c r="G41" s="974"/>
      <c r="H41" s="974"/>
      <c r="I41" s="974"/>
      <c r="J41" s="974"/>
      <c r="K41" s="974"/>
      <c r="L41" s="974"/>
      <c r="M41" s="974"/>
      <c r="N41" s="974"/>
      <c r="O41" s="974"/>
      <c r="P41" s="973"/>
      <c r="Q41" s="1086"/>
    </row>
    <row r="42" spans="1:17" ht="12" customHeight="1" x14ac:dyDescent="0.25">
      <c r="A42" s="112"/>
      <c r="B42" s="87" t="s">
        <v>554</v>
      </c>
      <c r="C42" s="203"/>
      <c r="D42" s="203"/>
      <c r="F42" s="1086"/>
      <c r="G42" s="1086"/>
      <c r="H42" s="1086"/>
      <c r="I42" s="1086"/>
      <c r="J42" s="1086"/>
      <c r="K42" s="1086"/>
      <c r="L42" s="1086"/>
      <c r="M42" s="1086"/>
      <c r="N42" s="1086"/>
      <c r="O42" s="1086"/>
      <c r="P42" s="973"/>
      <c r="Q42" s="1086"/>
    </row>
    <row r="43" spans="1:17" ht="12" customHeight="1" x14ac:dyDescent="0.25">
      <c r="A43" s="112"/>
      <c r="B43" s="87" t="s">
        <v>555</v>
      </c>
      <c r="C43" s="80"/>
      <c r="D43" s="80"/>
      <c r="F43" s="112"/>
      <c r="G43" s="112"/>
      <c r="H43" s="112"/>
      <c r="I43" s="112"/>
      <c r="J43" s="112"/>
      <c r="K43" s="112"/>
      <c r="L43" s="112"/>
      <c r="N43" s="112"/>
      <c r="O43" s="112"/>
      <c r="P43" s="209"/>
      <c r="Q43" s="112"/>
    </row>
    <row r="44" spans="1:17" ht="12" customHeight="1" x14ac:dyDescent="0.25">
      <c r="B44" s="87" t="s">
        <v>112</v>
      </c>
      <c r="P44" s="209"/>
    </row>
    <row r="45" spans="1:17" ht="12" customHeight="1" x14ac:dyDescent="0.25">
      <c r="B45" s="94"/>
    </row>
    <row r="46" spans="1:17" ht="12" customHeight="1" x14ac:dyDescent="0.25">
      <c r="B46" s="87"/>
    </row>
    <row r="47" spans="1:17" ht="12" customHeight="1" x14ac:dyDescent="0.25">
      <c r="B47" s="87"/>
    </row>
    <row r="48" spans="1:17" ht="12" customHeight="1" x14ac:dyDescent="0.25">
      <c r="B48" s="87"/>
    </row>
    <row r="49" spans="2:2" ht="12" customHeight="1" x14ac:dyDescent="0.25">
      <c r="B49" s="79"/>
    </row>
    <row r="50" spans="2:2" ht="12" customHeight="1" x14ac:dyDescent="0.25">
      <c r="B50" s="79"/>
    </row>
    <row r="51" spans="2:2" ht="12" customHeight="1" x14ac:dyDescent="0.25">
      <c r="B51" s="79"/>
    </row>
    <row r="52" spans="2:2" ht="12" customHeight="1" x14ac:dyDescent="0.25">
      <c r="B52" s="79"/>
    </row>
    <row r="53" spans="2:2" ht="12" customHeight="1" x14ac:dyDescent="0.25">
      <c r="B53" s="79"/>
    </row>
    <row r="54" spans="2:2" ht="12" customHeight="1" x14ac:dyDescent="0.25">
      <c r="B54" s="79"/>
    </row>
    <row r="55" spans="2:2" ht="12" customHeight="1" x14ac:dyDescent="0.25">
      <c r="B55" s="79"/>
    </row>
    <row r="56" spans="2:2" ht="12" customHeight="1" x14ac:dyDescent="0.25">
      <c r="B56" s="79"/>
    </row>
    <row r="57" spans="2:2" ht="12" customHeight="1" x14ac:dyDescent="0.25">
      <c r="B57" s="79"/>
    </row>
    <row r="58" spans="2:2" ht="12" customHeight="1" x14ac:dyDescent="0.25">
      <c r="B58" s="79"/>
    </row>
    <row r="59" spans="2:2" ht="12" customHeight="1" x14ac:dyDescent="0.25">
      <c r="B59" s="79"/>
    </row>
  </sheetData>
  <mergeCells count="9">
    <mergeCell ref="J4:J6"/>
    <mergeCell ref="L4:L6"/>
    <mergeCell ref="M4:M6"/>
    <mergeCell ref="O4:O6"/>
    <mergeCell ref="B4:B6"/>
    <mergeCell ref="C4:C6"/>
    <mergeCell ref="F4:F6"/>
    <mergeCell ref="G4:G6"/>
    <mergeCell ref="I4:I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V104"/>
  <sheetViews>
    <sheetView showGridLines="0" topLeftCell="A16" zoomScale="85" zoomScaleNormal="85" workbookViewId="0">
      <selection activeCell="M24" sqref="M24"/>
    </sheetView>
  </sheetViews>
  <sheetFormatPr defaultColWidth="6.7109375" defaultRowHeight="15" x14ac:dyDescent="0.25"/>
  <cols>
    <col min="1" max="1" width="2.85546875" style="1" customWidth="1"/>
    <col min="2" max="2" width="37.42578125" style="1" customWidth="1"/>
    <col min="3" max="3" width="5.28515625" style="1" bestFit="1" customWidth="1"/>
    <col min="4" max="5" width="15.7109375" style="1" customWidth="1"/>
    <col min="6" max="7" width="2.85546875" style="1" customWidth="1"/>
    <col min="8" max="8" width="10.85546875" style="1" customWidth="1"/>
    <col min="9" max="9" width="2.85546875" style="2" customWidth="1"/>
    <col min="10" max="11" width="12.28515625" style="2" customWidth="1"/>
    <col min="12" max="12" width="2.85546875" style="3" customWidth="1"/>
    <col min="13" max="13" width="37.42578125" style="3" customWidth="1"/>
    <col min="14" max="15" width="15.7109375" style="3" customWidth="1"/>
    <col min="16" max="16" width="2.85546875" style="3" customWidth="1"/>
    <col min="17" max="17" width="10.85546875" style="3" customWidth="1"/>
    <col min="18" max="18" width="2.85546875" style="3" customWidth="1"/>
    <col min="19" max="256" width="6.7109375" style="3"/>
    <col min="257" max="257" width="2.85546875" style="3" customWidth="1"/>
    <col min="258" max="258" width="37.42578125" style="3" customWidth="1"/>
    <col min="259" max="259" width="5.28515625" style="3" bestFit="1" customWidth="1"/>
    <col min="260" max="261" width="15.7109375" style="3" customWidth="1"/>
    <col min="262" max="263" width="2.85546875" style="3" customWidth="1"/>
    <col min="264" max="264" width="10.85546875" style="3" customWidth="1"/>
    <col min="265" max="265" width="2.85546875" style="3" customWidth="1"/>
    <col min="266" max="267" width="12.28515625" style="3" customWidth="1"/>
    <col min="268" max="268" width="2.85546875" style="3" customWidth="1"/>
    <col min="269" max="269" width="37.42578125" style="3" customWidth="1"/>
    <col min="270" max="271" width="15.7109375" style="3" customWidth="1"/>
    <col min="272" max="272" width="2.85546875" style="3" customWidth="1"/>
    <col min="273" max="273" width="10.85546875" style="3" customWidth="1"/>
    <col min="274" max="274" width="2.85546875" style="3" customWidth="1"/>
    <col min="275" max="512" width="6.7109375" style="3"/>
    <col min="513" max="513" width="2.85546875" style="3" customWidth="1"/>
    <col min="514" max="514" width="37.42578125" style="3" customWidth="1"/>
    <col min="515" max="515" width="5.28515625" style="3" bestFit="1" customWidth="1"/>
    <col min="516" max="517" width="15.7109375" style="3" customWidth="1"/>
    <col min="518" max="519" width="2.85546875" style="3" customWidth="1"/>
    <col min="520" max="520" width="10.85546875" style="3" customWidth="1"/>
    <col min="521" max="521" width="2.85546875" style="3" customWidth="1"/>
    <col min="522" max="523" width="12.28515625" style="3" customWidth="1"/>
    <col min="524" max="524" width="2.85546875" style="3" customWidth="1"/>
    <col min="525" max="525" width="37.42578125" style="3" customWidth="1"/>
    <col min="526" max="527" width="15.7109375" style="3" customWidth="1"/>
    <col min="528" max="528" width="2.85546875" style="3" customWidth="1"/>
    <col min="529" max="529" width="10.85546875" style="3" customWidth="1"/>
    <col min="530" max="530" width="2.85546875" style="3" customWidth="1"/>
    <col min="531" max="768" width="6.7109375" style="3"/>
    <col min="769" max="769" width="2.85546875" style="3" customWidth="1"/>
    <col min="770" max="770" width="37.42578125" style="3" customWidth="1"/>
    <col min="771" max="771" width="5.28515625" style="3" bestFit="1" customWidth="1"/>
    <col min="772" max="773" width="15.7109375" style="3" customWidth="1"/>
    <col min="774" max="775" width="2.85546875" style="3" customWidth="1"/>
    <col min="776" max="776" width="10.85546875" style="3" customWidth="1"/>
    <col min="777" max="777" width="2.85546875" style="3" customWidth="1"/>
    <col min="778" max="779" width="12.28515625" style="3" customWidth="1"/>
    <col min="780" max="780" width="2.85546875" style="3" customWidth="1"/>
    <col min="781" max="781" width="37.42578125" style="3" customWidth="1"/>
    <col min="782" max="783" width="15.7109375" style="3" customWidth="1"/>
    <col min="784" max="784" width="2.85546875" style="3" customWidth="1"/>
    <col min="785" max="785" width="10.85546875" style="3" customWidth="1"/>
    <col min="786" max="786" width="2.85546875" style="3" customWidth="1"/>
    <col min="787" max="1024" width="6.7109375" style="3"/>
    <col min="1025" max="1025" width="2.85546875" style="3" customWidth="1"/>
    <col min="1026" max="1026" width="37.42578125" style="3" customWidth="1"/>
    <col min="1027" max="1027" width="5.28515625" style="3" bestFit="1" customWidth="1"/>
    <col min="1028" max="1029" width="15.7109375" style="3" customWidth="1"/>
    <col min="1030" max="1031" width="2.85546875" style="3" customWidth="1"/>
    <col min="1032" max="1032" width="10.85546875" style="3" customWidth="1"/>
    <col min="1033" max="1033" width="2.85546875" style="3" customWidth="1"/>
    <col min="1034" max="1035" width="12.28515625" style="3" customWidth="1"/>
    <col min="1036" max="1036" width="2.85546875" style="3" customWidth="1"/>
    <col min="1037" max="1037" width="37.42578125" style="3" customWidth="1"/>
    <col min="1038" max="1039" width="15.7109375" style="3" customWidth="1"/>
    <col min="1040" max="1040" width="2.85546875" style="3" customWidth="1"/>
    <col min="1041" max="1041" width="10.85546875" style="3" customWidth="1"/>
    <col min="1042" max="1042" width="2.85546875" style="3" customWidth="1"/>
    <col min="1043" max="1280" width="6.7109375" style="3"/>
    <col min="1281" max="1281" width="2.85546875" style="3" customWidth="1"/>
    <col min="1282" max="1282" width="37.42578125" style="3" customWidth="1"/>
    <col min="1283" max="1283" width="5.28515625" style="3" bestFit="1" customWidth="1"/>
    <col min="1284" max="1285" width="15.7109375" style="3" customWidth="1"/>
    <col min="1286" max="1287" width="2.85546875" style="3" customWidth="1"/>
    <col min="1288" max="1288" width="10.85546875" style="3" customWidth="1"/>
    <col min="1289" max="1289" width="2.85546875" style="3" customWidth="1"/>
    <col min="1290" max="1291" width="12.28515625" style="3" customWidth="1"/>
    <col min="1292" max="1292" width="2.85546875" style="3" customWidth="1"/>
    <col min="1293" max="1293" width="37.42578125" style="3" customWidth="1"/>
    <col min="1294" max="1295" width="15.7109375" style="3" customWidth="1"/>
    <col min="1296" max="1296" width="2.85546875" style="3" customWidth="1"/>
    <col min="1297" max="1297" width="10.85546875" style="3" customWidth="1"/>
    <col min="1298" max="1298" width="2.85546875" style="3" customWidth="1"/>
    <col min="1299" max="1536" width="6.7109375" style="3"/>
    <col min="1537" max="1537" width="2.85546875" style="3" customWidth="1"/>
    <col min="1538" max="1538" width="37.42578125" style="3" customWidth="1"/>
    <col min="1539" max="1539" width="5.28515625" style="3" bestFit="1" customWidth="1"/>
    <col min="1540" max="1541" width="15.7109375" style="3" customWidth="1"/>
    <col min="1542" max="1543" width="2.85546875" style="3" customWidth="1"/>
    <col min="1544" max="1544" width="10.85546875" style="3" customWidth="1"/>
    <col min="1545" max="1545" width="2.85546875" style="3" customWidth="1"/>
    <col min="1546" max="1547" width="12.28515625" style="3" customWidth="1"/>
    <col min="1548" max="1548" width="2.85546875" style="3" customWidth="1"/>
    <col min="1549" max="1549" width="37.42578125" style="3" customWidth="1"/>
    <col min="1550" max="1551" width="15.7109375" style="3" customWidth="1"/>
    <col min="1552" max="1552" width="2.85546875" style="3" customWidth="1"/>
    <col min="1553" max="1553" width="10.85546875" style="3" customWidth="1"/>
    <col min="1554" max="1554" width="2.85546875" style="3" customWidth="1"/>
    <col min="1555" max="1792" width="6.7109375" style="3"/>
    <col min="1793" max="1793" width="2.85546875" style="3" customWidth="1"/>
    <col min="1794" max="1794" width="37.42578125" style="3" customWidth="1"/>
    <col min="1795" max="1795" width="5.28515625" style="3" bestFit="1" customWidth="1"/>
    <col min="1796" max="1797" width="15.7109375" style="3" customWidth="1"/>
    <col min="1798" max="1799" width="2.85546875" style="3" customWidth="1"/>
    <col min="1800" max="1800" width="10.85546875" style="3" customWidth="1"/>
    <col min="1801" max="1801" width="2.85546875" style="3" customWidth="1"/>
    <col min="1802" max="1803" width="12.28515625" style="3" customWidth="1"/>
    <col min="1804" max="1804" width="2.85546875" style="3" customWidth="1"/>
    <col min="1805" max="1805" width="37.42578125" style="3" customWidth="1"/>
    <col min="1806" max="1807" width="15.7109375" style="3" customWidth="1"/>
    <col min="1808" max="1808" width="2.85546875" style="3" customWidth="1"/>
    <col min="1809" max="1809" width="10.85546875" style="3" customWidth="1"/>
    <col min="1810" max="1810" width="2.85546875" style="3" customWidth="1"/>
    <col min="1811" max="2048" width="6.7109375" style="3"/>
    <col min="2049" max="2049" width="2.85546875" style="3" customWidth="1"/>
    <col min="2050" max="2050" width="37.42578125" style="3" customWidth="1"/>
    <col min="2051" max="2051" width="5.28515625" style="3" bestFit="1" customWidth="1"/>
    <col min="2052" max="2053" width="15.7109375" style="3" customWidth="1"/>
    <col min="2054" max="2055" width="2.85546875" style="3" customWidth="1"/>
    <col min="2056" max="2056" width="10.85546875" style="3" customWidth="1"/>
    <col min="2057" max="2057" width="2.85546875" style="3" customWidth="1"/>
    <col min="2058" max="2059" width="12.28515625" style="3" customWidth="1"/>
    <col min="2060" max="2060" width="2.85546875" style="3" customWidth="1"/>
    <col min="2061" max="2061" width="37.42578125" style="3" customWidth="1"/>
    <col min="2062" max="2063" width="15.7109375" style="3" customWidth="1"/>
    <col min="2064" max="2064" width="2.85546875" style="3" customWidth="1"/>
    <col min="2065" max="2065" width="10.85546875" style="3" customWidth="1"/>
    <col min="2066" max="2066" width="2.85546875" style="3" customWidth="1"/>
    <col min="2067" max="2304" width="6.7109375" style="3"/>
    <col min="2305" max="2305" width="2.85546875" style="3" customWidth="1"/>
    <col min="2306" max="2306" width="37.42578125" style="3" customWidth="1"/>
    <col min="2307" max="2307" width="5.28515625" style="3" bestFit="1" customWidth="1"/>
    <col min="2308" max="2309" width="15.7109375" style="3" customWidth="1"/>
    <col min="2310" max="2311" width="2.85546875" style="3" customWidth="1"/>
    <col min="2312" max="2312" width="10.85546875" style="3" customWidth="1"/>
    <col min="2313" max="2313" width="2.85546875" style="3" customWidth="1"/>
    <col min="2314" max="2315" width="12.28515625" style="3" customWidth="1"/>
    <col min="2316" max="2316" width="2.85546875" style="3" customWidth="1"/>
    <col min="2317" max="2317" width="37.42578125" style="3" customWidth="1"/>
    <col min="2318" max="2319" width="15.7109375" style="3" customWidth="1"/>
    <col min="2320" max="2320" width="2.85546875" style="3" customWidth="1"/>
    <col min="2321" max="2321" width="10.85546875" style="3" customWidth="1"/>
    <col min="2322" max="2322" width="2.85546875" style="3" customWidth="1"/>
    <col min="2323" max="2560" width="6.7109375" style="3"/>
    <col min="2561" max="2561" width="2.85546875" style="3" customWidth="1"/>
    <col min="2562" max="2562" width="37.42578125" style="3" customWidth="1"/>
    <col min="2563" max="2563" width="5.28515625" style="3" bestFit="1" customWidth="1"/>
    <col min="2564" max="2565" width="15.7109375" style="3" customWidth="1"/>
    <col min="2566" max="2567" width="2.85546875" style="3" customWidth="1"/>
    <col min="2568" max="2568" width="10.85546875" style="3" customWidth="1"/>
    <col min="2569" max="2569" width="2.85546875" style="3" customWidth="1"/>
    <col min="2570" max="2571" width="12.28515625" style="3" customWidth="1"/>
    <col min="2572" max="2572" width="2.85546875" style="3" customWidth="1"/>
    <col min="2573" max="2573" width="37.42578125" style="3" customWidth="1"/>
    <col min="2574" max="2575" width="15.7109375" style="3" customWidth="1"/>
    <col min="2576" max="2576" width="2.85546875" style="3" customWidth="1"/>
    <col min="2577" max="2577" width="10.85546875" style="3" customWidth="1"/>
    <col min="2578" max="2578" width="2.85546875" style="3" customWidth="1"/>
    <col min="2579" max="2816" width="6.7109375" style="3"/>
    <col min="2817" max="2817" width="2.85546875" style="3" customWidth="1"/>
    <col min="2818" max="2818" width="37.42578125" style="3" customWidth="1"/>
    <col min="2819" max="2819" width="5.28515625" style="3" bestFit="1" customWidth="1"/>
    <col min="2820" max="2821" width="15.7109375" style="3" customWidth="1"/>
    <col min="2822" max="2823" width="2.85546875" style="3" customWidth="1"/>
    <col min="2824" max="2824" width="10.85546875" style="3" customWidth="1"/>
    <col min="2825" max="2825" width="2.85546875" style="3" customWidth="1"/>
    <col min="2826" max="2827" width="12.28515625" style="3" customWidth="1"/>
    <col min="2828" max="2828" width="2.85546875" style="3" customWidth="1"/>
    <col min="2829" max="2829" width="37.42578125" style="3" customWidth="1"/>
    <col min="2830" max="2831" width="15.7109375" style="3" customWidth="1"/>
    <col min="2832" max="2832" width="2.85546875" style="3" customWidth="1"/>
    <col min="2833" max="2833" width="10.85546875" style="3" customWidth="1"/>
    <col min="2834" max="2834" width="2.85546875" style="3" customWidth="1"/>
    <col min="2835" max="3072" width="6.7109375" style="3"/>
    <col min="3073" max="3073" width="2.85546875" style="3" customWidth="1"/>
    <col min="3074" max="3074" width="37.42578125" style="3" customWidth="1"/>
    <col min="3075" max="3075" width="5.28515625" style="3" bestFit="1" customWidth="1"/>
    <col min="3076" max="3077" width="15.7109375" style="3" customWidth="1"/>
    <col min="3078" max="3079" width="2.85546875" style="3" customWidth="1"/>
    <col min="3080" max="3080" width="10.85546875" style="3" customWidth="1"/>
    <col min="3081" max="3081" width="2.85546875" style="3" customWidth="1"/>
    <col min="3082" max="3083" width="12.28515625" style="3" customWidth="1"/>
    <col min="3084" max="3084" width="2.85546875" style="3" customWidth="1"/>
    <col min="3085" max="3085" width="37.42578125" style="3" customWidth="1"/>
    <col min="3086" max="3087" width="15.7109375" style="3" customWidth="1"/>
    <col min="3088" max="3088" width="2.85546875" style="3" customWidth="1"/>
    <col min="3089" max="3089" width="10.85546875" style="3" customWidth="1"/>
    <col min="3090" max="3090" width="2.85546875" style="3" customWidth="1"/>
    <col min="3091" max="3328" width="6.7109375" style="3"/>
    <col min="3329" max="3329" width="2.85546875" style="3" customWidth="1"/>
    <col min="3330" max="3330" width="37.42578125" style="3" customWidth="1"/>
    <col min="3331" max="3331" width="5.28515625" style="3" bestFit="1" customWidth="1"/>
    <col min="3332" max="3333" width="15.7109375" style="3" customWidth="1"/>
    <col min="3334" max="3335" width="2.85546875" style="3" customWidth="1"/>
    <col min="3336" max="3336" width="10.85546875" style="3" customWidth="1"/>
    <col min="3337" max="3337" width="2.85546875" style="3" customWidth="1"/>
    <col min="3338" max="3339" width="12.28515625" style="3" customWidth="1"/>
    <col min="3340" max="3340" width="2.85546875" style="3" customWidth="1"/>
    <col min="3341" max="3341" width="37.42578125" style="3" customWidth="1"/>
    <col min="3342" max="3343" width="15.7109375" style="3" customWidth="1"/>
    <col min="3344" max="3344" width="2.85546875" style="3" customWidth="1"/>
    <col min="3345" max="3345" width="10.85546875" style="3" customWidth="1"/>
    <col min="3346" max="3346" width="2.85546875" style="3" customWidth="1"/>
    <col min="3347" max="3584" width="6.7109375" style="3"/>
    <col min="3585" max="3585" width="2.85546875" style="3" customWidth="1"/>
    <col min="3586" max="3586" width="37.42578125" style="3" customWidth="1"/>
    <col min="3587" max="3587" width="5.28515625" style="3" bestFit="1" customWidth="1"/>
    <col min="3588" max="3589" width="15.7109375" style="3" customWidth="1"/>
    <col min="3590" max="3591" width="2.85546875" style="3" customWidth="1"/>
    <col min="3592" max="3592" width="10.85546875" style="3" customWidth="1"/>
    <col min="3593" max="3593" width="2.85546875" style="3" customWidth="1"/>
    <col min="3594" max="3595" width="12.28515625" style="3" customWidth="1"/>
    <col min="3596" max="3596" width="2.85546875" style="3" customWidth="1"/>
    <col min="3597" max="3597" width="37.42578125" style="3" customWidth="1"/>
    <col min="3598" max="3599" width="15.7109375" style="3" customWidth="1"/>
    <col min="3600" max="3600" width="2.85546875" style="3" customWidth="1"/>
    <col min="3601" max="3601" width="10.85546875" style="3" customWidth="1"/>
    <col min="3602" max="3602" width="2.85546875" style="3" customWidth="1"/>
    <col min="3603" max="3840" width="6.7109375" style="3"/>
    <col min="3841" max="3841" width="2.85546875" style="3" customWidth="1"/>
    <col min="3842" max="3842" width="37.42578125" style="3" customWidth="1"/>
    <col min="3843" max="3843" width="5.28515625" style="3" bestFit="1" customWidth="1"/>
    <col min="3844" max="3845" width="15.7109375" style="3" customWidth="1"/>
    <col min="3846" max="3847" width="2.85546875" style="3" customWidth="1"/>
    <col min="3848" max="3848" width="10.85546875" style="3" customWidth="1"/>
    <col min="3849" max="3849" width="2.85546875" style="3" customWidth="1"/>
    <col min="3850" max="3851" width="12.28515625" style="3" customWidth="1"/>
    <col min="3852" max="3852" width="2.85546875" style="3" customWidth="1"/>
    <col min="3853" max="3853" width="37.42578125" style="3" customWidth="1"/>
    <col min="3854" max="3855" width="15.7109375" style="3" customWidth="1"/>
    <col min="3856" max="3856" width="2.85546875" style="3" customWidth="1"/>
    <col min="3857" max="3857" width="10.85546875" style="3" customWidth="1"/>
    <col min="3858" max="3858" width="2.85546875" style="3" customWidth="1"/>
    <col min="3859" max="4096" width="6.7109375" style="3"/>
    <col min="4097" max="4097" width="2.85546875" style="3" customWidth="1"/>
    <col min="4098" max="4098" width="37.42578125" style="3" customWidth="1"/>
    <col min="4099" max="4099" width="5.28515625" style="3" bestFit="1" customWidth="1"/>
    <col min="4100" max="4101" width="15.7109375" style="3" customWidth="1"/>
    <col min="4102" max="4103" width="2.85546875" style="3" customWidth="1"/>
    <col min="4104" max="4104" width="10.85546875" style="3" customWidth="1"/>
    <col min="4105" max="4105" width="2.85546875" style="3" customWidth="1"/>
    <col min="4106" max="4107" width="12.28515625" style="3" customWidth="1"/>
    <col min="4108" max="4108" width="2.85546875" style="3" customWidth="1"/>
    <col min="4109" max="4109" width="37.42578125" style="3" customWidth="1"/>
    <col min="4110" max="4111" width="15.7109375" style="3" customWidth="1"/>
    <col min="4112" max="4112" width="2.85546875" style="3" customWidth="1"/>
    <col min="4113" max="4113" width="10.85546875" style="3" customWidth="1"/>
    <col min="4114" max="4114" width="2.85546875" style="3" customWidth="1"/>
    <col min="4115" max="4352" width="6.7109375" style="3"/>
    <col min="4353" max="4353" width="2.85546875" style="3" customWidth="1"/>
    <col min="4354" max="4354" width="37.42578125" style="3" customWidth="1"/>
    <col min="4355" max="4355" width="5.28515625" style="3" bestFit="1" customWidth="1"/>
    <col min="4356" max="4357" width="15.7109375" style="3" customWidth="1"/>
    <col min="4358" max="4359" width="2.85546875" style="3" customWidth="1"/>
    <col min="4360" max="4360" width="10.85546875" style="3" customWidth="1"/>
    <col min="4361" max="4361" width="2.85546875" style="3" customWidth="1"/>
    <col min="4362" max="4363" width="12.28515625" style="3" customWidth="1"/>
    <col min="4364" max="4364" width="2.85546875" style="3" customWidth="1"/>
    <col min="4365" max="4365" width="37.42578125" style="3" customWidth="1"/>
    <col min="4366" max="4367" width="15.7109375" style="3" customWidth="1"/>
    <col min="4368" max="4368" width="2.85546875" style="3" customWidth="1"/>
    <col min="4369" max="4369" width="10.85546875" style="3" customWidth="1"/>
    <col min="4370" max="4370" width="2.85546875" style="3" customWidth="1"/>
    <col min="4371" max="4608" width="6.7109375" style="3"/>
    <col min="4609" max="4609" width="2.85546875" style="3" customWidth="1"/>
    <col min="4610" max="4610" width="37.42578125" style="3" customWidth="1"/>
    <col min="4611" max="4611" width="5.28515625" style="3" bestFit="1" customWidth="1"/>
    <col min="4612" max="4613" width="15.7109375" style="3" customWidth="1"/>
    <col min="4614" max="4615" width="2.85546875" style="3" customWidth="1"/>
    <col min="4616" max="4616" width="10.85546875" style="3" customWidth="1"/>
    <col min="4617" max="4617" width="2.85546875" style="3" customWidth="1"/>
    <col min="4618" max="4619" width="12.28515625" style="3" customWidth="1"/>
    <col min="4620" max="4620" width="2.85546875" style="3" customWidth="1"/>
    <col min="4621" max="4621" width="37.42578125" style="3" customWidth="1"/>
    <col min="4622" max="4623" width="15.7109375" style="3" customWidth="1"/>
    <col min="4624" max="4624" width="2.85546875" style="3" customWidth="1"/>
    <col min="4625" max="4625" width="10.85546875" style="3" customWidth="1"/>
    <col min="4626" max="4626" width="2.85546875" style="3" customWidth="1"/>
    <col min="4627" max="4864" width="6.7109375" style="3"/>
    <col min="4865" max="4865" width="2.85546875" style="3" customWidth="1"/>
    <col min="4866" max="4866" width="37.42578125" style="3" customWidth="1"/>
    <col min="4867" max="4867" width="5.28515625" style="3" bestFit="1" customWidth="1"/>
    <col min="4868" max="4869" width="15.7109375" style="3" customWidth="1"/>
    <col min="4870" max="4871" width="2.85546875" style="3" customWidth="1"/>
    <col min="4872" max="4872" width="10.85546875" style="3" customWidth="1"/>
    <col min="4873" max="4873" width="2.85546875" style="3" customWidth="1"/>
    <col min="4874" max="4875" width="12.28515625" style="3" customWidth="1"/>
    <col min="4876" max="4876" width="2.85546875" style="3" customWidth="1"/>
    <col min="4877" max="4877" width="37.42578125" style="3" customWidth="1"/>
    <col min="4878" max="4879" width="15.7109375" style="3" customWidth="1"/>
    <col min="4880" max="4880" width="2.85546875" style="3" customWidth="1"/>
    <col min="4881" max="4881" width="10.85546875" style="3" customWidth="1"/>
    <col min="4882" max="4882" width="2.85546875" style="3" customWidth="1"/>
    <col min="4883" max="5120" width="6.7109375" style="3"/>
    <col min="5121" max="5121" width="2.85546875" style="3" customWidth="1"/>
    <col min="5122" max="5122" width="37.42578125" style="3" customWidth="1"/>
    <col min="5123" max="5123" width="5.28515625" style="3" bestFit="1" customWidth="1"/>
    <col min="5124" max="5125" width="15.7109375" style="3" customWidth="1"/>
    <col min="5126" max="5127" width="2.85546875" style="3" customWidth="1"/>
    <col min="5128" max="5128" width="10.85546875" style="3" customWidth="1"/>
    <col min="5129" max="5129" width="2.85546875" style="3" customWidth="1"/>
    <col min="5130" max="5131" width="12.28515625" style="3" customWidth="1"/>
    <col min="5132" max="5132" width="2.85546875" style="3" customWidth="1"/>
    <col min="5133" max="5133" width="37.42578125" style="3" customWidth="1"/>
    <col min="5134" max="5135" width="15.7109375" style="3" customWidth="1"/>
    <col min="5136" max="5136" width="2.85546875" style="3" customWidth="1"/>
    <col min="5137" max="5137" width="10.85546875" style="3" customWidth="1"/>
    <col min="5138" max="5138" width="2.85546875" style="3" customWidth="1"/>
    <col min="5139" max="5376" width="6.7109375" style="3"/>
    <col min="5377" max="5377" width="2.85546875" style="3" customWidth="1"/>
    <col min="5378" max="5378" width="37.42578125" style="3" customWidth="1"/>
    <col min="5379" max="5379" width="5.28515625" style="3" bestFit="1" customWidth="1"/>
    <col min="5380" max="5381" width="15.7109375" style="3" customWidth="1"/>
    <col min="5382" max="5383" width="2.85546875" style="3" customWidth="1"/>
    <col min="5384" max="5384" width="10.85546875" style="3" customWidth="1"/>
    <col min="5385" max="5385" width="2.85546875" style="3" customWidth="1"/>
    <col min="5386" max="5387" width="12.28515625" style="3" customWidth="1"/>
    <col min="5388" max="5388" width="2.85546875" style="3" customWidth="1"/>
    <col min="5389" max="5389" width="37.42578125" style="3" customWidth="1"/>
    <col min="5390" max="5391" width="15.7109375" style="3" customWidth="1"/>
    <col min="5392" max="5392" width="2.85546875" style="3" customWidth="1"/>
    <col min="5393" max="5393" width="10.85546875" style="3" customWidth="1"/>
    <col min="5394" max="5394" width="2.85546875" style="3" customWidth="1"/>
    <col min="5395" max="5632" width="6.7109375" style="3"/>
    <col min="5633" max="5633" width="2.85546875" style="3" customWidth="1"/>
    <col min="5634" max="5634" width="37.42578125" style="3" customWidth="1"/>
    <col min="5635" max="5635" width="5.28515625" style="3" bestFit="1" customWidth="1"/>
    <col min="5636" max="5637" width="15.7109375" style="3" customWidth="1"/>
    <col min="5638" max="5639" width="2.85546875" style="3" customWidth="1"/>
    <col min="5640" max="5640" width="10.85546875" style="3" customWidth="1"/>
    <col min="5641" max="5641" width="2.85546875" style="3" customWidth="1"/>
    <col min="5642" max="5643" width="12.28515625" style="3" customWidth="1"/>
    <col min="5644" max="5644" width="2.85546875" style="3" customWidth="1"/>
    <col min="5645" max="5645" width="37.42578125" style="3" customWidth="1"/>
    <col min="5646" max="5647" width="15.7109375" style="3" customWidth="1"/>
    <col min="5648" max="5648" width="2.85546875" style="3" customWidth="1"/>
    <col min="5649" max="5649" width="10.85546875" style="3" customWidth="1"/>
    <col min="5650" max="5650" width="2.85546875" style="3" customWidth="1"/>
    <col min="5651" max="5888" width="6.7109375" style="3"/>
    <col min="5889" max="5889" width="2.85546875" style="3" customWidth="1"/>
    <col min="5890" max="5890" width="37.42578125" style="3" customWidth="1"/>
    <col min="5891" max="5891" width="5.28515625" style="3" bestFit="1" customWidth="1"/>
    <col min="5892" max="5893" width="15.7109375" style="3" customWidth="1"/>
    <col min="5894" max="5895" width="2.85546875" style="3" customWidth="1"/>
    <col min="5896" max="5896" width="10.85546875" style="3" customWidth="1"/>
    <col min="5897" max="5897" width="2.85546875" style="3" customWidth="1"/>
    <col min="5898" max="5899" width="12.28515625" style="3" customWidth="1"/>
    <col min="5900" max="5900" width="2.85546875" style="3" customWidth="1"/>
    <col min="5901" max="5901" width="37.42578125" style="3" customWidth="1"/>
    <col min="5902" max="5903" width="15.7109375" style="3" customWidth="1"/>
    <col min="5904" max="5904" width="2.85546875" style="3" customWidth="1"/>
    <col min="5905" max="5905" width="10.85546875" style="3" customWidth="1"/>
    <col min="5906" max="5906" width="2.85546875" style="3" customWidth="1"/>
    <col min="5907" max="6144" width="6.7109375" style="3"/>
    <col min="6145" max="6145" width="2.85546875" style="3" customWidth="1"/>
    <col min="6146" max="6146" width="37.42578125" style="3" customWidth="1"/>
    <col min="6147" max="6147" width="5.28515625" style="3" bestFit="1" customWidth="1"/>
    <col min="6148" max="6149" width="15.7109375" style="3" customWidth="1"/>
    <col min="6150" max="6151" width="2.85546875" style="3" customWidth="1"/>
    <col min="6152" max="6152" width="10.85546875" style="3" customWidth="1"/>
    <col min="6153" max="6153" width="2.85546875" style="3" customWidth="1"/>
    <col min="6154" max="6155" width="12.28515625" style="3" customWidth="1"/>
    <col min="6156" max="6156" width="2.85546875" style="3" customWidth="1"/>
    <col min="6157" max="6157" width="37.42578125" style="3" customWidth="1"/>
    <col min="6158" max="6159" width="15.7109375" style="3" customWidth="1"/>
    <col min="6160" max="6160" width="2.85546875" style="3" customWidth="1"/>
    <col min="6161" max="6161" width="10.85546875" style="3" customWidth="1"/>
    <col min="6162" max="6162" width="2.85546875" style="3" customWidth="1"/>
    <col min="6163" max="6400" width="6.7109375" style="3"/>
    <col min="6401" max="6401" width="2.85546875" style="3" customWidth="1"/>
    <col min="6402" max="6402" width="37.42578125" style="3" customWidth="1"/>
    <col min="6403" max="6403" width="5.28515625" style="3" bestFit="1" customWidth="1"/>
    <col min="6404" max="6405" width="15.7109375" style="3" customWidth="1"/>
    <col min="6406" max="6407" width="2.85546875" style="3" customWidth="1"/>
    <col min="6408" max="6408" width="10.85546875" style="3" customWidth="1"/>
    <col min="6409" max="6409" width="2.85546875" style="3" customWidth="1"/>
    <col min="6410" max="6411" width="12.28515625" style="3" customWidth="1"/>
    <col min="6412" max="6412" width="2.85546875" style="3" customWidth="1"/>
    <col min="6413" max="6413" width="37.42578125" style="3" customWidth="1"/>
    <col min="6414" max="6415" width="15.7109375" style="3" customWidth="1"/>
    <col min="6416" max="6416" width="2.85546875" style="3" customWidth="1"/>
    <col min="6417" max="6417" width="10.85546875" style="3" customWidth="1"/>
    <col min="6418" max="6418" width="2.85546875" style="3" customWidth="1"/>
    <col min="6419" max="6656" width="6.7109375" style="3"/>
    <col min="6657" max="6657" width="2.85546875" style="3" customWidth="1"/>
    <col min="6658" max="6658" width="37.42578125" style="3" customWidth="1"/>
    <col min="6659" max="6659" width="5.28515625" style="3" bestFit="1" customWidth="1"/>
    <col min="6660" max="6661" width="15.7109375" style="3" customWidth="1"/>
    <col min="6662" max="6663" width="2.85546875" style="3" customWidth="1"/>
    <col min="6664" max="6664" width="10.85546875" style="3" customWidth="1"/>
    <col min="6665" max="6665" width="2.85546875" style="3" customWidth="1"/>
    <col min="6666" max="6667" width="12.28515625" style="3" customWidth="1"/>
    <col min="6668" max="6668" width="2.85546875" style="3" customWidth="1"/>
    <col min="6669" max="6669" width="37.42578125" style="3" customWidth="1"/>
    <col min="6670" max="6671" width="15.7109375" style="3" customWidth="1"/>
    <col min="6672" max="6672" width="2.85546875" style="3" customWidth="1"/>
    <col min="6673" max="6673" width="10.85546875" style="3" customWidth="1"/>
    <col min="6674" max="6674" width="2.85546875" style="3" customWidth="1"/>
    <col min="6675" max="6912" width="6.7109375" style="3"/>
    <col min="6913" max="6913" width="2.85546875" style="3" customWidth="1"/>
    <col min="6914" max="6914" width="37.42578125" style="3" customWidth="1"/>
    <col min="6915" max="6915" width="5.28515625" style="3" bestFit="1" customWidth="1"/>
    <col min="6916" max="6917" width="15.7109375" style="3" customWidth="1"/>
    <col min="6918" max="6919" width="2.85546875" style="3" customWidth="1"/>
    <col min="6920" max="6920" width="10.85546875" style="3" customWidth="1"/>
    <col min="6921" max="6921" width="2.85546875" style="3" customWidth="1"/>
    <col min="6922" max="6923" width="12.28515625" style="3" customWidth="1"/>
    <col min="6924" max="6924" width="2.85546875" style="3" customWidth="1"/>
    <col min="6925" max="6925" width="37.42578125" style="3" customWidth="1"/>
    <col min="6926" max="6927" width="15.7109375" style="3" customWidth="1"/>
    <col min="6928" max="6928" width="2.85546875" style="3" customWidth="1"/>
    <col min="6929" max="6929" width="10.85546875" style="3" customWidth="1"/>
    <col min="6930" max="6930" width="2.85546875" style="3" customWidth="1"/>
    <col min="6931" max="7168" width="6.7109375" style="3"/>
    <col min="7169" max="7169" width="2.85546875" style="3" customWidth="1"/>
    <col min="7170" max="7170" width="37.42578125" style="3" customWidth="1"/>
    <col min="7171" max="7171" width="5.28515625" style="3" bestFit="1" customWidth="1"/>
    <col min="7172" max="7173" width="15.7109375" style="3" customWidth="1"/>
    <col min="7174" max="7175" width="2.85546875" style="3" customWidth="1"/>
    <col min="7176" max="7176" width="10.85546875" style="3" customWidth="1"/>
    <col min="7177" max="7177" width="2.85546875" style="3" customWidth="1"/>
    <col min="7178" max="7179" width="12.28515625" style="3" customWidth="1"/>
    <col min="7180" max="7180" width="2.85546875" style="3" customWidth="1"/>
    <col min="7181" max="7181" width="37.42578125" style="3" customWidth="1"/>
    <col min="7182" max="7183" width="15.7109375" style="3" customWidth="1"/>
    <col min="7184" max="7184" width="2.85546875" style="3" customWidth="1"/>
    <col min="7185" max="7185" width="10.85546875" style="3" customWidth="1"/>
    <col min="7186" max="7186" width="2.85546875" style="3" customWidth="1"/>
    <col min="7187" max="7424" width="6.7109375" style="3"/>
    <col min="7425" max="7425" width="2.85546875" style="3" customWidth="1"/>
    <col min="7426" max="7426" width="37.42578125" style="3" customWidth="1"/>
    <col min="7427" max="7427" width="5.28515625" style="3" bestFit="1" customWidth="1"/>
    <col min="7428" max="7429" width="15.7109375" style="3" customWidth="1"/>
    <col min="7430" max="7431" width="2.85546875" style="3" customWidth="1"/>
    <col min="7432" max="7432" width="10.85546875" style="3" customWidth="1"/>
    <col min="7433" max="7433" width="2.85546875" style="3" customWidth="1"/>
    <col min="7434" max="7435" width="12.28515625" style="3" customWidth="1"/>
    <col min="7436" max="7436" width="2.85546875" style="3" customWidth="1"/>
    <col min="7437" max="7437" width="37.42578125" style="3" customWidth="1"/>
    <col min="7438" max="7439" width="15.7109375" style="3" customWidth="1"/>
    <col min="7440" max="7440" width="2.85546875" style="3" customWidth="1"/>
    <col min="7441" max="7441" width="10.85546875" style="3" customWidth="1"/>
    <col min="7442" max="7442" width="2.85546875" style="3" customWidth="1"/>
    <col min="7443" max="7680" width="6.7109375" style="3"/>
    <col min="7681" max="7681" width="2.85546875" style="3" customWidth="1"/>
    <col min="7682" max="7682" width="37.42578125" style="3" customWidth="1"/>
    <col min="7683" max="7683" width="5.28515625" style="3" bestFit="1" customWidth="1"/>
    <col min="7684" max="7685" width="15.7109375" style="3" customWidth="1"/>
    <col min="7686" max="7687" width="2.85546875" style="3" customWidth="1"/>
    <col min="7688" max="7688" width="10.85546875" style="3" customWidth="1"/>
    <col min="7689" max="7689" width="2.85546875" style="3" customWidth="1"/>
    <col min="7690" max="7691" width="12.28515625" style="3" customWidth="1"/>
    <col min="7692" max="7692" width="2.85546875" style="3" customWidth="1"/>
    <col min="7693" max="7693" width="37.42578125" style="3" customWidth="1"/>
    <col min="7694" max="7695" width="15.7109375" style="3" customWidth="1"/>
    <col min="7696" max="7696" width="2.85546875" style="3" customWidth="1"/>
    <col min="7697" max="7697" width="10.85546875" style="3" customWidth="1"/>
    <col min="7698" max="7698" width="2.85546875" style="3" customWidth="1"/>
    <col min="7699" max="7936" width="6.7109375" style="3"/>
    <col min="7937" max="7937" width="2.85546875" style="3" customWidth="1"/>
    <col min="7938" max="7938" width="37.42578125" style="3" customWidth="1"/>
    <col min="7939" max="7939" width="5.28515625" style="3" bestFit="1" customWidth="1"/>
    <col min="7940" max="7941" width="15.7109375" style="3" customWidth="1"/>
    <col min="7942" max="7943" width="2.85546875" style="3" customWidth="1"/>
    <col min="7944" max="7944" width="10.85546875" style="3" customWidth="1"/>
    <col min="7945" max="7945" width="2.85546875" style="3" customWidth="1"/>
    <col min="7946" max="7947" width="12.28515625" style="3" customWidth="1"/>
    <col min="7948" max="7948" width="2.85546875" style="3" customWidth="1"/>
    <col min="7949" max="7949" width="37.42578125" style="3" customWidth="1"/>
    <col min="7950" max="7951" width="15.7109375" style="3" customWidth="1"/>
    <col min="7952" max="7952" width="2.85546875" style="3" customWidth="1"/>
    <col min="7953" max="7953" width="10.85546875" style="3" customWidth="1"/>
    <col min="7954" max="7954" width="2.85546875" style="3" customWidth="1"/>
    <col min="7955" max="8192" width="6.7109375" style="3"/>
    <col min="8193" max="8193" width="2.85546875" style="3" customWidth="1"/>
    <col min="8194" max="8194" width="37.42578125" style="3" customWidth="1"/>
    <col min="8195" max="8195" width="5.28515625" style="3" bestFit="1" customWidth="1"/>
    <col min="8196" max="8197" width="15.7109375" style="3" customWidth="1"/>
    <col min="8198" max="8199" width="2.85546875" style="3" customWidth="1"/>
    <col min="8200" max="8200" width="10.85546875" style="3" customWidth="1"/>
    <col min="8201" max="8201" width="2.85546875" style="3" customWidth="1"/>
    <col min="8202" max="8203" width="12.28515625" style="3" customWidth="1"/>
    <col min="8204" max="8204" width="2.85546875" style="3" customWidth="1"/>
    <col min="8205" max="8205" width="37.42578125" style="3" customWidth="1"/>
    <col min="8206" max="8207" width="15.7109375" style="3" customWidth="1"/>
    <col min="8208" max="8208" width="2.85546875" style="3" customWidth="1"/>
    <col min="8209" max="8209" width="10.85546875" style="3" customWidth="1"/>
    <col min="8210" max="8210" width="2.85546875" style="3" customWidth="1"/>
    <col min="8211" max="8448" width="6.7109375" style="3"/>
    <col min="8449" max="8449" width="2.85546875" style="3" customWidth="1"/>
    <col min="8450" max="8450" width="37.42578125" style="3" customWidth="1"/>
    <col min="8451" max="8451" width="5.28515625" style="3" bestFit="1" customWidth="1"/>
    <col min="8452" max="8453" width="15.7109375" style="3" customWidth="1"/>
    <col min="8454" max="8455" width="2.85546875" style="3" customWidth="1"/>
    <col min="8456" max="8456" width="10.85546875" style="3" customWidth="1"/>
    <col min="8457" max="8457" width="2.85546875" style="3" customWidth="1"/>
    <col min="8458" max="8459" width="12.28515625" style="3" customWidth="1"/>
    <col min="8460" max="8460" width="2.85546875" style="3" customWidth="1"/>
    <col min="8461" max="8461" width="37.42578125" style="3" customWidth="1"/>
    <col min="8462" max="8463" width="15.7109375" style="3" customWidth="1"/>
    <col min="8464" max="8464" width="2.85546875" style="3" customWidth="1"/>
    <col min="8465" max="8465" width="10.85546875" style="3" customWidth="1"/>
    <col min="8466" max="8466" width="2.85546875" style="3" customWidth="1"/>
    <col min="8467" max="8704" width="6.7109375" style="3"/>
    <col min="8705" max="8705" width="2.85546875" style="3" customWidth="1"/>
    <col min="8706" max="8706" width="37.42578125" style="3" customWidth="1"/>
    <col min="8707" max="8707" width="5.28515625" style="3" bestFit="1" customWidth="1"/>
    <col min="8708" max="8709" width="15.7109375" style="3" customWidth="1"/>
    <col min="8710" max="8711" width="2.85546875" style="3" customWidth="1"/>
    <col min="8712" max="8712" width="10.85546875" style="3" customWidth="1"/>
    <col min="8713" max="8713" width="2.85546875" style="3" customWidth="1"/>
    <col min="8714" max="8715" width="12.28515625" style="3" customWidth="1"/>
    <col min="8716" max="8716" width="2.85546875" style="3" customWidth="1"/>
    <col min="8717" max="8717" width="37.42578125" style="3" customWidth="1"/>
    <col min="8718" max="8719" width="15.7109375" style="3" customWidth="1"/>
    <col min="8720" max="8720" width="2.85546875" style="3" customWidth="1"/>
    <col min="8721" max="8721" width="10.85546875" style="3" customWidth="1"/>
    <col min="8722" max="8722" width="2.85546875" style="3" customWidth="1"/>
    <col min="8723" max="8960" width="6.7109375" style="3"/>
    <col min="8961" max="8961" width="2.85546875" style="3" customWidth="1"/>
    <col min="8962" max="8962" width="37.42578125" style="3" customWidth="1"/>
    <col min="8963" max="8963" width="5.28515625" style="3" bestFit="1" customWidth="1"/>
    <col min="8964" max="8965" width="15.7109375" style="3" customWidth="1"/>
    <col min="8966" max="8967" width="2.85546875" style="3" customWidth="1"/>
    <col min="8968" max="8968" width="10.85546875" style="3" customWidth="1"/>
    <col min="8969" max="8969" width="2.85546875" style="3" customWidth="1"/>
    <col min="8970" max="8971" width="12.28515625" style="3" customWidth="1"/>
    <col min="8972" max="8972" width="2.85546875" style="3" customWidth="1"/>
    <col min="8973" max="8973" width="37.42578125" style="3" customWidth="1"/>
    <col min="8974" max="8975" width="15.7109375" style="3" customWidth="1"/>
    <col min="8976" max="8976" width="2.85546875" style="3" customWidth="1"/>
    <col min="8977" max="8977" width="10.85546875" style="3" customWidth="1"/>
    <col min="8978" max="8978" width="2.85546875" style="3" customWidth="1"/>
    <col min="8979" max="9216" width="6.7109375" style="3"/>
    <col min="9217" max="9217" width="2.85546875" style="3" customWidth="1"/>
    <col min="9218" max="9218" width="37.42578125" style="3" customWidth="1"/>
    <col min="9219" max="9219" width="5.28515625" style="3" bestFit="1" customWidth="1"/>
    <col min="9220" max="9221" width="15.7109375" style="3" customWidth="1"/>
    <col min="9222" max="9223" width="2.85546875" style="3" customWidth="1"/>
    <col min="9224" max="9224" width="10.85546875" style="3" customWidth="1"/>
    <col min="9225" max="9225" width="2.85546875" style="3" customWidth="1"/>
    <col min="9226" max="9227" width="12.28515625" style="3" customWidth="1"/>
    <col min="9228" max="9228" width="2.85546875" style="3" customWidth="1"/>
    <col min="9229" max="9229" width="37.42578125" style="3" customWidth="1"/>
    <col min="9230" max="9231" width="15.7109375" style="3" customWidth="1"/>
    <col min="9232" max="9232" width="2.85546875" style="3" customWidth="1"/>
    <col min="9233" max="9233" width="10.85546875" style="3" customWidth="1"/>
    <col min="9234" max="9234" width="2.85546875" style="3" customWidth="1"/>
    <col min="9235" max="9472" width="6.7109375" style="3"/>
    <col min="9473" max="9473" width="2.85546875" style="3" customWidth="1"/>
    <col min="9474" max="9474" width="37.42578125" style="3" customWidth="1"/>
    <col min="9475" max="9475" width="5.28515625" style="3" bestFit="1" customWidth="1"/>
    <col min="9476" max="9477" width="15.7109375" style="3" customWidth="1"/>
    <col min="9478" max="9479" width="2.85546875" style="3" customWidth="1"/>
    <col min="9480" max="9480" width="10.85546875" style="3" customWidth="1"/>
    <col min="9481" max="9481" width="2.85546875" style="3" customWidth="1"/>
    <col min="9482" max="9483" width="12.28515625" style="3" customWidth="1"/>
    <col min="9484" max="9484" width="2.85546875" style="3" customWidth="1"/>
    <col min="9485" max="9485" width="37.42578125" style="3" customWidth="1"/>
    <col min="9486" max="9487" width="15.7109375" style="3" customWidth="1"/>
    <col min="9488" max="9488" width="2.85546875" style="3" customWidth="1"/>
    <col min="9489" max="9489" width="10.85546875" style="3" customWidth="1"/>
    <col min="9490" max="9490" width="2.85546875" style="3" customWidth="1"/>
    <col min="9491" max="9728" width="6.7109375" style="3"/>
    <col min="9729" max="9729" width="2.85546875" style="3" customWidth="1"/>
    <col min="9730" max="9730" width="37.42578125" style="3" customWidth="1"/>
    <col min="9731" max="9731" width="5.28515625" style="3" bestFit="1" customWidth="1"/>
    <col min="9732" max="9733" width="15.7109375" style="3" customWidth="1"/>
    <col min="9734" max="9735" width="2.85546875" style="3" customWidth="1"/>
    <col min="9736" max="9736" width="10.85546875" style="3" customWidth="1"/>
    <col min="9737" max="9737" width="2.85546875" style="3" customWidth="1"/>
    <col min="9738" max="9739" width="12.28515625" style="3" customWidth="1"/>
    <col min="9740" max="9740" width="2.85546875" style="3" customWidth="1"/>
    <col min="9741" max="9741" width="37.42578125" style="3" customWidth="1"/>
    <col min="9742" max="9743" width="15.7109375" style="3" customWidth="1"/>
    <col min="9744" max="9744" width="2.85546875" style="3" customWidth="1"/>
    <col min="9745" max="9745" width="10.85546875" style="3" customWidth="1"/>
    <col min="9746" max="9746" width="2.85546875" style="3" customWidth="1"/>
    <col min="9747" max="9984" width="6.7109375" style="3"/>
    <col min="9985" max="9985" width="2.85546875" style="3" customWidth="1"/>
    <col min="9986" max="9986" width="37.42578125" style="3" customWidth="1"/>
    <col min="9987" max="9987" width="5.28515625" style="3" bestFit="1" customWidth="1"/>
    <col min="9988" max="9989" width="15.7109375" style="3" customWidth="1"/>
    <col min="9990" max="9991" width="2.85546875" style="3" customWidth="1"/>
    <col min="9992" max="9992" width="10.85546875" style="3" customWidth="1"/>
    <col min="9993" max="9993" width="2.85546875" style="3" customWidth="1"/>
    <col min="9994" max="9995" width="12.28515625" style="3" customWidth="1"/>
    <col min="9996" max="9996" width="2.85546875" style="3" customWidth="1"/>
    <col min="9997" max="9997" width="37.42578125" style="3" customWidth="1"/>
    <col min="9998" max="9999" width="15.7109375" style="3" customWidth="1"/>
    <col min="10000" max="10000" width="2.85546875" style="3" customWidth="1"/>
    <col min="10001" max="10001" width="10.85546875" style="3" customWidth="1"/>
    <col min="10002" max="10002" width="2.85546875" style="3" customWidth="1"/>
    <col min="10003" max="10240" width="6.7109375" style="3"/>
    <col min="10241" max="10241" width="2.85546875" style="3" customWidth="1"/>
    <col min="10242" max="10242" width="37.42578125" style="3" customWidth="1"/>
    <col min="10243" max="10243" width="5.28515625" style="3" bestFit="1" customWidth="1"/>
    <col min="10244" max="10245" width="15.7109375" style="3" customWidth="1"/>
    <col min="10246" max="10247" width="2.85546875" style="3" customWidth="1"/>
    <col min="10248" max="10248" width="10.85546875" style="3" customWidth="1"/>
    <col min="10249" max="10249" width="2.85546875" style="3" customWidth="1"/>
    <col min="10250" max="10251" width="12.28515625" style="3" customWidth="1"/>
    <col min="10252" max="10252" width="2.85546875" style="3" customWidth="1"/>
    <col min="10253" max="10253" width="37.42578125" style="3" customWidth="1"/>
    <col min="10254" max="10255" width="15.7109375" style="3" customWidth="1"/>
    <col min="10256" max="10256" width="2.85546875" style="3" customWidth="1"/>
    <col min="10257" max="10257" width="10.85546875" style="3" customWidth="1"/>
    <col min="10258" max="10258" width="2.85546875" style="3" customWidth="1"/>
    <col min="10259" max="10496" width="6.7109375" style="3"/>
    <col min="10497" max="10497" width="2.85546875" style="3" customWidth="1"/>
    <col min="10498" max="10498" width="37.42578125" style="3" customWidth="1"/>
    <col min="10499" max="10499" width="5.28515625" style="3" bestFit="1" customWidth="1"/>
    <col min="10500" max="10501" width="15.7109375" style="3" customWidth="1"/>
    <col min="10502" max="10503" width="2.85546875" style="3" customWidth="1"/>
    <col min="10504" max="10504" width="10.85546875" style="3" customWidth="1"/>
    <col min="10505" max="10505" width="2.85546875" style="3" customWidth="1"/>
    <col min="10506" max="10507" width="12.28515625" style="3" customWidth="1"/>
    <col min="10508" max="10508" width="2.85546875" style="3" customWidth="1"/>
    <col min="10509" max="10509" width="37.42578125" style="3" customWidth="1"/>
    <col min="10510" max="10511" width="15.7109375" style="3" customWidth="1"/>
    <col min="10512" max="10512" width="2.85546875" style="3" customWidth="1"/>
    <col min="10513" max="10513" width="10.85546875" style="3" customWidth="1"/>
    <col min="10514" max="10514" width="2.85546875" style="3" customWidth="1"/>
    <col min="10515" max="10752" width="6.7109375" style="3"/>
    <col min="10753" max="10753" width="2.85546875" style="3" customWidth="1"/>
    <col min="10754" max="10754" width="37.42578125" style="3" customWidth="1"/>
    <col min="10755" max="10755" width="5.28515625" style="3" bestFit="1" customWidth="1"/>
    <col min="10756" max="10757" width="15.7109375" style="3" customWidth="1"/>
    <col min="10758" max="10759" width="2.85546875" style="3" customWidth="1"/>
    <col min="10760" max="10760" width="10.85546875" style="3" customWidth="1"/>
    <col min="10761" max="10761" width="2.85546875" style="3" customWidth="1"/>
    <col min="10762" max="10763" width="12.28515625" style="3" customWidth="1"/>
    <col min="10764" max="10764" width="2.85546875" style="3" customWidth="1"/>
    <col min="10765" max="10765" width="37.42578125" style="3" customWidth="1"/>
    <col min="10766" max="10767" width="15.7109375" style="3" customWidth="1"/>
    <col min="10768" max="10768" width="2.85546875" style="3" customWidth="1"/>
    <col min="10769" max="10769" width="10.85546875" style="3" customWidth="1"/>
    <col min="10770" max="10770" width="2.85546875" style="3" customWidth="1"/>
    <col min="10771" max="11008" width="6.7109375" style="3"/>
    <col min="11009" max="11009" width="2.85546875" style="3" customWidth="1"/>
    <col min="11010" max="11010" width="37.42578125" style="3" customWidth="1"/>
    <col min="11011" max="11011" width="5.28515625" style="3" bestFit="1" customWidth="1"/>
    <col min="11012" max="11013" width="15.7109375" style="3" customWidth="1"/>
    <col min="11014" max="11015" width="2.85546875" style="3" customWidth="1"/>
    <col min="11016" max="11016" width="10.85546875" style="3" customWidth="1"/>
    <col min="11017" max="11017" width="2.85546875" style="3" customWidth="1"/>
    <col min="11018" max="11019" width="12.28515625" style="3" customWidth="1"/>
    <col min="11020" max="11020" width="2.85546875" style="3" customWidth="1"/>
    <col min="11021" max="11021" width="37.42578125" style="3" customWidth="1"/>
    <col min="11022" max="11023" width="15.7109375" style="3" customWidth="1"/>
    <col min="11024" max="11024" width="2.85546875" style="3" customWidth="1"/>
    <col min="11025" max="11025" width="10.85546875" style="3" customWidth="1"/>
    <col min="11026" max="11026" width="2.85546875" style="3" customWidth="1"/>
    <col min="11027" max="11264" width="6.7109375" style="3"/>
    <col min="11265" max="11265" width="2.85546875" style="3" customWidth="1"/>
    <col min="11266" max="11266" width="37.42578125" style="3" customWidth="1"/>
    <col min="11267" max="11267" width="5.28515625" style="3" bestFit="1" customWidth="1"/>
    <col min="11268" max="11269" width="15.7109375" style="3" customWidth="1"/>
    <col min="11270" max="11271" width="2.85546875" style="3" customWidth="1"/>
    <col min="11272" max="11272" width="10.85546875" style="3" customWidth="1"/>
    <col min="11273" max="11273" width="2.85546875" style="3" customWidth="1"/>
    <col min="11274" max="11275" width="12.28515625" style="3" customWidth="1"/>
    <col min="11276" max="11276" width="2.85546875" style="3" customWidth="1"/>
    <col min="11277" max="11277" width="37.42578125" style="3" customWidth="1"/>
    <col min="11278" max="11279" width="15.7109375" style="3" customWidth="1"/>
    <col min="11280" max="11280" width="2.85546875" style="3" customWidth="1"/>
    <col min="11281" max="11281" width="10.85546875" style="3" customWidth="1"/>
    <col min="11282" max="11282" width="2.85546875" style="3" customWidth="1"/>
    <col min="11283" max="11520" width="6.7109375" style="3"/>
    <col min="11521" max="11521" width="2.85546875" style="3" customWidth="1"/>
    <col min="11522" max="11522" width="37.42578125" style="3" customWidth="1"/>
    <col min="11523" max="11523" width="5.28515625" style="3" bestFit="1" customWidth="1"/>
    <col min="11524" max="11525" width="15.7109375" style="3" customWidth="1"/>
    <col min="11526" max="11527" width="2.85546875" style="3" customWidth="1"/>
    <col min="11528" max="11528" width="10.85546875" style="3" customWidth="1"/>
    <col min="11529" max="11529" width="2.85546875" style="3" customWidth="1"/>
    <col min="11530" max="11531" width="12.28515625" style="3" customWidth="1"/>
    <col min="11532" max="11532" width="2.85546875" style="3" customWidth="1"/>
    <col min="11533" max="11533" width="37.42578125" style="3" customWidth="1"/>
    <col min="11534" max="11535" width="15.7109375" style="3" customWidth="1"/>
    <col min="11536" max="11536" width="2.85546875" style="3" customWidth="1"/>
    <col min="11537" max="11537" width="10.85546875" style="3" customWidth="1"/>
    <col min="11538" max="11538" width="2.85546875" style="3" customWidth="1"/>
    <col min="11539" max="11776" width="6.7109375" style="3"/>
    <col min="11777" max="11777" width="2.85546875" style="3" customWidth="1"/>
    <col min="11778" max="11778" width="37.42578125" style="3" customWidth="1"/>
    <col min="11779" max="11779" width="5.28515625" style="3" bestFit="1" customWidth="1"/>
    <col min="11780" max="11781" width="15.7109375" style="3" customWidth="1"/>
    <col min="11782" max="11783" width="2.85546875" style="3" customWidth="1"/>
    <col min="11784" max="11784" width="10.85546875" style="3" customWidth="1"/>
    <col min="11785" max="11785" width="2.85546875" style="3" customWidth="1"/>
    <col min="11786" max="11787" width="12.28515625" style="3" customWidth="1"/>
    <col min="11788" max="11788" width="2.85546875" style="3" customWidth="1"/>
    <col min="11789" max="11789" width="37.42578125" style="3" customWidth="1"/>
    <col min="11790" max="11791" width="15.7109375" style="3" customWidth="1"/>
    <col min="11792" max="11792" width="2.85546875" style="3" customWidth="1"/>
    <col min="11793" max="11793" width="10.85546875" style="3" customWidth="1"/>
    <col min="11794" max="11794" width="2.85546875" style="3" customWidth="1"/>
    <col min="11795" max="12032" width="6.7109375" style="3"/>
    <col min="12033" max="12033" width="2.85546875" style="3" customWidth="1"/>
    <col min="12034" max="12034" width="37.42578125" style="3" customWidth="1"/>
    <col min="12035" max="12035" width="5.28515625" style="3" bestFit="1" customWidth="1"/>
    <col min="12036" max="12037" width="15.7109375" style="3" customWidth="1"/>
    <col min="12038" max="12039" width="2.85546875" style="3" customWidth="1"/>
    <col min="12040" max="12040" width="10.85546875" style="3" customWidth="1"/>
    <col min="12041" max="12041" width="2.85546875" style="3" customWidth="1"/>
    <col min="12042" max="12043" width="12.28515625" style="3" customWidth="1"/>
    <col min="12044" max="12044" width="2.85546875" style="3" customWidth="1"/>
    <col min="12045" max="12045" width="37.42578125" style="3" customWidth="1"/>
    <col min="12046" max="12047" width="15.7109375" style="3" customWidth="1"/>
    <col min="12048" max="12048" width="2.85546875" style="3" customWidth="1"/>
    <col min="12049" max="12049" width="10.85546875" style="3" customWidth="1"/>
    <col min="12050" max="12050" width="2.85546875" style="3" customWidth="1"/>
    <col min="12051" max="12288" width="6.7109375" style="3"/>
    <col min="12289" max="12289" width="2.85546875" style="3" customWidth="1"/>
    <col min="12290" max="12290" width="37.42578125" style="3" customWidth="1"/>
    <col min="12291" max="12291" width="5.28515625" style="3" bestFit="1" customWidth="1"/>
    <col min="12292" max="12293" width="15.7109375" style="3" customWidth="1"/>
    <col min="12294" max="12295" width="2.85546875" style="3" customWidth="1"/>
    <col min="12296" max="12296" width="10.85546875" style="3" customWidth="1"/>
    <col min="12297" max="12297" width="2.85546875" style="3" customWidth="1"/>
    <col min="12298" max="12299" width="12.28515625" style="3" customWidth="1"/>
    <col min="12300" max="12300" width="2.85546875" style="3" customWidth="1"/>
    <col min="12301" max="12301" width="37.42578125" style="3" customWidth="1"/>
    <col min="12302" max="12303" width="15.7109375" style="3" customWidth="1"/>
    <col min="12304" max="12304" width="2.85546875" style="3" customWidth="1"/>
    <col min="12305" max="12305" width="10.85546875" style="3" customWidth="1"/>
    <col min="12306" max="12306" width="2.85546875" style="3" customWidth="1"/>
    <col min="12307" max="12544" width="6.7109375" style="3"/>
    <col min="12545" max="12545" width="2.85546875" style="3" customWidth="1"/>
    <col min="12546" max="12546" width="37.42578125" style="3" customWidth="1"/>
    <col min="12547" max="12547" width="5.28515625" style="3" bestFit="1" customWidth="1"/>
    <col min="12548" max="12549" width="15.7109375" style="3" customWidth="1"/>
    <col min="12550" max="12551" width="2.85546875" style="3" customWidth="1"/>
    <col min="12552" max="12552" width="10.85546875" style="3" customWidth="1"/>
    <col min="12553" max="12553" width="2.85546875" style="3" customWidth="1"/>
    <col min="12554" max="12555" width="12.28515625" style="3" customWidth="1"/>
    <col min="12556" max="12556" width="2.85546875" style="3" customWidth="1"/>
    <col min="12557" max="12557" width="37.42578125" style="3" customWidth="1"/>
    <col min="12558" max="12559" width="15.7109375" style="3" customWidth="1"/>
    <col min="12560" max="12560" width="2.85546875" style="3" customWidth="1"/>
    <col min="12561" max="12561" width="10.85546875" style="3" customWidth="1"/>
    <col min="12562" max="12562" width="2.85546875" style="3" customWidth="1"/>
    <col min="12563" max="12800" width="6.7109375" style="3"/>
    <col min="12801" max="12801" width="2.85546875" style="3" customWidth="1"/>
    <col min="12802" max="12802" width="37.42578125" style="3" customWidth="1"/>
    <col min="12803" max="12803" width="5.28515625" style="3" bestFit="1" customWidth="1"/>
    <col min="12804" max="12805" width="15.7109375" style="3" customWidth="1"/>
    <col min="12806" max="12807" width="2.85546875" style="3" customWidth="1"/>
    <col min="12808" max="12808" width="10.85546875" style="3" customWidth="1"/>
    <col min="12809" max="12809" width="2.85546875" style="3" customWidth="1"/>
    <col min="12810" max="12811" width="12.28515625" style="3" customWidth="1"/>
    <col min="12812" max="12812" width="2.85546875" style="3" customWidth="1"/>
    <col min="12813" max="12813" width="37.42578125" style="3" customWidth="1"/>
    <col min="12814" max="12815" width="15.7109375" style="3" customWidth="1"/>
    <col min="12816" max="12816" width="2.85546875" style="3" customWidth="1"/>
    <col min="12817" max="12817" width="10.85546875" style="3" customWidth="1"/>
    <col min="12818" max="12818" width="2.85546875" style="3" customWidth="1"/>
    <col min="12819" max="13056" width="6.7109375" style="3"/>
    <col min="13057" max="13057" width="2.85546875" style="3" customWidth="1"/>
    <col min="13058" max="13058" width="37.42578125" style="3" customWidth="1"/>
    <col min="13059" max="13059" width="5.28515625" style="3" bestFit="1" customWidth="1"/>
    <col min="13060" max="13061" width="15.7109375" style="3" customWidth="1"/>
    <col min="13062" max="13063" width="2.85546875" style="3" customWidth="1"/>
    <col min="13064" max="13064" width="10.85546875" style="3" customWidth="1"/>
    <col min="13065" max="13065" width="2.85546875" style="3" customWidth="1"/>
    <col min="13066" max="13067" width="12.28515625" style="3" customWidth="1"/>
    <col min="13068" max="13068" width="2.85546875" style="3" customWidth="1"/>
    <col min="13069" max="13069" width="37.42578125" style="3" customWidth="1"/>
    <col min="13070" max="13071" width="15.7109375" style="3" customWidth="1"/>
    <col min="13072" max="13072" width="2.85546875" style="3" customWidth="1"/>
    <col min="13073" max="13073" width="10.85546875" style="3" customWidth="1"/>
    <col min="13074" max="13074" width="2.85546875" style="3" customWidth="1"/>
    <col min="13075" max="13312" width="6.7109375" style="3"/>
    <col min="13313" max="13313" width="2.85546875" style="3" customWidth="1"/>
    <col min="13314" max="13314" width="37.42578125" style="3" customWidth="1"/>
    <col min="13315" max="13315" width="5.28515625" style="3" bestFit="1" customWidth="1"/>
    <col min="13316" max="13317" width="15.7109375" style="3" customWidth="1"/>
    <col min="13318" max="13319" width="2.85546875" style="3" customWidth="1"/>
    <col min="13320" max="13320" width="10.85546875" style="3" customWidth="1"/>
    <col min="13321" max="13321" width="2.85546875" style="3" customWidth="1"/>
    <col min="13322" max="13323" width="12.28515625" style="3" customWidth="1"/>
    <col min="13324" max="13324" width="2.85546875" style="3" customWidth="1"/>
    <col min="13325" max="13325" width="37.42578125" style="3" customWidth="1"/>
    <col min="13326" max="13327" width="15.7109375" style="3" customWidth="1"/>
    <col min="13328" max="13328" width="2.85546875" style="3" customWidth="1"/>
    <col min="13329" max="13329" width="10.85546875" style="3" customWidth="1"/>
    <col min="13330" max="13330" width="2.85546875" style="3" customWidth="1"/>
    <col min="13331" max="13568" width="6.7109375" style="3"/>
    <col min="13569" max="13569" width="2.85546875" style="3" customWidth="1"/>
    <col min="13570" max="13570" width="37.42578125" style="3" customWidth="1"/>
    <col min="13571" max="13571" width="5.28515625" style="3" bestFit="1" customWidth="1"/>
    <col min="13572" max="13573" width="15.7109375" style="3" customWidth="1"/>
    <col min="13574" max="13575" width="2.85546875" style="3" customWidth="1"/>
    <col min="13576" max="13576" width="10.85546875" style="3" customWidth="1"/>
    <col min="13577" max="13577" width="2.85546875" style="3" customWidth="1"/>
    <col min="13578" max="13579" width="12.28515625" style="3" customWidth="1"/>
    <col min="13580" max="13580" width="2.85546875" style="3" customWidth="1"/>
    <col min="13581" max="13581" width="37.42578125" style="3" customWidth="1"/>
    <col min="13582" max="13583" width="15.7109375" style="3" customWidth="1"/>
    <col min="13584" max="13584" width="2.85546875" style="3" customWidth="1"/>
    <col min="13585" max="13585" width="10.85546875" style="3" customWidth="1"/>
    <col min="13586" max="13586" width="2.85546875" style="3" customWidth="1"/>
    <col min="13587" max="13824" width="6.7109375" style="3"/>
    <col min="13825" max="13825" width="2.85546875" style="3" customWidth="1"/>
    <col min="13826" max="13826" width="37.42578125" style="3" customWidth="1"/>
    <col min="13827" max="13827" width="5.28515625" style="3" bestFit="1" customWidth="1"/>
    <col min="13828" max="13829" width="15.7109375" style="3" customWidth="1"/>
    <col min="13830" max="13831" width="2.85546875" style="3" customWidth="1"/>
    <col min="13832" max="13832" width="10.85546875" style="3" customWidth="1"/>
    <col min="13833" max="13833" width="2.85546875" style="3" customWidth="1"/>
    <col min="13834" max="13835" width="12.28515625" style="3" customWidth="1"/>
    <col min="13836" max="13836" width="2.85546875" style="3" customWidth="1"/>
    <col min="13837" max="13837" width="37.42578125" style="3" customWidth="1"/>
    <col min="13838" max="13839" width="15.7109375" style="3" customWidth="1"/>
    <col min="13840" max="13840" width="2.85546875" style="3" customWidth="1"/>
    <col min="13841" max="13841" width="10.85546875" style="3" customWidth="1"/>
    <col min="13842" max="13842" width="2.85546875" style="3" customWidth="1"/>
    <col min="13843" max="14080" width="6.7109375" style="3"/>
    <col min="14081" max="14081" width="2.85546875" style="3" customWidth="1"/>
    <col min="14082" max="14082" width="37.42578125" style="3" customWidth="1"/>
    <col min="14083" max="14083" width="5.28515625" style="3" bestFit="1" customWidth="1"/>
    <col min="14084" max="14085" width="15.7109375" style="3" customWidth="1"/>
    <col min="14086" max="14087" width="2.85546875" style="3" customWidth="1"/>
    <col min="14088" max="14088" width="10.85546875" style="3" customWidth="1"/>
    <col min="14089" max="14089" width="2.85546875" style="3" customWidth="1"/>
    <col min="14090" max="14091" width="12.28515625" style="3" customWidth="1"/>
    <col min="14092" max="14092" width="2.85546875" style="3" customWidth="1"/>
    <col min="14093" max="14093" width="37.42578125" style="3" customWidth="1"/>
    <col min="14094" max="14095" width="15.7109375" style="3" customWidth="1"/>
    <col min="14096" max="14096" width="2.85546875" style="3" customWidth="1"/>
    <col min="14097" max="14097" width="10.85546875" style="3" customWidth="1"/>
    <col min="14098" max="14098" width="2.85546875" style="3" customWidth="1"/>
    <col min="14099" max="14336" width="6.7109375" style="3"/>
    <col min="14337" max="14337" width="2.85546875" style="3" customWidth="1"/>
    <col min="14338" max="14338" width="37.42578125" style="3" customWidth="1"/>
    <col min="14339" max="14339" width="5.28515625" style="3" bestFit="1" customWidth="1"/>
    <col min="14340" max="14341" width="15.7109375" style="3" customWidth="1"/>
    <col min="14342" max="14343" width="2.85546875" style="3" customWidth="1"/>
    <col min="14344" max="14344" width="10.85546875" style="3" customWidth="1"/>
    <col min="14345" max="14345" width="2.85546875" style="3" customWidth="1"/>
    <col min="14346" max="14347" width="12.28515625" style="3" customWidth="1"/>
    <col min="14348" max="14348" width="2.85546875" style="3" customWidth="1"/>
    <col min="14349" max="14349" width="37.42578125" style="3" customWidth="1"/>
    <col min="14350" max="14351" width="15.7109375" style="3" customWidth="1"/>
    <col min="14352" max="14352" width="2.85546875" style="3" customWidth="1"/>
    <col min="14353" max="14353" width="10.85546875" style="3" customWidth="1"/>
    <col min="14354" max="14354" width="2.85546875" style="3" customWidth="1"/>
    <col min="14355" max="14592" width="6.7109375" style="3"/>
    <col min="14593" max="14593" width="2.85546875" style="3" customWidth="1"/>
    <col min="14594" max="14594" width="37.42578125" style="3" customWidth="1"/>
    <col min="14595" max="14595" width="5.28515625" style="3" bestFit="1" customWidth="1"/>
    <col min="14596" max="14597" width="15.7109375" style="3" customWidth="1"/>
    <col min="14598" max="14599" width="2.85546875" style="3" customWidth="1"/>
    <col min="14600" max="14600" width="10.85546875" style="3" customWidth="1"/>
    <col min="14601" max="14601" width="2.85546875" style="3" customWidth="1"/>
    <col min="14602" max="14603" width="12.28515625" style="3" customWidth="1"/>
    <col min="14604" max="14604" width="2.85546875" style="3" customWidth="1"/>
    <col min="14605" max="14605" width="37.42578125" style="3" customWidth="1"/>
    <col min="14606" max="14607" width="15.7109375" style="3" customWidth="1"/>
    <col min="14608" max="14608" width="2.85546875" style="3" customWidth="1"/>
    <col min="14609" max="14609" width="10.85546875" style="3" customWidth="1"/>
    <col min="14610" max="14610" width="2.85546875" style="3" customWidth="1"/>
    <col min="14611" max="14848" width="6.7109375" style="3"/>
    <col min="14849" max="14849" width="2.85546875" style="3" customWidth="1"/>
    <col min="14850" max="14850" width="37.42578125" style="3" customWidth="1"/>
    <col min="14851" max="14851" width="5.28515625" style="3" bestFit="1" customWidth="1"/>
    <col min="14852" max="14853" width="15.7109375" style="3" customWidth="1"/>
    <col min="14854" max="14855" width="2.85546875" style="3" customWidth="1"/>
    <col min="14856" max="14856" width="10.85546875" style="3" customWidth="1"/>
    <col min="14857" max="14857" width="2.85546875" style="3" customWidth="1"/>
    <col min="14858" max="14859" width="12.28515625" style="3" customWidth="1"/>
    <col min="14860" max="14860" width="2.85546875" style="3" customWidth="1"/>
    <col min="14861" max="14861" width="37.42578125" style="3" customWidth="1"/>
    <col min="14862" max="14863" width="15.7109375" style="3" customWidth="1"/>
    <col min="14864" max="14864" width="2.85546875" style="3" customWidth="1"/>
    <col min="14865" max="14865" width="10.85546875" style="3" customWidth="1"/>
    <col min="14866" max="14866" width="2.85546875" style="3" customWidth="1"/>
    <col min="14867" max="15104" width="6.7109375" style="3"/>
    <col min="15105" max="15105" width="2.85546875" style="3" customWidth="1"/>
    <col min="15106" max="15106" width="37.42578125" style="3" customWidth="1"/>
    <col min="15107" max="15107" width="5.28515625" style="3" bestFit="1" customWidth="1"/>
    <col min="15108" max="15109" width="15.7109375" style="3" customWidth="1"/>
    <col min="15110" max="15111" width="2.85546875" style="3" customWidth="1"/>
    <col min="15112" max="15112" width="10.85546875" style="3" customWidth="1"/>
    <col min="15113" max="15113" width="2.85546875" style="3" customWidth="1"/>
    <col min="15114" max="15115" width="12.28515625" style="3" customWidth="1"/>
    <col min="15116" max="15116" width="2.85546875" style="3" customWidth="1"/>
    <col min="15117" max="15117" width="37.42578125" style="3" customWidth="1"/>
    <col min="15118" max="15119" width="15.7109375" style="3" customWidth="1"/>
    <col min="15120" max="15120" width="2.85546875" style="3" customWidth="1"/>
    <col min="15121" max="15121" width="10.85546875" style="3" customWidth="1"/>
    <col min="15122" max="15122" width="2.85546875" style="3" customWidth="1"/>
    <col min="15123" max="15360" width="6.7109375" style="3"/>
    <col min="15361" max="15361" width="2.85546875" style="3" customWidth="1"/>
    <col min="15362" max="15362" width="37.42578125" style="3" customWidth="1"/>
    <col min="15363" max="15363" width="5.28515625" style="3" bestFit="1" customWidth="1"/>
    <col min="15364" max="15365" width="15.7109375" style="3" customWidth="1"/>
    <col min="15366" max="15367" width="2.85546875" style="3" customWidth="1"/>
    <col min="15368" max="15368" width="10.85546875" style="3" customWidth="1"/>
    <col min="15369" max="15369" width="2.85546875" style="3" customWidth="1"/>
    <col min="15370" max="15371" width="12.28515625" style="3" customWidth="1"/>
    <col min="15372" max="15372" width="2.85546875" style="3" customWidth="1"/>
    <col min="15373" max="15373" width="37.42578125" style="3" customWidth="1"/>
    <col min="15374" max="15375" width="15.7109375" style="3" customWidth="1"/>
    <col min="15376" max="15376" width="2.85546875" style="3" customWidth="1"/>
    <col min="15377" max="15377" width="10.85546875" style="3" customWidth="1"/>
    <col min="15378" max="15378" width="2.85546875" style="3" customWidth="1"/>
    <col min="15379" max="15616" width="6.7109375" style="3"/>
    <col min="15617" max="15617" width="2.85546875" style="3" customWidth="1"/>
    <col min="15618" max="15618" width="37.42578125" style="3" customWidth="1"/>
    <col min="15619" max="15619" width="5.28515625" style="3" bestFit="1" customWidth="1"/>
    <col min="15620" max="15621" width="15.7109375" style="3" customWidth="1"/>
    <col min="15622" max="15623" width="2.85546875" style="3" customWidth="1"/>
    <col min="15624" max="15624" width="10.85546875" style="3" customWidth="1"/>
    <col min="15625" max="15625" width="2.85546875" style="3" customWidth="1"/>
    <col min="15626" max="15627" width="12.28515625" style="3" customWidth="1"/>
    <col min="15628" max="15628" width="2.85546875" style="3" customWidth="1"/>
    <col min="15629" max="15629" width="37.42578125" style="3" customWidth="1"/>
    <col min="15630" max="15631" width="15.7109375" style="3" customWidth="1"/>
    <col min="15632" max="15632" width="2.85546875" style="3" customWidth="1"/>
    <col min="15633" max="15633" width="10.85546875" style="3" customWidth="1"/>
    <col min="15634" max="15634" width="2.85546875" style="3" customWidth="1"/>
    <col min="15635" max="15872" width="6.7109375" style="3"/>
    <col min="15873" max="15873" width="2.85546875" style="3" customWidth="1"/>
    <col min="15874" max="15874" width="37.42578125" style="3" customWidth="1"/>
    <col min="15875" max="15875" width="5.28515625" style="3" bestFit="1" customWidth="1"/>
    <col min="15876" max="15877" width="15.7109375" style="3" customWidth="1"/>
    <col min="15878" max="15879" width="2.85546875" style="3" customWidth="1"/>
    <col min="15880" max="15880" width="10.85546875" style="3" customWidth="1"/>
    <col min="15881" max="15881" width="2.85546875" style="3" customWidth="1"/>
    <col min="15882" max="15883" width="12.28515625" style="3" customWidth="1"/>
    <col min="15884" max="15884" width="2.85546875" style="3" customWidth="1"/>
    <col min="15885" max="15885" width="37.42578125" style="3" customWidth="1"/>
    <col min="15886" max="15887" width="15.7109375" style="3" customWidth="1"/>
    <col min="15888" max="15888" width="2.85546875" style="3" customWidth="1"/>
    <col min="15889" max="15889" width="10.85546875" style="3" customWidth="1"/>
    <col min="15890" max="15890" width="2.85546875" style="3" customWidth="1"/>
    <col min="15891" max="16128" width="6.7109375" style="3"/>
    <col min="16129" max="16129" width="2.85546875" style="3" customWidth="1"/>
    <col min="16130" max="16130" width="37.42578125" style="3" customWidth="1"/>
    <col min="16131" max="16131" width="5.28515625" style="3" bestFit="1" customWidth="1"/>
    <col min="16132" max="16133" width="15.7109375" style="3" customWidth="1"/>
    <col min="16134" max="16135" width="2.85546875" style="3" customWidth="1"/>
    <col min="16136" max="16136" width="10.85546875" style="3" customWidth="1"/>
    <col min="16137" max="16137" width="2.85546875" style="3" customWidth="1"/>
    <col min="16138" max="16139" width="12.28515625" style="3" customWidth="1"/>
    <col min="16140" max="16140" width="2.85546875" style="3" customWidth="1"/>
    <col min="16141" max="16141" width="37.42578125" style="3" customWidth="1"/>
    <col min="16142" max="16143" width="15.7109375" style="3" customWidth="1"/>
    <col min="16144" max="16144" width="2.85546875" style="3" customWidth="1"/>
    <col min="16145" max="16145" width="10.85546875" style="3" customWidth="1"/>
    <col min="16146" max="16146" width="2.85546875" style="3" customWidth="1"/>
    <col min="16147" max="16384" width="6.7109375" style="3"/>
  </cols>
  <sheetData>
    <row r="1" spans="1:256" x14ac:dyDescent="0.25">
      <c r="L1" s="1"/>
    </row>
    <row r="2" spans="1:256" x14ac:dyDescent="0.25">
      <c r="B2" s="1108" t="s">
        <v>713</v>
      </c>
      <c r="C2" s="1108"/>
      <c r="D2" s="5"/>
      <c r="E2" s="5"/>
      <c r="L2" s="1"/>
      <c r="M2" s="1108"/>
      <c r="N2" s="5"/>
      <c r="O2" s="5"/>
      <c r="P2" s="5"/>
      <c r="Q2" s="5"/>
      <c r="R2" s="5"/>
    </row>
    <row r="3" spans="1:256" x14ac:dyDescent="0.25">
      <c r="B3" s="6" t="s">
        <v>1</v>
      </c>
      <c r="C3" s="7"/>
      <c r="D3" s="3"/>
      <c r="E3" s="1111"/>
      <c r="F3" s="1111"/>
      <c r="G3" s="1111"/>
      <c r="H3" s="1111"/>
      <c r="L3" s="1"/>
      <c r="M3" s="6" t="s">
        <v>1</v>
      </c>
      <c r="Q3" s="9"/>
    </row>
    <row r="4" spans="1:256" x14ac:dyDescent="0.25">
      <c r="B4" s="10" t="s">
        <v>2</v>
      </c>
      <c r="M4" s="11" t="s">
        <v>3</v>
      </c>
    </row>
    <row r="5" spans="1:256" x14ac:dyDescent="0.25">
      <c r="A5" s="12"/>
      <c r="B5" s="2008" t="s">
        <v>4</v>
      </c>
      <c r="C5" s="2008" t="s">
        <v>5</v>
      </c>
      <c r="D5" s="2008" t="s">
        <v>6</v>
      </c>
      <c r="E5" s="2008" t="s">
        <v>7</v>
      </c>
      <c r="F5" s="13"/>
      <c r="G5" s="13"/>
      <c r="H5" s="2059" t="s">
        <v>8</v>
      </c>
      <c r="I5" s="14"/>
      <c r="J5" s="2059" t="s">
        <v>9</v>
      </c>
      <c r="K5" s="2059" t="s">
        <v>10</v>
      </c>
      <c r="L5" s="15"/>
      <c r="M5" s="2008" t="s">
        <v>4</v>
      </c>
      <c r="N5" s="2008" t="s">
        <v>7</v>
      </c>
      <c r="O5" s="2008" t="s">
        <v>714</v>
      </c>
      <c r="Q5" s="2059" t="s">
        <v>715</v>
      </c>
      <c r="R5" s="16"/>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6" x14ac:dyDescent="0.25">
      <c r="A6" s="12"/>
      <c r="B6" s="2000"/>
      <c r="C6" s="2000"/>
      <c r="D6" s="2000"/>
      <c r="E6" s="2000"/>
      <c r="F6" s="13"/>
      <c r="G6" s="13"/>
      <c r="H6" s="1997"/>
      <c r="I6" s="14"/>
      <c r="J6" s="1997"/>
      <c r="K6" s="1997"/>
      <c r="L6" s="15"/>
      <c r="M6" s="2000"/>
      <c r="N6" s="2000"/>
      <c r="O6" s="2000"/>
      <c r="P6" s="5"/>
      <c r="Q6" s="1997"/>
      <c r="R6" s="1109"/>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6" x14ac:dyDescent="0.25">
      <c r="A7" s="12"/>
      <c r="B7" s="2001"/>
      <c r="C7" s="2001"/>
      <c r="D7" s="2001"/>
      <c r="E7" s="2001"/>
      <c r="F7" s="13"/>
      <c r="G7" s="13"/>
      <c r="H7" s="1998"/>
      <c r="I7" s="14"/>
      <c r="J7" s="1998"/>
      <c r="K7" s="1998"/>
      <c r="L7" s="15"/>
      <c r="M7" s="2001"/>
      <c r="N7" s="2001"/>
      <c r="O7" s="2001"/>
      <c r="Q7" s="1998"/>
      <c r="R7" s="1109"/>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6" x14ac:dyDescent="0.25">
      <c r="A8" s="16"/>
      <c r="B8" s="16"/>
      <c r="C8" s="16"/>
      <c r="D8" s="16"/>
      <c r="E8" s="16"/>
      <c r="F8" s="16"/>
      <c r="G8" s="16"/>
      <c r="H8" s="1109"/>
      <c r="I8" s="16"/>
      <c r="J8" s="19"/>
      <c r="K8" s="16"/>
      <c r="L8" s="1109"/>
      <c r="M8" s="16"/>
      <c r="N8" s="16"/>
      <c r="O8" s="16"/>
      <c r="P8" s="16"/>
      <c r="Q8" s="1109"/>
      <c r="R8" s="1109"/>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row>
    <row r="9" spans="1:256" x14ac:dyDescent="0.25">
      <c r="B9" s="396" t="s">
        <v>11</v>
      </c>
      <c r="C9" s="21"/>
      <c r="D9" s="21"/>
      <c r="E9" s="21"/>
      <c r="F9" s="21"/>
      <c r="G9" s="21"/>
      <c r="H9" s="1110"/>
      <c r="J9" s="23"/>
      <c r="L9" s="1110"/>
      <c r="M9" s="1113" t="s">
        <v>11</v>
      </c>
      <c r="N9" s="21"/>
      <c r="O9" s="1110"/>
      <c r="P9" s="2"/>
      <c r="Q9" s="1110"/>
      <c r="R9" s="1110"/>
    </row>
    <row r="10" spans="1:256" x14ac:dyDescent="0.25">
      <c r="A10" s="25"/>
      <c r="B10" s="1261" t="s">
        <v>135</v>
      </c>
      <c r="C10" s="1069" t="s">
        <v>565</v>
      </c>
      <c r="D10" s="1249">
        <v>6193.05</v>
      </c>
      <c r="E10" s="1249">
        <v>5898.18</v>
      </c>
      <c r="F10" s="1066"/>
      <c r="G10" s="29"/>
      <c r="H10" s="1462">
        <f>(D10-E10)/E10</f>
        <v>4.9993387790810029E-2</v>
      </c>
      <c r="J10" s="1466">
        <f>VLOOKUP(B10,'FX rates'!$B$9:$K$116,4,FALSE)</f>
        <v>2</v>
      </c>
      <c r="K10" s="1466">
        <f>VLOOKUP(B10,'FX rates'!$B$9:$K$116,5,FALSE)</f>
        <v>2</v>
      </c>
      <c r="L10" s="30"/>
      <c r="M10" s="1236" t="s">
        <v>135</v>
      </c>
      <c r="N10" s="1249">
        <f>D10/J10</f>
        <v>3096.5250000000001</v>
      </c>
      <c r="O10" s="1249">
        <f>E10/K10</f>
        <v>2949.09</v>
      </c>
      <c r="P10" s="2"/>
      <c r="Q10" s="1462">
        <f>N10/O10-1</f>
        <v>4.9993387790810084E-2</v>
      </c>
      <c r="R10" s="1187"/>
    </row>
    <row r="11" spans="1:256" x14ac:dyDescent="0.25">
      <c r="A11" s="25"/>
      <c r="B11" s="1261" t="s">
        <v>137</v>
      </c>
      <c r="C11" s="1070" t="s">
        <v>567</v>
      </c>
      <c r="D11" s="1067">
        <v>1576398.87</v>
      </c>
      <c r="E11" s="1067">
        <v>1351517.65</v>
      </c>
      <c r="F11" s="1269"/>
      <c r="G11" s="29"/>
      <c r="H11" s="1272">
        <f t="shared" ref="H11:H17" si="0">(D11-E11)/E11</f>
        <v>0.1663916264800539</v>
      </c>
      <c r="J11" s="1465">
        <f>VLOOKUP(B11,'FX rates'!$B$9:$K$116,4,FALSE)</f>
        <v>539.57000000000005</v>
      </c>
      <c r="K11" s="1465">
        <f>VLOOKUP(B11,'FX rates'!$B$9:$K$116,5,FALSE)</f>
        <v>527.03899999999999</v>
      </c>
      <c r="L11" s="30"/>
      <c r="M11" s="1319" t="s">
        <v>137</v>
      </c>
      <c r="N11" s="1067">
        <f t="shared" ref="N11:N12" si="1">D11/J11</f>
        <v>2921.5836128769206</v>
      </c>
      <c r="O11" s="1067">
        <f t="shared" ref="O11:O12" si="2">E11/K11</f>
        <v>2564.3598481326808</v>
      </c>
      <c r="P11" s="2"/>
      <c r="Q11" s="1272">
        <f t="shared" ref="Q11:Q13" si="3">N11/O11-1</f>
        <v>0.13930329045058309</v>
      </c>
      <c r="R11" s="1187"/>
    </row>
    <row r="12" spans="1:256" x14ac:dyDescent="0.25">
      <c r="A12" s="25"/>
      <c r="B12" s="1261" t="s">
        <v>136</v>
      </c>
      <c r="C12" s="1071" t="s">
        <v>26</v>
      </c>
      <c r="D12" s="1067">
        <v>13563.97</v>
      </c>
      <c r="E12" s="1067">
        <v>13174.31</v>
      </c>
      <c r="F12" s="1269"/>
      <c r="G12" s="36"/>
      <c r="H12" s="1272">
        <f t="shared" si="0"/>
        <v>2.9577260592774868E-2</v>
      </c>
      <c r="J12" s="1465">
        <f>VLOOKUP(B12,'FX rates'!$B$9:$K$116,4,FALSE)</f>
        <v>1</v>
      </c>
      <c r="K12" s="1465">
        <f>VLOOKUP(B12,'FX rates'!$B$9:$K$116,5,FALSE)</f>
        <v>1</v>
      </c>
      <c r="L12" s="39"/>
      <c r="M12" s="1319" t="s">
        <v>136</v>
      </c>
      <c r="N12" s="1067">
        <f t="shared" si="1"/>
        <v>13563.97</v>
      </c>
      <c r="O12" s="1067">
        <f t="shared" si="2"/>
        <v>13174.31</v>
      </c>
      <c r="P12" s="2"/>
      <c r="Q12" s="1272">
        <f t="shared" si="3"/>
        <v>2.9577260592774879E-2</v>
      </c>
      <c r="R12" s="1187"/>
    </row>
    <row r="13" spans="1:256" ht="14.25" customHeight="1" x14ac:dyDescent="0.25">
      <c r="A13" s="25"/>
      <c r="B13" s="1261" t="s">
        <v>146</v>
      </c>
      <c r="C13" s="179" t="s">
        <v>568</v>
      </c>
      <c r="D13" s="1068">
        <v>819108.57</v>
      </c>
      <c r="E13" s="1068">
        <v>699460.73</v>
      </c>
      <c r="F13" s="999"/>
      <c r="G13" s="36"/>
      <c r="H13" s="1268">
        <f>(D13-E13)/E13</f>
        <v>0.17105726578817365</v>
      </c>
      <c r="J13" s="1467">
        <f>VLOOKUP(B13,'FX rates'!$B$9:$K$116,4,FALSE)</f>
        <v>127.58</v>
      </c>
      <c r="K13" s="1467">
        <f>VLOOKUP(B13,'FX rates'!$B$9:$K$116,5,FALSE)</f>
        <v>118.563</v>
      </c>
      <c r="L13" s="1"/>
      <c r="M13" s="1469" t="s">
        <v>146</v>
      </c>
      <c r="N13" s="1068">
        <v>699460.73</v>
      </c>
      <c r="O13" s="1068">
        <v>331709.26</v>
      </c>
      <c r="Q13" s="1268">
        <f t="shared" si="3"/>
        <v>1.108656026063306</v>
      </c>
    </row>
    <row r="14" spans="1:256" x14ac:dyDescent="0.25">
      <c r="B14" s="48"/>
      <c r="C14" s="183"/>
      <c r="D14" s="36"/>
      <c r="E14" s="36"/>
      <c r="F14" s="36"/>
      <c r="G14" s="36"/>
      <c r="H14" s="36"/>
      <c r="I14" s="36"/>
      <c r="J14" s="36"/>
      <c r="K14" s="36"/>
      <c r="L14" s="1"/>
      <c r="M14" s="53" t="s">
        <v>30</v>
      </c>
      <c r="N14" s="55">
        <f>SUM(N10:N12)</f>
        <v>19582.078612876918</v>
      </c>
      <c r="O14" s="211">
        <f>SUM(O10:O12)</f>
        <v>18687.759848132679</v>
      </c>
      <c r="P14" s="2"/>
      <c r="Q14" s="1470">
        <f>N14/O14-1</f>
        <v>4.7855857096408494E-2</v>
      </c>
    </row>
    <row r="15" spans="1:256" x14ac:dyDescent="0.25">
      <c r="B15" s="48"/>
      <c r="C15" s="183"/>
      <c r="D15" s="36"/>
      <c r="E15" s="36"/>
      <c r="F15" s="36"/>
      <c r="G15" s="36"/>
      <c r="H15" s="36"/>
      <c r="I15" s="36"/>
      <c r="J15" s="36"/>
      <c r="K15" s="36"/>
      <c r="L15" s="1"/>
      <c r="M15" s="53"/>
      <c r="N15" s="55"/>
      <c r="O15" s="211"/>
      <c r="P15" s="2"/>
      <c r="Q15" s="50"/>
      <c r="R15" s="56"/>
    </row>
    <row r="16" spans="1:256" x14ac:dyDescent="0.25">
      <c r="B16" s="631" t="s">
        <v>31</v>
      </c>
      <c r="C16" s="118"/>
      <c r="D16" s="36"/>
      <c r="E16" s="36"/>
      <c r="F16" s="36"/>
      <c r="G16" s="36"/>
      <c r="H16" s="36"/>
      <c r="I16" s="36"/>
      <c r="J16" s="36"/>
      <c r="K16" s="36"/>
      <c r="L16" s="30"/>
      <c r="M16" s="1113" t="s">
        <v>31</v>
      </c>
      <c r="N16" s="59"/>
      <c r="O16" s="125"/>
      <c r="P16" s="2"/>
      <c r="Q16" s="56"/>
      <c r="R16" s="56"/>
    </row>
    <row r="17" spans="1:18" x14ac:dyDescent="0.25">
      <c r="A17" s="25"/>
      <c r="B17" s="632" t="s">
        <v>151</v>
      </c>
      <c r="C17" s="349" t="s">
        <v>152</v>
      </c>
      <c r="D17" s="636">
        <v>2642741.2000000002</v>
      </c>
      <c r="E17" s="1468">
        <v>2452285.1</v>
      </c>
      <c r="F17" s="1249"/>
      <c r="G17" s="29"/>
      <c r="H17" s="1462">
        <f t="shared" si="0"/>
        <v>7.7664746240149685E-2</v>
      </c>
      <c r="J17" s="1466">
        <f>VLOOKUP(B17,'FX rates'!$B$9:$K$116,4,FALSE)</f>
        <v>77.606999999999999</v>
      </c>
      <c r="K17" s="1466">
        <f>VLOOKUP(B17,'FX rates'!$B$9:$K$116,5,FALSE)</f>
        <v>76.757599999999996</v>
      </c>
      <c r="L17" s="30"/>
      <c r="M17" s="40" t="s">
        <v>151</v>
      </c>
      <c r="N17" s="636">
        <f>D17/J17</f>
        <v>34052.871519321714</v>
      </c>
      <c r="O17" s="1468">
        <f>E17/K17</f>
        <v>31948.433770727592</v>
      </c>
      <c r="P17" s="2"/>
      <c r="Q17" s="1464">
        <f>N17/O17-1</f>
        <v>6.5869825221989142E-2</v>
      </c>
      <c r="R17" s="50"/>
    </row>
    <row r="18" spans="1:18" x14ac:dyDescent="0.25">
      <c r="A18" s="25"/>
      <c r="B18" s="32" t="s">
        <v>154</v>
      </c>
      <c r="C18" s="349" t="s">
        <v>152</v>
      </c>
      <c r="D18" s="314">
        <v>2574176.0299999998</v>
      </c>
      <c r="E18" s="66">
        <v>2673402.8199999998</v>
      </c>
      <c r="F18" s="1067"/>
      <c r="G18" s="36"/>
      <c r="H18" s="1272">
        <f>D18/E18-1</f>
        <v>-3.7116288371387363E-2</v>
      </c>
      <c r="J18" s="1465">
        <f>VLOOKUP(B18,'FX rates'!$B$9:$K$116,4,FALSE)</f>
        <v>77.606999999999999</v>
      </c>
      <c r="K18" s="1465">
        <f>VLOOKUP(B18,'FX rates'!$B$9:$K$116,5,FALSE)</f>
        <v>76.757599999999996</v>
      </c>
      <c r="L18" s="30"/>
      <c r="M18" s="40" t="s">
        <v>154</v>
      </c>
      <c r="N18" s="314">
        <f t="shared" ref="N18:O21" si="4">D18/J18</f>
        <v>33169.379437421878</v>
      </c>
      <c r="O18" s="66">
        <f t="shared" si="4"/>
        <v>34829.161151469038</v>
      </c>
      <c r="P18" s="41"/>
      <c r="Q18" s="1464">
        <f t="shared" ref="Q18:Q22" si="5">N18/O18-1</f>
        <v>-4.7654943707340802E-2</v>
      </c>
      <c r="R18" s="50"/>
    </row>
    <row r="19" spans="1:18" x14ac:dyDescent="0.25">
      <c r="A19" s="25"/>
      <c r="B19" s="32" t="s">
        <v>155</v>
      </c>
      <c r="C19" s="349" t="s">
        <v>40</v>
      </c>
      <c r="D19" s="314">
        <v>151607768.33000001</v>
      </c>
      <c r="E19" s="66">
        <v>136017407.94999999</v>
      </c>
      <c r="F19" s="1067"/>
      <c r="G19" s="36"/>
      <c r="H19" s="1272">
        <f>D19/E19-1</f>
        <v>0.1146203314338341</v>
      </c>
      <c r="J19" s="1465">
        <f>VLOOKUP(B19,'FX rates'!$B$9:$K$116,4,FALSE)</f>
        <v>22468</v>
      </c>
      <c r="K19" s="1465">
        <f>VLOOKUP(B19,'FX rates'!$B$9:$K$116,5,FALSE)</f>
        <v>22108.7</v>
      </c>
      <c r="L19" s="30"/>
      <c r="M19" s="40" t="s">
        <v>155</v>
      </c>
      <c r="N19" s="314">
        <f t="shared" si="4"/>
        <v>6747.7197939291445</v>
      </c>
      <c r="O19" s="66">
        <f t="shared" si="4"/>
        <v>6152.2119324066989</v>
      </c>
      <c r="P19" s="41"/>
      <c r="Q19" s="1464">
        <f t="shared" si="5"/>
        <v>9.6795732667402934E-2</v>
      </c>
      <c r="R19" s="50"/>
    </row>
    <row r="20" spans="1:18" x14ac:dyDescent="0.25">
      <c r="A20" s="25"/>
      <c r="B20" s="32" t="s">
        <v>157</v>
      </c>
      <c r="C20" s="349" t="s">
        <v>158</v>
      </c>
      <c r="D20" s="314">
        <v>5039</v>
      </c>
      <c r="E20" s="66">
        <v>8328</v>
      </c>
      <c r="F20" s="1067"/>
      <c r="G20" s="36"/>
      <c r="H20" s="1272">
        <f>D20/E20-1</f>
        <v>-0.39493275696445729</v>
      </c>
      <c r="J20" s="1465">
        <f>VLOOKUP(B20,'FX rates'!$B$9:$K$116,4,FALSE)</f>
        <v>3.0851999999999999</v>
      </c>
      <c r="K20" s="1465">
        <f>VLOOKUP(B20,'FX rates'!$B$9:$K$116,5,FALSE)</f>
        <v>2.9316</v>
      </c>
      <c r="L20" s="30"/>
      <c r="M20" s="40" t="s">
        <v>157</v>
      </c>
      <c r="N20" s="314">
        <f t="shared" si="4"/>
        <v>1633.2814728380656</v>
      </c>
      <c r="O20" s="66">
        <f t="shared" si="4"/>
        <v>2840.7695456406059</v>
      </c>
      <c r="P20" s="41"/>
      <c r="Q20" s="1464">
        <f t="shared" si="5"/>
        <v>-0.4250566803827962</v>
      </c>
      <c r="R20" s="50"/>
    </row>
    <row r="21" spans="1:18" x14ac:dyDescent="0.25">
      <c r="A21" s="25"/>
      <c r="B21" s="42" t="s">
        <v>161</v>
      </c>
      <c r="C21" s="352" t="s">
        <v>33</v>
      </c>
      <c r="D21" s="1828">
        <v>164.09</v>
      </c>
      <c r="E21" s="1060">
        <v>56.55</v>
      </c>
      <c r="F21" s="1068"/>
      <c r="G21" s="36"/>
      <c r="H21" s="1268">
        <f>D21/E21-1</f>
        <v>1.9016799292661362</v>
      </c>
      <c r="J21" s="1467">
        <f>VLOOKUP(B21,'FX rates'!$B$9:$K$116,4,FALSE)</f>
        <v>1.3875999999999999</v>
      </c>
      <c r="K21" s="1467">
        <f>VLOOKUP(B21,'FX rates'!$B$9:$K$116,5,FALSE)</f>
        <v>1.3718999999999999</v>
      </c>
      <c r="L21" s="30"/>
      <c r="M21" s="46" t="s">
        <v>161</v>
      </c>
      <c r="N21" s="1828">
        <f t="shared" si="4"/>
        <v>118.25454021331797</v>
      </c>
      <c r="O21" s="1060">
        <f t="shared" si="4"/>
        <v>41.220205554340694</v>
      </c>
      <c r="P21" s="47"/>
      <c r="Q21" s="1463">
        <f t="shared" si="5"/>
        <v>1.8688488721246848</v>
      </c>
      <c r="R21" s="50"/>
    </row>
    <row r="22" spans="1:18" x14ac:dyDescent="0.25">
      <c r="B22" s="53"/>
      <c r="C22" s="183"/>
      <c r="D22" s="49"/>
      <c r="E22" s="49"/>
      <c r="F22" s="36"/>
      <c r="G22" s="36"/>
      <c r="H22" s="36"/>
      <c r="I22" s="36"/>
      <c r="J22" s="36"/>
      <c r="K22" s="36"/>
      <c r="L22" s="30"/>
      <c r="M22" s="53" t="s">
        <v>30</v>
      </c>
      <c r="N22" s="55">
        <f>SUM(N17:N21)</f>
        <v>75721.506763724115</v>
      </c>
      <c r="O22" s="49">
        <f>SUM(O17:O21)</f>
        <v>75811.796605798285</v>
      </c>
      <c r="P22" s="49"/>
      <c r="Q22" s="50">
        <f t="shared" si="5"/>
        <v>-1.1909735175338332E-3</v>
      </c>
      <c r="R22" s="56"/>
    </row>
    <row r="23" spans="1:18" x14ac:dyDescent="0.25">
      <c r="B23" s="48"/>
      <c r="C23" s="183"/>
      <c r="D23" s="36"/>
      <c r="E23" s="36"/>
      <c r="F23" s="36"/>
      <c r="G23" s="36"/>
      <c r="H23" s="36"/>
      <c r="I23" s="36"/>
      <c r="J23" s="36"/>
      <c r="K23" s="36"/>
      <c r="L23" s="30"/>
      <c r="M23" s="58"/>
      <c r="N23" s="59"/>
      <c r="O23" s="60"/>
      <c r="P23" s="2"/>
      <c r="Q23" s="56"/>
      <c r="R23" s="56"/>
    </row>
    <row r="24" spans="1:18" x14ac:dyDescent="0.25">
      <c r="A24" s="25"/>
      <c r="B24" s="1113" t="s">
        <v>64</v>
      </c>
      <c r="C24" s="118"/>
      <c r="D24" s="91"/>
      <c r="E24" s="91"/>
      <c r="F24" s="36"/>
      <c r="G24" s="36"/>
      <c r="H24" s="36"/>
      <c r="I24" s="36"/>
      <c r="J24" s="36"/>
      <c r="K24" s="36"/>
      <c r="L24" s="1"/>
      <c r="M24" s="1113" t="s">
        <v>64</v>
      </c>
      <c r="N24" s="59"/>
      <c r="O24" s="125"/>
      <c r="P24" s="1"/>
      <c r="Q24" s="56"/>
      <c r="R24" s="56"/>
    </row>
    <row r="25" spans="1:18" x14ac:dyDescent="0.25">
      <c r="A25" s="25"/>
      <c r="B25" s="32" t="s">
        <v>168</v>
      </c>
      <c r="C25" s="1567" t="s">
        <v>169</v>
      </c>
      <c r="D25" s="991">
        <v>17943286</v>
      </c>
      <c r="E25" s="1066">
        <v>16913801</v>
      </c>
      <c r="F25" s="1249"/>
      <c r="G25" s="36"/>
      <c r="H25" s="1462">
        <f>D25/E25-1</f>
        <v>6.0866566894100194E-2</v>
      </c>
      <c r="J25" s="1466">
        <f>VLOOKUP(B25,'FX rates'!$B$9:$K$116,4,FALSE)</f>
        <v>1475.2</v>
      </c>
      <c r="K25" s="1466">
        <f>VLOOKUP(B25,'FX rates'!$B$9:$K$116,5,FALSE)</f>
        <v>1486.15</v>
      </c>
      <c r="L25" s="1"/>
      <c r="M25" s="40" t="s">
        <v>168</v>
      </c>
      <c r="N25" s="1896">
        <f>D25/J25</f>
        <v>12163.290401301518</v>
      </c>
      <c r="O25" s="63">
        <f>E25/K25</f>
        <v>11380.95145173771</v>
      </c>
      <c r="P25" s="1"/>
      <c r="Q25" s="1471">
        <f>N25/O25-1</f>
        <v>6.8741084862843804E-2</v>
      </c>
      <c r="R25" s="56"/>
    </row>
    <row r="26" spans="1:18" x14ac:dyDescent="0.25">
      <c r="A26" s="25"/>
      <c r="B26" s="32" t="s">
        <v>734</v>
      </c>
      <c r="C26" s="1270" t="s">
        <v>735</v>
      </c>
      <c r="D26" s="992">
        <v>1238.75</v>
      </c>
      <c r="E26" s="996">
        <v>534.01</v>
      </c>
      <c r="F26" s="1067"/>
      <c r="G26" s="36"/>
      <c r="H26" s="1272">
        <f>D26/E26-1</f>
        <v>1.3197131139866296</v>
      </c>
      <c r="J26" s="1465">
        <f>VLOOKUP(B26,'FX rates'!$B$9:$K$116,4,FALSE)</f>
        <v>20020.2</v>
      </c>
      <c r="K26" s="1465">
        <f>VLOOKUP(B26,'FX rates'!$B$9:$K$116,5,FALSE)</f>
        <v>18618.400000000001</v>
      </c>
      <c r="L26" s="1"/>
      <c r="M26" s="40" t="s">
        <v>734</v>
      </c>
      <c r="N26" s="1901">
        <f>D26/J26</f>
        <v>6.1875006243693867E-2</v>
      </c>
      <c r="O26" s="68">
        <f>E26/K26</f>
        <v>2.8681841619043524E-2</v>
      </c>
      <c r="P26" s="1"/>
      <c r="Q26" s="1471">
        <f>N26/O26-1</f>
        <v>1.1572884707170092</v>
      </c>
      <c r="R26" s="50"/>
    </row>
    <row r="27" spans="1:18" x14ac:dyDescent="0.25">
      <c r="B27" s="32" t="s">
        <v>720</v>
      </c>
      <c r="C27" s="1568" t="s">
        <v>721</v>
      </c>
      <c r="D27" s="992">
        <v>46571.96</v>
      </c>
      <c r="E27" s="996" t="s">
        <v>131</v>
      </c>
      <c r="F27" s="1067"/>
      <c r="G27" s="29"/>
      <c r="H27" s="1327" t="s">
        <v>131</v>
      </c>
      <c r="J27" s="1465">
        <f>VLOOKUP(B27,'FX rates'!$B$9:$K$116,4,FALSE)</f>
        <v>10.634600000000001</v>
      </c>
      <c r="K27" s="1465">
        <f>VLOOKUP(B27,'FX rates'!$B$9:$K$116,5,FALSE)</f>
        <v>11.0387</v>
      </c>
      <c r="L27" s="1"/>
      <c r="M27" s="40" t="s">
        <v>720</v>
      </c>
      <c r="N27" s="1901">
        <f>D27/J27</f>
        <v>4379.2864799804411</v>
      </c>
      <c r="O27" s="68" t="s">
        <v>131</v>
      </c>
      <c r="P27" s="1"/>
      <c r="Q27" s="1471" t="s">
        <v>131</v>
      </c>
      <c r="R27" s="56"/>
    </row>
    <row r="28" spans="1:18" x14ac:dyDescent="0.25">
      <c r="B28" s="32" t="s">
        <v>173</v>
      </c>
      <c r="C28" s="349" t="s">
        <v>754</v>
      </c>
      <c r="D28" s="1829">
        <v>7706268.71</v>
      </c>
      <c r="E28" s="996">
        <v>7499667.6799999997</v>
      </c>
      <c r="F28" s="1067"/>
      <c r="G28" s="36"/>
      <c r="H28" s="1272">
        <f>D28/E28-1</f>
        <v>2.7548024634606261E-2</v>
      </c>
      <c r="J28" s="1465">
        <f>VLOOKUP(B28,'FX rates'!$B$9:$K$116,4,FALSE)</f>
        <v>623.29999999999995</v>
      </c>
      <c r="K28" s="1465">
        <f>VLOOKUP(B28,'FX rates'!$B$9:$K$116,5,FALSE)</f>
        <v>600.30799999999999</v>
      </c>
      <c r="L28" s="76"/>
      <c r="M28" s="40" t="s">
        <v>173</v>
      </c>
      <c r="N28" s="1901">
        <f>D28/J28</f>
        <v>12363.659088721322</v>
      </c>
      <c r="O28" s="68">
        <f t="shared" ref="O28:O42" si="6">E28/K28</f>
        <v>12493.033043037907</v>
      </c>
      <c r="P28" s="1"/>
      <c r="Q28" s="1471">
        <f>N28/O28-1</f>
        <v>-1.0355688156022502E-2</v>
      </c>
      <c r="R28" s="56"/>
    </row>
    <row r="29" spans="1:18" x14ac:dyDescent="0.25">
      <c r="B29" s="32" t="s">
        <v>175</v>
      </c>
      <c r="C29" s="349" t="s">
        <v>176</v>
      </c>
      <c r="D29" s="992">
        <v>76342.600000000006</v>
      </c>
      <c r="E29" s="992">
        <v>76833.5</v>
      </c>
      <c r="F29" s="1067"/>
      <c r="G29" s="36"/>
      <c r="H29" s="1272">
        <f>D29/E29-1</f>
        <v>-6.3891401537089498E-3</v>
      </c>
      <c r="J29" s="1465">
        <f>VLOOKUP(B29,'FX rates'!$B$9:$K$116,4,FALSE)</f>
        <v>4.3106999999999998</v>
      </c>
      <c r="K29" s="1465">
        <f>VLOOKUP(B29,'FX rates'!$B$9:$K$116,5,FALSE)</f>
        <v>4.1444000000000001</v>
      </c>
      <c r="L29" s="76"/>
      <c r="M29" s="40" t="s">
        <v>175</v>
      </c>
      <c r="N29" s="1901">
        <f>D29/J29</f>
        <v>17710.023894031136</v>
      </c>
      <c r="O29" s="68">
        <f t="shared" si="6"/>
        <v>18539.113019978766</v>
      </c>
      <c r="P29" s="1"/>
      <c r="Q29" s="1471">
        <f>N29/O29-1</f>
        <v>-4.4721078352246812E-2</v>
      </c>
      <c r="R29" s="56"/>
    </row>
    <row r="30" spans="1:18" x14ac:dyDescent="0.25">
      <c r="B30" s="32" t="s">
        <v>177</v>
      </c>
      <c r="C30" s="349" t="s">
        <v>178</v>
      </c>
      <c r="D30" s="992">
        <v>6615530.9800000004</v>
      </c>
      <c r="E30" s="992">
        <v>5066621.47</v>
      </c>
      <c r="F30" s="1067"/>
      <c r="G30" s="36"/>
      <c r="H30" s="1272">
        <f>D30/E30-1</f>
        <v>0.30570855138305819</v>
      </c>
      <c r="J30" s="1465">
        <f>VLOOKUP(B30,'FX rates'!$B$9:$K$116,4,FALSE)</f>
        <v>293.32799999999997</v>
      </c>
      <c r="K30" s="1465">
        <f>VLOOKUP(B30,'FX rates'!$B$9:$K$116,5,FALSE)</f>
        <v>286.46100000000001</v>
      </c>
      <c r="L30" s="30"/>
      <c r="M30" s="40" t="s">
        <v>177</v>
      </c>
      <c r="N30" s="1901">
        <f>D30/J30</f>
        <v>22553.356583756071</v>
      </c>
      <c r="O30" s="68">
        <f t="shared" si="6"/>
        <v>17686.95030038993</v>
      </c>
      <c r="P30" s="1"/>
      <c r="Q30" s="1471">
        <f>N30/O30-1</f>
        <v>0.27514106167069707</v>
      </c>
      <c r="R30" s="56"/>
    </row>
    <row r="31" spans="1:18" x14ac:dyDescent="0.25">
      <c r="B31" s="32" t="s">
        <v>181</v>
      </c>
      <c r="C31" s="349" t="s">
        <v>70</v>
      </c>
      <c r="D31" s="992">
        <v>4999.84</v>
      </c>
      <c r="E31" s="1067">
        <v>5523.22</v>
      </c>
      <c r="F31" s="1067"/>
      <c r="G31" s="36"/>
      <c r="H31" s="1272">
        <f t="shared" ref="H31:H42" si="7">D31/E31-1</f>
        <v>-9.4759940759194805E-2</v>
      </c>
      <c r="J31" s="1465">
        <f>VLOOKUP(B31,'FX rates'!$B$9:$K$116,4,FALSE)</f>
        <v>0.95010099999999997</v>
      </c>
      <c r="K31" s="1465">
        <f>VLOOKUP(B31,'FX rates'!$B$9:$K$116,5,FALSE)</f>
        <v>0.91520000000000001</v>
      </c>
      <c r="L31" s="30"/>
      <c r="M31" s="40" t="s">
        <v>181</v>
      </c>
      <c r="N31" s="1901">
        <f t="shared" ref="N31:N42" si="8">D31/J31</f>
        <v>5262.4299942848183</v>
      </c>
      <c r="O31" s="68">
        <f t="shared" si="6"/>
        <v>6034.9868881118882</v>
      </c>
      <c r="P31" s="1"/>
      <c r="Q31" s="1471">
        <f t="shared" ref="Q31:Q42" si="9">N31/O31-1</f>
        <v>-0.12801301943984389</v>
      </c>
      <c r="R31" s="56"/>
    </row>
    <row r="32" spans="1:18" x14ac:dyDescent="0.25">
      <c r="B32" s="32" t="s">
        <v>183</v>
      </c>
      <c r="C32" s="349" t="s">
        <v>70</v>
      </c>
      <c r="D32" s="992">
        <v>3290594.87</v>
      </c>
      <c r="E32" s="1067">
        <v>3549854.19</v>
      </c>
      <c r="F32" s="1067"/>
      <c r="G32" s="36"/>
      <c r="H32" s="1272">
        <f t="shared" si="7"/>
        <v>-7.3033794100709204E-2</v>
      </c>
      <c r="J32" s="1465">
        <f>VLOOKUP(B32,'FX rates'!$B$9:$K$116,4,FALSE)</f>
        <v>0.95010099999999997</v>
      </c>
      <c r="K32" s="1465">
        <f>VLOOKUP(B32,'FX rates'!$B$9:$K$116,5,FALSE)</f>
        <v>0.91520000000000001</v>
      </c>
      <c r="L32" s="76"/>
      <c r="M32" s="40" t="s">
        <v>183</v>
      </c>
      <c r="N32" s="1901">
        <f t="shared" si="8"/>
        <v>3463415.8578930032</v>
      </c>
      <c r="O32" s="68">
        <f t="shared" si="6"/>
        <v>3878774.2460664334</v>
      </c>
      <c r="P32" s="1"/>
      <c r="Q32" s="1471">
        <f t="shared" si="9"/>
        <v>-0.10708496082097485</v>
      </c>
      <c r="R32" s="56"/>
    </row>
    <row r="33" spans="1:255" x14ac:dyDescent="0.25">
      <c r="B33" s="32" t="s">
        <v>184</v>
      </c>
      <c r="C33" s="349" t="s">
        <v>185</v>
      </c>
      <c r="D33" s="992">
        <v>1961917.32</v>
      </c>
      <c r="E33" s="1067">
        <v>2053520.51</v>
      </c>
      <c r="F33" s="1067"/>
      <c r="G33" s="36"/>
      <c r="H33" s="1272">
        <f t="shared" si="7"/>
        <v>-4.4607876840733307E-2</v>
      </c>
      <c r="J33" s="1465">
        <f>VLOOKUP(B33,'FX rates'!$B$9:$K$116,4,FALSE)</f>
        <v>101.47</v>
      </c>
      <c r="K33" s="1465">
        <f>VLOOKUP(B33,'FX rates'!$B$9:$K$116,5,FALSE)</f>
        <v>100.518</v>
      </c>
      <c r="L33" s="76"/>
      <c r="M33" s="40" t="s">
        <v>184</v>
      </c>
      <c r="N33" s="1901">
        <f t="shared" si="8"/>
        <v>19334.949443185178</v>
      </c>
      <c r="O33" s="68">
        <f t="shared" si="6"/>
        <v>20429.380906902246</v>
      </c>
      <c r="P33" s="1"/>
      <c r="Q33" s="1471">
        <f t="shared" si="9"/>
        <v>-5.3571445395455219E-2</v>
      </c>
      <c r="R33" s="56"/>
    </row>
    <row r="34" spans="1:255" x14ac:dyDescent="0.25">
      <c r="B34" s="32" t="s">
        <v>186</v>
      </c>
      <c r="C34" s="349" t="s">
        <v>187</v>
      </c>
      <c r="D34" s="992">
        <v>32017</v>
      </c>
      <c r="E34" s="1067">
        <v>29430</v>
      </c>
      <c r="F34" s="1067"/>
      <c r="G34" s="36"/>
      <c r="H34" s="1272">
        <f t="shared" si="7"/>
        <v>8.7903499830105369E-2</v>
      </c>
      <c r="J34" s="1465">
        <f>VLOOKUP(B34,'FX rates'!$B$9:$K$116,4,FALSE)</f>
        <v>13.7004</v>
      </c>
      <c r="K34" s="1465">
        <f>VLOOKUP(B34,'FX rates'!$B$9:$K$116,5,FALSE)</f>
        <v>15.3979</v>
      </c>
      <c r="L34" s="30"/>
      <c r="M34" s="40" t="s">
        <v>186</v>
      </c>
      <c r="N34" s="1901">
        <f t="shared" si="8"/>
        <v>2336.9390674724827</v>
      </c>
      <c r="O34" s="68">
        <f t="shared" si="6"/>
        <v>1911.2995928016157</v>
      </c>
      <c r="P34" s="1"/>
      <c r="Q34" s="1471">
        <f t="shared" si="9"/>
        <v>0.22269636653192459</v>
      </c>
    </row>
    <row r="35" spans="1:255" x14ac:dyDescent="0.25">
      <c r="B35" s="32" t="s">
        <v>188</v>
      </c>
      <c r="C35" s="349" t="s">
        <v>26</v>
      </c>
      <c r="D35" s="992">
        <v>3390.12</v>
      </c>
      <c r="E35" s="1067">
        <v>3339.2</v>
      </c>
      <c r="F35" s="1067"/>
      <c r="G35" s="36"/>
      <c r="H35" s="1272">
        <f t="shared" si="7"/>
        <v>1.5249161475802575E-2</v>
      </c>
      <c r="J35" s="1465">
        <f>VLOOKUP(B35,'FX rates'!$B$9:$K$116,4,FALSE)</f>
        <v>1</v>
      </c>
      <c r="K35" s="1465">
        <f>VLOOKUP(B35,'FX rates'!$B$9:$K$116,5,FALSE)</f>
        <v>1</v>
      </c>
      <c r="L35" s="76"/>
      <c r="M35" s="40" t="s">
        <v>188</v>
      </c>
      <c r="N35" s="1901">
        <f t="shared" si="8"/>
        <v>3390.12</v>
      </c>
      <c r="O35" s="68">
        <f t="shared" si="6"/>
        <v>3339.2</v>
      </c>
      <c r="P35" s="1"/>
      <c r="Q35" s="1471">
        <f t="shared" si="9"/>
        <v>1.5249161475802575E-2</v>
      </c>
      <c r="R35" s="56"/>
    </row>
    <row r="36" spans="1:255" x14ac:dyDescent="0.25">
      <c r="B36" s="32" t="s">
        <v>190</v>
      </c>
      <c r="C36" s="349" t="s">
        <v>191</v>
      </c>
      <c r="D36" s="992">
        <v>3269397048</v>
      </c>
      <c r="E36" s="1067">
        <v>2667638481</v>
      </c>
      <c r="F36" s="1067"/>
      <c r="G36" s="36"/>
      <c r="H36" s="1272">
        <f t="shared" si="7"/>
        <v>0.22557725542121543</v>
      </c>
      <c r="J36" s="1465">
        <f>VLOOKUP(B36,'FX rates'!$B$9:$K$116,4,FALSE)</f>
        <v>30052</v>
      </c>
      <c r="K36" s="1465">
        <f>VLOOKUP(B36,'FX rates'!$B$9:$K$116,5,FALSE)</f>
        <v>29830</v>
      </c>
      <c r="L36" s="76"/>
      <c r="M36" s="40" t="s">
        <v>190</v>
      </c>
      <c r="N36" s="1901">
        <f t="shared" si="8"/>
        <v>108791.32996140025</v>
      </c>
      <c r="O36" s="68">
        <f t="shared" si="6"/>
        <v>89428.041602413679</v>
      </c>
      <c r="P36" s="1"/>
      <c r="Q36" s="1471">
        <f t="shared" si="9"/>
        <v>0.21652367660105343</v>
      </c>
      <c r="R36" s="1191"/>
    </row>
    <row r="37" spans="1:255" x14ac:dyDescent="0.25">
      <c r="B37" s="32" t="s">
        <v>728</v>
      </c>
      <c r="C37" s="349" t="s">
        <v>736</v>
      </c>
      <c r="D37" s="992">
        <v>104.1</v>
      </c>
      <c r="E37" s="1067">
        <v>41.29</v>
      </c>
      <c r="F37" s="1067"/>
      <c r="G37" s="36"/>
      <c r="H37" s="1272">
        <f t="shared" si="7"/>
        <v>1.5211915718091547</v>
      </c>
      <c r="J37" s="1465">
        <f>VLOOKUP(B37,'FX rates'!$B$9:$K$116,4,FALSE)</f>
        <v>12.565300000000001</v>
      </c>
      <c r="K37" s="1465">
        <f>VLOOKUP(B37,'FX rates'!$B$9:$K$116,5,FALSE)</f>
        <v>12.209099999999999</v>
      </c>
      <c r="L37" s="30"/>
      <c r="M37" s="40" t="s">
        <v>728</v>
      </c>
      <c r="N37" s="1901">
        <f t="shared" si="8"/>
        <v>8.2847206194838154</v>
      </c>
      <c r="O37" s="68">
        <f t="shared" si="6"/>
        <v>3.38190366202259</v>
      </c>
      <c r="P37" s="1"/>
      <c r="Q37" s="1471">
        <f t="shared" si="9"/>
        <v>1.4497210587391582</v>
      </c>
    </row>
    <row r="38" spans="1:255" x14ac:dyDescent="0.25">
      <c r="B38" s="32" t="s">
        <v>755</v>
      </c>
      <c r="C38" s="349" t="s">
        <v>172</v>
      </c>
      <c r="D38" s="1067">
        <v>19300.259999999998</v>
      </c>
      <c r="E38" s="992">
        <v>17829.900000000001</v>
      </c>
      <c r="F38" s="1067"/>
      <c r="G38" s="36"/>
      <c r="H38" s="1272">
        <f t="shared" si="7"/>
        <v>8.2465970083959839E-2</v>
      </c>
      <c r="J38" s="1465">
        <f>VLOOKUP(B38,'FX rates'!$B$9:$K$116,4,FALSE)</f>
        <v>2.2965</v>
      </c>
      <c r="K38" s="1465">
        <f>VLOOKUP(B38,'FX rates'!$B$9:$K$116,5,FALSE)</f>
        <v>2.0217000000000001</v>
      </c>
      <c r="L38" s="76"/>
      <c r="M38" s="40" t="s">
        <v>755</v>
      </c>
      <c r="N38" s="1901">
        <f t="shared" si="8"/>
        <v>8404.2064010450686</v>
      </c>
      <c r="O38" s="68">
        <f t="shared" si="6"/>
        <v>8819.2610179551866</v>
      </c>
      <c r="P38" s="1"/>
      <c r="Q38" s="1471">
        <f t="shared" si="9"/>
        <v>-4.7062289693558856E-2</v>
      </c>
    </row>
    <row r="39" spans="1:255" x14ac:dyDescent="0.25">
      <c r="A39" s="92"/>
      <c r="B39" s="32" t="s">
        <v>192</v>
      </c>
      <c r="C39" s="349" t="s">
        <v>193</v>
      </c>
      <c r="D39" s="992">
        <v>120413.33</v>
      </c>
      <c r="E39" s="1067">
        <v>135740.1</v>
      </c>
      <c r="F39" s="1067"/>
      <c r="G39" s="36"/>
      <c r="H39" s="1272">
        <f t="shared" si="7"/>
        <v>-0.11291261756842674</v>
      </c>
      <c r="J39" s="1465">
        <f>VLOOKUP(B39,'FX rates'!$B$9:$K$116,4,FALSE)</f>
        <v>26.907</v>
      </c>
      <c r="K39" s="1465">
        <f>VLOOKUP(B39,'FX rates'!$B$9:$K$116,5,FALSE)</f>
        <v>23.732500000000002</v>
      </c>
      <c r="L39" s="30"/>
      <c r="M39" s="40" t="s">
        <v>192</v>
      </c>
      <c r="N39" s="1901">
        <f t="shared" si="8"/>
        <v>4475.1674285501913</v>
      </c>
      <c r="O39" s="68">
        <f t="shared" si="6"/>
        <v>5719.5870641525335</v>
      </c>
      <c r="P39" s="1"/>
      <c r="Q39" s="1471">
        <f t="shared" si="9"/>
        <v>-0.21757158718707725</v>
      </c>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c r="EN39" s="92"/>
      <c r="EO39" s="92"/>
      <c r="EP39" s="92"/>
      <c r="EQ39" s="92"/>
      <c r="ER39" s="92"/>
      <c r="ES39" s="92"/>
      <c r="ET39" s="92"/>
      <c r="EU39" s="92"/>
      <c r="EV39" s="92"/>
      <c r="EW39" s="92"/>
      <c r="EX39" s="92"/>
      <c r="EY39" s="92"/>
      <c r="EZ39" s="92"/>
      <c r="FA39" s="92"/>
      <c r="FB39" s="92"/>
      <c r="FC39" s="92"/>
      <c r="FD39" s="92"/>
      <c r="FE39" s="92"/>
      <c r="FF39" s="92"/>
      <c r="FG39" s="92"/>
      <c r="FH39" s="92"/>
      <c r="FI39" s="92"/>
      <c r="FJ39" s="92"/>
      <c r="FK39" s="92"/>
      <c r="FL39" s="92"/>
      <c r="FM39" s="92"/>
      <c r="FN39" s="92"/>
      <c r="FO39" s="92"/>
      <c r="FP39" s="92"/>
      <c r="FQ39" s="92"/>
      <c r="FR39" s="92"/>
      <c r="FS39" s="92"/>
      <c r="FT39" s="92"/>
      <c r="FU39" s="92"/>
      <c r="FV39" s="92"/>
      <c r="FW39" s="92"/>
      <c r="FX39" s="92"/>
      <c r="FY39" s="92"/>
      <c r="FZ39" s="92"/>
      <c r="GA39" s="92"/>
      <c r="GB39" s="92"/>
      <c r="GC39" s="92"/>
      <c r="GD39" s="92"/>
      <c r="GE39" s="92"/>
      <c r="GF39" s="92"/>
      <c r="GG39" s="92"/>
      <c r="GH39" s="92"/>
      <c r="GI39" s="92"/>
      <c r="GJ39" s="92"/>
      <c r="GK39" s="92"/>
      <c r="GL39" s="92"/>
      <c r="GM39" s="92"/>
      <c r="GN39" s="92"/>
      <c r="GO39" s="92"/>
      <c r="GP39" s="92"/>
      <c r="GQ39" s="92"/>
      <c r="GR39" s="92"/>
      <c r="GS39" s="92"/>
      <c r="GT39" s="92"/>
      <c r="GU39" s="92"/>
      <c r="GV39" s="92"/>
      <c r="GW39" s="92"/>
      <c r="GX39" s="92"/>
      <c r="GY39" s="92"/>
      <c r="GZ39" s="92"/>
      <c r="HA39" s="92"/>
      <c r="HB39" s="92"/>
      <c r="HC39" s="92"/>
      <c r="HD39" s="92"/>
      <c r="HE39" s="92"/>
      <c r="HF39" s="92"/>
      <c r="HG39" s="92"/>
      <c r="HH39" s="92"/>
      <c r="HI39" s="92"/>
      <c r="HJ39" s="92"/>
      <c r="HK39" s="92"/>
      <c r="HL39" s="92"/>
      <c r="HM39" s="92"/>
      <c r="HN39" s="92"/>
      <c r="HO39" s="92"/>
      <c r="HP39" s="92"/>
      <c r="HQ39" s="92"/>
      <c r="HR39" s="92"/>
      <c r="HS39" s="92"/>
      <c r="HT39" s="92"/>
      <c r="HU39" s="92"/>
      <c r="HV39" s="92"/>
      <c r="HW39" s="92"/>
      <c r="HX39" s="92"/>
      <c r="HY39" s="92"/>
      <c r="HZ39" s="92"/>
      <c r="IA39" s="92"/>
      <c r="IB39" s="92"/>
      <c r="IC39" s="92"/>
      <c r="ID39" s="92"/>
      <c r="IE39" s="92"/>
      <c r="IF39" s="92"/>
      <c r="IG39" s="92"/>
      <c r="IH39" s="92"/>
      <c r="II39" s="92"/>
      <c r="IJ39" s="92"/>
      <c r="IK39" s="92"/>
      <c r="IL39" s="92"/>
      <c r="IM39" s="92"/>
      <c r="IN39" s="92"/>
      <c r="IO39" s="92"/>
      <c r="IP39" s="92"/>
      <c r="IQ39" s="92"/>
      <c r="IR39" s="92"/>
      <c r="IS39" s="92"/>
      <c r="IT39" s="92"/>
      <c r="IU39" s="92"/>
    </row>
    <row r="40" spans="1:255" x14ac:dyDescent="0.25">
      <c r="B40" s="32" t="s">
        <v>194</v>
      </c>
      <c r="C40" s="349" t="s">
        <v>195</v>
      </c>
      <c r="D40" s="992">
        <v>579492.94999999995</v>
      </c>
      <c r="E40" s="1067">
        <v>534601.06999999995</v>
      </c>
      <c r="F40" s="1067"/>
      <c r="G40" s="36"/>
      <c r="H40" s="1272">
        <f t="shared" si="7"/>
        <v>8.3972671435169399E-2</v>
      </c>
      <c r="J40" s="1465">
        <f>VLOOKUP(B40,'FX rates'!$B$9:$K$116,4,FALSE)</f>
        <v>4.1783000000000001</v>
      </c>
      <c r="K40" s="1465">
        <f>VLOOKUP(B40,'FX rates'!$B$9:$K$116,5,FALSE)</f>
        <v>3.8803999999999998</v>
      </c>
      <c r="L40" s="76"/>
      <c r="M40" s="40" t="s">
        <v>194</v>
      </c>
      <c r="N40" s="1901">
        <f t="shared" si="8"/>
        <v>138691.0824976665</v>
      </c>
      <c r="O40" s="68">
        <f t="shared" si="6"/>
        <v>137769.57787856922</v>
      </c>
      <c r="P40" s="1"/>
      <c r="Q40" s="1471">
        <f t="shared" si="9"/>
        <v>6.6887380602231872E-3</v>
      </c>
    </row>
    <row r="41" spans="1:255" x14ac:dyDescent="0.25">
      <c r="B41" s="32" t="s">
        <v>196</v>
      </c>
      <c r="C41" s="349" t="s">
        <v>70</v>
      </c>
      <c r="D41" s="992">
        <v>95200.93</v>
      </c>
      <c r="E41" s="1067">
        <v>87931.85</v>
      </c>
      <c r="F41" s="1067"/>
      <c r="G41" s="36"/>
      <c r="H41" s="1272">
        <f t="shared" si="7"/>
        <v>8.2667201929676137E-2</v>
      </c>
      <c r="J41" s="1465">
        <f>VLOOKUP(B41,'FX rates'!$B$9:$K$116,4,FALSE)</f>
        <v>0.95010099999999997</v>
      </c>
      <c r="K41" s="1465">
        <f>VLOOKUP(B41,'FX rates'!$B$9:$K$116,5,FALSE)</f>
        <v>0.91520000000000001</v>
      </c>
      <c r="L41" s="30"/>
      <c r="M41" s="40" t="s">
        <v>196</v>
      </c>
      <c r="N41" s="1901">
        <f t="shared" si="8"/>
        <v>100200.85233043645</v>
      </c>
      <c r="O41" s="68">
        <f t="shared" si="6"/>
        <v>96079.381555944055</v>
      </c>
      <c r="P41" s="1"/>
      <c r="Q41" s="1471">
        <f t="shared" si="9"/>
        <v>4.2896516481973679E-2</v>
      </c>
    </row>
    <row r="42" spans="1:255" x14ac:dyDescent="0.25">
      <c r="B42" s="42" t="s">
        <v>197</v>
      </c>
      <c r="C42" s="352" t="s">
        <v>198</v>
      </c>
      <c r="D42" s="993">
        <v>143188.9</v>
      </c>
      <c r="E42" s="1068">
        <v>128137.1</v>
      </c>
      <c r="F42" s="1068"/>
      <c r="G42" s="36"/>
      <c r="H42" s="1268">
        <f t="shared" si="7"/>
        <v>0.11746637000525206</v>
      </c>
      <c r="J42" s="1467">
        <f>VLOOKUP(B42,'FX rates'!$B$9:$K$116,4,FALSE)</f>
        <v>7.1727999999999996</v>
      </c>
      <c r="K42" s="1467">
        <f>VLOOKUP(B42,'FX rates'!$B$9:$K$116,5,FALSE)</f>
        <v>6.9584999999999999</v>
      </c>
      <c r="L42" s="71"/>
      <c r="M42" s="46" t="s">
        <v>197</v>
      </c>
      <c r="N42" s="1828">
        <f t="shared" si="8"/>
        <v>19962.76210127147</v>
      </c>
      <c r="O42" s="283">
        <f t="shared" si="6"/>
        <v>18414.47150966444</v>
      </c>
      <c r="P42" s="1"/>
      <c r="Q42" s="1472">
        <f t="shared" si="9"/>
        <v>8.4080099219488558E-2</v>
      </c>
    </row>
    <row r="43" spans="1:255" x14ac:dyDescent="0.25">
      <c r="B43" s="6"/>
      <c r="C43" s="6"/>
      <c r="D43" s="49"/>
      <c r="E43" s="49"/>
      <c r="F43" s="36"/>
      <c r="G43" s="36"/>
      <c r="H43" s="36"/>
      <c r="L43" s="30"/>
      <c r="M43" s="53" t="s">
        <v>30</v>
      </c>
      <c r="N43" s="49">
        <f>SUM(N26:N42)</f>
        <v>3931280.3697604313</v>
      </c>
      <c r="O43" s="49">
        <f>SUM(O26:O42)</f>
        <v>4315441.9410318583</v>
      </c>
      <c r="P43" s="1"/>
      <c r="Q43" s="50">
        <f t="shared" ref="Q43" si="10">N43/O43-1</f>
        <v>-8.902021543118499E-2</v>
      </c>
    </row>
    <row r="44" spans="1:255" x14ac:dyDescent="0.25">
      <c r="M44" s="79"/>
      <c r="N44" s="91"/>
      <c r="O44" s="91"/>
    </row>
    <row r="45" spans="1:255" x14ac:dyDescent="0.25">
      <c r="B45" s="80"/>
      <c r="C45" s="80"/>
      <c r="L45" s="1"/>
      <c r="M45" s="1188" t="s">
        <v>132</v>
      </c>
      <c r="N45" s="1189">
        <f>SUM(N14,N22,N43)</f>
        <v>4026583.9551370325</v>
      </c>
      <c r="O45" s="1189">
        <f>SUM(O14,O22,O43)</f>
        <v>4409941.4974857895</v>
      </c>
      <c r="P45" s="1189"/>
      <c r="Q45" s="1190">
        <f>(N45/O45)-100/100</f>
        <v>-8.6930301131504351E-2</v>
      </c>
    </row>
    <row r="46" spans="1:255" x14ac:dyDescent="0.25">
      <c r="B46" s="79"/>
      <c r="C46" s="79"/>
      <c r="D46" s="79"/>
      <c r="E46" s="79"/>
      <c r="F46" s="79"/>
      <c r="G46" s="79"/>
      <c r="H46" s="79"/>
      <c r="I46" s="81"/>
      <c r="J46" s="81"/>
      <c r="K46" s="81"/>
      <c r="L46" s="87"/>
      <c r="M46" s="79"/>
      <c r="N46" s="1831"/>
      <c r="O46" s="104"/>
      <c r="P46" s="96"/>
    </row>
    <row r="47" spans="1:255" x14ac:dyDescent="0.25">
      <c r="B47" s="87" t="s">
        <v>716</v>
      </c>
      <c r="C47" s="79"/>
      <c r="D47" s="79"/>
      <c r="E47" s="79"/>
      <c r="F47" s="79"/>
      <c r="G47" s="79"/>
      <c r="H47" s="79"/>
      <c r="I47" s="81"/>
      <c r="J47" s="81"/>
      <c r="K47" s="81"/>
      <c r="L47" s="87"/>
      <c r="M47" s="79"/>
      <c r="N47" s="89"/>
      <c r="O47" s="97"/>
      <c r="P47" s="98"/>
    </row>
    <row r="48" spans="1:255" x14ac:dyDescent="0.25">
      <c r="B48" s="87" t="s">
        <v>111</v>
      </c>
      <c r="C48" s="79"/>
      <c r="D48" s="79"/>
      <c r="E48" s="79"/>
      <c r="F48" s="79"/>
      <c r="G48" s="79"/>
      <c r="H48" s="79"/>
      <c r="I48" s="81"/>
      <c r="J48" s="81"/>
      <c r="K48" s="81"/>
      <c r="L48" s="87"/>
      <c r="M48" s="79"/>
      <c r="N48" s="89"/>
      <c r="O48" s="97"/>
      <c r="P48" s="98"/>
    </row>
    <row r="49" spans="2:18" x14ac:dyDescent="0.25">
      <c r="B49" s="87" t="s">
        <v>112</v>
      </c>
      <c r="C49" s="79"/>
      <c r="D49" s="79"/>
      <c r="E49" s="79"/>
      <c r="F49" s="79"/>
      <c r="G49" s="79"/>
      <c r="H49" s="79"/>
      <c r="I49" s="81"/>
      <c r="J49" s="81"/>
      <c r="K49" s="81"/>
      <c r="L49" s="87"/>
      <c r="M49" s="79"/>
      <c r="N49" s="89"/>
      <c r="O49" s="99"/>
      <c r="P49" s="55"/>
      <c r="R49" s="100"/>
    </row>
    <row r="50" spans="2:18" x14ac:dyDescent="0.25">
      <c r="B50" s="94" t="s">
        <v>113</v>
      </c>
      <c r="C50" s="79"/>
      <c r="D50" s="79"/>
      <c r="E50" s="79"/>
      <c r="F50" s="79"/>
      <c r="G50" s="79"/>
      <c r="H50" s="79"/>
      <c r="I50" s="81"/>
      <c r="J50" s="81"/>
      <c r="K50" s="81"/>
      <c r="L50" s="87"/>
      <c r="M50" s="79"/>
      <c r="N50" s="89"/>
      <c r="O50" s="99"/>
      <c r="P50" s="55"/>
      <c r="R50" s="100"/>
    </row>
    <row r="51" spans="2:18" x14ac:dyDescent="0.25">
      <c r="B51" s="87" t="s">
        <v>717</v>
      </c>
      <c r="C51" s="79"/>
      <c r="D51" s="79"/>
      <c r="E51" s="79"/>
      <c r="F51" s="79"/>
      <c r="G51" s="79"/>
      <c r="H51" s="79"/>
      <c r="I51" s="81"/>
      <c r="J51" s="81"/>
      <c r="K51" s="81"/>
      <c r="L51" s="87"/>
      <c r="M51" s="79"/>
      <c r="N51" s="89"/>
      <c r="O51" s="99"/>
      <c r="P51" s="55"/>
      <c r="Q51" s="100"/>
      <c r="R51" s="55"/>
    </row>
    <row r="52" spans="2:18" x14ac:dyDescent="0.25">
      <c r="B52" s="87" t="s">
        <v>718</v>
      </c>
      <c r="C52" s="79"/>
      <c r="D52" s="79"/>
      <c r="E52" s="79"/>
      <c r="F52" s="79"/>
      <c r="G52" s="79"/>
      <c r="H52" s="79"/>
      <c r="I52" s="81"/>
      <c r="J52" s="81"/>
      <c r="K52" s="81"/>
      <c r="L52" s="87"/>
      <c r="M52" s="79"/>
      <c r="N52" s="93"/>
      <c r="O52" s="101"/>
      <c r="P52" s="102"/>
      <c r="Q52" s="55"/>
    </row>
    <row r="53" spans="2:18" x14ac:dyDescent="0.25">
      <c r="B53" s="87"/>
      <c r="C53" s="79"/>
      <c r="D53" s="79"/>
      <c r="E53" s="79"/>
      <c r="F53" s="79"/>
      <c r="G53" s="79"/>
      <c r="H53" s="79"/>
      <c r="I53" s="81"/>
      <c r="J53" s="81"/>
      <c r="K53" s="81"/>
      <c r="L53" s="87"/>
      <c r="M53" s="79"/>
      <c r="N53" s="103"/>
      <c r="O53" s="94"/>
      <c r="P53" s="54"/>
      <c r="Q53" s="59"/>
    </row>
    <row r="54" spans="2:18" x14ac:dyDescent="0.25">
      <c r="B54" s="79" t="s">
        <v>808</v>
      </c>
      <c r="C54" s="79"/>
      <c r="D54" s="79"/>
      <c r="E54" s="79"/>
      <c r="F54" s="79"/>
      <c r="G54" s="79"/>
      <c r="H54" s="79"/>
      <c r="I54" s="81"/>
      <c r="J54" s="81"/>
      <c r="K54" s="81"/>
      <c r="L54" s="87"/>
      <c r="M54" s="79"/>
      <c r="N54" s="103"/>
      <c r="O54" s="93"/>
      <c r="P54" s="59"/>
      <c r="Q54" s="59"/>
      <c r="R54" s="105"/>
    </row>
    <row r="55" spans="2:18" x14ac:dyDescent="0.25">
      <c r="B55" s="87" t="s">
        <v>804</v>
      </c>
      <c r="C55" s="79"/>
      <c r="D55" s="79"/>
      <c r="E55" s="79"/>
      <c r="F55" s="79"/>
      <c r="G55" s="79"/>
      <c r="H55" s="79"/>
      <c r="I55" s="81"/>
      <c r="J55" s="81"/>
      <c r="K55" s="81"/>
      <c r="L55" s="87"/>
      <c r="M55" s="79"/>
      <c r="N55" s="103"/>
      <c r="O55" s="93"/>
      <c r="P55" s="59"/>
      <c r="Q55" s="105"/>
      <c r="R55" s="59"/>
    </row>
    <row r="56" spans="2:18" x14ac:dyDescent="0.25">
      <c r="M56" s="106"/>
      <c r="N56" s="102"/>
      <c r="O56" s="59"/>
      <c r="P56" s="59"/>
      <c r="Q56" s="59"/>
      <c r="R56" s="59"/>
    </row>
    <row r="57" spans="2:18" x14ac:dyDescent="0.25">
      <c r="M57" s="107"/>
      <c r="N57" s="108"/>
      <c r="O57" s="59"/>
      <c r="P57" s="59"/>
      <c r="Q57" s="59"/>
      <c r="R57" s="59"/>
    </row>
    <row r="58" spans="2:18" x14ac:dyDescent="0.25">
      <c r="M58" s="36"/>
      <c r="N58" s="108"/>
      <c r="O58" s="59"/>
      <c r="P58" s="59"/>
      <c r="Q58" s="59"/>
      <c r="R58" s="59"/>
    </row>
    <row r="59" spans="2:18" x14ac:dyDescent="0.25">
      <c r="M59" s="108"/>
      <c r="N59" s="54"/>
      <c r="O59" s="59"/>
      <c r="P59" s="59"/>
      <c r="Q59" s="59"/>
      <c r="R59" s="59"/>
    </row>
    <row r="60" spans="2:18" x14ac:dyDescent="0.25">
      <c r="M60" s="108"/>
      <c r="N60" s="108"/>
      <c r="O60" s="59"/>
      <c r="P60" s="59"/>
      <c r="Q60" s="59"/>
      <c r="R60" s="59"/>
    </row>
    <row r="61" spans="2:18" x14ac:dyDescent="0.25">
      <c r="M61" s="108"/>
      <c r="N61" s="108"/>
      <c r="O61" s="59"/>
      <c r="P61" s="59"/>
      <c r="Q61" s="59"/>
      <c r="R61" s="59"/>
    </row>
    <row r="62" spans="2:18" x14ac:dyDescent="0.25">
      <c r="M62" s="108"/>
      <c r="N62" s="108"/>
      <c r="O62" s="59"/>
      <c r="P62" s="59"/>
      <c r="Q62" s="59"/>
      <c r="R62" s="59"/>
    </row>
    <row r="63" spans="2:18" x14ac:dyDescent="0.25">
      <c r="N63" s="54"/>
      <c r="O63" s="59"/>
      <c r="P63" s="59"/>
      <c r="Q63" s="59"/>
      <c r="R63" s="59"/>
    </row>
    <row r="64" spans="2:18" x14ac:dyDescent="0.25">
      <c r="M64" s="108"/>
      <c r="N64" s="108"/>
      <c r="O64" s="59"/>
      <c r="P64" s="59"/>
      <c r="Q64" s="59"/>
      <c r="R64" s="59"/>
    </row>
    <row r="65" spans="13:18" x14ac:dyDescent="0.25">
      <c r="M65" s="108"/>
      <c r="N65" s="108"/>
      <c r="O65" s="59"/>
      <c r="P65" s="59"/>
      <c r="Q65" s="59"/>
      <c r="R65" s="59"/>
    </row>
    <row r="66" spans="13:18" x14ac:dyDescent="0.25">
      <c r="M66" s="108"/>
      <c r="N66" s="108"/>
      <c r="O66" s="55"/>
      <c r="P66" s="55"/>
      <c r="Q66" s="59"/>
      <c r="R66" s="59"/>
    </row>
    <row r="67" spans="13:18" x14ac:dyDescent="0.25">
      <c r="M67" s="108"/>
      <c r="N67" s="108"/>
      <c r="O67" s="59"/>
      <c r="P67" s="59"/>
      <c r="Q67" s="59"/>
      <c r="R67" s="55"/>
    </row>
    <row r="68" spans="13:18" x14ac:dyDescent="0.25">
      <c r="M68" s="54"/>
      <c r="N68" s="54"/>
      <c r="O68" s="59"/>
      <c r="P68" s="59"/>
      <c r="Q68" s="55"/>
      <c r="R68" s="59"/>
    </row>
    <row r="69" spans="13:18" x14ac:dyDescent="0.25">
      <c r="M69" s="108"/>
      <c r="N69" s="108"/>
      <c r="O69" s="59"/>
      <c r="P69" s="59"/>
      <c r="Q69" s="59"/>
      <c r="R69" s="59"/>
    </row>
    <row r="70" spans="13:18" x14ac:dyDescent="0.25">
      <c r="M70" s="108"/>
      <c r="N70" s="108"/>
      <c r="O70" s="59"/>
      <c r="P70" s="59"/>
      <c r="Q70" s="59"/>
      <c r="R70" s="59"/>
    </row>
    <row r="71" spans="13:18" x14ac:dyDescent="0.25">
      <c r="M71" s="108"/>
      <c r="N71" s="108"/>
      <c r="O71" s="59"/>
      <c r="P71" s="59"/>
      <c r="Q71" s="59"/>
      <c r="R71" s="59"/>
    </row>
    <row r="72" spans="13:18" x14ac:dyDescent="0.25">
      <c r="M72" s="108"/>
      <c r="N72" s="108"/>
      <c r="O72" s="59"/>
      <c r="P72" s="59"/>
      <c r="Q72" s="59"/>
      <c r="R72" s="59"/>
    </row>
    <row r="73" spans="13:18" x14ac:dyDescent="0.25">
      <c r="M73" s="108"/>
      <c r="N73" s="108"/>
      <c r="O73" s="59"/>
      <c r="P73" s="59"/>
      <c r="Q73" s="59"/>
      <c r="R73" s="59"/>
    </row>
    <row r="74" spans="13:18" x14ac:dyDescent="0.25">
      <c r="M74" s="54"/>
      <c r="N74" s="54"/>
      <c r="O74" s="59"/>
      <c r="P74" s="59"/>
      <c r="Q74" s="59"/>
      <c r="R74" s="59"/>
    </row>
    <row r="75" spans="13:18" x14ac:dyDescent="0.25">
      <c r="M75" s="108"/>
      <c r="N75" s="108"/>
      <c r="O75" s="59"/>
      <c r="P75" s="59"/>
      <c r="Q75" s="59"/>
      <c r="R75" s="59"/>
    </row>
    <row r="76" spans="13:18" x14ac:dyDescent="0.25">
      <c r="M76" s="108"/>
      <c r="N76" s="108"/>
      <c r="O76" s="59"/>
      <c r="P76" s="59"/>
      <c r="Q76" s="59"/>
      <c r="R76" s="59"/>
    </row>
    <row r="77" spans="13:18" x14ac:dyDescent="0.25">
      <c r="M77" s="108"/>
      <c r="N77" s="108"/>
      <c r="O77" s="59"/>
      <c r="P77" s="59"/>
      <c r="Q77" s="59"/>
      <c r="R77" s="59"/>
    </row>
    <row r="78" spans="13:18" x14ac:dyDescent="0.25">
      <c r="M78" s="109"/>
      <c r="N78" s="109"/>
      <c r="O78" s="59"/>
      <c r="P78" s="59"/>
      <c r="Q78" s="59"/>
      <c r="R78" s="59"/>
    </row>
    <row r="79" spans="13:18" x14ac:dyDescent="0.25">
      <c r="M79" s="108"/>
      <c r="N79" s="108"/>
      <c r="O79" s="59"/>
      <c r="P79" s="59"/>
      <c r="Q79" s="59"/>
      <c r="R79" s="59"/>
    </row>
    <row r="80" spans="13:18" x14ac:dyDescent="0.25">
      <c r="M80" s="108"/>
      <c r="N80" s="108"/>
      <c r="O80" s="59"/>
      <c r="P80" s="59"/>
      <c r="Q80" s="59"/>
      <c r="R80" s="59"/>
    </row>
    <row r="81" spans="13:18" x14ac:dyDescent="0.25">
      <c r="M81" s="54"/>
      <c r="N81" s="54"/>
      <c r="O81" s="59"/>
      <c r="P81" s="59"/>
      <c r="Q81" s="59"/>
      <c r="R81" s="59"/>
    </row>
    <row r="82" spans="13:18" x14ac:dyDescent="0.25">
      <c r="M82" s="54"/>
      <c r="N82" s="54"/>
      <c r="O82" s="59"/>
      <c r="P82" s="59"/>
      <c r="Q82" s="59"/>
      <c r="R82" s="59"/>
    </row>
    <row r="83" spans="13:18" x14ac:dyDescent="0.25">
      <c r="M83" s="108"/>
      <c r="N83" s="108"/>
      <c r="O83" s="59"/>
      <c r="P83" s="59"/>
      <c r="Q83" s="59"/>
      <c r="R83" s="59"/>
    </row>
    <row r="84" spans="13:18" x14ac:dyDescent="0.25">
      <c r="M84" s="108"/>
      <c r="N84" s="108"/>
      <c r="O84" s="59"/>
      <c r="P84" s="59"/>
      <c r="Q84" s="59"/>
      <c r="R84" s="59"/>
    </row>
    <row r="85" spans="13:18" x14ac:dyDescent="0.25">
      <c r="M85" s="108"/>
      <c r="N85" s="108"/>
      <c r="O85" s="59"/>
      <c r="P85" s="59"/>
      <c r="Q85" s="59"/>
      <c r="R85" s="59"/>
    </row>
    <row r="86" spans="13:18" x14ac:dyDescent="0.25">
      <c r="M86" s="54"/>
      <c r="N86" s="54"/>
      <c r="O86" s="59"/>
      <c r="P86" s="59"/>
      <c r="Q86" s="59"/>
      <c r="R86" s="59"/>
    </row>
    <row r="87" spans="13:18" x14ac:dyDescent="0.25">
      <c r="M87" s="54"/>
      <c r="N87" s="54"/>
      <c r="O87" s="59"/>
      <c r="P87" s="59"/>
      <c r="Q87" s="59"/>
      <c r="R87" s="59"/>
    </row>
    <row r="88" spans="13:18" x14ac:dyDescent="0.25">
      <c r="M88" s="54"/>
      <c r="N88" s="54"/>
      <c r="O88" s="59"/>
      <c r="P88" s="59"/>
      <c r="Q88" s="59"/>
      <c r="R88" s="59"/>
    </row>
    <row r="89" spans="13:18" x14ac:dyDescent="0.25">
      <c r="M89" s="108"/>
      <c r="N89" s="108"/>
      <c r="O89" s="59"/>
      <c r="P89" s="59"/>
      <c r="Q89" s="59"/>
      <c r="R89" s="59"/>
    </row>
    <row r="90" spans="13:18" x14ac:dyDescent="0.25">
      <c r="M90" s="54"/>
      <c r="N90" s="54"/>
      <c r="O90" s="59"/>
      <c r="P90" s="59"/>
      <c r="Q90" s="59"/>
      <c r="R90" s="59"/>
    </row>
    <row r="91" spans="13:18" x14ac:dyDescent="0.25">
      <c r="M91" s="102"/>
      <c r="N91" s="102"/>
      <c r="O91" s="59"/>
      <c r="P91" s="59"/>
      <c r="Q91" s="59"/>
      <c r="R91" s="59"/>
    </row>
    <row r="92" spans="13:18" x14ac:dyDescent="0.25">
      <c r="M92" s="110"/>
      <c r="N92" s="110"/>
      <c r="O92" s="59"/>
      <c r="P92" s="59"/>
      <c r="Q92" s="59"/>
      <c r="R92" s="59"/>
    </row>
    <row r="93" spans="13:18" x14ac:dyDescent="0.25">
      <c r="O93" s="59"/>
      <c r="P93" s="59"/>
      <c r="Q93" s="59"/>
      <c r="R93" s="59"/>
    </row>
    <row r="94" spans="13:18" x14ac:dyDescent="0.25">
      <c r="O94" s="59"/>
      <c r="P94" s="59"/>
      <c r="Q94" s="59"/>
      <c r="R94" s="59"/>
    </row>
    <row r="95" spans="13:18" x14ac:dyDescent="0.25">
      <c r="O95" s="59"/>
      <c r="P95" s="59"/>
      <c r="Q95" s="59"/>
      <c r="R95" s="59"/>
    </row>
    <row r="96" spans="13:18" x14ac:dyDescent="0.25">
      <c r="O96" s="59"/>
      <c r="P96" s="59"/>
      <c r="Q96" s="59"/>
      <c r="R96" s="59"/>
    </row>
    <row r="97" spans="15:18" x14ac:dyDescent="0.25">
      <c r="O97" s="59"/>
      <c r="P97" s="59"/>
      <c r="Q97" s="59"/>
      <c r="R97" s="59"/>
    </row>
    <row r="98" spans="15:18" x14ac:dyDescent="0.25">
      <c r="O98" s="59"/>
      <c r="P98" s="59"/>
      <c r="Q98" s="59"/>
      <c r="R98" s="59"/>
    </row>
    <row r="99" spans="15:18" x14ac:dyDescent="0.25">
      <c r="O99" s="59"/>
      <c r="P99" s="59"/>
      <c r="Q99" s="59"/>
      <c r="R99" s="59"/>
    </row>
    <row r="100" spans="15:18" x14ac:dyDescent="0.25">
      <c r="O100" s="86"/>
      <c r="P100" s="86"/>
      <c r="Q100" s="59"/>
      <c r="R100" s="59"/>
    </row>
    <row r="101" spans="15:18" x14ac:dyDescent="0.25">
      <c r="O101" s="86"/>
      <c r="P101" s="86"/>
      <c r="Q101" s="59"/>
      <c r="R101" s="86"/>
    </row>
    <row r="102" spans="15:18" x14ac:dyDescent="0.25">
      <c r="O102" s="86"/>
      <c r="P102" s="86"/>
      <c r="Q102" s="86"/>
      <c r="R102" s="86"/>
    </row>
    <row r="103" spans="15:18" x14ac:dyDescent="0.25">
      <c r="Q103" s="86"/>
      <c r="R103" s="86"/>
    </row>
    <row r="104" spans="15:18" x14ac:dyDescent="0.25">
      <c r="Q104" s="86"/>
    </row>
  </sheetData>
  <sortState ref="B25:Q42">
    <sortCondition ref="B25"/>
  </sortState>
  <mergeCells count="11">
    <mergeCell ref="J5:J7"/>
    <mergeCell ref="B5:B7"/>
    <mergeCell ref="C5:C7"/>
    <mergeCell ref="D5:D7"/>
    <mergeCell ref="E5:E7"/>
    <mergeCell ref="H5:H7"/>
    <mergeCell ref="K5:K7"/>
    <mergeCell ref="M5:M7"/>
    <mergeCell ref="N5:N7"/>
    <mergeCell ref="O5:O7"/>
    <mergeCell ref="Q5:Q7"/>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U54"/>
  <sheetViews>
    <sheetView showGridLines="0" zoomScale="85" zoomScaleNormal="85" workbookViewId="0">
      <selection activeCell="I24" sqref="I24"/>
    </sheetView>
  </sheetViews>
  <sheetFormatPr defaultColWidth="11.42578125" defaultRowHeight="15" x14ac:dyDescent="0.25"/>
  <cols>
    <col min="1" max="1" width="2.85546875" style="112" customWidth="1"/>
    <col min="2" max="2" width="37.5703125" style="112" customWidth="1"/>
    <col min="3" max="3" width="5.28515625" style="112" customWidth="1"/>
    <col min="4" max="4" width="15.7109375" style="112" customWidth="1"/>
    <col min="5" max="5" width="16" style="112" customWidth="1"/>
    <col min="6" max="6" width="2.85546875" style="5" customWidth="1"/>
    <col min="7" max="7" width="2.85546875" style="112" customWidth="1"/>
    <col min="8" max="9" width="15.7109375" style="112" customWidth="1"/>
    <col min="10" max="10" width="2.85546875" style="5" customWidth="1"/>
    <col min="11" max="11" width="2.85546875" style="112" customWidth="1"/>
    <col min="12" max="13" width="12.28515625" style="112" customWidth="1"/>
    <col min="14" max="14" width="2.85546875" style="112" customWidth="1"/>
    <col min="15" max="15" width="37.5703125" style="112" customWidth="1"/>
    <col min="16" max="17" width="15.7109375" style="112" customWidth="1"/>
    <col min="18" max="18" width="2.85546875" style="5" customWidth="1"/>
    <col min="19" max="19" width="2.85546875" style="112" customWidth="1"/>
    <col min="20" max="21" width="15.7109375" style="112" customWidth="1"/>
    <col min="22" max="22" width="2.85546875" style="5" customWidth="1"/>
    <col min="23" max="25" width="9.140625" style="112" customWidth="1"/>
    <col min="26" max="27" width="11.42578125" style="2"/>
    <col min="28" max="256" width="11.42578125" style="112"/>
    <col min="257" max="257" width="2.85546875" style="112" customWidth="1"/>
    <col min="258" max="258" width="37.5703125" style="112" customWidth="1"/>
    <col min="259" max="259" width="5.28515625" style="112" customWidth="1"/>
    <col min="260" max="261" width="15.7109375" style="112" customWidth="1"/>
    <col min="262" max="263" width="2.85546875" style="112" customWidth="1"/>
    <col min="264" max="265" width="15.7109375" style="112" customWidth="1"/>
    <col min="266" max="267" width="2.85546875" style="112" customWidth="1"/>
    <col min="268" max="269" width="12.28515625" style="112" customWidth="1"/>
    <col min="270" max="270" width="2.85546875" style="112" customWidth="1"/>
    <col min="271" max="271" width="37.5703125" style="112" customWidth="1"/>
    <col min="272" max="273" width="15.7109375" style="112" customWidth="1"/>
    <col min="274" max="275" width="2.85546875" style="112" customWidth="1"/>
    <col min="276" max="277" width="15.7109375" style="112" customWidth="1"/>
    <col min="278" max="278" width="2.85546875" style="112" customWidth="1"/>
    <col min="279" max="281" width="9.140625" style="112" customWidth="1"/>
    <col min="282" max="512" width="11.42578125" style="112"/>
    <col min="513" max="513" width="2.85546875" style="112" customWidth="1"/>
    <col min="514" max="514" width="37.5703125" style="112" customWidth="1"/>
    <col min="515" max="515" width="5.28515625" style="112" customWidth="1"/>
    <col min="516" max="517" width="15.7109375" style="112" customWidth="1"/>
    <col min="518" max="519" width="2.85546875" style="112" customWidth="1"/>
    <col min="520" max="521" width="15.7109375" style="112" customWidth="1"/>
    <col min="522" max="523" width="2.85546875" style="112" customWidth="1"/>
    <col min="524" max="525" width="12.28515625" style="112" customWidth="1"/>
    <col min="526" max="526" width="2.85546875" style="112" customWidth="1"/>
    <col min="527" max="527" width="37.5703125" style="112" customWidth="1"/>
    <col min="528" max="529" width="15.7109375" style="112" customWidth="1"/>
    <col min="530" max="531" width="2.85546875" style="112" customWidth="1"/>
    <col min="532" max="533" width="15.7109375" style="112" customWidth="1"/>
    <col min="534" max="534" width="2.85546875" style="112" customWidth="1"/>
    <col min="535" max="537" width="9.140625" style="112" customWidth="1"/>
    <col min="538" max="768" width="11.42578125" style="112"/>
    <col min="769" max="769" width="2.85546875" style="112" customWidth="1"/>
    <col min="770" max="770" width="37.5703125" style="112" customWidth="1"/>
    <col min="771" max="771" width="5.28515625" style="112" customWidth="1"/>
    <col min="772" max="773" width="15.7109375" style="112" customWidth="1"/>
    <col min="774" max="775" width="2.85546875" style="112" customWidth="1"/>
    <col min="776" max="777" width="15.7109375" style="112" customWidth="1"/>
    <col min="778" max="779" width="2.85546875" style="112" customWidth="1"/>
    <col min="780" max="781" width="12.28515625" style="112" customWidth="1"/>
    <col min="782" max="782" width="2.85546875" style="112" customWidth="1"/>
    <col min="783" max="783" width="37.5703125" style="112" customWidth="1"/>
    <col min="784" max="785" width="15.7109375" style="112" customWidth="1"/>
    <col min="786" max="787" width="2.85546875" style="112" customWidth="1"/>
    <col min="788" max="789" width="15.7109375" style="112" customWidth="1"/>
    <col min="790" max="790" width="2.85546875" style="112" customWidth="1"/>
    <col min="791" max="793" width="9.140625" style="112" customWidth="1"/>
    <col min="794" max="1024" width="11.42578125" style="112"/>
    <col min="1025" max="1025" width="2.85546875" style="112" customWidth="1"/>
    <col min="1026" max="1026" width="37.5703125" style="112" customWidth="1"/>
    <col min="1027" max="1027" width="5.28515625" style="112" customWidth="1"/>
    <col min="1028" max="1029" width="15.7109375" style="112" customWidth="1"/>
    <col min="1030" max="1031" width="2.85546875" style="112" customWidth="1"/>
    <col min="1032" max="1033" width="15.7109375" style="112" customWidth="1"/>
    <col min="1034" max="1035" width="2.85546875" style="112" customWidth="1"/>
    <col min="1036" max="1037" width="12.28515625" style="112" customWidth="1"/>
    <col min="1038" max="1038" width="2.85546875" style="112" customWidth="1"/>
    <col min="1039" max="1039" width="37.5703125" style="112" customWidth="1"/>
    <col min="1040" max="1041" width="15.7109375" style="112" customWidth="1"/>
    <col min="1042" max="1043" width="2.85546875" style="112" customWidth="1"/>
    <col min="1044" max="1045" width="15.7109375" style="112" customWidth="1"/>
    <col min="1046" max="1046" width="2.85546875" style="112" customWidth="1"/>
    <col min="1047" max="1049" width="9.140625" style="112" customWidth="1"/>
    <col min="1050" max="1280" width="11.42578125" style="112"/>
    <col min="1281" max="1281" width="2.85546875" style="112" customWidth="1"/>
    <col min="1282" max="1282" width="37.5703125" style="112" customWidth="1"/>
    <col min="1283" max="1283" width="5.28515625" style="112" customWidth="1"/>
    <col min="1284" max="1285" width="15.7109375" style="112" customWidth="1"/>
    <col min="1286" max="1287" width="2.85546875" style="112" customWidth="1"/>
    <col min="1288" max="1289" width="15.7109375" style="112" customWidth="1"/>
    <col min="1290" max="1291" width="2.85546875" style="112" customWidth="1"/>
    <col min="1292" max="1293" width="12.28515625" style="112" customWidth="1"/>
    <col min="1294" max="1294" width="2.85546875" style="112" customWidth="1"/>
    <col min="1295" max="1295" width="37.5703125" style="112" customWidth="1"/>
    <col min="1296" max="1297" width="15.7109375" style="112" customWidth="1"/>
    <col min="1298" max="1299" width="2.85546875" style="112" customWidth="1"/>
    <col min="1300" max="1301" width="15.7109375" style="112" customWidth="1"/>
    <col min="1302" max="1302" width="2.85546875" style="112" customWidth="1"/>
    <col min="1303" max="1305" width="9.140625" style="112" customWidth="1"/>
    <col min="1306" max="1536" width="11.42578125" style="112"/>
    <col min="1537" max="1537" width="2.85546875" style="112" customWidth="1"/>
    <col min="1538" max="1538" width="37.5703125" style="112" customWidth="1"/>
    <col min="1539" max="1539" width="5.28515625" style="112" customWidth="1"/>
    <col min="1540" max="1541" width="15.7109375" style="112" customWidth="1"/>
    <col min="1542" max="1543" width="2.85546875" style="112" customWidth="1"/>
    <col min="1544" max="1545" width="15.7109375" style="112" customWidth="1"/>
    <col min="1546" max="1547" width="2.85546875" style="112" customWidth="1"/>
    <col min="1548" max="1549" width="12.28515625" style="112" customWidth="1"/>
    <col min="1550" max="1550" width="2.85546875" style="112" customWidth="1"/>
    <col min="1551" max="1551" width="37.5703125" style="112" customWidth="1"/>
    <col min="1552" max="1553" width="15.7109375" style="112" customWidth="1"/>
    <col min="1554" max="1555" width="2.85546875" style="112" customWidth="1"/>
    <col min="1556" max="1557" width="15.7109375" style="112" customWidth="1"/>
    <col min="1558" max="1558" width="2.85546875" style="112" customWidth="1"/>
    <col min="1559" max="1561" width="9.140625" style="112" customWidth="1"/>
    <col min="1562" max="1792" width="11.42578125" style="112"/>
    <col min="1793" max="1793" width="2.85546875" style="112" customWidth="1"/>
    <col min="1794" max="1794" width="37.5703125" style="112" customWidth="1"/>
    <col min="1795" max="1795" width="5.28515625" style="112" customWidth="1"/>
    <col min="1796" max="1797" width="15.7109375" style="112" customWidth="1"/>
    <col min="1798" max="1799" width="2.85546875" style="112" customWidth="1"/>
    <col min="1800" max="1801" width="15.7109375" style="112" customWidth="1"/>
    <col min="1802" max="1803" width="2.85546875" style="112" customWidth="1"/>
    <col min="1804" max="1805" width="12.28515625" style="112" customWidth="1"/>
    <col min="1806" max="1806" width="2.85546875" style="112" customWidth="1"/>
    <col min="1807" max="1807" width="37.5703125" style="112" customWidth="1"/>
    <col min="1808" max="1809" width="15.7109375" style="112" customWidth="1"/>
    <col min="1810" max="1811" width="2.85546875" style="112" customWidth="1"/>
    <col min="1812" max="1813" width="15.7109375" style="112" customWidth="1"/>
    <col min="1814" max="1814" width="2.85546875" style="112" customWidth="1"/>
    <col min="1815" max="1817" width="9.140625" style="112" customWidth="1"/>
    <col min="1818" max="2048" width="11.42578125" style="112"/>
    <col min="2049" max="2049" width="2.85546875" style="112" customWidth="1"/>
    <col min="2050" max="2050" width="37.5703125" style="112" customWidth="1"/>
    <col min="2051" max="2051" width="5.28515625" style="112" customWidth="1"/>
    <col min="2052" max="2053" width="15.7109375" style="112" customWidth="1"/>
    <col min="2054" max="2055" width="2.85546875" style="112" customWidth="1"/>
    <col min="2056" max="2057" width="15.7109375" style="112" customWidth="1"/>
    <col min="2058" max="2059" width="2.85546875" style="112" customWidth="1"/>
    <col min="2060" max="2061" width="12.28515625" style="112" customWidth="1"/>
    <col min="2062" max="2062" width="2.85546875" style="112" customWidth="1"/>
    <col min="2063" max="2063" width="37.5703125" style="112" customWidth="1"/>
    <col min="2064" max="2065" width="15.7109375" style="112" customWidth="1"/>
    <col min="2066" max="2067" width="2.85546875" style="112" customWidth="1"/>
    <col min="2068" max="2069" width="15.7109375" style="112" customWidth="1"/>
    <col min="2070" max="2070" width="2.85546875" style="112" customWidth="1"/>
    <col min="2071" max="2073" width="9.140625" style="112" customWidth="1"/>
    <col min="2074" max="2304" width="11.42578125" style="112"/>
    <col min="2305" max="2305" width="2.85546875" style="112" customWidth="1"/>
    <col min="2306" max="2306" width="37.5703125" style="112" customWidth="1"/>
    <col min="2307" max="2307" width="5.28515625" style="112" customWidth="1"/>
    <col min="2308" max="2309" width="15.7109375" style="112" customWidth="1"/>
    <col min="2310" max="2311" width="2.85546875" style="112" customWidth="1"/>
    <col min="2312" max="2313" width="15.7109375" style="112" customWidth="1"/>
    <col min="2314" max="2315" width="2.85546875" style="112" customWidth="1"/>
    <col min="2316" max="2317" width="12.28515625" style="112" customWidth="1"/>
    <col min="2318" max="2318" width="2.85546875" style="112" customWidth="1"/>
    <col min="2319" max="2319" width="37.5703125" style="112" customWidth="1"/>
    <col min="2320" max="2321" width="15.7109375" style="112" customWidth="1"/>
    <col min="2322" max="2323" width="2.85546875" style="112" customWidth="1"/>
    <col min="2324" max="2325" width="15.7109375" style="112" customWidth="1"/>
    <col min="2326" max="2326" width="2.85546875" style="112" customWidth="1"/>
    <col min="2327" max="2329" width="9.140625" style="112" customWidth="1"/>
    <col min="2330" max="2560" width="11.42578125" style="112"/>
    <col min="2561" max="2561" width="2.85546875" style="112" customWidth="1"/>
    <col min="2562" max="2562" width="37.5703125" style="112" customWidth="1"/>
    <col min="2563" max="2563" width="5.28515625" style="112" customWidth="1"/>
    <col min="2564" max="2565" width="15.7109375" style="112" customWidth="1"/>
    <col min="2566" max="2567" width="2.85546875" style="112" customWidth="1"/>
    <col min="2568" max="2569" width="15.7109375" style="112" customWidth="1"/>
    <col min="2570" max="2571" width="2.85546875" style="112" customWidth="1"/>
    <col min="2572" max="2573" width="12.28515625" style="112" customWidth="1"/>
    <col min="2574" max="2574" width="2.85546875" style="112" customWidth="1"/>
    <col min="2575" max="2575" width="37.5703125" style="112" customWidth="1"/>
    <col min="2576" max="2577" width="15.7109375" style="112" customWidth="1"/>
    <col min="2578" max="2579" width="2.85546875" style="112" customWidth="1"/>
    <col min="2580" max="2581" width="15.7109375" style="112" customWidth="1"/>
    <col min="2582" max="2582" width="2.85546875" style="112" customWidth="1"/>
    <col min="2583" max="2585" width="9.140625" style="112" customWidth="1"/>
    <col min="2586" max="2816" width="11.42578125" style="112"/>
    <col min="2817" max="2817" width="2.85546875" style="112" customWidth="1"/>
    <col min="2818" max="2818" width="37.5703125" style="112" customWidth="1"/>
    <col min="2819" max="2819" width="5.28515625" style="112" customWidth="1"/>
    <col min="2820" max="2821" width="15.7109375" style="112" customWidth="1"/>
    <col min="2822" max="2823" width="2.85546875" style="112" customWidth="1"/>
    <col min="2824" max="2825" width="15.7109375" style="112" customWidth="1"/>
    <col min="2826" max="2827" width="2.85546875" style="112" customWidth="1"/>
    <col min="2828" max="2829" width="12.28515625" style="112" customWidth="1"/>
    <col min="2830" max="2830" width="2.85546875" style="112" customWidth="1"/>
    <col min="2831" max="2831" width="37.5703125" style="112" customWidth="1"/>
    <col min="2832" max="2833" width="15.7109375" style="112" customWidth="1"/>
    <col min="2834" max="2835" width="2.85546875" style="112" customWidth="1"/>
    <col min="2836" max="2837" width="15.7109375" style="112" customWidth="1"/>
    <col min="2838" max="2838" width="2.85546875" style="112" customWidth="1"/>
    <col min="2839" max="2841" width="9.140625" style="112" customWidth="1"/>
    <col min="2842" max="3072" width="11.42578125" style="112"/>
    <col min="3073" max="3073" width="2.85546875" style="112" customWidth="1"/>
    <col min="3074" max="3074" width="37.5703125" style="112" customWidth="1"/>
    <col min="3075" max="3075" width="5.28515625" style="112" customWidth="1"/>
    <col min="3076" max="3077" width="15.7109375" style="112" customWidth="1"/>
    <col min="3078" max="3079" width="2.85546875" style="112" customWidth="1"/>
    <col min="3080" max="3081" width="15.7109375" style="112" customWidth="1"/>
    <col min="3082" max="3083" width="2.85546875" style="112" customWidth="1"/>
    <col min="3084" max="3085" width="12.28515625" style="112" customWidth="1"/>
    <col min="3086" max="3086" width="2.85546875" style="112" customWidth="1"/>
    <col min="3087" max="3087" width="37.5703125" style="112" customWidth="1"/>
    <col min="3088" max="3089" width="15.7109375" style="112" customWidth="1"/>
    <col min="3090" max="3091" width="2.85546875" style="112" customWidth="1"/>
    <col min="3092" max="3093" width="15.7109375" style="112" customWidth="1"/>
    <col min="3094" max="3094" width="2.85546875" style="112" customWidth="1"/>
    <col min="3095" max="3097" width="9.140625" style="112" customWidth="1"/>
    <col min="3098" max="3328" width="11.42578125" style="112"/>
    <col min="3329" max="3329" width="2.85546875" style="112" customWidth="1"/>
    <col min="3330" max="3330" width="37.5703125" style="112" customWidth="1"/>
    <col min="3331" max="3331" width="5.28515625" style="112" customWidth="1"/>
    <col min="3332" max="3333" width="15.7109375" style="112" customWidth="1"/>
    <col min="3334" max="3335" width="2.85546875" style="112" customWidth="1"/>
    <col min="3336" max="3337" width="15.7109375" style="112" customWidth="1"/>
    <col min="3338" max="3339" width="2.85546875" style="112" customWidth="1"/>
    <col min="3340" max="3341" width="12.28515625" style="112" customWidth="1"/>
    <col min="3342" max="3342" width="2.85546875" style="112" customWidth="1"/>
    <col min="3343" max="3343" width="37.5703125" style="112" customWidth="1"/>
    <col min="3344" max="3345" width="15.7109375" style="112" customWidth="1"/>
    <col min="3346" max="3347" width="2.85546875" style="112" customWidth="1"/>
    <col min="3348" max="3349" width="15.7109375" style="112" customWidth="1"/>
    <col min="3350" max="3350" width="2.85546875" style="112" customWidth="1"/>
    <col min="3351" max="3353" width="9.140625" style="112" customWidth="1"/>
    <col min="3354" max="3584" width="11.42578125" style="112"/>
    <col min="3585" max="3585" width="2.85546875" style="112" customWidth="1"/>
    <col min="3586" max="3586" width="37.5703125" style="112" customWidth="1"/>
    <col min="3587" max="3587" width="5.28515625" style="112" customWidth="1"/>
    <col min="3588" max="3589" width="15.7109375" style="112" customWidth="1"/>
    <col min="3590" max="3591" width="2.85546875" style="112" customWidth="1"/>
    <col min="3592" max="3593" width="15.7109375" style="112" customWidth="1"/>
    <col min="3594" max="3595" width="2.85546875" style="112" customWidth="1"/>
    <col min="3596" max="3597" width="12.28515625" style="112" customWidth="1"/>
    <col min="3598" max="3598" width="2.85546875" style="112" customWidth="1"/>
    <col min="3599" max="3599" width="37.5703125" style="112" customWidth="1"/>
    <col min="3600" max="3601" width="15.7109375" style="112" customWidth="1"/>
    <col min="3602" max="3603" width="2.85546875" style="112" customWidth="1"/>
    <col min="3604" max="3605" width="15.7109375" style="112" customWidth="1"/>
    <col min="3606" max="3606" width="2.85546875" style="112" customWidth="1"/>
    <col min="3607" max="3609" width="9.140625" style="112" customWidth="1"/>
    <col min="3610" max="3840" width="11.42578125" style="112"/>
    <col min="3841" max="3841" width="2.85546875" style="112" customWidth="1"/>
    <col min="3842" max="3842" width="37.5703125" style="112" customWidth="1"/>
    <col min="3843" max="3843" width="5.28515625" style="112" customWidth="1"/>
    <col min="3844" max="3845" width="15.7109375" style="112" customWidth="1"/>
    <col min="3846" max="3847" width="2.85546875" style="112" customWidth="1"/>
    <col min="3848" max="3849" width="15.7109375" style="112" customWidth="1"/>
    <col min="3850" max="3851" width="2.85546875" style="112" customWidth="1"/>
    <col min="3852" max="3853" width="12.28515625" style="112" customWidth="1"/>
    <col min="3854" max="3854" width="2.85546875" style="112" customWidth="1"/>
    <col min="3855" max="3855" width="37.5703125" style="112" customWidth="1"/>
    <col min="3856" max="3857" width="15.7109375" style="112" customWidth="1"/>
    <col min="3858" max="3859" width="2.85546875" style="112" customWidth="1"/>
    <col min="3860" max="3861" width="15.7109375" style="112" customWidth="1"/>
    <col min="3862" max="3862" width="2.85546875" style="112" customWidth="1"/>
    <col min="3863" max="3865" width="9.140625" style="112" customWidth="1"/>
    <col min="3866" max="4096" width="11.42578125" style="112"/>
    <col min="4097" max="4097" width="2.85546875" style="112" customWidth="1"/>
    <col min="4098" max="4098" width="37.5703125" style="112" customWidth="1"/>
    <col min="4099" max="4099" width="5.28515625" style="112" customWidth="1"/>
    <col min="4100" max="4101" width="15.7109375" style="112" customWidth="1"/>
    <col min="4102" max="4103" width="2.85546875" style="112" customWidth="1"/>
    <col min="4104" max="4105" width="15.7109375" style="112" customWidth="1"/>
    <col min="4106" max="4107" width="2.85546875" style="112" customWidth="1"/>
    <col min="4108" max="4109" width="12.28515625" style="112" customWidth="1"/>
    <col min="4110" max="4110" width="2.85546875" style="112" customWidth="1"/>
    <col min="4111" max="4111" width="37.5703125" style="112" customWidth="1"/>
    <col min="4112" max="4113" width="15.7109375" style="112" customWidth="1"/>
    <col min="4114" max="4115" width="2.85546875" style="112" customWidth="1"/>
    <col min="4116" max="4117" width="15.7109375" style="112" customWidth="1"/>
    <col min="4118" max="4118" width="2.85546875" style="112" customWidth="1"/>
    <col min="4119" max="4121" width="9.140625" style="112" customWidth="1"/>
    <col min="4122" max="4352" width="11.42578125" style="112"/>
    <col min="4353" max="4353" width="2.85546875" style="112" customWidth="1"/>
    <col min="4354" max="4354" width="37.5703125" style="112" customWidth="1"/>
    <col min="4355" max="4355" width="5.28515625" style="112" customWidth="1"/>
    <col min="4356" max="4357" width="15.7109375" style="112" customWidth="1"/>
    <col min="4358" max="4359" width="2.85546875" style="112" customWidth="1"/>
    <col min="4360" max="4361" width="15.7109375" style="112" customWidth="1"/>
    <col min="4362" max="4363" width="2.85546875" style="112" customWidth="1"/>
    <col min="4364" max="4365" width="12.28515625" style="112" customWidth="1"/>
    <col min="4366" max="4366" width="2.85546875" style="112" customWidth="1"/>
    <col min="4367" max="4367" width="37.5703125" style="112" customWidth="1"/>
    <col min="4368" max="4369" width="15.7109375" style="112" customWidth="1"/>
    <col min="4370" max="4371" width="2.85546875" style="112" customWidth="1"/>
    <col min="4372" max="4373" width="15.7109375" style="112" customWidth="1"/>
    <col min="4374" max="4374" width="2.85546875" style="112" customWidth="1"/>
    <col min="4375" max="4377" width="9.140625" style="112" customWidth="1"/>
    <col min="4378" max="4608" width="11.42578125" style="112"/>
    <col min="4609" max="4609" width="2.85546875" style="112" customWidth="1"/>
    <col min="4610" max="4610" width="37.5703125" style="112" customWidth="1"/>
    <col min="4611" max="4611" width="5.28515625" style="112" customWidth="1"/>
    <col min="4612" max="4613" width="15.7109375" style="112" customWidth="1"/>
    <col min="4614" max="4615" width="2.85546875" style="112" customWidth="1"/>
    <col min="4616" max="4617" width="15.7109375" style="112" customWidth="1"/>
    <col min="4618" max="4619" width="2.85546875" style="112" customWidth="1"/>
    <col min="4620" max="4621" width="12.28515625" style="112" customWidth="1"/>
    <col min="4622" max="4622" width="2.85546875" style="112" customWidth="1"/>
    <col min="4623" max="4623" width="37.5703125" style="112" customWidth="1"/>
    <col min="4624" max="4625" width="15.7109375" style="112" customWidth="1"/>
    <col min="4626" max="4627" width="2.85546875" style="112" customWidth="1"/>
    <col min="4628" max="4629" width="15.7109375" style="112" customWidth="1"/>
    <col min="4630" max="4630" width="2.85546875" style="112" customWidth="1"/>
    <col min="4631" max="4633" width="9.140625" style="112" customWidth="1"/>
    <col min="4634" max="4864" width="11.42578125" style="112"/>
    <col min="4865" max="4865" width="2.85546875" style="112" customWidth="1"/>
    <col min="4866" max="4866" width="37.5703125" style="112" customWidth="1"/>
    <col min="4867" max="4867" width="5.28515625" style="112" customWidth="1"/>
    <col min="4868" max="4869" width="15.7109375" style="112" customWidth="1"/>
    <col min="4870" max="4871" width="2.85546875" style="112" customWidth="1"/>
    <col min="4872" max="4873" width="15.7109375" style="112" customWidth="1"/>
    <col min="4874" max="4875" width="2.85546875" style="112" customWidth="1"/>
    <col min="4876" max="4877" width="12.28515625" style="112" customWidth="1"/>
    <col min="4878" max="4878" width="2.85546875" style="112" customWidth="1"/>
    <col min="4879" max="4879" width="37.5703125" style="112" customWidth="1"/>
    <col min="4880" max="4881" width="15.7109375" style="112" customWidth="1"/>
    <col min="4882" max="4883" width="2.85546875" style="112" customWidth="1"/>
    <col min="4884" max="4885" width="15.7109375" style="112" customWidth="1"/>
    <col min="4886" max="4886" width="2.85546875" style="112" customWidth="1"/>
    <col min="4887" max="4889" width="9.140625" style="112" customWidth="1"/>
    <col min="4890" max="5120" width="11.42578125" style="112"/>
    <col min="5121" max="5121" width="2.85546875" style="112" customWidth="1"/>
    <col min="5122" max="5122" width="37.5703125" style="112" customWidth="1"/>
    <col min="5123" max="5123" width="5.28515625" style="112" customWidth="1"/>
    <col min="5124" max="5125" width="15.7109375" style="112" customWidth="1"/>
    <col min="5126" max="5127" width="2.85546875" style="112" customWidth="1"/>
    <col min="5128" max="5129" width="15.7109375" style="112" customWidth="1"/>
    <col min="5130" max="5131" width="2.85546875" style="112" customWidth="1"/>
    <col min="5132" max="5133" width="12.28515625" style="112" customWidth="1"/>
    <col min="5134" max="5134" width="2.85546875" style="112" customWidth="1"/>
    <col min="5135" max="5135" width="37.5703125" style="112" customWidth="1"/>
    <col min="5136" max="5137" width="15.7109375" style="112" customWidth="1"/>
    <col min="5138" max="5139" width="2.85546875" style="112" customWidth="1"/>
    <col min="5140" max="5141" width="15.7109375" style="112" customWidth="1"/>
    <col min="5142" max="5142" width="2.85546875" style="112" customWidth="1"/>
    <col min="5143" max="5145" width="9.140625" style="112" customWidth="1"/>
    <col min="5146" max="5376" width="11.42578125" style="112"/>
    <col min="5377" max="5377" width="2.85546875" style="112" customWidth="1"/>
    <col min="5378" max="5378" width="37.5703125" style="112" customWidth="1"/>
    <col min="5379" max="5379" width="5.28515625" style="112" customWidth="1"/>
    <col min="5380" max="5381" width="15.7109375" style="112" customWidth="1"/>
    <col min="5382" max="5383" width="2.85546875" style="112" customWidth="1"/>
    <col min="5384" max="5385" width="15.7109375" style="112" customWidth="1"/>
    <col min="5386" max="5387" width="2.85546875" style="112" customWidth="1"/>
    <col min="5388" max="5389" width="12.28515625" style="112" customWidth="1"/>
    <col min="5390" max="5390" width="2.85546875" style="112" customWidth="1"/>
    <col min="5391" max="5391" width="37.5703125" style="112" customWidth="1"/>
    <col min="5392" max="5393" width="15.7109375" style="112" customWidth="1"/>
    <col min="5394" max="5395" width="2.85546875" style="112" customWidth="1"/>
    <col min="5396" max="5397" width="15.7109375" style="112" customWidth="1"/>
    <col min="5398" max="5398" width="2.85546875" style="112" customWidth="1"/>
    <col min="5399" max="5401" width="9.140625" style="112" customWidth="1"/>
    <col min="5402" max="5632" width="11.42578125" style="112"/>
    <col min="5633" max="5633" width="2.85546875" style="112" customWidth="1"/>
    <col min="5634" max="5634" width="37.5703125" style="112" customWidth="1"/>
    <col min="5635" max="5635" width="5.28515625" style="112" customWidth="1"/>
    <col min="5636" max="5637" width="15.7109375" style="112" customWidth="1"/>
    <col min="5638" max="5639" width="2.85546875" style="112" customWidth="1"/>
    <col min="5640" max="5641" width="15.7109375" style="112" customWidth="1"/>
    <col min="5642" max="5643" width="2.85546875" style="112" customWidth="1"/>
    <col min="5644" max="5645" width="12.28515625" style="112" customWidth="1"/>
    <col min="5646" max="5646" width="2.85546875" style="112" customWidth="1"/>
    <col min="5647" max="5647" width="37.5703125" style="112" customWidth="1"/>
    <col min="5648" max="5649" width="15.7109375" style="112" customWidth="1"/>
    <col min="5650" max="5651" width="2.85546875" style="112" customWidth="1"/>
    <col min="5652" max="5653" width="15.7109375" style="112" customWidth="1"/>
    <col min="5654" max="5654" width="2.85546875" style="112" customWidth="1"/>
    <col min="5655" max="5657" width="9.140625" style="112" customWidth="1"/>
    <col min="5658" max="5888" width="11.42578125" style="112"/>
    <col min="5889" max="5889" width="2.85546875" style="112" customWidth="1"/>
    <col min="5890" max="5890" width="37.5703125" style="112" customWidth="1"/>
    <col min="5891" max="5891" width="5.28515625" style="112" customWidth="1"/>
    <col min="5892" max="5893" width="15.7109375" style="112" customWidth="1"/>
    <col min="5894" max="5895" width="2.85546875" style="112" customWidth="1"/>
    <col min="5896" max="5897" width="15.7109375" style="112" customWidth="1"/>
    <col min="5898" max="5899" width="2.85546875" style="112" customWidth="1"/>
    <col min="5900" max="5901" width="12.28515625" style="112" customWidth="1"/>
    <col min="5902" max="5902" width="2.85546875" style="112" customWidth="1"/>
    <col min="5903" max="5903" width="37.5703125" style="112" customWidth="1"/>
    <col min="5904" max="5905" width="15.7109375" style="112" customWidth="1"/>
    <col min="5906" max="5907" width="2.85546875" style="112" customWidth="1"/>
    <col min="5908" max="5909" width="15.7109375" style="112" customWidth="1"/>
    <col min="5910" max="5910" width="2.85546875" style="112" customWidth="1"/>
    <col min="5911" max="5913" width="9.140625" style="112" customWidth="1"/>
    <col min="5914" max="6144" width="11.42578125" style="112"/>
    <col min="6145" max="6145" width="2.85546875" style="112" customWidth="1"/>
    <col min="6146" max="6146" width="37.5703125" style="112" customWidth="1"/>
    <col min="6147" max="6147" width="5.28515625" style="112" customWidth="1"/>
    <col min="6148" max="6149" width="15.7109375" style="112" customWidth="1"/>
    <col min="6150" max="6151" width="2.85546875" style="112" customWidth="1"/>
    <col min="6152" max="6153" width="15.7109375" style="112" customWidth="1"/>
    <col min="6154" max="6155" width="2.85546875" style="112" customWidth="1"/>
    <col min="6156" max="6157" width="12.28515625" style="112" customWidth="1"/>
    <col min="6158" max="6158" width="2.85546875" style="112" customWidth="1"/>
    <col min="6159" max="6159" width="37.5703125" style="112" customWidth="1"/>
    <col min="6160" max="6161" width="15.7109375" style="112" customWidth="1"/>
    <col min="6162" max="6163" width="2.85546875" style="112" customWidth="1"/>
    <col min="6164" max="6165" width="15.7109375" style="112" customWidth="1"/>
    <col min="6166" max="6166" width="2.85546875" style="112" customWidth="1"/>
    <col min="6167" max="6169" width="9.140625" style="112" customWidth="1"/>
    <col min="6170" max="6400" width="11.42578125" style="112"/>
    <col min="6401" max="6401" width="2.85546875" style="112" customWidth="1"/>
    <col min="6402" max="6402" width="37.5703125" style="112" customWidth="1"/>
    <col min="6403" max="6403" width="5.28515625" style="112" customWidth="1"/>
    <col min="6404" max="6405" width="15.7109375" style="112" customWidth="1"/>
    <col min="6406" max="6407" width="2.85546875" style="112" customWidth="1"/>
    <col min="6408" max="6409" width="15.7109375" style="112" customWidth="1"/>
    <col min="6410" max="6411" width="2.85546875" style="112" customWidth="1"/>
    <col min="6412" max="6413" width="12.28515625" style="112" customWidth="1"/>
    <col min="6414" max="6414" width="2.85546875" style="112" customWidth="1"/>
    <col min="6415" max="6415" width="37.5703125" style="112" customWidth="1"/>
    <col min="6416" max="6417" width="15.7109375" style="112" customWidth="1"/>
    <col min="6418" max="6419" width="2.85546875" style="112" customWidth="1"/>
    <col min="6420" max="6421" width="15.7109375" style="112" customWidth="1"/>
    <col min="6422" max="6422" width="2.85546875" style="112" customWidth="1"/>
    <col min="6423" max="6425" width="9.140625" style="112" customWidth="1"/>
    <col min="6426" max="6656" width="11.42578125" style="112"/>
    <col min="6657" max="6657" width="2.85546875" style="112" customWidth="1"/>
    <col min="6658" max="6658" width="37.5703125" style="112" customWidth="1"/>
    <col min="6659" max="6659" width="5.28515625" style="112" customWidth="1"/>
    <col min="6660" max="6661" width="15.7109375" style="112" customWidth="1"/>
    <col min="6662" max="6663" width="2.85546875" style="112" customWidth="1"/>
    <col min="6664" max="6665" width="15.7109375" style="112" customWidth="1"/>
    <col min="6666" max="6667" width="2.85546875" style="112" customWidth="1"/>
    <col min="6668" max="6669" width="12.28515625" style="112" customWidth="1"/>
    <col min="6670" max="6670" width="2.85546875" style="112" customWidth="1"/>
    <col min="6671" max="6671" width="37.5703125" style="112" customWidth="1"/>
    <col min="6672" max="6673" width="15.7109375" style="112" customWidth="1"/>
    <col min="6674" max="6675" width="2.85546875" style="112" customWidth="1"/>
    <col min="6676" max="6677" width="15.7109375" style="112" customWidth="1"/>
    <col min="6678" max="6678" width="2.85546875" style="112" customWidth="1"/>
    <col min="6679" max="6681" width="9.140625" style="112" customWidth="1"/>
    <col min="6682" max="6912" width="11.42578125" style="112"/>
    <col min="6913" max="6913" width="2.85546875" style="112" customWidth="1"/>
    <col min="6914" max="6914" width="37.5703125" style="112" customWidth="1"/>
    <col min="6915" max="6915" width="5.28515625" style="112" customWidth="1"/>
    <col min="6916" max="6917" width="15.7109375" style="112" customWidth="1"/>
    <col min="6918" max="6919" width="2.85546875" style="112" customWidth="1"/>
    <col min="6920" max="6921" width="15.7109375" style="112" customWidth="1"/>
    <col min="6922" max="6923" width="2.85546875" style="112" customWidth="1"/>
    <col min="6924" max="6925" width="12.28515625" style="112" customWidth="1"/>
    <col min="6926" max="6926" width="2.85546875" style="112" customWidth="1"/>
    <col min="6927" max="6927" width="37.5703125" style="112" customWidth="1"/>
    <col min="6928" max="6929" width="15.7109375" style="112" customWidth="1"/>
    <col min="6930" max="6931" width="2.85546875" style="112" customWidth="1"/>
    <col min="6932" max="6933" width="15.7109375" style="112" customWidth="1"/>
    <col min="6934" max="6934" width="2.85546875" style="112" customWidth="1"/>
    <col min="6935" max="6937" width="9.140625" style="112" customWidth="1"/>
    <col min="6938" max="7168" width="11.42578125" style="112"/>
    <col min="7169" max="7169" width="2.85546875" style="112" customWidth="1"/>
    <col min="7170" max="7170" width="37.5703125" style="112" customWidth="1"/>
    <col min="7171" max="7171" width="5.28515625" style="112" customWidth="1"/>
    <col min="7172" max="7173" width="15.7109375" style="112" customWidth="1"/>
    <col min="7174" max="7175" width="2.85546875" style="112" customWidth="1"/>
    <col min="7176" max="7177" width="15.7109375" style="112" customWidth="1"/>
    <col min="7178" max="7179" width="2.85546875" style="112" customWidth="1"/>
    <col min="7180" max="7181" width="12.28515625" style="112" customWidth="1"/>
    <col min="7182" max="7182" width="2.85546875" style="112" customWidth="1"/>
    <col min="7183" max="7183" width="37.5703125" style="112" customWidth="1"/>
    <col min="7184" max="7185" width="15.7109375" style="112" customWidth="1"/>
    <col min="7186" max="7187" width="2.85546875" style="112" customWidth="1"/>
    <col min="7188" max="7189" width="15.7109375" style="112" customWidth="1"/>
    <col min="7190" max="7190" width="2.85546875" style="112" customWidth="1"/>
    <col min="7191" max="7193" width="9.140625" style="112" customWidth="1"/>
    <col min="7194" max="7424" width="11.42578125" style="112"/>
    <col min="7425" max="7425" width="2.85546875" style="112" customWidth="1"/>
    <col min="7426" max="7426" width="37.5703125" style="112" customWidth="1"/>
    <col min="7427" max="7427" width="5.28515625" style="112" customWidth="1"/>
    <col min="7428" max="7429" width="15.7109375" style="112" customWidth="1"/>
    <col min="7430" max="7431" width="2.85546875" style="112" customWidth="1"/>
    <col min="7432" max="7433" width="15.7109375" style="112" customWidth="1"/>
    <col min="7434" max="7435" width="2.85546875" style="112" customWidth="1"/>
    <col min="7436" max="7437" width="12.28515625" style="112" customWidth="1"/>
    <col min="7438" max="7438" width="2.85546875" style="112" customWidth="1"/>
    <col min="7439" max="7439" width="37.5703125" style="112" customWidth="1"/>
    <col min="7440" max="7441" width="15.7109375" style="112" customWidth="1"/>
    <col min="7442" max="7443" width="2.85546875" style="112" customWidth="1"/>
    <col min="7444" max="7445" width="15.7109375" style="112" customWidth="1"/>
    <col min="7446" max="7446" width="2.85546875" style="112" customWidth="1"/>
    <col min="7447" max="7449" width="9.140625" style="112" customWidth="1"/>
    <col min="7450" max="7680" width="11.42578125" style="112"/>
    <col min="7681" max="7681" width="2.85546875" style="112" customWidth="1"/>
    <col min="7682" max="7682" width="37.5703125" style="112" customWidth="1"/>
    <col min="7683" max="7683" width="5.28515625" style="112" customWidth="1"/>
    <col min="7684" max="7685" width="15.7109375" style="112" customWidth="1"/>
    <col min="7686" max="7687" width="2.85546875" style="112" customWidth="1"/>
    <col min="7688" max="7689" width="15.7109375" style="112" customWidth="1"/>
    <col min="7690" max="7691" width="2.85546875" style="112" customWidth="1"/>
    <col min="7692" max="7693" width="12.28515625" style="112" customWidth="1"/>
    <col min="7694" max="7694" width="2.85546875" style="112" customWidth="1"/>
    <col min="7695" max="7695" width="37.5703125" style="112" customWidth="1"/>
    <col min="7696" max="7697" width="15.7109375" style="112" customWidth="1"/>
    <col min="7698" max="7699" width="2.85546875" style="112" customWidth="1"/>
    <col min="7700" max="7701" width="15.7109375" style="112" customWidth="1"/>
    <col min="7702" max="7702" width="2.85546875" style="112" customWidth="1"/>
    <col min="7703" max="7705" width="9.140625" style="112" customWidth="1"/>
    <col min="7706" max="7936" width="11.42578125" style="112"/>
    <col min="7937" max="7937" width="2.85546875" style="112" customWidth="1"/>
    <col min="7938" max="7938" width="37.5703125" style="112" customWidth="1"/>
    <col min="7939" max="7939" width="5.28515625" style="112" customWidth="1"/>
    <col min="7940" max="7941" width="15.7109375" style="112" customWidth="1"/>
    <col min="7942" max="7943" width="2.85546875" style="112" customWidth="1"/>
    <col min="7944" max="7945" width="15.7109375" style="112" customWidth="1"/>
    <col min="7946" max="7947" width="2.85546875" style="112" customWidth="1"/>
    <col min="7948" max="7949" width="12.28515625" style="112" customWidth="1"/>
    <col min="7950" max="7950" width="2.85546875" style="112" customWidth="1"/>
    <col min="7951" max="7951" width="37.5703125" style="112" customWidth="1"/>
    <col min="7952" max="7953" width="15.7109375" style="112" customWidth="1"/>
    <col min="7954" max="7955" width="2.85546875" style="112" customWidth="1"/>
    <col min="7956" max="7957" width="15.7109375" style="112" customWidth="1"/>
    <col min="7958" max="7958" width="2.85546875" style="112" customWidth="1"/>
    <col min="7959" max="7961" width="9.140625" style="112" customWidth="1"/>
    <col min="7962" max="8192" width="11.42578125" style="112"/>
    <col min="8193" max="8193" width="2.85546875" style="112" customWidth="1"/>
    <col min="8194" max="8194" width="37.5703125" style="112" customWidth="1"/>
    <col min="8195" max="8195" width="5.28515625" style="112" customWidth="1"/>
    <col min="8196" max="8197" width="15.7109375" style="112" customWidth="1"/>
    <col min="8198" max="8199" width="2.85546875" style="112" customWidth="1"/>
    <col min="8200" max="8201" width="15.7109375" style="112" customWidth="1"/>
    <col min="8202" max="8203" width="2.85546875" style="112" customWidth="1"/>
    <col min="8204" max="8205" width="12.28515625" style="112" customWidth="1"/>
    <col min="8206" max="8206" width="2.85546875" style="112" customWidth="1"/>
    <col min="8207" max="8207" width="37.5703125" style="112" customWidth="1"/>
    <col min="8208" max="8209" width="15.7109375" style="112" customWidth="1"/>
    <col min="8210" max="8211" width="2.85546875" style="112" customWidth="1"/>
    <col min="8212" max="8213" width="15.7109375" style="112" customWidth="1"/>
    <col min="8214" max="8214" width="2.85546875" style="112" customWidth="1"/>
    <col min="8215" max="8217" width="9.140625" style="112" customWidth="1"/>
    <col min="8218" max="8448" width="11.42578125" style="112"/>
    <col min="8449" max="8449" width="2.85546875" style="112" customWidth="1"/>
    <col min="8450" max="8450" width="37.5703125" style="112" customWidth="1"/>
    <col min="8451" max="8451" width="5.28515625" style="112" customWidth="1"/>
    <col min="8452" max="8453" width="15.7109375" style="112" customWidth="1"/>
    <col min="8454" max="8455" width="2.85546875" style="112" customWidth="1"/>
    <col min="8456" max="8457" width="15.7109375" style="112" customWidth="1"/>
    <col min="8458" max="8459" width="2.85546875" style="112" customWidth="1"/>
    <col min="8460" max="8461" width="12.28515625" style="112" customWidth="1"/>
    <col min="8462" max="8462" width="2.85546875" style="112" customWidth="1"/>
    <col min="8463" max="8463" width="37.5703125" style="112" customWidth="1"/>
    <col min="8464" max="8465" width="15.7109375" style="112" customWidth="1"/>
    <col min="8466" max="8467" width="2.85546875" style="112" customWidth="1"/>
    <col min="8468" max="8469" width="15.7109375" style="112" customWidth="1"/>
    <col min="8470" max="8470" width="2.85546875" style="112" customWidth="1"/>
    <col min="8471" max="8473" width="9.140625" style="112" customWidth="1"/>
    <col min="8474" max="8704" width="11.42578125" style="112"/>
    <col min="8705" max="8705" width="2.85546875" style="112" customWidth="1"/>
    <col min="8706" max="8706" width="37.5703125" style="112" customWidth="1"/>
    <col min="8707" max="8707" width="5.28515625" style="112" customWidth="1"/>
    <col min="8708" max="8709" width="15.7109375" style="112" customWidth="1"/>
    <col min="8710" max="8711" width="2.85546875" style="112" customWidth="1"/>
    <col min="8712" max="8713" width="15.7109375" style="112" customWidth="1"/>
    <col min="8714" max="8715" width="2.85546875" style="112" customWidth="1"/>
    <col min="8716" max="8717" width="12.28515625" style="112" customWidth="1"/>
    <col min="8718" max="8718" width="2.85546875" style="112" customWidth="1"/>
    <col min="8719" max="8719" width="37.5703125" style="112" customWidth="1"/>
    <col min="8720" max="8721" width="15.7109375" style="112" customWidth="1"/>
    <col min="8722" max="8723" width="2.85546875" style="112" customWidth="1"/>
    <col min="8724" max="8725" width="15.7109375" style="112" customWidth="1"/>
    <col min="8726" max="8726" width="2.85546875" style="112" customWidth="1"/>
    <col min="8727" max="8729" width="9.140625" style="112" customWidth="1"/>
    <col min="8730" max="8960" width="11.42578125" style="112"/>
    <col min="8961" max="8961" width="2.85546875" style="112" customWidth="1"/>
    <col min="8962" max="8962" width="37.5703125" style="112" customWidth="1"/>
    <col min="8963" max="8963" width="5.28515625" style="112" customWidth="1"/>
    <col min="8964" max="8965" width="15.7109375" style="112" customWidth="1"/>
    <col min="8966" max="8967" width="2.85546875" style="112" customWidth="1"/>
    <col min="8968" max="8969" width="15.7109375" style="112" customWidth="1"/>
    <col min="8970" max="8971" width="2.85546875" style="112" customWidth="1"/>
    <col min="8972" max="8973" width="12.28515625" style="112" customWidth="1"/>
    <col min="8974" max="8974" width="2.85546875" style="112" customWidth="1"/>
    <col min="8975" max="8975" width="37.5703125" style="112" customWidth="1"/>
    <col min="8976" max="8977" width="15.7109375" style="112" customWidth="1"/>
    <col min="8978" max="8979" width="2.85546875" style="112" customWidth="1"/>
    <col min="8980" max="8981" width="15.7109375" style="112" customWidth="1"/>
    <col min="8982" max="8982" width="2.85546875" style="112" customWidth="1"/>
    <col min="8983" max="8985" width="9.140625" style="112" customWidth="1"/>
    <col min="8986" max="9216" width="11.42578125" style="112"/>
    <col min="9217" max="9217" width="2.85546875" style="112" customWidth="1"/>
    <col min="9218" max="9218" width="37.5703125" style="112" customWidth="1"/>
    <col min="9219" max="9219" width="5.28515625" style="112" customWidth="1"/>
    <col min="9220" max="9221" width="15.7109375" style="112" customWidth="1"/>
    <col min="9222" max="9223" width="2.85546875" style="112" customWidth="1"/>
    <col min="9224" max="9225" width="15.7109375" style="112" customWidth="1"/>
    <col min="9226" max="9227" width="2.85546875" style="112" customWidth="1"/>
    <col min="9228" max="9229" width="12.28515625" style="112" customWidth="1"/>
    <col min="9230" max="9230" width="2.85546875" style="112" customWidth="1"/>
    <col min="9231" max="9231" width="37.5703125" style="112" customWidth="1"/>
    <col min="9232" max="9233" width="15.7109375" style="112" customWidth="1"/>
    <col min="9234" max="9235" width="2.85546875" style="112" customWidth="1"/>
    <col min="9236" max="9237" width="15.7109375" style="112" customWidth="1"/>
    <col min="9238" max="9238" width="2.85546875" style="112" customWidth="1"/>
    <col min="9239" max="9241" width="9.140625" style="112" customWidth="1"/>
    <col min="9242" max="9472" width="11.42578125" style="112"/>
    <col min="9473" max="9473" width="2.85546875" style="112" customWidth="1"/>
    <col min="9474" max="9474" width="37.5703125" style="112" customWidth="1"/>
    <col min="9475" max="9475" width="5.28515625" style="112" customWidth="1"/>
    <col min="9476" max="9477" width="15.7109375" style="112" customWidth="1"/>
    <col min="9478" max="9479" width="2.85546875" style="112" customWidth="1"/>
    <col min="9480" max="9481" width="15.7109375" style="112" customWidth="1"/>
    <col min="9482" max="9483" width="2.85546875" style="112" customWidth="1"/>
    <col min="9484" max="9485" width="12.28515625" style="112" customWidth="1"/>
    <col min="9486" max="9486" width="2.85546875" style="112" customWidth="1"/>
    <col min="9487" max="9487" width="37.5703125" style="112" customWidth="1"/>
    <col min="9488" max="9489" width="15.7109375" style="112" customWidth="1"/>
    <col min="9490" max="9491" width="2.85546875" style="112" customWidth="1"/>
    <col min="9492" max="9493" width="15.7109375" style="112" customWidth="1"/>
    <col min="9494" max="9494" width="2.85546875" style="112" customWidth="1"/>
    <col min="9495" max="9497" width="9.140625" style="112" customWidth="1"/>
    <col min="9498" max="9728" width="11.42578125" style="112"/>
    <col min="9729" max="9729" width="2.85546875" style="112" customWidth="1"/>
    <col min="9730" max="9730" width="37.5703125" style="112" customWidth="1"/>
    <col min="9731" max="9731" width="5.28515625" style="112" customWidth="1"/>
    <col min="9732" max="9733" width="15.7109375" style="112" customWidth="1"/>
    <col min="9734" max="9735" width="2.85546875" style="112" customWidth="1"/>
    <col min="9736" max="9737" width="15.7109375" style="112" customWidth="1"/>
    <col min="9738" max="9739" width="2.85546875" style="112" customWidth="1"/>
    <col min="9740" max="9741" width="12.28515625" style="112" customWidth="1"/>
    <col min="9742" max="9742" width="2.85546875" style="112" customWidth="1"/>
    <col min="9743" max="9743" width="37.5703125" style="112" customWidth="1"/>
    <col min="9744" max="9745" width="15.7109375" style="112" customWidth="1"/>
    <col min="9746" max="9747" width="2.85546875" style="112" customWidth="1"/>
    <col min="9748" max="9749" width="15.7109375" style="112" customWidth="1"/>
    <col min="9750" max="9750" width="2.85546875" style="112" customWidth="1"/>
    <col min="9751" max="9753" width="9.140625" style="112" customWidth="1"/>
    <col min="9754" max="9984" width="11.42578125" style="112"/>
    <col min="9985" max="9985" width="2.85546875" style="112" customWidth="1"/>
    <col min="9986" max="9986" width="37.5703125" style="112" customWidth="1"/>
    <col min="9987" max="9987" width="5.28515625" style="112" customWidth="1"/>
    <col min="9988" max="9989" width="15.7109375" style="112" customWidth="1"/>
    <col min="9990" max="9991" width="2.85546875" style="112" customWidth="1"/>
    <col min="9992" max="9993" width="15.7109375" style="112" customWidth="1"/>
    <col min="9994" max="9995" width="2.85546875" style="112" customWidth="1"/>
    <col min="9996" max="9997" width="12.28515625" style="112" customWidth="1"/>
    <col min="9998" max="9998" width="2.85546875" style="112" customWidth="1"/>
    <col min="9999" max="9999" width="37.5703125" style="112" customWidth="1"/>
    <col min="10000" max="10001" width="15.7109375" style="112" customWidth="1"/>
    <col min="10002" max="10003" width="2.85546875" style="112" customWidth="1"/>
    <col min="10004" max="10005" width="15.7109375" style="112" customWidth="1"/>
    <col min="10006" max="10006" width="2.85546875" style="112" customWidth="1"/>
    <col min="10007" max="10009" width="9.140625" style="112" customWidth="1"/>
    <col min="10010" max="10240" width="11.42578125" style="112"/>
    <col min="10241" max="10241" width="2.85546875" style="112" customWidth="1"/>
    <col min="10242" max="10242" width="37.5703125" style="112" customWidth="1"/>
    <col min="10243" max="10243" width="5.28515625" style="112" customWidth="1"/>
    <col min="10244" max="10245" width="15.7109375" style="112" customWidth="1"/>
    <col min="10246" max="10247" width="2.85546875" style="112" customWidth="1"/>
    <col min="10248" max="10249" width="15.7109375" style="112" customWidth="1"/>
    <col min="10250" max="10251" width="2.85546875" style="112" customWidth="1"/>
    <col min="10252" max="10253" width="12.28515625" style="112" customWidth="1"/>
    <col min="10254" max="10254" width="2.85546875" style="112" customWidth="1"/>
    <col min="10255" max="10255" width="37.5703125" style="112" customWidth="1"/>
    <col min="10256" max="10257" width="15.7109375" style="112" customWidth="1"/>
    <col min="10258" max="10259" width="2.85546875" style="112" customWidth="1"/>
    <col min="10260" max="10261" width="15.7109375" style="112" customWidth="1"/>
    <col min="10262" max="10262" width="2.85546875" style="112" customWidth="1"/>
    <col min="10263" max="10265" width="9.140625" style="112" customWidth="1"/>
    <col min="10266" max="10496" width="11.42578125" style="112"/>
    <col min="10497" max="10497" width="2.85546875" style="112" customWidth="1"/>
    <col min="10498" max="10498" width="37.5703125" style="112" customWidth="1"/>
    <col min="10499" max="10499" width="5.28515625" style="112" customWidth="1"/>
    <col min="10500" max="10501" width="15.7109375" style="112" customWidth="1"/>
    <col min="10502" max="10503" width="2.85546875" style="112" customWidth="1"/>
    <col min="10504" max="10505" width="15.7109375" style="112" customWidth="1"/>
    <col min="10506" max="10507" width="2.85546875" style="112" customWidth="1"/>
    <col min="10508" max="10509" width="12.28515625" style="112" customWidth="1"/>
    <col min="10510" max="10510" width="2.85546875" style="112" customWidth="1"/>
    <col min="10511" max="10511" width="37.5703125" style="112" customWidth="1"/>
    <col min="10512" max="10513" width="15.7109375" style="112" customWidth="1"/>
    <col min="10514" max="10515" width="2.85546875" style="112" customWidth="1"/>
    <col min="10516" max="10517" width="15.7109375" style="112" customWidth="1"/>
    <col min="10518" max="10518" width="2.85546875" style="112" customWidth="1"/>
    <col min="10519" max="10521" width="9.140625" style="112" customWidth="1"/>
    <col min="10522" max="10752" width="11.42578125" style="112"/>
    <col min="10753" max="10753" width="2.85546875" style="112" customWidth="1"/>
    <col min="10754" max="10754" width="37.5703125" style="112" customWidth="1"/>
    <col min="10755" max="10755" width="5.28515625" style="112" customWidth="1"/>
    <col min="10756" max="10757" width="15.7109375" style="112" customWidth="1"/>
    <col min="10758" max="10759" width="2.85546875" style="112" customWidth="1"/>
    <col min="10760" max="10761" width="15.7109375" style="112" customWidth="1"/>
    <col min="10762" max="10763" width="2.85546875" style="112" customWidth="1"/>
    <col min="10764" max="10765" width="12.28515625" style="112" customWidth="1"/>
    <col min="10766" max="10766" width="2.85546875" style="112" customWidth="1"/>
    <col min="10767" max="10767" width="37.5703125" style="112" customWidth="1"/>
    <col min="10768" max="10769" width="15.7109375" style="112" customWidth="1"/>
    <col min="10770" max="10771" width="2.85546875" style="112" customWidth="1"/>
    <col min="10772" max="10773" width="15.7109375" style="112" customWidth="1"/>
    <col min="10774" max="10774" width="2.85546875" style="112" customWidth="1"/>
    <col min="10775" max="10777" width="9.140625" style="112" customWidth="1"/>
    <col min="10778" max="11008" width="11.42578125" style="112"/>
    <col min="11009" max="11009" width="2.85546875" style="112" customWidth="1"/>
    <col min="11010" max="11010" width="37.5703125" style="112" customWidth="1"/>
    <col min="11011" max="11011" width="5.28515625" style="112" customWidth="1"/>
    <col min="11012" max="11013" width="15.7109375" style="112" customWidth="1"/>
    <col min="11014" max="11015" width="2.85546875" style="112" customWidth="1"/>
    <col min="11016" max="11017" width="15.7109375" style="112" customWidth="1"/>
    <col min="11018" max="11019" width="2.85546875" style="112" customWidth="1"/>
    <col min="11020" max="11021" width="12.28515625" style="112" customWidth="1"/>
    <col min="11022" max="11022" width="2.85546875" style="112" customWidth="1"/>
    <col min="11023" max="11023" width="37.5703125" style="112" customWidth="1"/>
    <col min="11024" max="11025" width="15.7109375" style="112" customWidth="1"/>
    <col min="11026" max="11027" width="2.85546875" style="112" customWidth="1"/>
    <col min="11028" max="11029" width="15.7109375" style="112" customWidth="1"/>
    <col min="11030" max="11030" width="2.85546875" style="112" customWidth="1"/>
    <col min="11031" max="11033" width="9.140625" style="112" customWidth="1"/>
    <col min="11034" max="11264" width="11.42578125" style="112"/>
    <col min="11265" max="11265" width="2.85546875" style="112" customWidth="1"/>
    <col min="11266" max="11266" width="37.5703125" style="112" customWidth="1"/>
    <col min="11267" max="11267" width="5.28515625" style="112" customWidth="1"/>
    <col min="11268" max="11269" width="15.7109375" style="112" customWidth="1"/>
    <col min="11270" max="11271" width="2.85546875" style="112" customWidth="1"/>
    <col min="11272" max="11273" width="15.7109375" style="112" customWidth="1"/>
    <col min="11274" max="11275" width="2.85546875" style="112" customWidth="1"/>
    <col min="11276" max="11277" width="12.28515625" style="112" customWidth="1"/>
    <col min="11278" max="11278" width="2.85546875" style="112" customWidth="1"/>
    <col min="11279" max="11279" width="37.5703125" style="112" customWidth="1"/>
    <col min="11280" max="11281" width="15.7109375" style="112" customWidth="1"/>
    <col min="11282" max="11283" width="2.85546875" style="112" customWidth="1"/>
    <col min="11284" max="11285" width="15.7109375" style="112" customWidth="1"/>
    <col min="11286" max="11286" width="2.85546875" style="112" customWidth="1"/>
    <col min="11287" max="11289" width="9.140625" style="112" customWidth="1"/>
    <col min="11290" max="11520" width="11.42578125" style="112"/>
    <col min="11521" max="11521" width="2.85546875" style="112" customWidth="1"/>
    <col min="11522" max="11522" width="37.5703125" style="112" customWidth="1"/>
    <col min="11523" max="11523" width="5.28515625" style="112" customWidth="1"/>
    <col min="11524" max="11525" width="15.7109375" style="112" customWidth="1"/>
    <col min="11526" max="11527" width="2.85546875" style="112" customWidth="1"/>
    <col min="11528" max="11529" width="15.7109375" style="112" customWidth="1"/>
    <col min="11530" max="11531" width="2.85546875" style="112" customWidth="1"/>
    <col min="11532" max="11533" width="12.28515625" style="112" customWidth="1"/>
    <col min="11534" max="11534" width="2.85546875" style="112" customWidth="1"/>
    <col min="11535" max="11535" width="37.5703125" style="112" customWidth="1"/>
    <col min="11536" max="11537" width="15.7109375" style="112" customWidth="1"/>
    <col min="11538" max="11539" width="2.85546875" style="112" customWidth="1"/>
    <col min="11540" max="11541" width="15.7109375" style="112" customWidth="1"/>
    <col min="11542" max="11542" width="2.85546875" style="112" customWidth="1"/>
    <col min="11543" max="11545" width="9.140625" style="112" customWidth="1"/>
    <col min="11546" max="11776" width="11.42578125" style="112"/>
    <col min="11777" max="11777" width="2.85546875" style="112" customWidth="1"/>
    <col min="11778" max="11778" width="37.5703125" style="112" customWidth="1"/>
    <col min="11779" max="11779" width="5.28515625" style="112" customWidth="1"/>
    <col min="11780" max="11781" width="15.7109375" style="112" customWidth="1"/>
    <col min="11782" max="11783" width="2.85546875" style="112" customWidth="1"/>
    <col min="11784" max="11785" width="15.7109375" style="112" customWidth="1"/>
    <col min="11786" max="11787" width="2.85546875" style="112" customWidth="1"/>
    <col min="11788" max="11789" width="12.28515625" style="112" customWidth="1"/>
    <col min="11790" max="11790" width="2.85546875" style="112" customWidth="1"/>
    <col min="11791" max="11791" width="37.5703125" style="112" customWidth="1"/>
    <col min="11792" max="11793" width="15.7109375" style="112" customWidth="1"/>
    <col min="11794" max="11795" width="2.85546875" style="112" customWidth="1"/>
    <col min="11796" max="11797" width="15.7109375" style="112" customWidth="1"/>
    <col min="11798" max="11798" width="2.85546875" style="112" customWidth="1"/>
    <col min="11799" max="11801" width="9.140625" style="112" customWidth="1"/>
    <col min="11802" max="12032" width="11.42578125" style="112"/>
    <col min="12033" max="12033" width="2.85546875" style="112" customWidth="1"/>
    <col min="12034" max="12034" width="37.5703125" style="112" customWidth="1"/>
    <col min="12035" max="12035" width="5.28515625" style="112" customWidth="1"/>
    <col min="12036" max="12037" width="15.7109375" style="112" customWidth="1"/>
    <col min="12038" max="12039" width="2.85546875" style="112" customWidth="1"/>
    <col min="12040" max="12041" width="15.7109375" style="112" customWidth="1"/>
    <col min="12042" max="12043" width="2.85546875" style="112" customWidth="1"/>
    <col min="12044" max="12045" width="12.28515625" style="112" customWidth="1"/>
    <col min="12046" max="12046" width="2.85546875" style="112" customWidth="1"/>
    <col min="12047" max="12047" width="37.5703125" style="112" customWidth="1"/>
    <col min="12048" max="12049" width="15.7109375" style="112" customWidth="1"/>
    <col min="12050" max="12051" width="2.85546875" style="112" customWidth="1"/>
    <col min="12052" max="12053" width="15.7109375" style="112" customWidth="1"/>
    <col min="12054" max="12054" width="2.85546875" style="112" customWidth="1"/>
    <col min="12055" max="12057" width="9.140625" style="112" customWidth="1"/>
    <col min="12058" max="12288" width="11.42578125" style="112"/>
    <col min="12289" max="12289" width="2.85546875" style="112" customWidth="1"/>
    <col min="12290" max="12290" width="37.5703125" style="112" customWidth="1"/>
    <col min="12291" max="12291" width="5.28515625" style="112" customWidth="1"/>
    <col min="12292" max="12293" width="15.7109375" style="112" customWidth="1"/>
    <col min="12294" max="12295" width="2.85546875" style="112" customWidth="1"/>
    <col min="12296" max="12297" width="15.7109375" style="112" customWidth="1"/>
    <col min="12298" max="12299" width="2.85546875" style="112" customWidth="1"/>
    <col min="12300" max="12301" width="12.28515625" style="112" customWidth="1"/>
    <col min="12302" max="12302" width="2.85546875" style="112" customWidth="1"/>
    <col min="12303" max="12303" width="37.5703125" style="112" customWidth="1"/>
    <col min="12304" max="12305" width="15.7109375" style="112" customWidth="1"/>
    <col min="12306" max="12307" width="2.85546875" style="112" customWidth="1"/>
    <col min="12308" max="12309" width="15.7109375" style="112" customWidth="1"/>
    <col min="12310" max="12310" width="2.85546875" style="112" customWidth="1"/>
    <col min="12311" max="12313" width="9.140625" style="112" customWidth="1"/>
    <col min="12314" max="12544" width="11.42578125" style="112"/>
    <col min="12545" max="12545" width="2.85546875" style="112" customWidth="1"/>
    <col min="12546" max="12546" width="37.5703125" style="112" customWidth="1"/>
    <col min="12547" max="12547" width="5.28515625" style="112" customWidth="1"/>
    <col min="12548" max="12549" width="15.7109375" style="112" customWidth="1"/>
    <col min="12550" max="12551" width="2.85546875" style="112" customWidth="1"/>
    <col min="12552" max="12553" width="15.7109375" style="112" customWidth="1"/>
    <col min="12554" max="12555" width="2.85546875" style="112" customWidth="1"/>
    <col min="12556" max="12557" width="12.28515625" style="112" customWidth="1"/>
    <col min="12558" max="12558" width="2.85546875" style="112" customWidth="1"/>
    <col min="12559" max="12559" width="37.5703125" style="112" customWidth="1"/>
    <col min="12560" max="12561" width="15.7109375" style="112" customWidth="1"/>
    <col min="12562" max="12563" width="2.85546875" style="112" customWidth="1"/>
    <col min="12564" max="12565" width="15.7109375" style="112" customWidth="1"/>
    <col min="12566" max="12566" width="2.85546875" style="112" customWidth="1"/>
    <col min="12567" max="12569" width="9.140625" style="112" customWidth="1"/>
    <col min="12570" max="12800" width="11.42578125" style="112"/>
    <col min="12801" max="12801" width="2.85546875" style="112" customWidth="1"/>
    <col min="12802" max="12802" width="37.5703125" style="112" customWidth="1"/>
    <col min="12803" max="12803" width="5.28515625" style="112" customWidth="1"/>
    <col min="12804" max="12805" width="15.7109375" style="112" customWidth="1"/>
    <col min="12806" max="12807" width="2.85546875" style="112" customWidth="1"/>
    <col min="12808" max="12809" width="15.7109375" style="112" customWidth="1"/>
    <col min="12810" max="12811" width="2.85546875" style="112" customWidth="1"/>
    <col min="12812" max="12813" width="12.28515625" style="112" customWidth="1"/>
    <col min="12814" max="12814" width="2.85546875" style="112" customWidth="1"/>
    <col min="12815" max="12815" width="37.5703125" style="112" customWidth="1"/>
    <col min="12816" max="12817" width="15.7109375" style="112" customWidth="1"/>
    <col min="12818" max="12819" width="2.85546875" style="112" customWidth="1"/>
    <col min="12820" max="12821" width="15.7109375" style="112" customWidth="1"/>
    <col min="12822" max="12822" width="2.85546875" style="112" customWidth="1"/>
    <col min="12823" max="12825" width="9.140625" style="112" customWidth="1"/>
    <col min="12826" max="13056" width="11.42578125" style="112"/>
    <col min="13057" max="13057" width="2.85546875" style="112" customWidth="1"/>
    <col min="13058" max="13058" width="37.5703125" style="112" customWidth="1"/>
    <col min="13059" max="13059" width="5.28515625" style="112" customWidth="1"/>
    <col min="13060" max="13061" width="15.7109375" style="112" customWidth="1"/>
    <col min="13062" max="13063" width="2.85546875" style="112" customWidth="1"/>
    <col min="13064" max="13065" width="15.7109375" style="112" customWidth="1"/>
    <col min="13066" max="13067" width="2.85546875" style="112" customWidth="1"/>
    <col min="13068" max="13069" width="12.28515625" style="112" customWidth="1"/>
    <col min="13070" max="13070" width="2.85546875" style="112" customWidth="1"/>
    <col min="13071" max="13071" width="37.5703125" style="112" customWidth="1"/>
    <col min="13072" max="13073" width="15.7109375" style="112" customWidth="1"/>
    <col min="13074" max="13075" width="2.85546875" style="112" customWidth="1"/>
    <col min="13076" max="13077" width="15.7109375" style="112" customWidth="1"/>
    <col min="13078" max="13078" width="2.85546875" style="112" customWidth="1"/>
    <col min="13079" max="13081" width="9.140625" style="112" customWidth="1"/>
    <col min="13082" max="13312" width="11.42578125" style="112"/>
    <col min="13313" max="13313" width="2.85546875" style="112" customWidth="1"/>
    <col min="13314" max="13314" width="37.5703125" style="112" customWidth="1"/>
    <col min="13315" max="13315" width="5.28515625" style="112" customWidth="1"/>
    <col min="13316" max="13317" width="15.7109375" style="112" customWidth="1"/>
    <col min="13318" max="13319" width="2.85546875" style="112" customWidth="1"/>
    <col min="13320" max="13321" width="15.7109375" style="112" customWidth="1"/>
    <col min="13322" max="13323" width="2.85546875" style="112" customWidth="1"/>
    <col min="13324" max="13325" width="12.28515625" style="112" customWidth="1"/>
    <col min="13326" max="13326" width="2.85546875" style="112" customWidth="1"/>
    <col min="13327" max="13327" width="37.5703125" style="112" customWidth="1"/>
    <col min="13328" max="13329" width="15.7109375" style="112" customWidth="1"/>
    <col min="13330" max="13331" width="2.85546875" style="112" customWidth="1"/>
    <col min="13332" max="13333" width="15.7109375" style="112" customWidth="1"/>
    <col min="13334" max="13334" width="2.85546875" style="112" customWidth="1"/>
    <col min="13335" max="13337" width="9.140625" style="112" customWidth="1"/>
    <col min="13338" max="13568" width="11.42578125" style="112"/>
    <col min="13569" max="13569" width="2.85546875" style="112" customWidth="1"/>
    <col min="13570" max="13570" width="37.5703125" style="112" customWidth="1"/>
    <col min="13571" max="13571" width="5.28515625" style="112" customWidth="1"/>
    <col min="13572" max="13573" width="15.7109375" style="112" customWidth="1"/>
    <col min="13574" max="13575" width="2.85546875" style="112" customWidth="1"/>
    <col min="13576" max="13577" width="15.7109375" style="112" customWidth="1"/>
    <col min="13578" max="13579" width="2.85546875" style="112" customWidth="1"/>
    <col min="13580" max="13581" width="12.28515625" style="112" customWidth="1"/>
    <col min="13582" max="13582" width="2.85546875" style="112" customWidth="1"/>
    <col min="13583" max="13583" width="37.5703125" style="112" customWidth="1"/>
    <col min="13584" max="13585" width="15.7109375" style="112" customWidth="1"/>
    <col min="13586" max="13587" width="2.85546875" style="112" customWidth="1"/>
    <col min="13588" max="13589" width="15.7109375" style="112" customWidth="1"/>
    <col min="13590" max="13590" width="2.85546875" style="112" customWidth="1"/>
    <col min="13591" max="13593" width="9.140625" style="112" customWidth="1"/>
    <col min="13594" max="13824" width="11.42578125" style="112"/>
    <col min="13825" max="13825" width="2.85546875" style="112" customWidth="1"/>
    <col min="13826" max="13826" width="37.5703125" style="112" customWidth="1"/>
    <col min="13827" max="13827" width="5.28515625" style="112" customWidth="1"/>
    <col min="13828" max="13829" width="15.7109375" style="112" customWidth="1"/>
    <col min="13830" max="13831" width="2.85546875" style="112" customWidth="1"/>
    <col min="13832" max="13833" width="15.7109375" style="112" customWidth="1"/>
    <col min="13834" max="13835" width="2.85546875" style="112" customWidth="1"/>
    <col min="13836" max="13837" width="12.28515625" style="112" customWidth="1"/>
    <col min="13838" max="13838" width="2.85546875" style="112" customWidth="1"/>
    <col min="13839" max="13839" width="37.5703125" style="112" customWidth="1"/>
    <col min="13840" max="13841" width="15.7109375" style="112" customWidth="1"/>
    <col min="13842" max="13843" width="2.85546875" style="112" customWidth="1"/>
    <col min="13844" max="13845" width="15.7109375" style="112" customWidth="1"/>
    <col min="13846" max="13846" width="2.85546875" style="112" customWidth="1"/>
    <col min="13847" max="13849" width="9.140625" style="112" customWidth="1"/>
    <col min="13850" max="14080" width="11.42578125" style="112"/>
    <col min="14081" max="14081" width="2.85546875" style="112" customWidth="1"/>
    <col min="14082" max="14082" width="37.5703125" style="112" customWidth="1"/>
    <col min="14083" max="14083" width="5.28515625" style="112" customWidth="1"/>
    <col min="14084" max="14085" width="15.7109375" style="112" customWidth="1"/>
    <col min="14086" max="14087" width="2.85546875" style="112" customWidth="1"/>
    <col min="14088" max="14089" width="15.7109375" style="112" customWidth="1"/>
    <col min="14090" max="14091" width="2.85546875" style="112" customWidth="1"/>
    <col min="14092" max="14093" width="12.28515625" style="112" customWidth="1"/>
    <col min="14094" max="14094" width="2.85546875" style="112" customWidth="1"/>
    <col min="14095" max="14095" width="37.5703125" style="112" customWidth="1"/>
    <col min="14096" max="14097" width="15.7109375" style="112" customWidth="1"/>
    <col min="14098" max="14099" width="2.85546875" style="112" customWidth="1"/>
    <col min="14100" max="14101" width="15.7109375" style="112" customWidth="1"/>
    <col min="14102" max="14102" width="2.85546875" style="112" customWidth="1"/>
    <col min="14103" max="14105" width="9.140625" style="112" customWidth="1"/>
    <col min="14106" max="14336" width="11.42578125" style="112"/>
    <col min="14337" max="14337" width="2.85546875" style="112" customWidth="1"/>
    <col min="14338" max="14338" width="37.5703125" style="112" customWidth="1"/>
    <col min="14339" max="14339" width="5.28515625" style="112" customWidth="1"/>
    <col min="14340" max="14341" width="15.7109375" style="112" customWidth="1"/>
    <col min="14342" max="14343" width="2.85546875" style="112" customWidth="1"/>
    <col min="14344" max="14345" width="15.7109375" style="112" customWidth="1"/>
    <col min="14346" max="14347" width="2.85546875" style="112" customWidth="1"/>
    <col min="14348" max="14349" width="12.28515625" style="112" customWidth="1"/>
    <col min="14350" max="14350" width="2.85546875" style="112" customWidth="1"/>
    <col min="14351" max="14351" width="37.5703125" style="112" customWidth="1"/>
    <col min="14352" max="14353" width="15.7109375" style="112" customWidth="1"/>
    <col min="14354" max="14355" width="2.85546875" style="112" customWidth="1"/>
    <col min="14356" max="14357" width="15.7109375" style="112" customWidth="1"/>
    <col min="14358" max="14358" width="2.85546875" style="112" customWidth="1"/>
    <col min="14359" max="14361" width="9.140625" style="112" customWidth="1"/>
    <col min="14362" max="14592" width="11.42578125" style="112"/>
    <col min="14593" max="14593" width="2.85546875" style="112" customWidth="1"/>
    <col min="14594" max="14594" width="37.5703125" style="112" customWidth="1"/>
    <col min="14595" max="14595" width="5.28515625" style="112" customWidth="1"/>
    <col min="14596" max="14597" width="15.7109375" style="112" customWidth="1"/>
    <col min="14598" max="14599" width="2.85546875" style="112" customWidth="1"/>
    <col min="14600" max="14601" width="15.7109375" style="112" customWidth="1"/>
    <col min="14602" max="14603" width="2.85546875" style="112" customWidth="1"/>
    <col min="14604" max="14605" width="12.28515625" style="112" customWidth="1"/>
    <col min="14606" max="14606" width="2.85546875" style="112" customWidth="1"/>
    <col min="14607" max="14607" width="37.5703125" style="112" customWidth="1"/>
    <col min="14608" max="14609" width="15.7109375" style="112" customWidth="1"/>
    <col min="14610" max="14611" width="2.85546875" style="112" customWidth="1"/>
    <col min="14612" max="14613" width="15.7109375" style="112" customWidth="1"/>
    <col min="14614" max="14614" width="2.85546875" style="112" customWidth="1"/>
    <col min="14615" max="14617" width="9.140625" style="112" customWidth="1"/>
    <col min="14618" max="14848" width="11.42578125" style="112"/>
    <col min="14849" max="14849" width="2.85546875" style="112" customWidth="1"/>
    <col min="14850" max="14850" width="37.5703125" style="112" customWidth="1"/>
    <col min="14851" max="14851" width="5.28515625" style="112" customWidth="1"/>
    <col min="14852" max="14853" width="15.7109375" style="112" customWidth="1"/>
    <col min="14854" max="14855" width="2.85546875" style="112" customWidth="1"/>
    <col min="14856" max="14857" width="15.7109375" style="112" customWidth="1"/>
    <col min="14858" max="14859" width="2.85546875" style="112" customWidth="1"/>
    <col min="14860" max="14861" width="12.28515625" style="112" customWidth="1"/>
    <col min="14862" max="14862" width="2.85546875" style="112" customWidth="1"/>
    <col min="14863" max="14863" width="37.5703125" style="112" customWidth="1"/>
    <col min="14864" max="14865" width="15.7109375" style="112" customWidth="1"/>
    <col min="14866" max="14867" width="2.85546875" style="112" customWidth="1"/>
    <col min="14868" max="14869" width="15.7109375" style="112" customWidth="1"/>
    <col min="14870" max="14870" width="2.85546875" style="112" customWidth="1"/>
    <col min="14871" max="14873" width="9.140625" style="112" customWidth="1"/>
    <col min="14874" max="15104" width="11.42578125" style="112"/>
    <col min="15105" max="15105" width="2.85546875" style="112" customWidth="1"/>
    <col min="15106" max="15106" width="37.5703125" style="112" customWidth="1"/>
    <col min="15107" max="15107" width="5.28515625" style="112" customWidth="1"/>
    <col min="15108" max="15109" width="15.7109375" style="112" customWidth="1"/>
    <col min="15110" max="15111" width="2.85546875" style="112" customWidth="1"/>
    <col min="15112" max="15113" width="15.7109375" style="112" customWidth="1"/>
    <col min="15114" max="15115" width="2.85546875" style="112" customWidth="1"/>
    <col min="15116" max="15117" width="12.28515625" style="112" customWidth="1"/>
    <col min="15118" max="15118" width="2.85546875" style="112" customWidth="1"/>
    <col min="15119" max="15119" width="37.5703125" style="112" customWidth="1"/>
    <col min="15120" max="15121" width="15.7109375" style="112" customWidth="1"/>
    <col min="15122" max="15123" width="2.85546875" style="112" customWidth="1"/>
    <col min="15124" max="15125" width="15.7109375" style="112" customWidth="1"/>
    <col min="15126" max="15126" width="2.85546875" style="112" customWidth="1"/>
    <col min="15127" max="15129" width="9.140625" style="112" customWidth="1"/>
    <col min="15130" max="15360" width="11.42578125" style="112"/>
    <col min="15361" max="15361" width="2.85546875" style="112" customWidth="1"/>
    <col min="15362" max="15362" width="37.5703125" style="112" customWidth="1"/>
    <col min="15363" max="15363" width="5.28515625" style="112" customWidth="1"/>
    <col min="15364" max="15365" width="15.7109375" style="112" customWidth="1"/>
    <col min="15366" max="15367" width="2.85546875" style="112" customWidth="1"/>
    <col min="15368" max="15369" width="15.7109375" style="112" customWidth="1"/>
    <col min="15370" max="15371" width="2.85546875" style="112" customWidth="1"/>
    <col min="15372" max="15373" width="12.28515625" style="112" customWidth="1"/>
    <col min="15374" max="15374" width="2.85546875" style="112" customWidth="1"/>
    <col min="15375" max="15375" width="37.5703125" style="112" customWidth="1"/>
    <col min="15376" max="15377" width="15.7109375" style="112" customWidth="1"/>
    <col min="15378" max="15379" width="2.85546875" style="112" customWidth="1"/>
    <col min="15380" max="15381" width="15.7109375" style="112" customWidth="1"/>
    <col min="15382" max="15382" width="2.85546875" style="112" customWidth="1"/>
    <col min="15383" max="15385" width="9.140625" style="112" customWidth="1"/>
    <col min="15386" max="15616" width="11.42578125" style="112"/>
    <col min="15617" max="15617" width="2.85546875" style="112" customWidth="1"/>
    <col min="15618" max="15618" width="37.5703125" style="112" customWidth="1"/>
    <col min="15619" max="15619" width="5.28515625" style="112" customWidth="1"/>
    <col min="15620" max="15621" width="15.7109375" style="112" customWidth="1"/>
    <col min="15622" max="15623" width="2.85546875" style="112" customWidth="1"/>
    <col min="15624" max="15625" width="15.7109375" style="112" customWidth="1"/>
    <col min="15626" max="15627" width="2.85546875" style="112" customWidth="1"/>
    <col min="15628" max="15629" width="12.28515625" style="112" customWidth="1"/>
    <col min="15630" max="15630" width="2.85546875" style="112" customWidth="1"/>
    <col min="15631" max="15631" width="37.5703125" style="112" customWidth="1"/>
    <col min="15632" max="15633" width="15.7109375" style="112" customWidth="1"/>
    <col min="15634" max="15635" width="2.85546875" style="112" customWidth="1"/>
    <col min="15636" max="15637" width="15.7109375" style="112" customWidth="1"/>
    <col min="15638" max="15638" width="2.85546875" style="112" customWidth="1"/>
    <col min="15639" max="15641" width="9.140625" style="112" customWidth="1"/>
    <col min="15642" max="15872" width="11.42578125" style="112"/>
    <col min="15873" max="15873" width="2.85546875" style="112" customWidth="1"/>
    <col min="15874" max="15874" width="37.5703125" style="112" customWidth="1"/>
    <col min="15875" max="15875" width="5.28515625" style="112" customWidth="1"/>
    <col min="15876" max="15877" width="15.7109375" style="112" customWidth="1"/>
    <col min="15878" max="15879" width="2.85546875" style="112" customWidth="1"/>
    <col min="15880" max="15881" width="15.7109375" style="112" customWidth="1"/>
    <col min="15882" max="15883" width="2.85546875" style="112" customWidth="1"/>
    <col min="15884" max="15885" width="12.28515625" style="112" customWidth="1"/>
    <col min="15886" max="15886" width="2.85546875" style="112" customWidth="1"/>
    <col min="15887" max="15887" width="37.5703125" style="112" customWidth="1"/>
    <col min="15888" max="15889" width="15.7109375" style="112" customWidth="1"/>
    <col min="15890" max="15891" width="2.85546875" style="112" customWidth="1"/>
    <col min="15892" max="15893" width="15.7109375" style="112" customWidth="1"/>
    <col min="15894" max="15894" width="2.85546875" style="112" customWidth="1"/>
    <col min="15895" max="15897" width="9.140625" style="112" customWidth="1"/>
    <col min="15898" max="16128" width="11.42578125" style="112"/>
    <col min="16129" max="16129" width="2.85546875" style="112" customWidth="1"/>
    <col min="16130" max="16130" width="37.5703125" style="112" customWidth="1"/>
    <col min="16131" max="16131" width="5.28515625" style="112" customWidth="1"/>
    <col min="16132" max="16133" width="15.7109375" style="112" customWidth="1"/>
    <col min="16134" max="16135" width="2.85546875" style="112" customWidth="1"/>
    <col min="16136" max="16137" width="15.7109375" style="112" customWidth="1"/>
    <col min="16138" max="16139" width="2.85546875" style="112" customWidth="1"/>
    <col min="16140" max="16141" width="12.28515625" style="112" customWidth="1"/>
    <col min="16142" max="16142" width="2.85546875" style="112" customWidth="1"/>
    <col min="16143" max="16143" width="37.5703125" style="112" customWidth="1"/>
    <col min="16144" max="16145" width="15.7109375" style="112" customWidth="1"/>
    <col min="16146" max="16147" width="2.85546875" style="112" customWidth="1"/>
    <col min="16148" max="16149" width="15.7109375" style="112" customWidth="1"/>
    <col min="16150" max="16150" width="2.85546875" style="112" customWidth="1"/>
    <col min="16151" max="16153" width="9.140625" style="112" customWidth="1"/>
    <col min="16154" max="16384" width="11.42578125" style="112"/>
  </cols>
  <sheetData>
    <row r="1" spans="1:27" ht="12" customHeight="1" x14ac:dyDescent="0.25">
      <c r="A1" s="1"/>
      <c r="B1" s="1"/>
      <c r="C1" s="1"/>
      <c r="D1" s="1"/>
      <c r="E1" s="1"/>
      <c r="G1" s="1"/>
      <c r="H1" s="1"/>
      <c r="I1" s="1"/>
      <c r="K1" s="2"/>
      <c r="L1" s="2"/>
      <c r="M1" s="2"/>
      <c r="N1" s="1"/>
      <c r="O1" s="3"/>
      <c r="P1" s="3"/>
      <c r="Q1" s="3"/>
      <c r="R1" s="111"/>
      <c r="T1" s="1"/>
      <c r="U1" s="1"/>
    </row>
    <row r="2" spans="1:27" ht="12" customHeight="1" x14ac:dyDescent="0.25">
      <c r="A2" s="1"/>
      <c r="B2" s="113" t="s">
        <v>771</v>
      </c>
      <c r="C2" s="113"/>
      <c r="D2" s="5"/>
      <c r="E2" s="5"/>
      <c r="G2" s="5"/>
      <c r="H2" s="113"/>
      <c r="I2" s="5"/>
      <c r="K2" s="2"/>
      <c r="L2" s="2"/>
      <c r="M2" s="2"/>
      <c r="N2" s="1"/>
      <c r="O2" s="113"/>
      <c r="P2" s="5"/>
      <c r="Q2" s="5"/>
      <c r="T2" s="113"/>
      <c r="U2" s="5"/>
    </row>
    <row r="3" spans="1:27" ht="12" customHeight="1" x14ac:dyDescent="0.25">
      <c r="A3" s="1"/>
      <c r="B3" s="114" t="s">
        <v>128</v>
      </c>
      <c r="C3" s="114"/>
      <c r="D3" s="1"/>
      <c r="E3" s="1"/>
      <c r="G3" s="1"/>
      <c r="H3" s="2002" t="s">
        <v>129</v>
      </c>
      <c r="I3" s="2002"/>
      <c r="J3" s="115"/>
      <c r="K3" s="2"/>
      <c r="L3" s="2"/>
      <c r="M3" s="2"/>
      <c r="N3" s="1"/>
      <c r="O3" s="114" t="s">
        <v>128</v>
      </c>
      <c r="P3" s="3"/>
      <c r="Q3" s="3"/>
      <c r="R3" s="111"/>
      <c r="T3" s="2002" t="s">
        <v>129</v>
      </c>
      <c r="U3" s="2002"/>
      <c r="V3" s="115"/>
    </row>
    <row r="4" spans="1:27" ht="12" customHeight="1" x14ac:dyDescent="0.25">
      <c r="A4" s="1"/>
      <c r="B4" s="116" t="s">
        <v>2</v>
      </c>
      <c r="C4" s="116"/>
      <c r="E4" s="1440"/>
      <c r="F4" s="1440"/>
      <c r="G4" s="1440"/>
      <c r="H4" s="116" t="s">
        <v>2</v>
      </c>
      <c r="I4" s="1440"/>
      <c r="J4" s="1440"/>
      <c r="K4" s="2"/>
      <c r="L4" s="2"/>
      <c r="M4" s="2"/>
      <c r="N4" s="1"/>
      <c r="O4" s="117" t="s">
        <v>3</v>
      </c>
      <c r="P4" s="3"/>
      <c r="R4" s="111"/>
      <c r="T4" s="117" t="s">
        <v>3</v>
      </c>
      <c r="U4" s="1440"/>
      <c r="V4" s="1440"/>
    </row>
    <row r="5" spans="1:27" ht="12" customHeight="1" x14ac:dyDescent="0.25">
      <c r="A5" s="12"/>
      <c r="B5" s="1999" t="s">
        <v>4</v>
      </c>
      <c r="C5" s="1999" t="s">
        <v>5</v>
      </c>
      <c r="D5" s="1999" t="s">
        <v>6</v>
      </c>
      <c r="E5" s="1999" t="s">
        <v>7</v>
      </c>
      <c r="G5" s="36"/>
      <c r="H5" s="1999" t="s">
        <v>6</v>
      </c>
      <c r="I5" s="1999" t="s">
        <v>7</v>
      </c>
      <c r="K5" s="14"/>
      <c r="L5" s="1996" t="s">
        <v>9</v>
      </c>
      <c r="M5" s="1996" t="s">
        <v>10</v>
      </c>
      <c r="N5" s="15"/>
      <c r="O5" s="1999" t="s">
        <v>4</v>
      </c>
      <c r="P5" s="1999" t="s">
        <v>6</v>
      </c>
      <c r="Q5" s="1999" t="s">
        <v>7</v>
      </c>
      <c r="T5" s="1999" t="s">
        <v>6</v>
      </c>
      <c r="U5" s="1999" t="s">
        <v>7</v>
      </c>
      <c r="V5" s="111"/>
    </row>
    <row r="6" spans="1:27" ht="12" customHeight="1" x14ac:dyDescent="0.25">
      <c r="A6" s="12"/>
      <c r="B6" s="2000"/>
      <c r="C6" s="2000"/>
      <c r="D6" s="2000"/>
      <c r="E6" s="2000"/>
      <c r="G6" s="36"/>
      <c r="H6" s="2000"/>
      <c r="I6" s="2000"/>
      <c r="K6" s="14"/>
      <c r="L6" s="1997"/>
      <c r="M6" s="1997"/>
      <c r="N6" s="15"/>
      <c r="O6" s="2000"/>
      <c r="P6" s="2000"/>
      <c r="Q6" s="2000"/>
      <c r="R6" s="111"/>
      <c r="S6" s="12"/>
      <c r="T6" s="2000"/>
      <c r="U6" s="2000"/>
      <c r="W6" s="12"/>
      <c r="X6" s="12"/>
      <c r="Y6" s="12"/>
      <c r="Z6" s="17"/>
    </row>
    <row r="7" spans="1:27" ht="12" customHeight="1" x14ac:dyDescent="0.25">
      <c r="A7" s="12"/>
      <c r="B7" s="2001"/>
      <c r="C7" s="2001"/>
      <c r="D7" s="2001"/>
      <c r="E7" s="2001"/>
      <c r="G7" s="36"/>
      <c r="H7" s="2001"/>
      <c r="I7" s="2001"/>
      <c r="K7" s="14"/>
      <c r="L7" s="1998"/>
      <c r="M7" s="1998"/>
      <c r="N7" s="15"/>
      <c r="O7" s="2001"/>
      <c r="P7" s="2001"/>
      <c r="Q7" s="2001"/>
      <c r="S7" s="12"/>
      <c r="T7" s="2001"/>
      <c r="U7" s="2001"/>
      <c r="V7" s="111"/>
      <c r="W7" s="12"/>
      <c r="X7" s="12"/>
      <c r="Y7" s="12"/>
      <c r="Z7" s="17"/>
    </row>
    <row r="8" spans="1:27" ht="12" customHeight="1" x14ac:dyDescent="0.25">
      <c r="A8" s="16"/>
      <c r="B8" s="16"/>
      <c r="C8" s="16"/>
      <c r="D8" s="16"/>
      <c r="E8" s="16"/>
      <c r="F8" s="16"/>
      <c r="G8" s="36"/>
      <c r="H8" s="16"/>
      <c r="I8" s="16"/>
      <c r="J8" s="16"/>
      <c r="K8" s="16"/>
      <c r="L8" s="19"/>
      <c r="M8" s="16"/>
      <c r="N8" s="1438"/>
      <c r="O8" s="16"/>
      <c r="P8" s="24"/>
      <c r="Q8" s="16"/>
      <c r="R8" s="111"/>
      <c r="S8" s="12"/>
      <c r="T8" s="16"/>
      <c r="U8" s="16"/>
      <c r="V8" s="16"/>
      <c r="W8" s="12"/>
      <c r="X8" s="12"/>
      <c r="Y8" s="12"/>
      <c r="Z8" s="17"/>
    </row>
    <row r="9" spans="1:27" ht="12" customHeight="1" x14ac:dyDescent="0.25">
      <c r="A9" s="1"/>
      <c r="B9" s="20" t="s">
        <v>11</v>
      </c>
      <c r="C9" s="21"/>
      <c r="D9" s="21"/>
      <c r="E9" s="21"/>
      <c r="F9" s="118"/>
      <c r="G9" s="21"/>
      <c r="H9" s="21"/>
      <c r="I9" s="21"/>
      <c r="J9" s="118"/>
      <c r="K9" s="2"/>
      <c r="L9" s="23"/>
      <c r="M9" s="2"/>
      <c r="N9" s="1439"/>
      <c r="O9" s="20" t="s">
        <v>11</v>
      </c>
      <c r="Q9" s="1439"/>
      <c r="R9" s="1439"/>
      <c r="S9" s="16"/>
      <c r="T9" s="21"/>
      <c r="U9" s="21"/>
      <c r="V9" s="118"/>
      <c r="W9" s="16"/>
      <c r="X9" s="16"/>
      <c r="Y9" s="16"/>
      <c r="Z9" s="16"/>
    </row>
    <row r="10" spans="1:27" ht="12" customHeight="1" x14ac:dyDescent="0.25">
      <c r="A10" s="25"/>
      <c r="B10" s="1233" t="s">
        <v>135</v>
      </c>
      <c r="C10" s="1572" t="s">
        <v>565</v>
      </c>
      <c r="D10" s="1256">
        <v>76.020390419999998</v>
      </c>
      <c r="E10" s="1256">
        <v>0</v>
      </c>
      <c r="F10" s="28"/>
      <c r="G10" s="29"/>
      <c r="H10" s="1256">
        <v>0</v>
      </c>
      <c r="I10" s="1308">
        <v>0</v>
      </c>
      <c r="J10" s="1096"/>
      <c r="K10" s="224"/>
      <c r="L10" s="1066">
        <f>VLOOKUP(B10,'FX rates'!$B$9:$K$116,4,FALSE)</f>
        <v>2</v>
      </c>
      <c r="M10" s="1066">
        <f>VLOOKUP(B10,'FX rates'!$B$9:$K$116,5,FALSE)</f>
        <v>2</v>
      </c>
      <c r="N10" s="30"/>
      <c r="O10" s="31" t="s">
        <v>14</v>
      </c>
      <c r="P10" s="1277" t="s">
        <v>131</v>
      </c>
      <c r="Q10" s="1278">
        <f>E10/$M10</f>
        <v>0</v>
      </c>
      <c r="R10" s="805"/>
      <c r="S10" s="166"/>
      <c r="T10" s="1275" t="s">
        <v>131</v>
      </c>
      <c r="U10" s="1278">
        <f>I10/M10</f>
        <v>0</v>
      </c>
      <c r="V10" s="128"/>
      <c r="W10" s="149"/>
      <c r="Z10" s="120"/>
      <c r="AA10" s="120"/>
    </row>
    <row r="11" spans="1:27" ht="12" customHeight="1" x14ac:dyDescent="0.25">
      <c r="A11" s="25"/>
      <c r="B11" s="1235" t="s">
        <v>136</v>
      </c>
      <c r="C11" s="1573" t="s">
        <v>26</v>
      </c>
      <c r="D11" s="1168">
        <v>42.5</v>
      </c>
      <c r="E11" s="1168">
        <v>0</v>
      </c>
      <c r="F11" s="69"/>
      <c r="G11" s="29"/>
      <c r="H11" s="1168">
        <v>0</v>
      </c>
      <c r="I11" s="1171">
        <v>0</v>
      </c>
      <c r="J11" s="1097"/>
      <c r="K11" s="224"/>
      <c r="L11" s="1284">
        <f>VLOOKUP(B11,'FX rates'!$B$9:$K$116,4,FALSE)</f>
        <v>1</v>
      </c>
      <c r="M11" s="1284">
        <f>VLOOKUP(B11:B22,'FX rates'!B10:F116,5,FALSE)</f>
        <v>1</v>
      </c>
      <c r="N11" s="30"/>
      <c r="O11" s="40" t="s">
        <v>16</v>
      </c>
      <c r="P11" s="1281">
        <f>D11/L11</f>
        <v>42.5</v>
      </c>
      <c r="Q11" s="1282">
        <f>E11/$M11</f>
        <v>0</v>
      </c>
      <c r="R11" s="1164"/>
      <c r="S11" s="166"/>
      <c r="T11" s="1283">
        <f>H11/L11</f>
        <v>0</v>
      </c>
      <c r="U11" s="1282">
        <f>I11/M11</f>
        <v>0</v>
      </c>
      <c r="V11" s="139"/>
      <c r="W11" s="149"/>
      <c r="Z11" s="120"/>
      <c r="AA11" s="120"/>
    </row>
    <row r="12" spans="1:27" ht="12" customHeight="1" x14ac:dyDescent="0.25">
      <c r="A12" s="25"/>
      <c r="B12" s="48"/>
      <c r="C12" s="48"/>
      <c r="D12" s="211"/>
      <c r="E12" s="211"/>
      <c r="F12" s="211"/>
      <c r="G12" s="211"/>
      <c r="H12" s="211"/>
      <c r="I12" s="211"/>
      <c r="J12" s="125"/>
      <c r="K12" s="313"/>
      <c r="L12" s="29"/>
      <c r="M12" s="29"/>
      <c r="N12" s="1"/>
      <c r="O12" s="53" t="s">
        <v>30</v>
      </c>
      <c r="P12" s="211">
        <f>SUM(P10:P11)</f>
        <v>42.5</v>
      </c>
      <c r="Q12" s="211">
        <f>SUM(Q10:Q11)</f>
        <v>0</v>
      </c>
      <c r="R12" s="211"/>
      <c r="S12" s="166"/>
      <c r="T12" s="211">
        <f>SUM(T10:T11)</f>
        <v>0</v>
      </c>
      <c r="U12" s="211">
        <f>SUM(U10:U11)</f>
        <v>0</v>
      </c>
      <c r="V12" s="127"/>
      <c r="W12" s="149"/>
      <c r="Z12" s="120"/>
      <c r="AA12" s="120"/>
    </row>
    <row r="13" spans="1:27" ht="12" customHeight="1" x14ac:dyDescent="0.25">
      <c r="A13" s="1"/>
      <c r="B13" s="57"/>
      <c r="C13" s="48"/>
      <c r="D13" s="29"/>
      <c r="E13" s="29"/>
      <c r="F13" s="29"/>
      <c r="G13" s="29"/>
      <c r="H13" s="29"/>
      <c r="I13" s="29"/>
      <c r="J13" s="128"/>
      <c r="K13" s="313"/>
      <c r="L13" s="29"/>
      <c r="M13" s="29"/>
      <c r="N13" s="1"/>
      <c r="O13" s="58"/>
      <c r="P13" s="29"/>
      <c r="Q13" s="1167"/>
      <c r="R13" s="1167"/>
      <c r="S13" s="166"/>
      <c r="T13" s="29"/>
      <c r="U13" s="100"/>
      <c r="V13" s="128"/>
      <c r="W13" s="149"/>
      <c r="Z13" s="120"/>
      <c r="AA13" s="120"/>
    </row>
    <row r="14" spans="1:27" ht="12" customHeight="1" x14ac:dyDescent="0.25">
      <c r="A14" s="1"/>
      <c r="B14" s="20" t="s">
        <v>31</v>
      </c>
      <c r="C14" s="21"/>
      <c r="D14" s="29"/>
      <c r="E14" s="29"/>
      <c r="F14" s="29"/>
      <c r="G14" s="29"/>
      <c r="H14" s="29"/>
      <c r="I14" s="29"/>
      <c r="J14" s="128"/>
      <c r="K14" s="313"/>
      <c r="L14" s="29"/>
      <c r="M14" s="29"/>
      <c r="N14" s="30"/>
      <c r="O14" s="395" t="s">
        <v>31</v>
      </c>
      <c r="P14" s="538"/>
      <c r="Q14" s="125"/>
      <c r="R14" s="1439"/>
      <c r="T14" s="36"/>
      <c r="U14" s="59"/>
      <c r="V14" s="128"/>
      <c r="W14" s="149"/>
      <c r="Z14" s="120"/>
      <c r="AA14" s="120"/>
    </row>
    <row r="15" spans="1:27" ht="12" customHeight="1" x14ac:dyDescent="0.25">
      <c r="A15" s="25"/>
      <c r="B15" s="1576" t="s">
        <v>151</v>
      </c>
      <c r="C15" s="1569" t="s">
        <v>38</v>
      </c>
      <c r="D15" s="1570">
        <v>46445.49</v>
      </c>
      <c r="E15" s="1571">
        <v>101104.46</v>
      </c>
      <c r="F15" s="69"/>
      <c r="G15" s="29"/>
      <c r="H15" s="1574">
        <v>5942.44</v>
      </c>
      <c r="I15" s="1571">
        <v>0</v>
      </c>
      <c r="J15" s="1595"/>
      <c r="K15" s="224"/>
      <c r="L15" s="1534">
        <f>VLOOKUP(O15,'FX rates'!$B$9:$K$116,4,FALSE)</f>
        <v>77.606999999999999</v>
      </c>
      <c r="M15" s="1534">
        <f>VLOOKUP(B15:B26,'FX rates'!B14:F120,5,FALSE)</f>
        <v>76.757599999999996</v>
      </c>
      <c r="N15" s="30"/>
      <c r="O15" s="1576" t="s">
        <v>151</v>
      </c>
      <c r="P15" s="1578">
        <f t="shared" ref="P15:P21" si="0">D15/L15</f>
        <v>598.47036994085579</v>
      </c>
      <c r="Q15" s="1579">
        <f t="shared" ref="Q15" si="1">E15/$M15</f>
        <v>1317.1915224029935</v>
      </c>
      <c r="R15" s="452"/>
      <c r="T15" s="1534">
        <f t="shared" ref="T15" si="2">H15/L15</f>
        <v>76.570927880216985</v>
      </c>
      <c r="U15" s="1571">
        <f t="shared" ref="U15" si="3">I15/M15</f>
        <v>0</v>
      </c>
      <c r="V15" s="128"/>
      <c r="W15" s="149"/>
      <c r="Z15" s="120"/>
      <c r="AA15" s="120"/>
    </row>
    <row r="16" spans="1:27" ht="12" customHeight="1" x14ac:dyDescent="0.25">
      <c r="A16" s="1"/>
      <c r="B16" s="72"/>
      <c r="C16" s="72"/>
      <c r="D16" s="211"/>
      <c r="E16" s="211"/>
      <c r="F16" s="211"/>
      <c r="G16" s="211"/>
      <c r="H16" s="211"/>
      <c r="I16" s="29"/>
      <c r="J16" s="29"/>
      <c r="K16" s="29"/>
      <c r="L16" s="29"/>
      <c r="M16" s="29"/>
      <c r="N16" s="29"/>
      <c r="O16" s="53" t="s">
        <v>30</v>
      </c>
      <c r="P16" s="772">
        <f>SUM(P15:P15)</f>
        <v>598.47036994085579</v>
      </c>
      <c r="Q16" s="772">
        <f>SUM(Q15:Q15)</f>
        <v>1317.1915224029935</v>
      </c>
      <c r="R16" s="125"/>
      <c r="T16" s="772">
        <f>SUM(T15:T15)</f>
        <v>76.570927880216985</v>
      </c>
      <c r="U16" s="772">
        <f>SUM(U15:U15)</f>
        <v>0</v>
      </c>
      <c r="V16" s="127"/>
      <c r="W16" s="149"/>
      <c r="Z16" s="120"/>
      <c r="AA16" s="120"/>
    </row>
    <row r="17" spans="1:255" ht="12" customHeight="1" x14ac:dyDescent="0.25">
      <c r="A17" s="1"/>
      <c r="B17" s="48"/>
      <c r="C17" s="48"/>
      <c r="D17" s="29"/>
      <c r="E17" s="29"/>
      <c r="F17" s="29"/>
      <c r="G17" s="29"/>
      <c r="H17" s="29"/>
      <c r="I17" s="29"/>
      <c r="J17" s="29"/>
      <c r="K17" s="29"/>
      <c r="L17" s="29"/>
      <c r="M17" s="29"/>
      <c r="N17" s="29"/>
      <c r="O17" s="58"/>
      <c r="P17" s="538"/>
      <c r="Q17" s="60"/>
      <c r="R17" s="129"/>
      <c r="T17" s="538"/>
      <c r="U17" s="59"/>
      <c r="V17" s="128"/>
      <c r="W17" s="149"/>
      <c r="Z17" s="131"/>
      <c r="AA17" s="131"/>
    </row>
    <row r="18" spans="1:255" ht="12" customHeight="1" x14ac:dyDescent="0.25">
      <c r="A18" s="25"/>
      <c r="B18" s="20" t="s">
        <v>64</v>
      </c>
      <c r="C18" s="21"/>
      <c r="D18" s="29"/>
      <c r="E18" s="29"/>
      <c r="F18" s="29"/>
      <c r="G18" s="211"/>
      <c r="H18" s="29"/>
      <c r="I18" s="29"/>
      <c r="J18" s="29"/>
      <c r="K18" s="29"/>
      <c r="L18" s="29"/>
      <c r="M18" s="29"/>
      <c r="N18" s="29"/>
      <c r="O18" s="395" t="s">
        <v>64</v>
      </c>
      <c r="P18" s="538"/>
      <c r="Q18" s="125"/>
      <c r="R18" s="1439"/>
      <c r="T18" s="538"/>
      <c r="U18" s="59"/>
      <c r="V18" s="128"/>
      <c r="W18" s="149"/>
      <c r="Z18" s="120"/>
      <c r="AA18" s="120"/>
    </row>
    <row r="19" spans="1:255" ht="12" customHeight="1" x14ac:dyDescent="0.25">
      <c r="A19" s="25"/>
      <c r="B19" s="1260" t="s">
        <v>720</v>
      </c>
      <c r="C19" s="1257" t="s">
        <v>721</v>
      </c>
      <c r="D19" s="1256">
        <v>2349.1999999999998</v>
      </c>
      <c r="E19" s="1308">
        <v>213.95</v>
      </c>
      <c r="F19" s="69"/>
      <c r="G19" s="211"/>
      <c r="H19" s="1066">
        <v>0</v>
      </c>
      <c r="I19" s="998">
        <v>2339.0300000000002</v>
      </c>
      <c r="J19" s="1096"/>
      <c r="K19" s="224"/>
      <c r="L19" s="1066">
        <f>VLOOKUP(B19,'FX rates'!$B$9:$K$116,4,FALSE)</f>
        <v>10.634600000000001</v>
      </c>
      <c r="M19" s="998">
        <f>VLOOKUP(B19:B30,'FX rates'!B18:F124,5,FALSE)</f>
        <v>11.0387</v>
      </c>
      <c r="N19" s="30"/>
      <c r="O19" s="1236" t="s">
        <v>720</v>
      </c>
      <c r="P19" s="1256">
        <f t="shared" si="0"/>
        <v>220.90158539108191</v>
      </c>
      <c r="Q19" s="1308">
        <f t="shared" ref="Q19:Q21" si="4">E19/$M19</f>
        <v>19.381811264007535</v>
      </c>
      <c r="R19" s="1164"/>
      <c r="S19" s="166"/>
      <c r="T19" s="1256">
        <f t="shared" ref="T19:U21" si="5">H19/L19</f>
        <v>0</v>
      </c>
      <c r="U19" s="1308">
        <f t="shared" si="5"/>
        <v>211.89361066067562</v>
      </c>
      <c r="V19" s="139"/>
      <c r="W19" s="149"/>
      <c r="Z19" s="120"/>
      <c r="AA19" s="120"/>
    </row>
    <row r="20" spans="1:255" ht="12" customHeight="1" x14ac:dyDescent="0.25">
      <c r="A20" s="25"/>
      <c r="B20" s="1261" t="s">
        <v>181</v>
      </c>
      <c r="C20" s="1258" t="s">
        <v>70</v>
      </c>
      <c r="D20" s="921">
        <v>0</v>
      </c>
      <c r="E20" s="1169">
        <v>0</v>
      </c>
      <c r="F20" s="69"/>
      <c r="G20" s="211"/>
      <c r="H20" s="996">
        <v>350.29</v>
      </c>
      <c r="I20" s="989">
        <v>274.32</v>
      </c>
      <c r="J20" s="1097"/>
      <c r="K20" s="224"/>
      <c r="L20" s="996">
        <f>VLOOKUP(B20,'FX rates'!$B$9:$K$116,4,FALSE)</f>
        <v>0.95010099999999997</v>
      </c>
      <c r="M20" s="989">
        <f>VLOOKUP(B20,'FX rates'!$B$9:$K$116,5,FALSE)</f>
        <v>0.91520000000000001</v>
      </c>
      <c r="N20" s="30"/>
      <c r="O20" s="1237" t="s">
        <v>181</v>
      </c>
      <c r="P20" s="921">
        <f t="shared" si="0"/>
        <v>0</v>
      </c>
      <c r="Q20" s="1169">
        <f t="shared" si="4"/>
        <v>0</v>
      </c>
      <c r="R20" s="1458"/>
      <c r="T20" s="921">
        <f t="shared" si="5"/>
        <v>368.6871185273987</v>
      </c>
      <c r="U20" s="1169">
        <f t="shared" si="5"/>
        <v>299.73776223776224</v>
      </c>
      <c r="V20" s="139"/>
      <c r="W20" s="149"/>
      <c r="Z20" s="120"/>
      <c r="AA20" s="120"/>
    </row>
    <row r="21" spans="1:255" ht="12" customHeight="1" x14ac:dyDescent="0.25">
      <c r="A21" s="25"/>
      <c r="B21" s="1263" t="s">
        <v>197</v>
      </c>
      <c r="C21" s="1259" t="s">
        <v>70</v>
      </c>
      <c r="D21" s="1168">
        <v>396.57995</v>
      </c>
      <c r="E21" s="1171">
        <v>890.29</v>
      </c>
      <c r="F21" s="69"/>
      <c r="G21" s="211"/>
      <c r="H21" s="1284">
        <v>2274.6289972</v>
      </c>
      <c r="I21" s="1285">
        <v>62.018999999999998</v>
      </c>
      <c r="J21" s="1098"/>
      <c r="K21" s="224"/>
      <c r="L21" s="1284">
        <f>VLOOKUP(B21,'FX rates'!$B$9:$K$116,4,FALSE)</f>
        <v>7.1727999999999996</v>
      </c>
      <c r="M21" s="1285">
        <f>VLOOKUP(B21:B32,'FX rates'!B20:F126,5,FALSE)</f>
        <v>6.9584999999999999</v>
      </c>
      <c r="N21" s="30"/>
      <c r="O21" s="1239" t="s">
        <v>197</v>
      </c>
      <c r="P21" s="1168">
        <f t="shared" si="0"/>
        <v>55.289419752397947</v>
      </c>
      <c r="Q21" s="1171">
        <f t="shared" si="4"/>
        <v>127.94280376517928</v>
      </c>
      <c r="R21" s="1458"/>
      <c r="T21" s="1168">
        <f t="shared" si="5"/>
        <v>317.11869802587552</v>
      </c>
      <c r="U21" s="1171">
        <f t="shared" si="5"/>
        <v>8.9126967018754044</v>
      </c>
      <c r="V21" s="3"/>
      <c r="W21" s="149"/>
      <c r="Z21" s="131"/>
      <c r="AA21" s="131"/>
    </row>
    <row r="22" spans="1:255" ht="12" customHeight="1" x14ac:dyDescent="0.25">
      <c r="A22" s="1"/>
      <c r="B22" s="6"/>
      <c r="C22" s="6"/>
      <c r="D22" s="49"/>
      <c r="E22" s="49"/>
      <c r="F22" s="125"/>
      <c r="G22" s="211"/>
      <c r="H22" s="534"/>
      <c r="I22" s="534"/>
      <c r="J22" s="125"/>
      <c r="K22" s="2"/>
      <c r="L22" s="148"/>
      <c r="M22" s="2"/>
      <c r="N22" s="30"/>
      <c r="O22" s="53" t="s">
        <v>30</v>
      </c>
      <c r="P22" s="317">
        <f>SUM(P19:P21)</f>
        <v>276.19100514347986</v>
      </c>
      <c r="Q22" s="49">
        <f>SUM(Q19:Q21)</f>
        <v>147.32461502918682</v>
      </c>
      <c r="R22" s="125"/>
      <c r="T22" s="772">
        <f>SUM(T19:T21)</f>
        <v>685.80581655327421</v>
      </c>
      <c r="U22" s="772">
        <f>SUM(U19:U21)</f>
        <v>520.54406960031326</v>
      </c>
      <c r="V22" s="3"/>
      <c r="W22" s="149"/>
      <c r="Z22" s="120"/>
      <c r="AA22" s="120"/>
    </row>
    <row r="23" spans="1:255" ht="12" customHeight="1" x14ac:dyDescent="0.25">
      <c r="A23" s="1"/>
      <c r="B23" s="1"/>
      <c r="C23" s="1"/>
      <c r="D23" s="1"/>
      <c r="E23" s="1"/>
      <c r="G23" s="211"/>
      <c r="H23" s="534"/>
      <c r="I23" s="534"/>
      <c r="K23" s="2"/>
      <c r="L23" s="148"/>
      <c r="M23" s="2"/>
      <c r="N23" s="3"/>
      <c r="O23" s="79"/>
      <c r="P23" s="91"/>
      <c r="Q23" s="91"/>
      <c r="R23" s="111"/>
      <c r="T23" s="199"/>
      <c r="U23" s="59"/>
      <c r="V23" s="3"/>
      <c r="Z23" s="120"/>
      <c r="AA23" s="120"/>
    </row>
    <row r="24" spans="1:255" ht="12" customHeight="1" x14ac:dyDescent="0.25">
      <c r="A24" s="1"/>
      <c r="B24" s="80"/>
      <c r="C24" s="80"/>
      <c r="D24" s="1"/>
      <c r="E24" s="1"/>
      <c r="G24" s="211"/>
      <c r="H24" s="691"/>
      <c r="I24" s="691"/>
      <c r="K24" s="2"/>
      <c r="L24" s="2"/>
      <c r="M24" s="2"/>
      <c r="N24" s="1"/>
      <c r="O24" s="82" t="s">
        <v>132</v>
      </c>
      <c r="P24" s="83">
        <f>SUM(P22,P16,P12)</f>
        <v>917.16137508433565</v>
      </c>
      <c r="Q24" s="83">
        <f>SUM(Q22,Q16,Q12)</f>
        <v>1464.5161374321804</v>
      </c>
      <c r="R24" s="83"/>
      <c r="S24" s="83"/>
      <c r="T24" s="83">
        <f>SUM(T22,T16,T12)</f>
        <v>762.37674443349124</v>
      </c>
      <c r="U24" s="83">
        <f>SUM(U22,U16,U12)</f>
        <v>520.54406960031326</v>
      </c>
      <c r="V24" s="3"/>
    </row>
    <row r="25" spans="1:255" ht="12" customHeight="1" x14ac:dyDescent="0.25">
      <c r="A25" s="1"/>
      <c r="B25" s="1"/>
      <c r="C25" s="1"/>
      <c r="D25" s="1"/>
      <c r="E25" s="1"/>
      <c r="G25" s="211"/>
      <c r="H25" s="691"/>
      <c r="I25" s="691"/>
      <c r="K25" s="2"/>
      <c r="L25" s="2"/>
      <c r="M25" s="2"/>
      <c r="N25" s="1"/>
      <c r="O25" s="134"/>
      <c r="P25" s="134"/>
      <c r="Q25" s="86"/>
      <c r="R25" s="135"/>
      <c r="T25" s="1"/>
      <c r="U25" s="1"/>
      <c r="V25" s="3"/>
    </row>
    <row r="26" spans="1:255" s="3" customFormat="1" ht="12" customHeight="1" x14ac:dyDescent="0.25">
      <c r="A26" s="1"/>
      <c r="B26" s="87" t="s">
        <v>110</v>
      </c>
      <c r="C26" s="79"/>
      <c r="D26" s="79"/>
      <c r="E26" s="79"/>
      <c r="F26" s="136"/>
      <c r="G26" s="211"/>
      <c r="H26" s="691"/>
      <c r="I26" s="691"/>
      <c r="J26" s="137"/>
      <c r="K26" s="81"/>
      <c r="L26" s="87"/>
      <c r="N26" s="89"/>
      <c r="O26" s="87"/>
      <c r="P26" s="91"/>
      <c r="R26" s="111"/>
    </row>
    <row r="27" spans="1:255" s="3" customFormat="1" ht="12" customHeight="1" x14ac:dyDescent="0.25">
      <c r="A27" s="92"/>
      <c r="B27" s="87" t="s">
        <v>111</v>
      </c>
      <c r="C27" s="88"/>
      <c r="D27" s="88"/>
      <c r="E27" s="88"/>
      <c r="F27" s="138"/>
      <c r="G27" s="691"/>
      <c r="H27" s="691"/>
      <c r="I27" s="691"/>
      <c r="J27" s="138"/>
      <c r="K27" s="88"/>
      <c r="L27" s="88"/>
      <c r="N27" s="88"/>
      <c r="O27" s="87"/>
      <c r="P27" s="92"/>
      <c r="Q27" s="92"/>
      <c r="R27" s="7"/>
      <c r="S27" s="92"/>
      <c r="T27" s="92"/>
      <c r="U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c r="GK27" s="92"/>
      <c r="GL27" s="92"/>
      <c r="GM27" s="92"/>
      <c r="GN27" s="92"/>
      <c r="GO27" s="92"/>
      <c r="GP27" s="92"/>
      <c r="GQ27" s="92"/>
      <c r="GR27" s="92"/>
      <c r="GS27" s="92"/>
      <c r="GT27" s="92"/>
      <c r="GU27" s="92"/>
      <c r="GV27" s="92"/>
      <c r="GW27" s="92"/>
      <c r="GX27" s="92"/>
      <c r="GY27" s="92"/>
      <c r="GZ27" s="92"/>
      <c r="HA27" s="92"/>
      <c r="HB27" s="92"/>
      <c r="HC27" s="92"/>
      <c r="HD27" s="92"/>
      <c r="HE27" s="92"/>
      <c r="HF27" s="92"/>
      <c r="HG27" s="92"/>
      <c r="HH27" s="92"/>
      <c r="HI27" s="92"/>
      <c r="HJ27" s="92"/>
      <c r="HK27" s="92"/>
      <c r="HL27" s="92"/>
      <c r="HM27" s="92"/>
      <c r="HN27" s="92"/>
      <c r="HO27" s="92"/>
      <c r="HP27" s="92"/>
      <c r="HQ27" s="92"/>
      <c r="HR27" s="92"/>
      <c r="HS27" s="92"/>
      <c r="HT27" s="92"/>
      <c r="HU27" s="92"/>
      <c r="HV27" s="92"/>
      <c r="HW27" s="92"/>
      <c r="HX27" s="92"/>
      <c r="HY27" s="92"/>
      <c r="HZ27" s="92"/>
      <c r="IA27" s="92"/>
      <c r="IB27" s="92"/>
      <c r="IC27" s="92"/>
      <c r="ID27" s="92"/>
      <c r="IE27" s="92"/>
      <c r="IF27" s="92"/>
      <c r="IG27" s="92"/>
      <c r="IH27" s="92"/>
      <c r="II27" s="92"/>
      <c r="IJ27" s="92"/>
      <c r="IK27" s="92"/>
      <c r="IL27" s="92"/>
      <c r="IM27" s="92"/>
      <c r="IN27" s="92"/>
      <c r="IO27" s="92"/>
      <c r="IP27" s="92"/>
      <c r="IQ27" s="92"/>
      <c r="IR27" s="92"/>
      <c r="IS27" s="92"/>
      <c r="IT27" s="92"/>
      <c r="IU27" s="92"/>
    </row>
    <row r="28" spans="1:255" s="3" customFormat="1" ht="12" customHeight="1" x14ac:dyDescent="0.25">
      <c r="A28" s="1"/>
      <c r="B28" s="87" t="s">
        <v>112</v>
      </c>
      <c r="C28" s="79"/>
      <c r="D28" s="79"/>
      <c r="E28" s="79"/>
      <c r="F28" s="136"/>
      <c r="G28" s="691"/>
      <c r="H28" s="691"/>
      <c r="I28" s="691"/>
      <c r="J28" s="137"/>
      <c r="K28" s="81"/>
      <c r="L28" s="87"/>
      <c r="N28" s="89"/>
      <c r="O28" s="87"/>
      <c r="P28" s="59"/>
      <c r="R28" s="111"/>
      <c r="V28" s="111"/>
    </row>
    <row r="29" spans="1:255" s="3" customFormat="1" ht="12" customHeight="1" x14ac:dyDescent="0.25">
      <c r="A29" s="1"/>
      <c r="B29" s="94" t="s">
        <v>113</v>
      </c>
      <c r="C29" s="79"/>
      <c r="D29" s="79"/>
      <c r="E29" s="79"/>
      <c r="F29" s="136"/>
      <c r="G29" s="691"/>
      <c r="H29" s="691"/>
      <c r="I29" s="1575"/>
      <c r="J29" s="137"/>
      <c r="K29" s="81"/>
      <c r="L29" s="87"/>
      <c r="N29" s="89"/>
      <c r="O29" s="94"/>
      <c r="P29" s="59"/>
      <c r="R29" s="111"/>
      <c r="V29" s="111"/>
    </row>
    <row r="30" spans="1:255" s="3" customFormat="1" ht="12" customHeight="1" x14ac:dyDescent="0.25">
      <c r="A30" s="1"/>
      <c r="B30" s="87" t="s">
        <v>133</v>
      </c>
      <c r="C30" s="79"/>
      <c r="D30" s="79"/>
      <c r="E30" s="79"/>
      <c r="F30" s="136"/>
      <c r="G30" s="691"/>
      <c r="H30" s="691"/>
      <c r="I30" s="1575"/>
      <c r="J30" s="137"/>
      <c r="K30" s="81"/>
      <c r="L30" s="87"/>
      <c r="N30" s="89"/>
      <c r="O30" s="87"/>
      <c r="P30" s="96"/>
      <c r="R30" s="111"/>
      <c r="V30" s="111"/>
    </row>
    <row r="31" spans="1:255" s="3" customFormat="1" ht="12" customHeight="1" x14ac:dyDescent="0.25">
      <c r="A31" s="1"/>
      <c r="B31" s="87" t="s">
        <v>134</v>
      </c>
      <c r="C31" s="79"/>
      <c r="D31" s="79"/>
      <c r="E31" s="79"/>
      <c r="F31" s="136"/>
      <c r="G31" s="79"/>
      <c r="H31" s="79"/>
      <c r="I31" s="81"/>
      <c r="J31" s="137"/>
      <c r="K31" s="81"/>
      <c r="L31" s="87"/>
      <c r="N31" s="89"/>
      <c r="O31" s="87"/>
      <c r="P31" s="96"/>
      <c r="R31" s="111"/>
      <c r="V31" s="111"/>
    </row>
    <row r="32" spans="1:255" s="3" customFormat="1" ht="12" customHeight="1" x14ac:dyDescent="0.25">
      <c r="A32" s="1"/>
      <c r="B32" s="87"/>
      <c r="C32" s="79"/>
      <c r="D32" s="79"/>
      <c r="E32" s="79"/>
      <c r="F32" s="136"/>
      <c r="G32" s="79"/>
      <c r="H32" s="79"/>
      <c r="I32" s="81"/>
      <c r="J32" s="137"/>
      <c r="K32" s="81"/>
      <c r="L32" s="87"/>
      <c r="N32" s="89"/>
      <c r="O32" s="87"/>
      <c r="P32" s="96"/>
      <c r="R32" s="111"/>
      <c r="V32" s="111"/>
    </row>
    <row r="33" spans="1:22" s="3" customFormat="1" ht="12" customHeight="1" x14ac:dyDescent="0.25">
      <c r="A33" s="1"/>
      <c r="B33" s="79"/>
      <c r="C33" s="79"/>
      <c r="D33" s="79"/>
      <c r="E33" s="79"/>
      <c r="F33" s="136"/>
      <c r="G33" s="79"/>
      <c r="H33" s="79"/>
      <c r="I33" s="81"/>
      <c r="J33" s="137"/>
      <c r="K33" s="81"/>
      <c r="L33" s="87"/>
      <c r="N33" s="89"/>
      <c r="O33" s="79"/>
      <c r="P33" s="96"/>
      <c r="R33" s="111"/>
      <c r="V33" s="111"/>
    </row>
    <row r="34" spans="1:22" s="3" customFormat="1" ht="12" customHeight="1" x14ac:dyDescent="0.25">
      <c r="A34" s="1"/>
      <c r="B34" s="79"/>
      <c r="C34" s="79"/>
      <c r="D34" s="79"/>
      <c r="E34" s="79"/>
      <c r="F34" s="136"/>
      <c r="G34" s="79"/>
      <c r="H34" s="79"/>
      <c r="I34" s="81"/>
      <c r="J34" s="137"/>
      <c r="K34" s="81"/>
      <c r="L34" s="87"/>
      <c r="N34" s="89"/>
      <c r="O34" s="79"/>
      <c r="P34" s="96"/>
      <c r="R34" s="111"/>
      <c r="V34" s="111"/>
    </row>
    <row r="35" spans="1:22" s="3" customFormat="1" ht="12" customHeight="1" x14ac:dyDescent="0.25">
      <c r="A35" s="1"/>
      <c r="B35" s="79"/>
      <c r="C35" s="79"/>
      <c r="D35" s="79"/>
      <c r="E35" s="79"/>
      <c r="F35" s="136"/>
      <c r="G35" s="79"/>
      <c r="H35" s="79"/>
      <c r="I35" s="81"/>
      <c r="J35" s="137"/>
      <c r="K35" s="81"/>
      <c r="L35" s="87"/>
      <c r="N35" s="89"/>
      <c r="O35" s="79"/>
      <c r="P35" s="98"/>
      <c r="R35" s="111"/>
      <c r="V35" s="111"/>
    </row>
    <row r="36" spans="1:22" s="3" customFormat="1" ht="12" customHeight="1" x14ac:dyDescent="0.25">
      <c r="A36" s="1"/>
      <c r="B36" s="79"/>
      <c r="C36" s="79"/>
      <c r="D36" s="79"/>
      <c r="E36" s="79"/>
      <c r="F36" s="136"/>
      <c r="G36" s="79"/>
      <c r="H36" s="79"/>
      <c r="I36" s="81"/>
      <c r="J36" s="137"/>
      <c r="K36" s="81"/>
      <c r="L36" s="87"/>
      <c r="N36" s="89"/>
      <c r="O36" s="79"/>
      <c r="P36" s="98"/>
      <c r="R36" s="111"/>
      <c r="V36" s="111"/>
    </row>
    <row r="37" spans="1:22" s="3" customFormat="1" ht="12" customHeight="1" x14ac:dyDescent="0.25">
      <c r="A37" s="1"/>
      <c r="B37" s="79"/>
      <c r="C37" s="79"/>
      <c r="D37" s="79"/>
      <c r="E37" s="79"/>
      <c r="F37" s="136"/>
      <c r="G37" s="79"/>
      <c r="H37" s="79"/>
      <c r="I37" s="81"/>
      <c r="J37" s="137"/>
      <c r="K37" s="81"/>
      <c r="L37" s="87"/>
      <c r="N37" s="89"/>
      <c r="O37" s="79"/>
      <c r="P37" s="55"/>
      <c r="R37" s="139"/>
      <c r="V37" s="111"/>
    </row>
    <row r="38" spans="1:22" s="3" customFormat="1" ht="12" customHeight="1" x14ac:dyDescent="0.25">
      <c r="A38" s="1"/>
      <c r="B38" s="79"/>
      <c r="C38" s="79"/>
      <c r="D38" s="79"/>
      <c r="E38" s="79"/>
      <c r="F38" s="136"/>
      <c r="G38" s="79"/>
      <c r="H38" s="79"/>
      <c r="I38" s="81"/>
      <c r="J38" s="137"/>
      <c r="K38" s="81"/>
      <c r="L38" s="87"/>
      <c r="N38" s="89"/>
      <c r="O38" s="79"/>
      <c r="P38" s="55"/>
      <c r="R38" s="139"/>
      <c r="V38" s="111"/>
    </row>
    <row r="39" spans="1:22" s="3" customFormat="1" ht="12" customHeight="1" x14ac:dyDescent="0.25">
      <c r="A39" s="1"/>
      <c r="B39" s="79"/>
      <c r="C39" s="79"/>
      <c r="D39" s="79"/>
      <c r="E39" s="79"/>
      <c r="F39" s="136"/>
      <c r="G39" s="79"/>
      <c r="H39" s="79"/>
      <c r="I39" s="81"/>
      <c r="J39" s="137"/>
      <c r="K39" s="81"/>
      <c r="L39" s="87"/>
      <c r="N39" s="89"/>
      <c r="O39" s="79"/>
      <c r="P39" s="55"/>
      <c r="Q39" s="100"/>
      <c r="R39" s="127"/>
      <c r="V39" s="111"/>
    </row>
    <row r="40" spans="1:22" s="3" customFormat="1" ht="12" customHeight="1" x14ac:dyDescent="0.25">
      <c r="A40" s="1"/>
      <c r="B40" s="79"/>
      <c r="C40" s="79"/>
      <c r="D40" s="79"/>
      <c r="E40" s="79"/>
      <c r="F40" s="136"/>
      <c r="G40" s="79"/>
      <c r="H40" s="79"/>
      <c r="I40" s="81"/>
      <c r="J40" s="137"/>
      <c r="K40" s="81"/>
      <c r="L40" s="87"/>
      <c r="N40" s="93"/>
      <c r="O40" s="79"/>
      <c r="P40" s="102"/>
      <c r="Q40" s="55"/>
      <c r="R40" s="111"/>
      <c r="V40" s="111"/>
    </row>
    <row r="41" spans="1:22" s="3" customFormat="1" ht="12" customHeight="1" x14ac:dyDescent="0.25">
      <c r="A41" s="1"/>
      <c r="B41" s="79"/>
      <c r="C41" s="79"/>
      <c r="D41" s="79"/>
      <c r="E41" s="79"/>
      <c r="F41" s="136"/>
      <c r="G41" s="79"/>
      <c r="H41" s="79"/>
      <c r="I41" s="81"/>
      <c r="J41" s="137"/>
      <c r="K41" s="81"/>
      <c r="L41" s="87"/>
      <c r="N41" s="103"/>
      <c r="O41" s="79"/>
      <c r="P41" s="54"/>
      <c r="Q41" s="59"/>
      <c r="R41" s="111"/>
      <c r="V41" s="111"/>
    </row>
    <row r="42" spans="1:22" s="3" customFormat="1" ht="12" customHeight="1" x14ac:dyDescent="0.25">
      <c r="A42" s="1"/>
      <c r="B42" s="79"/>
      <c r="C42" s="79"/>
      <c r="D42" s="79"/>
      <c r="E42" s="79"/>
      <c r="F42" s="136"/>
      <c r="G42" s="79"/>
      <c r="H42" s="79"/>
      <c r="I42" s="81"/>
      <c r="J42" s="137"/>
      <c r="K42" s="81"/>
      <c r="L42" s="87"/>
      <c r="N42" s="103"/>
      <c r="O42" s="79"/>
      <c r="P42" s="105"/>
      <c r="Q42" s="55"/>
      <c r="R42" s="139"/>
      <c r="V42" s="111"/>
    </row>
    <row r="43" spans="1:22" s="3" customFormat="1" ht="12" customHeight="1" x14ac:dyDescent="0.25">
      <c r="A43" s="1"/>
      <c r="B43" s="79"/>
      <c r="C43" s="79"/>
      <c r="D43" s="79"/>
      <c r="E43" s="79"/>
      <c r="F43" s="136"/>
      <c r="G43" s="79"/>
      <c r="H43" s="79"/>
      <c r="I43" s="81"/>
      <c r="J43" s="137"/>
      <c r="K43" s="81"/>
      <c r="L43" s="87"/>
      <c r="N43" s="103"/>
      <c r="O43" s="79"/>
      <c r="P43" s="59"/>
      <c r="Q43" s="59"/>
      <c r="R43" s="140"/>
      <c r="V43" s="111"/>
    </row>
    <row r="44" spans="1:22" s="3" customFormat="1" ht="12" customHeight="1" x14ac:dyDescent="0.25">
      <c r="A44" s="1"/>
      <c r="B44" s="79"/>
      <c r="C44" s="79"/>
      <c r="D44" s="79"/>
      <c r="E44" s="79"/>
      <c r="F44" s="136"/>
      <c r="G44" s="79"/>
      <c r="H44" s="79"/>
      <c r="I44" s="81"/>
      <c r="J44" s="137"/>
      <c r="K44" s="81"/>
      <c r="L44" s="87"/>
      <c r="N44" s="103"/>
      <c r="P44" s="59"/>
      <c r="Q44" s="105"/>
      <c r="R44" s="139"/>
      <c r="V44" s="111"/>
    </row>
    <row r="45" spans="1:22" ht="12" customHeight="1" x14ac:dyDescent="0.25"/>
    <row r="46" spans="1:22" ht="12" customHeight="1" x14ac:dyDescent="0.25"/>
    <row r="47" spans="1:22" ht="12" customHeight="1" x14ac:dyDescent="0.25"/>
    <row r="48" spans="1:22" ht="12" customHeight="1" x14ac:dyDescent="0.25"/>
    <row r="49" spans="1:237" ht="12" customHeight="1" x14ac:dyDescent="0.25"/>
    <row r="50" spans="1:237" ht="12" customHeight="1" x14ac:dyDescent="0.25"/>
    <row r="51" spans="1:237" ht="12" customHeight="1" x14ac:dyDescent="0.25"/>
    <row r="52" spans="1:237" ht="12" customHeight="1" x14ac:dyDescent="0.25"/>
    <row r="53" spans="1:237" ht="12" customHeight="1" x14ac:dyDescent="0.25"/>
    <row r="54" spans="1:237" ht="12" customHeight="1" x14ac:dyDescent="0.25">
      <c r="A54" s="92"/>
      <c r="B54" s="92"/>
      <c r="C54" s="92"/>
      <c r="D54" s="92"/>
      <c r="E54" s="92"/>
      <c r="F54" s="7"/>
      <c r="G54" s="92"/>
      <c r="H54" s="92"/>
      <c r="I54" s="92"/>
      <c r="J54" s="7"/>
      <c r="K54" s="92"/>
      <c r="L54" s="92"/>
      <c r="M54" s="92"/>
      <c r="N54" s="92"/>
      <c r="O54" s="92"/>
      <c r="P54" s="92"/>
      <c r="Q54" s="92"/>
      <c r="R54" s="7"/>
      <c r="S54" s="92"/>
      <c r="T54" s="92"/>
      <c r="U54" s="92"/>
      <c r="V54" s="7"/>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c r="FB54" s="92"/>
      <c r="FC54" s="92"/>
      <c r="FD54" s="92"/>
      <c r="FE54" s="92"/>
      <c r="FF54" s="92"/>
      <c r="FG54" s="92"/>
      <c r="FH54" s="92"/>
      <c r="FI54" s="92"/>
      <c r="FJ54" s="92"/>
      <c r="FK54" s="92"/>
      <c r="FL54" s="92"/>
      <c r="FM54" s="92"/>
      <c r="FN54" s="92"/>
      <c r="FO54" s="92"/>
      <c r="FP54" s="92"/>
      <c r="FQ54" s="92"/>
      <c r="FR54" s="92"/>
      <c r="FS54" s="92"/>
      <c r="FT54" s="92"/>
      <c r="FU54" s="92"/>
      <c r="FV54" s="92"/>
      <c r="FW54" s="92"/>
      <c r="FX54" s="92"/>
      <c r="FY54" s="92"/>
      <c r="FZ54" s="92"/>
      <c r="GA54" s="92"/>
      <c r="GB54" s="92"/>
      <c r="GC54" s="92"/>
      <c r="GD54" s="92"/>
      <c r="GE54" s="92"/>
      <c r="GF54" s="92"/>
      <c r="GG54" s="92"/>
      <c r="GH54" s="92"/>
      <c r="GI54" s="92"/>
      <c r="GJ54" s="92"/>
      <c r="GK54" s="92"/>
      <c r="GL54" s="92"/>
      <c r="GM54" s="92"/>
      <c r="GN54" s="92"/>
      <c r="GO54" s="92"/>
      <c r="GP54" s="92"/>
      <c r="GQ54" s="92"/>
      <c r="GR54" s="92"/>
      <c r="GS54" s="92"/>
      <c r="GT54" s="92"/>
      <c r="GU54" s="92"/>
      <c r="GV54" s="92"/>
      <c r="GW54" s="92"/>
      <c r="GX54" s="92"/>
      <c r="GY54" s="92"/>
      <c r="GZ54" s="92"/>
      <c r="HA54" s="92"/>
      <c r="HB54" s="92"/>
      <c r="HC54" s="92"/>
      <c r="HD54" s="92"/>
      <c r="HE54" s="92"/>
      <c r="HF54" s="92"/>
      <c r="HG54" s="92"/>
      <c r="HH54" s="92"/>
      <c r="HI54" s="92"/>
      <c r="HJ54" s="92"/>
      <c r="HK54" s="92"/>
      <c r="HL54" s="92"/>
      <c r="HM54" s="92"/>
      <c r="HN54" s="92"/>
      <c r="HO54" s="92"/>
      <c r="HP54" s="92"/>
      <c r="HQ54" s="92"/>
      <c r="HR54" s="92"/>
      <c r="HS54" s="92"/>
      <c r="HT54" s="92"/>
      <c r="HU54" s="92"/>
      <c r="HV54" s="92"/>
      <c r="HW54" s="92"/>
      <c r="HX54" s="92"/>
      <c r="HY54" s="92"/>
      <c r="HZ54" s="92"/>
      <c r="IA54" s="92"/>
      <c r="IB54" s="92"/>
      <c r="IC54" s="92"/>
    </row>
  </sheetData>
  <mergeCells count="15">
    <mergeCell ref="H3:I3"/>
    <mergeCell ref="T3:U3"/>
    <mergeCell ref="B5:B7"/>
    <mergeCell ref="C5:C7"/>
    <mergeCell ref="D5:D7"/>
    <mergeCell ref="E5:E7"/>
    <mergeCell ref="H5:H7"/>
    <mergeCell ref="I5:I7"/>
    <mergeCell ref="L5:L7"/>
    <mergeCell ref="M5:M7"/>
    <mergeCell ref="O5:O7"/>
    <mergeCell ref="P5:P7"/>
    <mergeCell ref="Q5:Q7"/>
    <mergeCell ref="T5:T7"/>
    <mergeCell ref="U5:U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98"/>
  <sheetViews>
    <sheetView showGridLines="0" zoomScale="85" zoomScaleNormal="85" workbookViewId="0">
      <selection activeCell="Q10" sqref="Q10:R74"/>
    </sheetView>
  </sheetViews>
  <sheetFormatPr defaultColWidth="11.42578125" defaultRowHeight="15" x14ac:dyDescent="0.25"/>
  <cols>
    <col min="1" max="1" width="2.85546875" style="2" customWidth="1"/>
    <col min="2" max="2" width="37.5703125" style="2" customWidth="1"/>
    <col min="3" max="3" width="5.28515625" style="2" bestFit="1" customWidth="1"/>
    <col min="4" max="4" width="15.7109375" style="2" customWidth="1"/>
    <col min="5" max="5" width="16.5703125" style="2" customWidth="1"/>
    <col min="6" max="6" width="15.7109375" style="2" customWidth="1"/>
    <col min="7" max="7" width="2.85546875" style="2" customWidth="1"/>
    <col min="8" max="10" width="15.7109375" style="2" customWidth="1"/>
    <col min="11" max="11" width="2.85546875" style="2" customWidth="1"/>
    <col min="12" max="12" width="10.85546875" style="208" customWidth="1"/>
    <col min="13" max="13" width="2.85546875" style="2" customWidth="1"/>
    <col min="14" max="15" width="15.7109375" style="2" customWidth="1"/>
    <col min="16" max="16" width="2.85546875" style="2" customWidth="1"/>
    <col min="17" max="17" width="37.5703125" style="2" customWidth="1"/>
    <col min="18" max="20" width="15.7109375" style="2" customWidth="1"/>
    <col min="21" max="21" width="2.85546875" style="2" customWidth="1"/>
    <col min="22" max="24" width="15.7109375" style="2" customWidth="1"/>
    <col min="25" max="25" width="2.85546875" style="2" customWidth="1"/>
    <col min="26" max="26" width="10.85546875" style="2" customWidth="1"/>
    <col min="27" max="27" width="2.85546875" style="2" customWidth="1"/>
    <col min="28" max="254" width="11.42578125" style="2"/>
    <col min="255" max="255" width="2.85546875" style="2" customWidth="1"/>
    <col min="256" max="256" width="37.5703125" style="2" customWidth="1"/>
    <col min="257" max="257" width="5.28515625" style="2" bestFit="1" customWidth="1"/>
    <col min="258" max="260" width="15.7109375" style="2" customWidth="1"/>
    <col min="261" max="261" width="2.85546875" style="2" customWidth="1"/>
    <col min="262" max="264" width="15.7109375" style="2" customWidth="1"/>
    <col min="265" max="266" width="2.85546875" style="2" customWidth="1"/>
    <col min="267" max="267" width="10.85546875" style="2" customWidth="1"/>
    <col min="268" max="268" width="2.85546875" style="2" customWidth="1"/>
    <col min="269" max="270" width="15.7109375" style="2" customWidth="1"/>
    <col min="271" max="271" width="2.85546875" style="2" customWidth="1"/>
    <col min="272" max="272" width="37.5703125" style="2" customWidth="1"/>
    <col min="273" max="275" width="15.7109375" style="2" customWidth="1"/>
    <col min="276" max="276" width="2.85546875" style="2" customWidth="1"/>
    <col min="277" max="279" width="15.7109375" style="2" customWidth="1"/>
    <col min="280" max="281" width="2.85546875" style="2" customWidth="1"/>
    <col min="282" max="282" width="10.85546875" style="2" customWidth="1"/>
    <col min="283" max="283" width="2.85546875" style="2" customWidth="1"/>
    <col min="284" max="510" width="11.42578125" style="2"/>
    <col min="511" max="511" width="2.85546875" style="2" customWidth="1"/>
    <col min="512" max="512" width="37.5703125" style="2" customWidth="1"/>
    <col min="513" max="513" width="5.28515625" style="2" bestFit="1" customWidth="1"/>
    <col min="514" max="516" width="15.7109375" style="2" customWidth="1"/>
    <col min="517" max="517" width="2.85546875" style="2" customWidth="1"/>
    <col min="518" max="520" width="15.7109375" style="2" customWidth="1"/>
    <col min="521" max="522" width="2.85546875" style="2" customWidth="1"/>
    <col min="523" max="523" width="10.85546875" style="2" customWidth="1"/>
    <col min="524" max="524" width="2.85546875" style="2" customWidth="1"/>
    <col min="525" max="526" width="15.7109375" style="2" customWidth="1"/>
    <col min="527" max="527" width="2.85546875" style="2" customWidth="1"/>
    <col min="528" max="528" width="37.5703125" style="2" customWidth="1"/>
    <col min="529" max="531" width="15.7109375" style="2" customWidth="1"/>
    <col min="532" max="532" width="2.85546875" style="2" customWidth="1"/>
    <col min="533" max="535" width="15.7109375" style="2" customWidth="1"/>
    <col min="536" max="537" width="2.85546875" style="2" customWidth="1"/>
    <col min="538" max="538" width="10.85546875" style="2" customWidth="1"/>
    <col min="539" max="539" width="2.85546875" style="2" customWidth="1"/>
    <col min="540" max="766" width="11.42578125" style="2"/>
    <col min="767" max="767" width="2.85546875" style="2" customWidth="1"/>
    <col min="768" max="768" width="37.5703125" style="2" customWidth="1"/>
    <col min="769" max="769" width="5.28515625" style="2" bestFit="1" customWidth="1"/>
    <col min="770" max="772" width="15.7109375" style="2" customWidth="1"/>
    <col min="773" max="773" width="2.85546875" style="2" customWidth="1"/>
    <col min="774" max="776" width="15.7109375" style="2" customWidth="1"/>
    <col min="777" max="778" width="2.85546875" style="2" customWidth="1"/>
    <col min="779" max="779" width="10.85546875" style="2" customWidth="1"/>
    <col min="780" max="780" width="2.85546875" style="2" customWidth="1"/>
    <col min="781" max="782" width="15.7109375" style="2" customWidth="1"/>
    <col min="783" max="783" width="2.85546875" style="2" customWidth="1"/>
    <col min="784" max="784" width="37.5703125" style="2" customWidth="1"/>
    <col min="785" max="787" width="15.7109375" style="2" customWidth="1"/>
    <col min="788" max="788" width="2.85546875" style="2" customWidth="1"/>
    <col min="789" max="791" width="15.7109375" style="2" customWidth="1"/>
    <col min="792" max="793" width="2.85546875" style="2" customWidth="1"/>
    <col min="794" max="794" width="10.85546875" style="2" customWidth="1"/>
    <col min="795" max="795" width="2.85546875" style="2" customWidth="1"/>
    <col min="796" max="1022" width="11.42578125" style="2"/>
    <col min="1023" max="1023" width="2.85546875" style="2" customWidth="1"/>
    <col min="1024" max="1024" width="37.5703125" style="2" customWidth="1"/>
    <col min="1025" max="1025" width="5.28515625" style="2" bestFit="1" customWidth="1"/>
    <col min="1026" max="1028" width="15.7109375" style="2" customWidth="1"/>
    <col min="1029" max="1029" width="2.85546875" style="2" customWidth="1"/>
    <col min="1030" max="1032" width="15.7109375" style="2" customWidth="1"/>
    <col min="1033" max="1034" width="2.85546875" style="2" customWidth="1"/>
    <col min="1035" max="1035" width="10.85546875" style="2" customWidth="1"/>
    <col min="1036" max="1036" width="2.85546875" style="2" customWidth="1"/>
    <col min="1037" max="1038" width="15.7109375" style="2" customWidth="1"/>
    <col min="1039" max="1039" width="2.85546875" style="2" customWidth="1"/>
    <col min="1040" max="1040" width="37.5703125" style="2" customWidth="1"/>
    <col min="1041" max="1043" width="15.7109375" style="2" customWidth="1"/>
    <col min="1044" max="1044" width="2.85546875" style="2" customWidth="1"/>
    <col min="1045" max="1047" width="15.7109375" style="2" customWidth="1"/>
    <col min="1048" max="1049" width="2.85546875" style="2" customWidth="1"/>
    <col min="1050" max="1050" width="10.85546875" style="2" customWidth="1"/>
    <col min="1051" max="1051" width="2.85546875" style="2" customWidth="1"/>
    <col min="1052" max="1278" width="11.42578125" style="2"/>
    <col min="1279" max="1279" width="2.85546875" style="2" customWidth="1"/>
    <col min="1280" max="1280" width="37.5703125" style="2" customWidth="1"/>
    <col min="1281" max="1281" width="5.28515625" style="2" bestFit="1" customWidth="1"/>
    <col min="1282" max="1284" width="15.7109375" style="2" customWidth="1"/>
    <col min="1285" max="1285" width="2.85546875" style="2" customWidth="1"/>
    <col min="1286" max="1288" width="15.7109375" style="2" customWidth="1"/>
    <col min="1289" max="1290" width="2.85546875" style="2" customWidth="1"/>
    <col min="1291" max="1291" width="10.85546875" style="2" customWidth="1"/>
    <col min="1292" max="1292" width="2.85546875" style="2" customWidth="1"/>
    <col min="1293" max="1294" width="15.7109375" style="2" customWidth="1"/>
    <col min="1295" max="1295" width="2.85546875" style="2" customWidth="1"/>
    <col min="1296" max="1296" width="37.5703125" style="2" customWidth="1"/>
    <col min="1297" max="1299" width="15.7109375" style="2" customWidth="1"/>
    <col min="1300" max="1300" width="2.85546875" style="2" customWidth="1"/>
    <col min="1301" max="1303" width="15.7109375" style="2" customWidth="1"/>
    <col min="1304" max="1305" width="2.85546875" style="2" customWidth="1"/>
    <col min="1306" max="1306" width="10.85546875" style="2" customWidth="1"/>
    <col min="1307" max="1307" width="2.85546875" style="2" customWidth="1"/>
    <col min="1308" max="1534" width="11.42578125" style="2"/>
    <col min="1535" max="1535" width="2.85546875" style="2" customWidth="1"/>
    <col min="1536" max="1536" width="37.5703125" style="2" customWidth="1"/>
    <col min="1537" max="1537" width="5.28515625" style="2" bestFit="1" customWidth="1"/>
    <col min="1538" max="1540" width="15.7109375" style="2" customWidth="1"/>
    <col min="1541" max="1541" width="2.85546875" style="2" customWidth="1"/>
    <col min="1542" max="1544" width="15.7109375" style="2" customWidth="1"/>
    <col min="1545" max="1546" width="2.85546875" style="2" customWidth="1"/>
    <col min="1547" max="1547" width="10.85546875" style="2" customWidth="1"/>
    <col min="1548" max="1548" width="2.85546875" style="2" customWidth="1"/>
    <col min="1549" max="1550" width="15.7109375" style="2" customWidth="1"/>
    <col min="1551" max="1551" width="2.85546875" style="2" customWidth="1"/>
    <col min="1552" max="1552" width="37.5703125" style="2" customWidth="1"/>
    <col min="1553" max="1555" width="15.7109375" style="2" customWidth="1"/>
    <col min="1556" max="1556" width="2.85546875" style="2" customWidth="1"/>
    <col min="1557" max="1559" width="15.7109375" style="2" customWidth="1"/>
    <col min="1560" max="1561" width="2.85546875" style="2" customWidth="1"/>
    <col min="1562" max="1562" width="10.85546875" style="2" customWidth="1"/>
    <col min="1563" max="1563" width="2.85546875" style="2" customWidth="1"/>
    <col min="1564" max="1790" width="11.42578125" style="2"/>
    <col min="1791" max="1791" width="2.85546875" style="2" customWidth="1"/>
    <col min="1792" max="1792" width="37.5703125" style="2" customWidth="1"/>
    <col min="1793" max="1793" width="5.28515625" style="2" bestFit="1" customWidth="1"/>
    <col min="1794" max="1796" width="15.7109375" style="2" customWidth="1"/>
    <col min="1797" max="1797" width="2.85546875" style="2" customWidth="1"/>
    <col min="1798" max="1800" width="15.7109375" style="2" customWidth="1"/>
    <col min="1801" max="1802" width="2.85546875" style="2" customWidth="1"/>
    <col min="1803" max="1803" width="10.85546875" style="2" customWidth="1"/>
    <col min="1804" max="1804" width="2.85546875" style="2" customWidth="1"/>
    <col min="1805" max="1806" width="15.7109375" style="2" customWidth="1"/>
    <col min="1807" max="1807" width="2.85546875" style="2" customWidth="1"/>
    <col min="1808" max="1808" width="37.5703125" style="2" customWidth="1"/>
    <col min="1809" max="1811" width="15.7109375" style="2" customWidth="1"/>
    <col min="1812" max="1812" width="2.85546875" style="2" customWidth="1"/>
    <col min="1813" max="1815" width="15.7109375" style="2" customWidth="1"/>
    <col min="1816" max="1817" width="2.85546875" style="2" customWidth="1"/>
    <col min="1818" max="1818" width="10.85546875" style="2" customWidth="1"/>
    <col min="1819" max="1819" width="2.85546875" style="2" customWidth="1"/>
    <col min="1820" max="2046" width="11.42578125" style="2"/>
    <col min="2047" max="2047" width="2.85546875" style="2" customWidth="1"/>
    <col min="2048" max="2048" width="37.5703125" style="2" customWidth="1"/>
    <col min="2049" max="2049" width="5.28515625" style="2" bestFit="1" customWidth="1"/>
    <col min="2050" max="2052" width="15.7109375" style="2" customWidth="1"/>
    <col min="2053" max="2053" width="2.85546875" style="2" customWidth="1"/>
    <col min="2054" max="2056" width="15.7109375" style="2" customWidth="1"/>
    <col min="2057" max="2058" width="2.85546875" style="2" customWidth="1"/>
    <col min="2059" max="2059" width="10.85546875" style="2" customWidth="1"/>
    <col min="2060" max="2060" width="2.85546875" style="2" customWidth="1"/>
    <col min="2061" max="2062" width="15.7109375" style="2" customWidth="1"/>
    <col min="2063" max="2063" width="2.85546875" style="2" customWidth="1"/>
    <col min="2064" max="2064" width="37.5703125" style="2" customWidth="1"/>
    <col min="2065" max="2067" width="15.7109375" style="2" customWidth="1"/>
    <col min="2068" max="2068" width="2.85546875" style="2" customWidth="1"/>
    <col min="2069" max="2071" width="15.7109375" style="2" customWidth="1"/>
    <col min="2072" max="2073" width="2.85546875" style="2" customWidth="1"/>
    <col min="2074" max="2074" width="10.85546875" style="2" customWidth="1"/>
    <col min="2075" max="2075" width="2.85546875" style="2" customWidth="1"/>
    <col min="2076" max="2302" width="11.42578125" style="2"/>
    <col min="2303" max="2303" width="2.85546875" style="2" customWidth="1"/>
    <col min="2304" max="2304" width="37.5703125" style="2" customWidth="1"/>
    <col min="2305" max="2305" width="5.28515625" style="2" bestFit="1" customWidth="1"/>
    <col min="2306" max="2308" width="15.7109375" style="2" customWidth="1"/>
    <col min="2309" max="2309" width="2.85546875" style="2" customWidth="1"/>
    <col min="2310" max="2312" width="15.7109375" style="2" customWidth="1"/>
    <col min="2313" max="2314" width="2.85546875" style="2" customWidth="1"/>
    <col min="2315" max="2315" width="10.85546875" style="2" customWidth="1"/>
    <col min="2316" max="2316" width="2.85546875" style="2" customWidth="1"/>
    <col min="2317" max="2318" width="15.7109375" style="2" customWidth="1"/>
    <col min="2319" max="2319" width="2.85546875" style="2" customWidth="1"/>
    <col min="2320" max="2320" width="37.5703125" style="2" customWidth="1"/>
    <col min="2321" max="2323" width="15.7109375" style="2" customWidth="1"/>
    <col min="2324" max="2324" width="2.85546875" style="2" customWidth="1"/>
    <col min="2325" max="2327" width="15.7109375" style="2" customWidth="1"/>
    <col min="2328" max="2329" width="2.85546875" style="2" customWidth="1"/>
    <col min="2330" max="2330" width="10.85546875" style="2" customWidth="1"/>
    <col min="2331" max="2331" width="2.85546875" style="2" customWidth="1"/>
    <col min="2332" max="2558" width="11.42578125" style="2"/>
    <col min="2559" max="2559" width="2.85546875" style="2" customWidth="1"/>
    <col min="2560" max="2560" width="37.5703125" style="2" customWidth="1"/>
    <col min="2561" max="2561" width="5.28515625" style="2" bestFit="1" customWidth="1"/>
    <col min="2562" max="2564" width="15.7109375" style="2" customWidth="1"/>
    <col min="2565" max="2565" width="2.85546875" style="2" customWidth="1"/>
    <col min="2566" max="2568" width="15.7109375" style="2" customWidth="1"/>
    <col min="2569" max="2570" width="2.85546875" style="2" customWidth="1"/>
    <col min="2571" max="2571" width="10.85546875" style="2" customWidth="1"/>
    <col min="2572" max="2572" width="2.85546875" style="2" customWidth="1"/>
    <col min="2573" max="2574" width="15.7109375" style="2" customWidth="1"/>
    <col min="2575" max="2575" width="2.85546875" style="2" customWidth="1"/>
    <col min="2576" max="2576" width="37.5703125" style="2" customWidth="1"/>
    <col min="2577" max="2579" width="15.7109375" style="2" customWidth="1"/>
    <col min="2580" max="2580" width="2.85546875" style="2" customWidth="1"/>
    <col min="2581" max="2583" width="15.7109375" style="2" customWidth="1"/>
    <col min="2584" max="2585" width="2.85546875" style="2" customWidth="1"/>
    <col min="2586" max="2586" width="10.85546875" style="2" customWidth="1"/>
    <col min="2587" max="2587" width="2.85546875" style="2" customWidth="1"/>
    <col min="2588" max="2814" width="11.42578125" style="2"/>
    <col min="2815" max="2815" width="2.85546875" style="2" customWidth="1"/>
    <col min="2816" max="2816" width="37.5703125" style="2" customWidth="1"/>
    <col min="2817" max="2817" width="5.28515625" style="2" bestFit="1" customWidth="1"/>
    <col min="2818" max="2820" width="15.7109375" style="2" customWidth="1"/>
    <col min="2821" max="2821" width="2.85546875" style="2" customWidth="1"/>
    <col min="2822" max="2824" width="15.7109375" style="2" customWidth="1"/>
    <col min="2825" max="2826" width="2.85546875" style="2" customWidth="1"/>
    <col min="2827" max="2827" width="10.85546875" style="2" customWidth="1"/>
    <col min="2828" max="2828" width="2.85546875" style="2" customWidth="1"/>
    <col min="2829" max="2830" width="15.7109375" style="2" customWidth="1"/>
    <col min="2831" max="2831" width="2.85546875" style="2" customWidth="1"/>
    <col min="2832" max="2832" width="37.5703125" style="2" customWidth="1"/>
    <col min="2833" max="2835" width="15.7109375" style="2" customWidth="1"/>
    <col min="2836" max="2836" width="2.85546875" style="2" customWidth="1"/>
    <col min="2837" max="2839" width="15.7109375" style="2" customWidth="1"/>
    <col min="2840" max="2841" width="2.85546875" style="2" customWidth="1"/>
    <col min="2842" max="2842" width="10.85546875" style="2" customWidth="1"/>
    <col min="2843" max="2843" width="2.85546875" style="2" customWidth="1"/>
    <col min="2844" max="3070" width="11.42578125" style="2"/>
    <col min="3071" max="3071" width="2.85546875" style="2" customWidth="1"/>
    <col min="3072" max="3072" width="37.5703125" style="2" customWidth="1"/>
    <col min="3073" max="3073" width="5.28515625" style="2" bestFit="1" customWidth="1"/>
    <col min="3074" max="3076" width="15.7109375" style="2" customWidth="1"/>
    <col min="3077" max="3077" width="2.85546875" style="2" customWidth="1"/>
    <col min="3078" max="3080" width="15.7109375" style="2" customWidth="1"/>
    <col min="3081" max="3082" width="2.85546875" style="2" customWidth="1"/>
    <col min="3083" max="3083" width="10.85546875" style="2" customWidth="1"/>
    <col min="3084" max="3084" width="2.85546875" style="2" customWidth="1"/>
    <col min="3085" max="3086" width="15.7109375" style="2" customWidth="1"/>
    <col min="3087" max="3087" width="2.85546875" style="2" customWidth="1"/>
    <col min="3088" max="3088" width="37.5703125" style="2" customWidth="1"/>
    <col min="3089" max="3091" width="15.7109375" style="2" customWidth="1"/>
    <col min="3092" max="3092" width="2.85546875" style="2" customWidth="1"/>
    <col min="3093" max="3095" width="15.7109375" style="2" customWidth="1"/>
    <col min="3096" max="3097" width="2.85546875" style="2" customWidth="1"/>
    <col min="3098" max="3098" width="10.85546875" style="2" customWidth="1"/>
    <col min="3099" max="3099" width="2.85546875" style="2" customWidth="1"/>
    <col min="3100" max="3326" width="11.42578125" style="2"/>
    <col min="3327" max="3327" width="2.85546875" style="2" customWidth="1"/>
    <col min="3328" max="3328" width="37.5703125" style="2" customWidth="1"/>
    <col min="3329" max="3329" width="5.28515625" style="2" bestFit="1" customWidth="1"/>
    <col min="3330" max="3332" width="15.7109375" style="2" customWidth="1"/>
    <col min="3333" max="3333" width="2.85546875" style="2" customWidth="1"/>
    <col min="3334" max="3336" width="15.7109375" style="2" customWidth="1"/>
    <col min="3337" max="3338" width="2.85546875" style="2" customWidth="1"/>
    <col min="3339" max="3339" width="10.85546875" style="2" customWidth="1"/>
    <col min="3340" max="3340" width="2.85546875" style="2" customWidth="1"/>
    <col min="3341" max="3342" width="15.7109375" style="2" customWidth="1"/>
    <col min="3343" max="3343" width="2.85546875" style="2" customWidth="1"/>
    <col min="3344" max="3344" width="37.5703125" style="2" customWidth="1"/>
    <col min="3345" max="3347" width="15.7109375" style="2" customWidth="1"/>
    <col min="3348" max="3348" width="2.85546875" style="2" customWidth="1"/>
    <col min="3349" max="3351" width="15.7109375" style="2" customWidth="1"/>
    <col min="3352" max="3353" width="2.85546875" style="2" customWidth="1"/>
    <col min="3354" max="3354" width="10.85546875" style="2" customWidth="1"/>
    <col min="3355" max="3355" width="2.85546875" style="2" customWidth="1"/>
    <col min="3356" max="3582" width="11.42578125" style="2"/>
    <col min="3583" max="3583" width="2.85546875" style="2" customWidth="1"/>
    <col min="3584" max="3584" width="37.5703125" style="2" customWidth="1"/>
    <col min="3585" max="3585" width="5.28515625" style="2" bestFit="1" customWidth="1"/>
    <col min="3586" max="3588" width="15.7109375" style="2" customWidth="1"/>
    <col min="3589" max="3589" width="2.85546875" style="2" customWidth="1"/>
    <col min="3590" max="3592" width="15.7109375" style="2" customWidth="1"/>
    <col min="3593" max="3594" width="2.85546875" style="2" customWidth="1"/>
    <col min="3595" max="3595" width="10.85546875" style="2" customWidth="1"/>
    <col min="3596" max="3596" width="2.85546875" style="2" customWidth="1"/>
    <col min="3597" max="3598" width="15.7109375" style="2" customWidth="1"/>
    <col min="3599" max="3599" width="2.85546875" style="2" customWidth="1"/>
    <col min="3600" max="3600" width="37.5703125" style="2" customWidth="1"/>
    <col min="3601" max="3603" width="15.7109375" style="2" customWidth="1"/>
    <col min="3604" max="3604" width="2.85546875" style="2" customWidth="1"/>
    <col min="3605" max="3607" width="15.7109375" style="2" customWidth="1"/>
    <col min="3608" max="3609" width="2.85546875" style="2" customWidth="1"/>
    <col min="3610" max="3610" width="10.85546875" style="2" customWidth="1"/>
    <col min="3611" max="3611" width="2.85546875" style="2" customWidth="1"/>
    <col min="3612" max="3838" width="11.42578125" style="2"/>
    <col min="3839" max="3839" width="2.85546875" style="2" customWidth="1"/>
    <col min="3840" max="3840" width="37.5703125" style="2" customWidth="1"/>
    <col min="3841" max="3841" width="5.28515625" style="2" bestFit="1" customWidth="1"/>
    <col min="3842" max="3844" width="15.7109375" style="2" customWidth="1"/>
    <col min="3845" max="3845" width="2.85546875" style="2" customWidth="1"/>
    <col min="3846" max="3848" width="15.7109375" style="2" customWidth="1"/>
    <col min="3849" max="3850" width="2.85546875" style="2" customWidth="1"/>
    <col min="3851" max="3851" width="10.85546875" style="2" customWidth="1"/>
    <col min="3852" max="3852" width="2.85546875" style="2" customWidth="1"/>
    <col min="3853" max="3854" width="15.7109375" style="2" customWidth="1"/>
    <col min="3855" max="3855" width="2.85546875" style="2" customWidth="1"/>
    <col min="3856" max="3856" width="37.5703125" style="2" customWidth="1"/>
    <col min="3857" max="3859" width="15.7109375" style="2" customWidth="1"/>
    <col min="3860" max="3860" width="2.85546875" style="2" customWidth="1"/>
    <col min="3861" max="3863" width="15.7109375" style="2" customWidth="1"/>
    <col min="3864" max="3865" width="2.85546875" style="2" customWidth="1"/>
    <col min="3866" max="3866" width="10.85546875" style="2" customWidth="1"/>
    <col min="3867" max="3867" width="2.85546875" style="2" customWidth="1"/>
    <col min="3868" max="4094" width="11.42578125" style="2"/>
    <col min="4095" max="4095" width="2.85546875" style="2" customWidth="1"/>
    <col min="4096" max="4096" width="37.5703125" style="2" customWidth="1"/>
    <col min="4097" max="4097" width="5.28515625" style="2" bestFit="1" customWidth="1"/>
    <col min="4098" max="4100" width="15.7109375" style="2" customWidth="1"/>
    <col min="4101" max="4101" width="2.85546875" style="2" customWidth="1"/>
    <col min="4102" max="4104" width="15.7109375" style="2" customWidth="1"/>
    <col min="4105" max="4106" width="2.85546875" style="2" customWidth="1"/>
    <col min="4107" max="4107" width="10.85546875" style="2" customWidth="1"/>
    <col min="4108" max="4108" width="2.85546875" style="2" customWidth="1"/>
    <col min="4109" max="4110" width="15.7109375" style="2" customWidth="1"/>
    <col min="4111" max="4111" width="2.85546875" style="2" customWidth="1"/>
    <col min="4112" max="4112" width="37.5703125" style="2" customWidth="1"/>
    <col min="4113" max="4115" width="15.7109375" style="2" customWidth="1"/>
    <col min="4116" max="4116" width="2.85546875" style="2" customWidth="1"/>
    <col min="4117" max="4119" width="15.7109375" style="2" customWidth="1"/>
    <col min="4120" max="4121" width="2.85546875" style="2" customWidth="1"/>
    <col min="4122" max="4122" width="10.85546875" style="2" customWidth="1"/>
    <col min="4123" max="4123" width="2.85546875" style="2" customWidth="1"/>
    <col min="4124" max="4350" width="11.42578125" style="2"/>
    <col min="4351" max="4351" width="2.85546875" style="2" customWidth="1"/>
    <col min="4352" max="4352" width="37.5703125" style="2" customWidth="1"/>
    <col min="4353" max="4353" width="5.28515625" style="2" bestFit="1" customWidth="1"/>
    <col min="4354" max="4356" width="15.7109375" style="2" customWidth="1"/>
    <col min="4357" max="4357" width="2.85546875" style="2" customWidth="1"/>
    <col min="4358" max="4360" width="15.7109375" style="2" customWidth="1"/>
    <col min="4361" max="4362" width="2.85546875" style="2" customWidth="1"/>
    <col min="4363" max="4363" width="10.85546875" style="2" customWidth="1"/>
    <col min="4364" max="4364" width="2.85546875" style="2" customWidth="1"/>
    <col min="4365" max="4366" width="15.7109375" style="2" customWidth="1"/>
    <col min="4367" max="4367" width="2.85546875" style="2" customWidth="1"/>
    <col min="4368" max="4368" width="37.5703125" style="2" customWidth="1"/>
    <col min="4369" max="4371" width="15.7109375" style="2" customWidth="1"/>
    <col min="4372" max="4372" width="2.85546875" style="2" customWidth="1"/>
    <col min="4373" max="4375" width="15.7109375" style="2" customWidth="1"/>
    <col min="4376" max="4377" width="2.85546875" style="2" customWidth="1"/>
    <col min="4378" max="4378" width="10.85546875" style="2" customWidth="1"/>
    <col min="4379" max="4379" width="2.85546875" style="2" customWidth="1"/>
    <col min="4380" max="4606" width="11.42578125" style="2"/>
    <col min="4607" max="4607" width="2.85546875" style="2" customWidth="1"/>
    <col min="4608" max="4608" width="37.5703125" style="2" customWidth="1"/>
    <col min="4609" max="4609" width="5.28515625" style="2" bestFit="1" customWidth="1"/>
    <col min="4610" max="4612" width="15.7109375" style="2" customWidth="1"/>
    <col min="4613" max="4613" width="2.85546875" style="2" customWidth="1"/>
    <col min="4614" max="4616" width="15.7109375" style="2" customWidth="1"/>
    <col min="4617" max="4618" width="2.85546875" style="2" customWidth="1"/>
    <col min="4619" max="4619" width="10.85546875" style="2" customWidth="1"/>
    <col min="4620" max="4620" width="2.85546875" style="2" customWidth="1"/>
    <col min="4621" max="4622" width="15.7109375" style="2" customWidth="1"/>
    <col min="4623" max="4623" width="2.85546875" style="2" customWidth="1"/>
    <col min="4624" max="4624" width="37.5703125" style="2" customWidth="1"/>
    <col min="4625" max="4627" width="15.7109375" style="2" customWidth="1"/>
    <col min="4628" max="4628" width="2.85546875" style="2" customWidth="1"/>
    <col min="4629" max="4631" width="15.7109375" style="2" customWidth="1"/>
    <col min="4632" max="4633" width="2.85546875" style="2" customWidth="1"/>
    <col min="4634" max="4634" width="10.85546875" style="2" customWidth="1"/>
    <col min="4635" max="4635" width="2.85546875" style="2" customWidth="1"/>
    <col min="4636" max="4862" width="11.42578125" style="2"/>
    <col min="4863" max="4863" width="2.85546875" style="2" customWidth="1"/>
    <col min="4864" max="4864" width="37.5703125" style="2" customWidth="1"/>
    <col min="4865" max="4865" width="5.28515625" style="2" bestFit="1" customWidth="1"/>
    <col min="4866" max="4868" width="15.7109375" style="2" customWidth="1"/>
    <col min="4869" max="4869" width="2.85546875" style="2" customWidth="1"/>
    <col min="4870" max="4872" width="15.7109375" style="2" customWidth="1"/>
    <col min="4873" max="4874" width="2.85546875" style="2" customWidth="1"/>
    <col min="4875" max="4875" width="10.85546875" style="2" customWidth="1"/>
    <col min="4876" max="4876" width="2.85546875" style="2" customWidth="1"/>
    <col min="4877" max="4878" width="15.7109375" style="2" customWidth="1"/>
    <col min="4879" max="4879" width="2.85546875" style="2" customWidth="1"/>
    <col min="4880" max="4880" width="37.5703125" style="2" customWidth="1"/>
    <col min="4881" max="4883" width="15.7109375" style="2" customWidth="1"/>
    <col min="4884" max="4884" width="2.85546875" style="2" customWidth="1"/>
    <col min="4885" max="4887" width="15.7109375" style="2" customWidth="1"/>
    <col min="4888" max="4889" width="2.85546875" style="2" customWidth="1"/>
    <col min="4890" max="4890" width="10.85546875" style="2" customWidth="1"/>
    <col min="4891" max="4891" width="2.85546875" style="2" customWidth="1"/>
    <col min="4892" max="5118" width="11.42578125" style="2"/>
    <col min="5119" max="5119" width="2.85546875" style="2" customWidth="1"/>
    <col min="5120" max="5120" width="37.5703125" style="2" customWidth="1"/>
    <col min="5121" max="5121" width="5.28515625" style="2" bestFit="1" customWidth="1"/>
    <col min="5122" max="5124" width="15.7109375" style="2" customWidth="1"/>
    <col min="5125" max="5125" width="2.85546875" style="2" customWidth="1"/>
    <col min="5126" max="5128" width="15.7109375" style="2" customWidth="1"/>
    <col min="5129" max="5130" width="2.85546875" style="2" customWidth="1"/>
    <col min="5131" max="5131" width="10.85546875" style="2" customWidth="1"/>
    <col min="5132" max="5132" width="2.85546875" style="2" customWidth="1"/>
    <col min="5133" max="5134" width="15.7109375" style="2" customWidth="1"/>
    <col min="5135" max="5135" width="2.85546875" style="2" customWidth="1"/>
    <col min="5136" max="5136" width="37.5703125" style="2" customWidth="1"/>
    <col min="5137" max="5139" width="15.7109375" style="2" customWidth="1"/>
    <col min="5140" max="5140" width="2.85546875" style="2" customWidth="1"/>
    <col min="5141" max="5143" width="15.7109375" style="2" customWidth="1"/>
    <col min="5144" max="5145" width="2.85546875" style="2" customWidth="1"/>
    <col min="5146" max="5146" width="10.85546875" style="2" customWidth="1"/>
    <col min="5147" max="5147" width="2.85546875" style="2" customWidth="1"/>
    <col min="5148" max="5374" width="11.42578125" style="2"/>
    <col min="5375" max="5375" width="2.85546875" style="2" customWidth="1"/>
    <col min="5376" max="5376" width="37.5703125" style="2" customWidth="1"/>
    <col min="5377" max="5377" width="5.28515625" style="2" bestFit="1" customWidth="1"/>
    <col min="5378" max="5380" width="15.7109375" style="2" customWidth="1"/>
    <col min="5381" max="5381" width="2.85546875" style="2" customWidth="1"/>
    <col min="5382" max="5384" width="15.7109375" style="2" customWidth="1"/>
    <col min="5385" max="5386" width="2.85546875" style="2" customWidth="1"/>
    <col min="5387" max="5387" width="10.85546875" style="2" customWidth="1"/>
    <col min="5388" max="5388" width="2.85546875" style="2" customWidth="1"/>
    <col min="5389" max="5390" width="15.7109375" style="2" customWidth="1"/>
    <col min="5391" max="5391" width="2.85546875" style="2" customWidth="1"/>
    <col min="5392" max="5392" width="37.5703125" style="2" customWidth="1"/>
    <col min="5393" max="5395" width="15.7109375" style="2" customWidth="1"/>
    <col min="5396" max="5396" width="2.85546875" style="2" customWidth="1"/>
    <col min="5397" max="5399" width="15.7109375" style="2" customWidth="1"/>
    <col min="5400" max="5401" width="2.85546875" style="2" customWidth="1"/>
    <col min="5402" max="5402" width="10.85546875" style="2" customWidth="1"/>
    <col min="5403" max="5403" width="2.85546875" style="2" customWidth="1"/>
    <col min="5404" max="5630" width="11.42578125" style="2"/>
    <col min="5631" max="5631" width="2.85546875" style="2" customWidth="1"/>
    <col min="5632" max="5632" width="37.5703125" style="2" customWidth="1"/>
    <col min="5633" max="5633" width="5.28515625" style="2" bestFit="1" customWidth="1"/>
    <col min="5634" max="5636" width="15.7109375" style="2" customWidth="1"/>
    <col min="5637" max="5637" width="2.85546875" style="2" customWidth="1"/>
    <col min="5638" max="5640" width="15.7109375" style="2" customWidth="1"/>
    <col min="5641" max="5642" width="2.85546875" style="2" customWidth="1"/>
    <col min="5643" max="5643" width="10.85546875" style="2" customWidth="1"/>
    <col min="5644" max="5644" width="2.85546875" style="2" customWidth="1"/>
    <col min="5645" max="5646" width="15.7109375" style="2" customWidth="1"/>
    <col min="5647" max="5647" width="2.85546875" style="2" customWidth="1"/>
    <col min="5648" max="5648" width="37.5703125" style="2" customWidth="1"/>
    <col min="5649" max="5651" width="15.7109375" style="2" customWidth="1"/>
    <col min="5652" max="5652" width="2.85546875" style="2" customWidth="1"/>
    <col min="5653" max="5655" width="15.7109375" style="2" customWidth="1"/>
    <col min="5656" max="5657" width="2.85546875" style="2" customWidth="1"/>
    <col min="5658" max="5658" width="10.85546875" style="2" customWidth="1"/>
    <col min="5659" max="5659" width="2.85546875" style="2" customWidth="1"/>
    <col min="5660" max="5886" width="11.42578125" style="2"/>
    <col min="5887" max="5887" width="2.85546875" style="2" customWidth="1"/>
    <col min="5888" max="5888" width="37.5703125" style="2" customWidth="1"/>
    <col min="5889" max="5889" width="5.28515625" style="2" bestFit="1" customWidth="1"/>
    <col min="5890" max="5892" width="15.7109375" style="2" customWidth="1"/>
    <col min="5893" max="5893" width="2.85546875" style="2" customWidth="1"/>
    <col min="5894" max="5896" width="15.7109375" style="2" customWidth="1"/>
    <col min="5897" max="5898" width="2.85546875" style="2" customWidth="1"/>
    <col min="5899" max="5899" width="10.85546875" style="2" customWidth="1"/>
    <col min="5900" max="5900" width="2.85546875" style="2" customWidth="1"/>
    <col min="5901" max="5902" width="15.7109375" style="2" customWidth="1"/>
    <col min="5903" max="5903" width="2.85546875" style="2" customWidth="1"/>
    <col min="5904" max="5904" width="37.5703125" style="2" customWidth="1"/>
    <col min="5905" max="5907" width="15.7109375" style="2" customWidth="1"/>
    <col min="5908" max="5908" width="2.85546875" style="2" customWidth="1"/>
    <col min="5909" max="5911" width="15.7109375" style="2" customWidth="1"/>
    <col min="5912" max="5913" width="2.85546875" style="2" customWidth="1"/>
    <col min="5914" max="5914" width="10.85546875" style="2" customWidth="1"/>
    <col min="5915" max="5915" width="2.85546875" style="2" customWidth="1"/>
    <col min="5916" max="6142" width="11.42578125" style="2"/>
    <col min="6143" max="6143" width="2.85546875" style="2" customWidth="1"/>
    <col min="6144" max="6144" width="37.5703125" style="2" customWidth="1"/>
    <col min="6145" max="6145" width="5.28515625" style="2" bestFit="1" customWidth="1"/>
    <col min="6146" max="6148" width="15.7109375" style="2" customWidth="1"/>
    <col min="6149" max="6149" width="2.85546875" style="2" customWidth="1"/>
    <col min="6150" max="6152" width="15.7109375" style="2" customWidth="1"/>
    <col min="6153" max="6154" width="2.85546875" style="2" customWidth="1"/>
    <col min="6155" max="6155" width="10.85546875" style="2" customWidth="1"/>
    <col min="6156" max="6156" width="2.85546875" style="2" customWidth="1"/>
    <col min="6157" max="6158" width="15.7109375" style="2" customWidth="1"/>
    <col min="6159" max="6159" width="2.85546875" style="2" customWidth="1"/>
    <col min="6160" max="6160" width="37.5703125" style="2" customWidth="1"/>
    <col min="6161" max="6163" width="15.7109375" style="2" customWidth="1"/>
    <col min="6164" max="6164" width="2.85546875" style="2" customWidth="1"/>
    <col min="6165" max="6167" width="15.7109375" style="2" customWidth="1"/>
    <col min="6168" max="6169" width="2.85546875" style="2" customWidth="1"/>
    <col min="6170" max="6170" width="10.85546875" style="2" customWidth="1"/>
    <col min="6171" max="6171" width="2.85546875" style="2" customWidth="1"/>
    <col min="6172" max="6398" width="11.42578125" style="2"/>
    <col min="6399" max="6399" width="2.85546875" style="2" customWidth="1"/>
    <col min="6400" max="6400" width="37.5703125" style="2" customWidth="1"/>
    <col min="6401" max="6401" width="5.28515625" style="2" bestFit="1" customWidth="1"/>
    <col min="6402" max="6404" width="15.7109375" style="2" customWidth="1"/>
    <col min="6405" max="6405" width="2.85546875" style="2" customWidth="1"/>
    <col min="6406" max="6408" width="15.7109375" style="2" customWidth="1"/>
    <col min="6409" max="6410" width="2.85546875" style="2" customWidth="1"/>
    <col min="6411" max="6411" width="10.85546875" style="2" customWidth="1"/>
    <col min="6412" max="6412" width="2.85546875" style="2" customWidth="1"/>
    <col min="6413" max="6414" width="15.7109375" style="2" customWidth="1"/>
    <col min="6415" max="6415" width="2.85546875" style="2" customWidth="1"/>
    <col min="6416" max="6416" width="37.5703125" style="2" customWidth="1"/>
    <col min="6417" max="6419" width="15.7109375" style="2" customWidth="1"/>
    <col min="6420" max="6420" width="2.85546875" style="2" customWidth="1"/>
    <col min="6421" max="6423" width="15.7109375" style="2" customWidth="1"/>
    <col min="6424" max="6425" width="2.85546875" style="2" customWidth="1"/>
    <col min="6426" max="6426" width="10.85546875" style="2" customWidth="1"/>
    <col min="6427" max="6427" width="2.85546875" style="2" customWidth="1"/>
    <col min="6428" max="6654" width="11.42578125" style="2"/>
    <col min="6655" max="6655" width="2.85546875" style="2" customWidth="1"/>
    <col min="6656" max="6656" width="37.5703125" style="2" customWidth="1"/>
    <col min="6657" max="6657" width="5.28515625" style="2" bestFit="1" customWidth="1"/>
    <col min="6658" max="6660" width="15.7109375" style="2" customWidth="1"/>
    <col min="6661" max="6661" width="2.85546875" style="2" customWidth="1"/>
    <col min="6662" max="6664" width="15.7109375" style="2" customWidth="1"/>
    <col min="6665" max="6666" width="2.85546875" style="2" customWidth="1"/>
    <col min="6667" max="6667" width="10.85546875" style="2" customWidth="1"/>
    <col min="6668" max="6668" width="2.85546875" style="2" customWidth="1"/>
    <col min="6669" max="6670" width="15.7109375" style="2" customWidth="1"/>
    <col min="6671" max="6671" width="2.85546875" style="2" customWidth="1"/>
    <col min="6672" max="6672" width="37.5703125" style="2" customWidth="1"/>
    <col min="6673" max="6675" width="15.7109375" style="2" customWidth="1"/>
    <col min="6676" max="6676" width="2.85546875" style="2" customWidth="1"/>
    <col min="6677" max="6679" width="15.7109375" style="2" customWidth="1"/>
    <col min="6680" max="6681" width="2.85546875" style="2" customWidth="1"/>
    <col min="6682" max="6682" width="10.85546875" style="2" customWidth="1"/>
    <col min="6683" max="6683" width="2.85546875" style="2" customWidth="1"/>
    <col min="6684" max="6910" width="11.42578125" style="2"/>
    <col min="6911" max="6911" width="2.85546875" style="2" customWidth="1"/>
    <col min="6912" max="6912" width="37.5703125" style="2" customWidth="1"/>
    <col min="6913" max="6913" width="5.28515625" style="2" bestFit="1" customWidth="1"/>
    <col min="6914" max="6916" width="15.7109375" style="2" customWidth="1"/>
    <col min="6917" max="6917" width="2.85546875" style="2" customWidth="1"/>
    <col min="6918" max="6920" width="15.7109375" style="2" customWidth="1"/>
    <col min="6921" max="6922" width="2.85546875" style="2" customWidth="1"/>
    <col min="6923" max="6923" width="10.85546875" style="2" customWidth="1"/>
    <col min="6924" max="6924" width="2.85546875" style="2" customWidth="1"/>
    <col min="6925" max="6926" width="15.7109375" style="2" customWidth="1"/>
    <col min="6927" max="6927" width="2.85546875" style="2" customWidth="1"/>
    <col min="6928" max="6928" width="37.5703125" style="2" customWidth="1"/>
    <col min="6929" max="6931" width="15.7109375" style="2" customWidth="1"/>
    <col min="6932" max="6932" width="2.85546875" style="2" customWidth="1"/>
    <col min="6933" max="6935" width="15.7109375" style="2" customWidth="1"/>
    <col min="6936" max="6937" width="2.85546875" style="2" customWidth="1"/>
    <col min="6938" max="6938" width="10.85546875" style="2" customWidth="1"/>
    <col min="6939" max="6939" width="2.85546875" style="2" customWidth="1"/>
    <col min="6940" max="7166" width="11.42578125" style="2"/>
    <col min="7167" max="7167" width="2.85546875" style="2" customWidth="1"/>
    <col min="7168" max="7168" width="37.5703125" style="2" customWidth="1"/>
    <col min="7169" max="7169" width="5.28515625" style="2" bestFit="1" customWidth="1"/>
    <col min="7170" max="7172" width="15.7109375" style="2" customWidth="1"/>
    <col min="7173" max="7173" width="2.85546875" style="2" customWidth="1"/>
    <col min="7174" max="7176" width="15.7109375" style="2" customWidth="1"/>
    <col min="7177" max="7178" width="2.85546875" style="2" customWidth="1"/>
    <col min="7179" max="7179" width="10.85546875" style="2" customWidth="1"/>
    <col min="7180" max="7180" width="2.85546875" style="2" customWidth="1"/>
    <col min="7181" max="7182" width="15.7109375" style="2" customWidth="1"/>
    <col min="7183" max="7183" width="2.85546875" style="2" customWidth="1"/>
    <col min="7184" max="7184" width="37.5703125" style="2" customWidth="1"/>
    <col min="7185" max="7187" width="15.7109375" style="2" customWidth="1"/>
    <col min="7188" max="7188" width="2.85546875" style="2" customWidth="1"/>
    <col min="7189" max="7191" width="15.7109375" style="2" customWidth="1"/>
    <col min="7192" max="7193" width="2.85546875" style="2" customWidth="1"/>
    <col min="7194" max="7194" width="10.85546875" style="2" customWidth="1"/>
    <col min="7195" max="7195" width="2.85546875" style="2" customWidth="1"/>
    <col min="7196" max="7422" width="11.42578125" style="2"/>
    <col min="7423" max="7423" width="2.85546875" style="2" customWidth="1"/>
    <col min="7424" max="7424" width="37.5703125" style="2" customWidth="1"/>
    <col min="7425" max="7425" width="5.28515625" style="2" bestFit="1" customWidth="1"/>
    <col min="7426" max="7428" width="15.7109375" style="2" customWidth="1"/>
    <col min="7429" max="7429" width="2.85546875" style="2" customWidth="1"/>
    <col min="7430" max="7432" width="15.7109375" style="2" customWidth="1"/>
    <col min="7433" max="7434" width="2.85546875" style="2" customWidth="1"/>
    <col min="7435" max="7435" width="10.85546875" style="2" customWidth="1"/>
    <col min="7436" max="7436" width="2.85546875" style="2" customWidth="1"/>
    <col min="7437" max="7438" width="15.7109375" style="2" customWidth="1"/>
    <col min="7439" max="7439" width="2.85546875" style="2" customWidth="1"/>
    <col min="7440" max="7440" width="37.5703125" style="2" customWidth="1"/>
    <col min="7441" max="7443" width="15.7109375" style="2" customWidth="1"/>
    <col min="7444" max="7444" width="2.85546875" style="2" customWidth="1"/>
    <col min="7445" max="7447" width="15.7109375" style="2" customWidth="1"/>
    <col min="7448" max="7449" width="2.85546875" style="2" customWidth="1"/>
    <col min="7450" max="7450" width="10.85546875" style="2" customWidth="1"/>
    <col min="7451" max="7451" width="2.85546875" style="2" customWidth="1"/>
    <col min="7452" max="7678" width="11.42578125" style="2"/>
    <col min="7679" max="7679" width="2.85546875" style="2" customWidth="1"/>
    <col min="7680" max="7680" width="37.5703125" style="2" customWidth="1"/>
    <col min="7681" max="7681" width="5.28515625" style="2" bestFit="1" customWidth="1"/>
    <col min="7682" max="7684" width="15.7109375" style="2" customWidth="1"/>
    <col min="7685" max="7685" width="2.85546875" style="2" customWidth="1"/>
    <col min="7686" max="7688" width="15.7109375" style="2" customWidth="1"/>
    <col min="7689" max="7690" width="2.85546875" style="2" customWidth="1"/>
    <col min="7691" max="7691" width="10.85546875" style="2" customWidth="1"/>
    <col min="7692" max="7692" width="2.85546875" style="2" customWidth="1"/>
    <col min="7693" max="7694" width="15.7109375" style="2" customWidth="1"/>
    <col min="7695" max="7695" width="2.85546875" style="2" customWidth="1"/>
    <col min="7696" max="7696" width="37.5703125" style="2" customWidth="1"/>
    <col min="7697" max="7699" width="15.7109375" style="2" customWidth="1"/>
    <col min="7700" max="7700" width="2.85546875" style="2" customWidth="1"/>
    <col min="7701" max="7703" width="15.7109375" style="2" customWidth="1"/>
    <col min="7704" max="7705" width="2.85546875" style="2" customWidth="1"/>
    <col min="7706" max="7706" width="10.85546875" style="2" customWidth="1"/>
    <col min="7707" max="7707" width="2.85546875" style="2" customWidth="1"/>
    <col min="7708" max="7934" width="11.42578125" style="2"/>
    <col min="7935" max="7935" width="2.85546875" style="2" customWidth="1"/>
    <col min="7936" max="7936" width="37.5703125" style="2" customWidth="1"/>
    <col min="7937" max="7937" width="5.28515625" style="2" bestFit="1" customWidth="1"/>
    <col min="7938" max="7940" width="15.7109375" style="2" customWidth="1"/>
    <col min="7941" max="7941" width="2.85546875" style="2" customWidth="1"/>
    <col min="7942" max="7944" width="15.7109375" style="2" customWidth="1"/>
    <col min="7945" max="7946" width="2.85546875" style="2" customWidth="1"/>
    <col min="7947" max="7947" width="10.85546875" style="2" customWidth="1"/>
    <col min="7948" max="7948" width="2.85546875" style="2" customWidth="1"/>
    <col min="7949" max="7950" width="15.7109375" style="2" customWidth="1"/>
    <col min="7951" max="7951" width="2.85546875" style="2" customWidth="1"/>
    <col min="7952" max="7952" width="37.5703125" style="2" customWidth="1"/>
    <col min="7953" max="7955" width="15.7109375" style="2" customWidth="1"/>
    <col min="7956" max="7956" width="2.85546875" style="2" customWidth="1"/>
    <col min="7957" max="7959" width="15.7109375" style="2" customWidth="1"/>
    <col min="7960" max="7961" width="2.85546875" style="2" customWidth="1"/>
    <col min="7962" max="7962" width="10.85546875" style="2" customWidth="1"/>
    <col min="7963" max="7963" width="2.85546875" style="2" customWidth="1"/>
    <col min="7964" max="8190" width="11.42578125" style="2"/>
    <col min="8191" max="8191" width="2.85546875" style="2" customWidth="1"/>
    <col min="8192" max="8192" width="37.5703125" style="2" customWidth="1"/>
    <col min="8193" max="8193" width="5.28515625" style="2" bestFit="1" customWidth="1"/>
    <col min="8194" max="8196" width="15.7109375" style="2" customWidth="1"/>
    <col min="8197" max="8197" width="2.85546875" style="2" customWidth="1"/>
    <col min="8198" max="8200" width="15.7109375" style="2" customWidth="1"/>
    <col min="8201" max="8202" width="2.85546875" style="2" customWidth="1"/>
    <col min="8203" max="8203" width="10.85546875" style="2" customWidth="1"/>
    <col min="8204" max="8204" width="2.85546875" style="2" customWidth="1"/>
    <col min="8205" max="8206" width="15.7109375" style="2" customWidth="1"/>
    <col min="8207" max="8207" width="2.85546875" style="2" customWidth="1"/>
    <col min="8208" max="8208" width="37.5703125" style="2" customWidth="1"/>
    <col min="8209" max="8211" width="15.7109375" style="2" customWidth="1"/>
    <col min="8212" max="8212" width="2.85546875" style="2" customWidth="1"/>
    <col min="8213" max="8215" width="15.7109375" style="2" customWidth="1"/>
    <col min="8216" max="8217" width="2.85546875" style="2" customWidth="1"/>
    <col min="8218" max="8218" width="10.85546875" style="2" customWidth="1"/>
    <col min="8219" max="8219" width="2.85546875" style="2" customWidth="1"/>
    <col min="8220" max="8446" width="11.42578125" style="2"/>
    <col min="8447" max="8447" width="2.85546875" style="2" customWidth="1"/>
    <col min="8448" max="8448" width="37.5703125" style="2" customWidth="1"/>
    <col min="8449" max="8449" width="5.28515625" style="2" bestFit="1" customWidth="1"/>
    <col min="8450" max="8452" width="15.7109375" style="2" customWidth="1"/>
    <col min="8453" max="8453" width="2.85546875" style="2" customWidth="1"/>
    <col min="8454" max="8456" width="15.7109375" style="2" customWidth="1"/>
    <col min="8457" max="8458" width="2.85546875" style="2" customWidth="1"/>
    <col min="8459" max="8459" width="10.85546875" style="2" customWidth="1"/>
    <col min="8460" max="8460" width="2.85546875" style="2" customWidth="1"/>
    <col min="8461" max="8462" width="15.7109375" style="2" customWidth="1"/>
    <col min="8463" max="8463" width="2.85546875" style="2" customWidth="1"/>
    <col min="8464" max="8464" width="37.5703125" style="2" customWidth="1"/>
    <col min="8465" max="8467" width="15.7109375" style="2" customWidth="1"/>
    <col min="8468" max="8468" width="2.85546875" style="2" customWidth="1"/>
    <col min="8469" max="8471" width="15.7109375" style="2" customWidth="1"/>
    <col min="8472" max="8473" width="2.85546875" style="2" customWidth="1"/>
    <col min="8474" max="8474" width="10.85546875" style="2" customWidth="1"/>
    <col min="8475" max="8475" width="2.85546875" style="2" customWidth="1"/>
    <col min="8476" max="8702" width="11.42578125" style="2"/>
    <col min="8703" max="8703" width="2.85546875" style="2" customWidth="1"/>
    <col min="8704" max="8704" width="37.5703125" style="2" customWidth="1"/>
    <col min="8705" max="8705" width="5.28515625" style="2" bestFit="1" customWidth="1"/>
    <col min="8706" max="8708" width="15.7109375" style="2" customWidth="1"/>
    <col min="8709" max="8709" width="2.85546875" style="2" customWidth="1"/>
    <col min="8710" max="8712" width="15.7109375" style="2" customWidth="1"/>
    <col min="8713" max="8714" width="2.85546875" style="2" customWidth="1"/>
    <col min="8715" max="8715" width="10.85546875" style="2" customWidth="1"/>
    <col min="8716" max="8716" width="2.85546875" style="2" customWidth="1"/>
    <col min="8717" max="8718" width="15.7109375" style="2" customWidth="1"/>
    <col min="8719" max="8719" width="2.85546875" style="2" customWidth="1"/>
    <col min="8720" max="8720" width="37.5703125" style="2" customWidth="1"/>
    <col min="8721" max="8723" width="15.7109375" style="2" customWidth="1"/>
    <col min="8724" max="8724" width="2.85546875" style="2" customWidth="1"/>
    <col min="8725" max="8727" width="15.7109375" style="2" customWidth="1"/>
    <col min="8728" max="8729" width="2.85546875" style="2" customWidth="1"/>
    <col min="8730" max="8730" width="10.85546875" style="2" customWidth="1"/>
    <col min="8731" max="8731" width="2.85546875" style="2" customWidth="1"/>
    <col min="8732" max="8958" width="11.42578125" style="2"/>
    <col min="8959" max="8959" width="2.85546875" style="2" customWidth="1"/>
    <col min="8960" max="8960" width="37.5703125" style="2" customWidth="1"/>
    <col min="8961" max="8961" width="5.28515625" style="2" bestFit="1" customWidth="1"/>
    <col min="8962" max="8964" width="15.7109375" style="2" customWidth="1"/>
    <col min="8965" max="8965" width="2.85546875" style="2" customWidth="1"/>
    <col min="8966" max="8968" width="15.7109375" style="2" customWidth="1"/>
    <col min="8969" max="8970" width="2.85546875" style="2" customWidth="1"/>
    <col min="8971" max="8971" width="10.85546875" style="2" customWidth="1"/>
    <col min="8972" max="8972" width="2.85546875" style="2" customWidth="1"/>
    <col min="8973" max="8974" width="15.7109375" style="2" customWidth="1"/>
    <col min="8975" max="8975" width="2.85546875" style="2" customWidth="1"/>
    <col min="8976" max="8976" width="37.5703125" style="2" customWidth="1"/>
    <col min="8977" max="8979" width="15.7109375" style="2" customWidth="1"/>
    <col min="8980" max="8980" width="2.85546875" style="2" customWidth="1"/>
    <col min="8981" max="8983" width="15.7109375" style="2" customWidth="1"/>
    <col min="8984" max="8985" width="2.85546875" style="2" customWidth="1"/>
    <col min="8986" max="8986" width="10.85546875" style="2" customWidth="1"/>
    <col min="8987" max="8987" width="2.85546875" style="2" customWidth="1"/>
    <col min="8988" max="9214" width="11.42578125" style="2"/>
    <col min="9215" max="9215" width="2.85546875" style="2" customWidth="1"/>
    <col min="9216" max="9216" width="37.5703125" style="2" customWidth="1"/>
    <col min="9217" max="9217" width="5.28515625" style="2" bestFit="1" customWidth="1"/>
    <col min="9218" max="9220" width="15.7109375" style="2" customWidth="1"/>
    <col min="9221" max="9221" width="2.85546875" style="2" customWidth="1"/>
    <col min="9222" max="9224" width="15.7109375" style="2" customWidth="1"/>
    <col min="9225" max="9226" width="2.85546875" style="2" customWidth="1"/>
    <col min="9227" max="9227" width="10.85546875" style="2" customWidth="1"/>
    <col min="9228" max="9228" width="2.85546875" style="2" customWidth="1"/>
    <col min="9229" max="9230" width="15.7109375" style="2" customWidth="1"/>
    <col min="9231" max="9231" width="2.85546875" style="2" customWidth="1"/>
    <col min="9232" max="9232" width="37.5703125" style="2" customWidth="1"/>
    <col min="9233" max="9235" width="15.7109375" style="2" customWidth="1"/>
    <col min="9236" max="9236" width="2.85546875" style="2" customWidth="1"/>
    <col min="9237" max="9239" width="15.7109375" style="2" customWidth="1"/>
    <col min="9240" max="9241" width="2.85546875" style="2" customWidth="1"/>
    <col min="9242" max="9242" width="10.85546875" style="2" customWidth="1"/>
    <col min="9243" max="9243" width="2.85546875" style="2" customWidth="1"/>
    <col min="9244" max="9470" width="11.42578125" style="2"/>
    <col min="9471" max="9471" width="2.85546875" style="2" customWidth="1"/>
    <col min="9472" max="9472" width="37.5703125" style="2" customWidth="1"/>
    <col min="9473" max="9473" width="5.28515625" style="2" bestFit="1" customWidth="1"/>
    <col min="9474" max="9476" width="15.7109375" style="2" customWidth="1"/>
    <col min="9477" max="9477" width="2.85546875" style="2" customWidth="1"/>
    <col min="9478" max="9480" width="15.7109375" style="2" customWidth="1"/>
    <col min="9481" max="9482" width="2.85546875" style="2" customWidth="1"/>
    <col min="9483" max="9483" width="10.85546875" style="2" customWidth="1"/>
    <col min="9484" max="9484" width="2.85546875" style="2" customWidth="1"/>
    <col min="9485" max="9486" width="15.7109375" style="2" customWidth="1"/>
    <col min="9487" max="9487" width="2.85546875" style="2" customWidth="1"/>
    <col min="9488" max="9488" width="37.5703125" style="2" customWidth="1"/>
    <col min="9489" max="9491" width="15.7109375" style="2" customWidth="1"/>
    <col min="9492" max="9492" width="2.85546875" style="2" customWidth="1"/>
    <col min="9493" max="9495" width="15.7109375" style="2" customWidth="1"/>
    <col min="9496" max="9497" width="2.85546875" style="2" customWidth="1"/>
    <col min="9498" max="9498" width="10.85546875" style="2" customWidth="1"/>
    <col min="9499" max="9499" width="2.85546875" style="2" customWidth="1"/>
    <col min="9500" max="9726" width="11.42578125" style="2"/>
    <col min="9727" max="9727" width="2.85546875" style="2" customWidth="1"/>
    <col min="9728" max="9728" width="37.5703125" style="2" customWidth="1"/>
    <col min="9729" max="9729" width="5.28515625" style="2" bestFit="1" customWidth="1"/>
    <col min="9730" max="9732" width="15.7109375" style="2" customWidth="1"/>
    <col min="9733" max="9733" width="2.85546875" style="2" customWidth="1"/>
    <col min="9734" max="9736" width="15.7109375" style="2" customWidth="1"/>
    <col min="9737" max="9738" width="2.85546875" style="2" customWidth="1"/>
    <col min="9739" max="9739" width="10.85546875" style="2" customWidth="1"/>
    <col min="9740" max="9740" width="2.85546875" style="2" customWidth="1"/>
    <col min="9741" max="9742" width="15.7109375" style="2" customWidth="1"/>
    <col min="9743" max="9743" width="2.85546875" style="2" customWidth="1"/>
    <col min="9744" max="9744" width="37.5703125" style="2" customWidth="1"/>
    <col min="9745" max="9747" width="15.7109375" style="2" customWidth="1"/>
    <col min="9748" max="9748" width="2.85546875" style="2" customWidth="1"/>
    <col min="9749" max="9751" width="15.7109375" style="2" customWidth="1"/>
    <col min="9752" max="9753" width="2.85546875" style="2" customWidth="1"/>
    <col min="9754" max="9754" width="10.85546875" style="2" customWidth="1"/>
    <col min="9755" max="9755" width="2.85546875" style="2" customWidth="1"/>
    <col min="9756" max="9982" width="11.42578125" style="2"/>
    <col min="9983" max="9983" width="2.85546875" style="2" customWidth="1"/>
    <col min="9984" max="9984" width="37.5703125" style="2" customWidth="1"/>
    <col min="9985" max="9985" width="5.28515625" style="2" bestFit="1" customWidth="1"/>
    <col min="9986" max="9988" width="15.7109375" style="2" customWidth="1"/>
    <col min="9989" max="9989" width="2.85546875" style="2" customWidth="1"/>
    <col min="9990" max="9992" width="15.7109375" style="2" customWidth="1"/>
    <col min="9993" max="9994" width="2.85546875" style="2" customWidth="1"/>
    <col min="9995" max="9995" width="10.85546875" style="2" customWidth="1"/>
    <col min="9996" max="9996" width="2.85546875" style="2" customWidth="1"/>
    <col min="9997" max="9998" width="15.7109375" style="2" customWidth="1"/>
    <col min="9999" max="9999" width="2.85546875" style="2" customWidth="1"/>
    <col min="10000" max="10000" width="37.5703125" style="2" customWidth="1"/>
    <col min="10001" max="10003" width="15.7109375" style="2" customWidth="1"/>
    <col min="10004" max="10004" width="2.85546875" style="2" customWidth="1"/>
    <col min="10005" max="10007" width="15.7109375" style="2" customWidth="1"/>
    <col min="10008" max="10009" width="2.85546875" style="2" customWidth="1"/>
    <col min="10010" max="10010" width="10.85546875" style="2" customWidth="1"/>
    <col min="10011" max="10011" width="2.85546875" style="2" customWidth="1"/>
    <col min="10012" max="10238" width="11.42578125" style="2"/>
    <col min="10239" max="10239" width="2.85546875" style="2" customWidth="1"/>
    <col min="10240" max="10240" width="37.5703125" style="2" customWidth="1"/>
    <col min="10241" max="10241" width="5.28515625" style="2" bestFit="1" customWidth="1"/>
    <col min="10242" max="10244" width="15.7109375" style="2" customWidth="1"/>
    <col min="10245" max="10245" width="2.85546875" style="2" customWidth="1"/>
    <col min="10246" max="10248" width="15.7109375" style="2" customWidth="1"/>
    <col min="10249" max="10250" width="2.85546875" style="2" customWidth="1"/>
    <col min="10251" max="10251" width="10.85546875" style="2" customWidth="1"/>
    <col min="10252" max="10252" width="2.85546875" style="2" customWidth="1"/>
    <col min="10253" max="10254" width="15.7109375" style="2" customWidth="1"/>
    <col min="10255" max="10255" width="2.85546875" style="2" customWidth="1"/>
    <col min="10256" max="10256" width="37.5703125" style="2" customWidth="1"/>
    <col min="10257" max="10259" width="15.7109375" style="2" customWidth="1"/>
    <col min="10260" max="10260" width="2.85546875" style="2" customWidth="1"/>
    <col min="10261" max="10263" width="15.7109375" style="2" customWidth="1"/>
    <col min="10264" max="10265" width="2.85546875" style="2" customWidth="1"/>
    <col min="10266" max="10266" width="10.85546875" style="2" customWidth="1"/>
    <col min="10267" max="10267" width="2.85546875" style="2" customWidth="1"/>
    <col min="10268" max="10494" width="11.42578125" style="2"/>
    <col min="10495" max="10495" width="2.85546875" style="2" customWidth="1"/>
    <col min="10496" max="10496" width="37.5703125" style="2" customWidth="1"/>
    <col min="10497" max="10497" width="5.28515625" style="2" bestFit="1" customWidth="1"/>
    <col min="10498" max="10500" width="15.7109375" style="2" customWidth="1"/>
    <col min="10501" max="10501" width="2.85546875" style="2" customWidth="1"/>
    <col min="10502" max="10504" width="15.7109375" style="2" customWidth="1"/>
    <col min="10505" max="10506" width="2.85546875" style="2" customWidth="1"/>
    <col min="10507" max="10507" width="10.85546875" style="2" customWidth="1"/>
    <col min="10508" max="10508" width="2.85546875" style="2" customWidth="1"/>
    <col min="10509" max="10510" width="15.7109375" style="2" customWidth="1"/>
    <col min="10511" max="10511" width="2.85546875" style="2" customWidth="1"/>
    <col min="10512" max="10512" width="37.5703125" style="2" customWidth="1"/>
    <col min="10513" max="10515" width="15.7109375" style="2" customWidth="1"/>
    <col min="10516" max="10516" width="2.85546875" style="2" customWidth="1"/>
    <col min="10517" max="10519" width="15.7109375" style="2" customWidth="1"/>
    <col min="10520" max="10521" width="2.85546875" style="2" customWidth="1"/>
    <col min="10522" max="10522" width="10.85546875" style="2" customWidth="1"/>
    <col min="10523" max="10523" width="2.85546875" style="2" customWidth="1"/>
    <col min="10524" max="10750" width="11.42578125" style="2"/>
    <col min="10751" max="10751" width="2.85546875" style="2" customWidth="1"/>
    <col min="10752" max="10752" width="37.5703125" style="2" customWidth="1"/>
    <col min="10753" max="10753" width="5.28515625" style="2" bestFit="1" customWidth="1"/>
    <col min="10754" max="10756" width="15.7109375" style="2" customWidth="1"/>
    <col min="10757" max="10757" width="2.85546875" style="2" customWidth="1"/>
    <col min="10758" max="10760" width="15.7109375" style="2" customWidth="1"/>
    <col min="10761" max="10762" width="2.85546875" style="2" customWidth="1"/>
    <col min="10763" max="10763" width="10.85546875" style="2" customWidth="1"/>
    <col min="10764" max="10764" width="2.85546875" style="2" customWidth="1"/>
    <col min="10765" max="10766" width="15.7109375" style="2" customWidth="1"/>
    <col min="10767" max="10767" width="2.85546875" style="2" customWidth="1"/>
    <col min="10768" max="10768" width="37.5703125" style="2" customWidth="1"/>
    <col min="10769" max="10771" width="15.7109375" style="2" customWidth="1"/>
    <col min="10772" max="10772" width="2.85546875" style="2" customWidth="1"/>
    <col min="10773" max="10775" width="15.7109375" style="2" customWidth="1"/>
    <col min="10776" max="10777" width="2.85546875" style="2" customWidth="1"/>
    <col min="10778" max="10778" width="10.85546875" style="2" customWidth="1"/>
    <col min="10779" max="10779" width="2.85546875" style="2" customWidth="1"/>
    <col min="10780" max="11006" width="11.42578125" style="2"/>
    <col min="11007" max="11007" width="2.85546875" style="2" customWidth="1"/>
    <col min="11008" max="11008" width="37.5703125" style="2" customWidth="1"/>
    <col min="11009" max="11009" width="5.28515625" style="2" bestFit="1" customWidth="1"/>
    <col min="11010" max="11012" width="15.7109375" style="2" customWidth="1"/>
    <col min="11013" max="11013" width="2.85546875" style="2" customWidth="1"/>
    <col min="11014" max="11016" width="15.7109375" style="2" customWidth="1"/>
    <col min="11017" max="11018" width="2.85546875" style="2" customWidth="1"/>
    <col min="11019" max="11019" width="10.85546875" style="2" customWidth="1"/>
    <col min="11020" max="11020" width="2.85546875" style="2" customWidth="1"/>
    <col min="11021" max="11022" width="15.7109375" style="2" customWidth="1"/>
    <col min="11023" max="11023" width="2.85546875" style="2" customWidth="1"/>
    <col min="11024" max="11024" width="37.5703125" style="2" customWidth="1"/>
    <col min="11025" max="11027" width="15.7109375" style="2" customWidth="1"/>
    <col min="11028" max="11028" width="2.85546875" style="2" customWidth="1"/>
    <col min="11029" max="11031" width="15.7109375" style="2" customWidth="1"/>
    <col min="11032" max="11033" width="2.85546875" style="2" customWidth="1"/>
    <col min="11034" max="11034" width="10.85546875" style="2" customWidth="1"/>
    <col min="11035" max="11035" width="2.85546875" style="2" customWidth="1"/>
    <col min="11036" max="11262" width="11.42578125" style="2"/>
    <col min="11263" max="11263" width="2.85546875" style="2" customWidth="1"/>
    <col min="11264" max="11264" width="37.5703125" style="2" customWidth="1"/>
    <col min="11265" max="11265" width="5.28515625" style="2" bestFit="1" customWidth="1"/>
    <col min="11266" max="11268" width="15.7109375" style="2" customWidth="1"/>
    <col min="11269" max="11269" width="2.85546875" style="2" customWidth="1"/>
    <col min="11270" max="11272" width="15.7109375" style="2" customWidth="1"/>
    <col min="11273" max="11274" width="2.85546875" style="2" customWidth="1"/>
    <col min="11275" max="11275" width="10.85546875" style="2" customWidth="1"/>
    <col min="11276" max="11276" width="2.85546875" style="2" customWidth="1"/>
    <col min="11277" max="11278" width="15.7109375" style="2" customWidth="1"/>
    <col min="11279" max="11279" width="2.85546875" style="2" customWidth="1"/>
    <col min="11280" max="11280" width="37.5703125" style="2" customWidth="1"/>
    <col min="11281" max="11283" width="15.7109375" style="2" customWidth="1"/>
    <col min="11284" max="11284" width="2.85546875" style="2" customWidth="1"/>
    <col min="11285" max="11287" width="15.7109375" style="2" customWidth="1"/>
    <col min="11288" max="11289" width="2.85546875" style="2" customWidth="1"/>
    <col min="11290" max="11290" width="10.85546875" style="2" customWidth="1"/>
    <col min="11291" max="11291" width="2.85546875" style="2" customWidth="1"/>
    <col min="11292" max="11518" width="11.42578125" style="2"/>
    <col min="11519" max="11519" width="2.85546875" style="2" customWidth="1"/>
    <col min="11520" max="11520" width="37.5703125" style="2" customWidth="1"/>
    <col min="11521" max="11521" width="5.28515625" style="2" bestFit="1" customWidth="1"/>
    <col min="11522" max="11524" width="15.7109375" style="2" customWidth="1"/>
    <col min="11525" max="11525" width="2.85546875" style="2" customWidth="1"/>
    <col min="11526" max="11528" width="15.7109375" style="2" customWidth="1"/>
    <col min="11529" max="11530" width="2.85546875" style="2" customWidth="1"/>
    <col min="11531" max="11531" width="10.85546875" style="2" customWidth="1"/>
    <col min="11532" max="11532" width="2.85546875" style="2" customWidth="1"/>
    <col min="11533" max="11534" width="15.7109375" style="2" customWidth="1"/>
    <col min="11535" max="11535" width="2.85546875" style="2" customWidth="1"/>
    <col min="11536" max="11536" width="37.5703125" style="2" customWidth="1"/>
    <col min="11537" max="11539" width="15.7109375" style="2" customWidth="1"/>
    <col min="11540" max="11540" width="2.85546875" style="2" customWidth="1"/>
    <col min="11541" max="11543" width="15.7109375" style="2" customWidth="1"/>
    <col min="11544" max="11545" width="2.85546875" style="2" customWidth="1"/>
    <col min="11546" max="11546" width="10.85546875" style="2" customWidth="1"/>
    <col min="11547" max="11547" width="2.85546875" style="2" customWidth="1"/>
    <col min="11548" max="11774" width="11.42578125" style="2"/>
    <col min="11775" max="11775" width="2.85546875" style="2" customWidth="1"/>
    <col min="11776" max="11776" width="37.5703125" style="2" customWidth="1"/>
    <col min="11777" max="11777" width="5.28515625" style="2" bestFit="1" customWidth="1"/>
    <col min="11778" max="11780" width="15.7109375" style="2" customWidth="1"/>
    <col min="11781" max="11781" width="2.85546875" style="2" customWidth="1"/>
    <col min="11782" max="11784" width="15.7109375" style="2" customWidth="1"/>
    <col min="11785" max="11786" width="2.85546875" style="2" customWidth="1"/>
    <col min="11787" max="11787" width="10.85546875" style="2" customWidth="1"/>
    <col min="11788" max="11788" width="2.85546875" style="2" customWidth="1"/>
    <col min="11789" max="11790" width="15.7109375" style="2" customWidth="1"/>
    <col min="11791" max="11791" width="2.85546875" style="2" customWidth="1"/>
    <col min="11792" max="11792" width="37.5703125" style="2" customWidth="1"/>
    <col min="11793" max="11795" width="15.7109375" style="2" customWidth="1"/>
    <col min="11796" max="11796" width="2.85546875" style="2" customWidth="1"/>
    <col min="11797" max="11799" width="15.7109375" style="2" customWidth="1"/>
    <col min="11800" max="11801" width="2.85546875" style="2" customWidth="1"/>
    <col min="11802" max="11802" width="10.85546875" style="2" customWidth="1"/>
    <col min="11803" max="11803" width="2.85546875" style="2" customWidth="1"/>
    <col min="11804" max="12030" width="11.42578125" style="2"/>
    <col min="12031" max="12031" width="2.85546875" style="2" customWidth="1"/>
    <col min="12032" max="12032" width="37.5703125" style="2" customWidth="1"/>
    <col min="12033" max="12033" width="5.28515625" style="2" bestFit="1" customWidth="1"/>
    <col min="12034" max="12036" width="15.7109375" style="2" customWidth="1"/>
    <col min="12037" max="12037" width="2.85546875" style="2" customWidth="1"/>
    <col min="12038" max="12040" width="15.7109375" style="2" customWidth="1"/>
    <col min="12041" max="12042" width="2.85546875" style="2" customWidth="1"/>
    <col min="12043" max="12043" width="10.85546875" style="2" customWidth="1"/>
    <col min="12044" max="12044" width="2.85546875" style="2" customWidth="1"/>
    <col min="12045" max="12046" width="15.7109375" style="2" customWidth="1"/>
    <col min="12047" max="12047" width="2.85546875" style="2" customWidth="1"/>
    <col min="12048" max="12048" width="37.5703125" style="2" customWidth="1"/>
    <col min="12049" max="12051" width="15.7109375" style="2" customWidth="1"/>
    <col min="12052" max="12052" width="2.85546875" style="2" customWidth="1"/>
    <col min="12053" max="12055" width="15.7109375" style="2" customWidth="1"/>
    <col min="12056" max="12057" width="2.85546875" style="2" customWidth="1"/>
    <col min="12058" max="12058" width="10.85546875" style="2" customWidth="1"/>
    <col min="12059" max="12059" width="2.85546875" style="2" customWidth="1"/>
    <col min="12060" max="12286" width="11.42578125" style="2"/>
    <col min="12287" max="12287" width="2.85546875" style="2" customWidth="1"/>
    <col min="12288" max="12288" width="37.5703125" style="2" customWidth="1"/>
    <col min="12289" max="12289" width="5.28515625" style="2" bestFit="1" customWidth="1"/>
    <col min="12290" max="12292" width="15.7109375" style="2" customWidth="1"/>
    <col min="12293" max="12293" width="2.85546875" style="2" customWidth="1"/>
    <col min="12294" max="12296" width="15.7109375" style="2" customWidth="1"/>
    <col min="12297" max="12298" width="2.85546875" style="2" customWidth="1"/>
    <col min="12299" max="12299" width="10.85546875" style="2" customWidth="1"/>
    <col min="12300" max="12300" width="2.85546875" style="2" customWidth="1"/>
    <col min="12301" max="12302" width="15.7109375" style="2" customWidth="1"/>
    <col min="12303" max="12303" width="2.85546875" style="2" customWidth="1"/>
    <col min="12304" max="12304" width="37.5703125" style="2" customWidth="1"/>
    <col min="12305" max="12307" width="15.7109375" style="2" customWidth="1"/>
    <col min="12308" max="12308" width="2.85546875" style="2" customWidth="1"/>
    <col min="12309" max="12311" width="15.7109375" style="2" customWidth="1"/>
    <col min="12312" max="12313" width="2.85546875" style="2" customWidth="1"/>
    <col min="12314" max="12314" width="10.85546875" style="2" customWidth="1"/>
    <col min="12315" max="12315" width="2.85546875" style="2" customWidth="1"/>
    <col min="12316" max="12542" width="11.42578125" style="2"/>
    <col min="12543" max="12543" width="2.85546875" style="2" customWidth="1"/>
    <col min="12544" max="12544" width="37.5703125" style="2" customWidth="1"/>
    <col min="12545" max="12545" width="5.28515625" style="2" bestFit="1" customWidth="1"/>
    <col min="12546" max="12548" width="15.7109375" style="2" customWidth="1"/>
    <col min="12549" max="12549" width="2.85546875" style="2" customWidth="1"/>
    <col min="12550" max="12552" width="15.7109375" style="2" customWidth="1"/>
    <col min="12553" max="12554" width="2.85546875" style="2" customWidth="1"/>
    <col min="12555" max="12555" width="10.85546875" style="2" customWidth="1"/>
    <col min="12556" max="12556" width="2.85546875" style="2" customWidth="1"/>
    <col min="12557" max="12558" width="15.7109375" style="2" customWidth="1"/>
    <col min="12559" max="12559" width="2.85546875" style="2" customWidth="1"/>
    <col min="12560" max="12560" width="37.5703125" style="2" customWidth="1"/>
    <col min="12561" max="12563" width="15.7109375" style="2" customWidth="1"/>
    <col min="12564" max="12564" width="2.85546875" style="2" customWidth="1"/>
    <col min="12565" max="12567" width="15.7109375" style="2" customWidth="1"/>
    <col min="12568" max="12569" width="2.85546875" style="2" customWidth="1"/>
    <col min="12570" max="12570" width="10.85546875" style="2" customWidth="1"/>
    <col min="12571" max="12571" width="2.85546875" style="2" customWidth="1"/>
    <col min="12572" max="12798" width="11.42578125" style="2"/>
    <col min="12799" max="12799" width="2.85546875" style="2" customWidth="1"/>
    <col min="12800" max="12800" width="37.5703125" style="2" customWidth="1"/>
    <col min="12801" max="12801" width="5.28515625" style="2" bestFit="1" customWidth="1"/>
    <col min="12802" max="12804" width="15.7109375" style="2" customWidth="1"/>
    <col min="12805" max="12805" width="2.85546875" style="2" customWidth="1"/>
    <col min="12806" max="12808" width="15.7109375" style="2" customWidth="1"/>
    <col min="12809" max="12810" width="2.85546875" style="2" customWidth="1"/>
    <col min="12811" max="12811" width="10.85546875" style="2" customWidth="1"/>
    <col min="12812" max="12812" width="2.85546875" style="2" customWidth="1"/>
    <col min="12813" max="12814" width="15.7109375" style="2" customWidth="1"/>
    <col min="12815" max="12815" width="2.85546875" style="2" customWidth="1"/>
    <col min="12816" max="12816" width="37.5703125" style="2" customWidth="1"/>
    <col min="12817" max="12819" width="15.7109375" style="2" customWidth="1"/>
    <col min="12820" max="12820" width="2.85546875" style="2" customWidth="1"/>
    <col min="12821" max="12823" width="15.7109375" style="2" customWidth="1"/>
    <col min="12824" max="12825" width="2.85546875" style="2" customWidth="1"/>
    <col min="12826" max="12826" width="10.85546875" style="2" customWidth="1"/>
    <col min="12827" max="12827" width="2.85546875" style="2" customWidth="1"/>
    <col min="12828" max="13054" width="11.42578125" style="2"/>
    <col min="13055" max="13055" width="2.85546875" style="2" customWidth="1"/>
    <col min="13056" max="13056" width="37.5703125" style="2" customWidth="1"/>
    <col min="13057" max="13057" width="5.28515625" style="2" bestFit="1" customWidth="1"/>
    <col min="13058" max="13060" width="15.7109375" style="2" customWidth="1"/>
    <col min="13061" max="13061" width="2.85546875" style="2" customWidth="1"/>
    <col min="13062" max="13064" width="15.7109375" style="2" customWidth="1"/>
    <col min="13065" max="13066" width="2.85546875" style="2" customWidth="1"/>
    <col min="13067" max="13067" width="10.85546875" style="2" customWidth="1"/>
    <col min="13068" max="13068" width="2.85546875" style="2" customWidth="1"/>
    <col min="13069" max="13070" width="15.7109375" style="2" customWidth="1"/>
    <col min="13071" max="13071" width="2.85546875" style="2" customWidth="1"/>
    <col min="13072" max="13072" width="37.5703125" style="2" customWidth="1"/>
    <col min="13073" max="13075" width="15.7109375" style="2" customWidth="1"/>
    <col min="13076" max="13076" width="2.85546875" style="2" customWidth="1"/>
    <col min="13077" max="13079" width="15.7109375" style="2" customWidth="1"/>
    <col min="13080" max="13081" width="2.85546875" style="2" customWidth="1"/>
    <col min="13082" max="13082" width="10.85546875" style="2" customWidth="1"/>
    <col min="13083" max="13083" width="2.85546875" style="2" customWidth="1"/>
    <col min="13084" max="13310" width="11.42578125" style="2"/>
    <col min="13311" max="13311" width="2.85546875" style="2" customWidth="1"/>
    <col min="13312" max="13312" width="37.5703125" style="2" customWidth="1"/>
    <col min="13313" max="13313" width="5.28515625" style="2" bestFit="1" customWidth="1"/>
    <col min="13314" max="13316" width="15.7109375" style="2" customWidth="1"/>
    <col min="13317" max="13317" width="2.85546875" style="2" customWidth="1"/>
    <col min="13318" max="13320" width="15.7109375" style="2" customWidth="1"/>
    <col min="13321" max="13322" width="2.85546875" style="2" customWidth="1"/>
    <col min="13323" max="13323" width="10.85546875" style="2" customWidth="1"/>
    <col min="13324" max="13324" width="2.85546875" style="2" customWidth="1"/>
    <col min="13325" max="13326" width="15.7109375" style="2" customWidth="1"/>
    <col min="13327" max="13327" width="2.85546875" style="2" customWidth="1"/>
    <col min="13328" max="13328" width="37.5703125" style="2" customWidth="1"/>
    <col min="13329" max="13331" width="15.7109375" style="2" customWidth="1"/>
    <col min="13332" max="13332" width="2.85546875" style="2" customWidth="1"/>
    <col min="13333" max="13335" width="15.7109375" style="2" customWidth="1"/>
    <col min="13336" max="13337" width="2.85546875" style="2" customWidth="1"/>
    <col min="13338" max="13338" width="10.85546875" style="2" customWidth="1"/>
    <col min="13339" max="13339" width="2.85546875" style="2" customWidth="1"/>
    <col min="13340" max="13566" width="11.42578125" style="2"/>
    <col min="13567" max="13567" width="2.85546875" style="2" customWidth="1"/>
    <col min="13568" max="13568" width="37.5703125" style="2" customWidth="1"/>
    <col min="13569" max="13569" width="5.28515625" style="2" bestFit="1" customWidth="1"/>
    <col min="13570" max="13572" width="15.7109375" style="2" customWidth="1"/>
    <col min="13573" max="13573" width="2.85546875" style="2" customWidth="1"/>
    <col min="13574" max="13576" width="15.7109375" style="2" customWidth="1"/>
    <col min="13577" max="13578" width="2.85546875" style="2" customWidth="1"/>
    <col min="13579" max="13579" width="10.85546875" style="2" customWidth="1"/>
    <col min="13580" max="13580" width="2.85546875" style="2" customWidth="1"/>
    <col min="13581" max="13582" width="15.7109375" style="2" customWidth="1"/>
    <col min="13583" max="13583" width="2.85546875" style="2" customWidth="1"/>
    <col min="13584" max="13584" width="37.5703125" style="2" customWidth="1"/>
    <col min="13585" max="13587" width="15.7109375" style="2" customWidth="1"/>
    <col min="13588" max="13588" width="2.85546875" style="2" customWidth="1"/>
    <col min="13589" max="13591" width="15.7109375" style="2" customWidth="1"/>
    <col min="13592" max="13593" width="2.85546875" style="2" customWidth="1"/>
    <col min="13594" max="13594" width="10.85546875" style="2" customWidth="1"/>
    <col min="13595" max="13595" width="2.85546875" style="2" customWidth="1"/>
    <col min="13596" max="13822" width="11.42578125" style="2"/>
    <col min="13823" max="13823" width="2.85546875" style="2" customWidth="1"/>
    <col min="13824" max="13824" width="37.5703125" style="2" customWidth="1"/>
    <col min="13825" max="13825" width="5.28515625" style="2" bestFit="1" customWidth="1"/>
    <col min="13826" max="13828" width="15.7109375" style="2" customWidth="1"/>
    <col min="13829" max="13829" width="2.85546875" style="2" customWidth="1"/>
    <col min="13830" max="13832" width="15.7109375" style="2" customWidth="1"/>
    <col min="13833" max="13834" width="2.85546875" style="2" customWidth="1"/>
    <col min="13835" max="13835" width="10.85546875" style="2" customWidth="1"/>
    <col min="13836" max="13836" width="2.85546875" style="2" customWidth="1"/>
    <col min="13837" max="13838" width="15.7109375" style="2" customWidth="1"/>
    <col min="13839" max="13839" width="2.85546875" style="2" customWidth="1"/>
    <col min="13840" max="13840" width="37.5703125" style="2" customWidth="1"/>
    <col min="13841" max="13843" width="15.7109375" style="2" customWidth="1"/>
    <col min="13844" max="13844" width="2.85546875" style="2" customWidth="1"/>
    <col min="13845" max="13847" width="15.7109375" style="2" customWidth="1"/>
    <col min="13848" max="13849" width="2.85546875" style="2" customWidth="1"/>
    <col min="13850" max="13850" width="10.85546875" style="2" customWidth="1"/>
    <col min="13851" max="13851" width="2.85546875" style="2" customWidth="1"/>
    <col min="13852" max="14078" width="11.42578125" style="2"/>
    <col min="14079" max="14079" width="2.85546875" style="2" customWidth="1"/>
    <col min="14080" max="14080" width="37.5703125" style="2" customWidth="1"/>
    <col min="14081" max="14081" width="5.28515625" style="2" bestFit="1" customWidth="1"/>
    <col min="14082" max="14084" width="15.7109375" style="2" customWidth="1"/>
    <col min="14085" max="14085" width="2.85546875" style="2" customWidth="1"/>
    <col min="14086" max="14088" width="15.7109375" style="2" customWidth="1"/>
    <col min="14089" max="14090" width="2.85546875" style="2" customWidth="1"/>
    <col min="14091" max="14091" width="10.85546875" style="2" customWidth="1"/>
    <col min="14092" max="14092" width="2.85546875" style="2" customWidth="1"/>
    <col min="14093" max="14094" width="15.7109375" style="2" customWidth="1"/>
    <col min="14095" max="14095" width="2.85546875" style="2" customWidth="1"/>
    <col min="14096" max="14096" width="37.5703125" style="2" customWidth="1"/>
    <col min="14097" max="14099" width="15.7109375" style="2" customWidth="1"/>
    <col min="14100" max="14100" width="2.85546875" style="2" customWidth="1"/>
    <col min="14101" max="14103" width="15.7109375" style="2" customWidth="1"/>
    <col min="14104" max="14105" width="2.85546875" style="2" customWidth="1"/>
    <col min="14106" max="14106" width="10.85546875" style="2" customWidth="1"/>
    <col min="14107" max="14107" width="2.85546875" style="2" customWidth="1"/>
    <col min="14108" max="14334" width="11.42578125" style="2"/>
    <col min="14335" max="14335" width="2.85546875" style="2" customWidth="1"/>
    <col min="14336" max="14336" width="37.5703125" style="2" customWidth="1"/>
    <col min="14337" max="14337" width="5.28515625" style="2" bestFit="1" customWidth="1"/>
    <col min="14338" max="14340" width="15.7109375" style="2" customWidth="1"/>
    <col min="14341" max="14341" width="2.85546875" style="2" customWidth="1"/>
    <col min="14342" max="14344" width="15.7109375" style="2" customWidth="1"/>
    <col min="14345" max="14346" width="2.85546875" style="2" customWidth="1"/>
    <col min="14347" max="14347" width="10.85546875" style="2" customWidth="1"/>
    <col min="14348" max="14348" width="2.85546875" style="2" customWidth="1"/>
    <col min="14349" max="14350" width="15.7109375" style="2" customWidth="1"/>
    <col min="14351" max="14351" width="2.85546875" style="2" customWidth="1"/>
    <col min="14352" max="14352" width="37.5703125" style="2" customWidth="1"/>
    <col min="14353" max="14355" width="15.7109375" style="2" customWidth="1"/>
    <col min="14356" max="14356" width="2.85546875" style="2" customWidth="1"/>
    <col min="14357" max="14359" width="15.7109375" style="2" customWidth="1"/>
    <col min="14360" max="14361" width="2.85546875" style="2" customWidth="1"/>
    <col min="14362" max="14362" width="10.85546875" style="2" customWidth="1"/>
    <col min="14363" max="14363" width="2.85546875" style="2" customWidth="1"/>
    <col min="14364" max="14590" width="11.42578125" style="2"/>
    <col min="14591" max="14591" width="2.85546875" style="2" customWidth="1"/>
    <col min="14592" max="14592" width="37.5703125" style="2" customWidth="1"/>
    <col min="14593" max="14593" width="5.28515625" style="2" bestFit="1" customWidth="1"/>
    <col min="14594" max="14596" width="15.7109375" style="2" customWidth="1"/>
    <col min="14597" max="14597" width="2.85546875" style="2" customWidth="1"/>
    <col min="14598" max="14600" width="15.7109375" style="2" customWidth="1"/>
    <col min="14601" max="14602" width="2.85546875" style="2" customWidth="1"/>
    <col min="14603" max="14603" width="10.85546875" style="2" customWidth="1"/>
    <col min="14604" max="14604" width="2.85546875" style="2" customWidth="1"/>
    <col min="14605" max="14606" width="15.7109375" style="2" customWidth="1"/>
    <col min="14607" max="14607" width="2.85546875" style="2" customWidth="1"/>
    <col min="14608" max="14608" width="37.5703125" style="2" customWidth="1"/>
    <col min="14609" max="14611" width="15.7109375" style="2" customWidth="1"/>
    <col min="14612" max="14612" width="2.85546875" style="2" customWidth="1"/>
    <col min="14613" max="14615" width="15.7109375" style="2" customWidth="1"/>
    <col min="14616" max="14617" width="2.85546875" style="2" customWidth="1"/>
    <col min="14618" max="14618" width="10.85546875" style="2" customWidth="1"/>
    <col min="14619" max="14619" width="2.85546875" style="2" customWidth="1"/>
    <col min="14620" max="14846" width="11.42578125" style="2"/>
    <col min="14847" max="14847" width="2.85546875" style="2" customWidth="1"/>
    <col min="14848" max="14848" width="37.5703125" style="2" customWidth="1"/>
    <col min="14849" max="14849" width="5.28515625" style="2" bestFit="1" customWidth="1"/>
    <col min="14850" max="14852" width="15.7109375" style="2" customWidth="1"/>
    <col min="14853" max="14853" width="2.85546875" style="2" customWidth="1"/>
    <col min="14854" max="14856" width="15.7109375" style="2" customWidth="1"/>
    <col min="14857" max="14858" width="2.85546875" style="2" customWidth="1"/>
    <col min="14859" max="14859" width="10.85546875" style="2" customWidth="1"/>
    <col min="14860" max="14860" width="2.85546875" style="2" customWidth="1"/>
    <col min="14861" max="14862" width="15.7109375" style="2" customWidth="1"/>
    <col min="14863" max="14863" width="2.85546875" style="2" customWidth="1"/>
    <col min="14864" max="14864" width="37.5703125" style="2" customWidth="1"/>
    <col min="14865" max="14867" width="15.7109375" style="2" customWidth="1"/>
    <col min="14868" max="14868" width="2.85546875" style="2" customWidth="1"/>
    <col min="14869" max="14871" width="15.7109375" style="2" customWidth="1"/>
    <col min="14872" max="14873" width="2.85546875" style="2" customWidth="1"/>
    <col min="14874" max="14874" width="10.85546875" style="2" customWidth="1"/>
    <col min="14875" max="14875" width="2.85546875" style="2" customWidth="1"/>
    <col min="14876" max="15102" width="11.42578125" style="2"/>
    <col min="15103" max="15103" width="2.85546875" style="2" customWidth="1"/>
    <col min="15104" max="15104" width="37.5703125" style="2" customWidth="1"/>
    <col min="15105" max="15105" width="5.28515625" style="2" bestFit="1" customWidth="1"/>
    <col min="15106" max="15108" width="15.7109375" style="2" customWidth="1"/>
    <col min="15109" max="15109" width="2.85546875" style="2" customWidth="1"/>
    <col min="15110" max="15112" width="15.7109375" style="2" customWidth="1"/>
    <col min="15113" max="15114" width="2.85546875" style="2" customWidth="1"/>
    <col min="15115" max="15115" width="10.85546875" style="2" customWidth="1"/>
    <col min="15116" max="15116" width="2.85546875" style="2" customWidth="1"/>
    <col min="15117" max="15118" width="15.7109375" style="2" customWidth="1"/>
    <col min="15119" max="15119" width="2.85546875" style="2" customWidth="1"/>
    <col min="15120" max="15120" width="37.5703125" style="2" customWidth="1"/>
    <col min="15121" max="15123" width="15.7109375" style="2" customWidth="1"/>
    <col min="15124" max="15124" width="2.85546875" style="2" customWidth="1"/>
    <col min="15125" max="15127" width="15.7109375" style="2" customWidth="1"/>
    <col min="15128" max="15129" width="2.85546875" style="2" customWidth="1"/>
    <col min="15130" max="15130" width="10.85546875" style="2" customWidth="1"/>
    <col min="15131" max="15131" width="2.85546875" style="2" customWidth="1"/>
    <col min="15132" max="15358" width="11.42578125" style="2"/>
    <col min="15359" max="15359" width="2.85546875" style="2" customWidth="1"/>
    <col min="15360" max="15360" width="37.5703125" style="2" customWidth="1"/>
    <col min="15361" max="15361" width="5.28515625" style="2" bestFit="1" customWidth="1"/>
    <col min="15362" max="15364" width="15.7109375" style="2" customWidth="1"/>
    <col min="15365" max="15365" width="2.85546875" style="2" customWidth="1"/>
    <col min="15366" max="15368" width="15.7109375" style="2" customWidth="1"/>
    <col min="15369" max="15370" width="2.85546875" style="2" customWidth="1"/>
    <col min="15371" max="15371" width="10.85546875" style="2" customWidth="1"/>
    <col min="15372" max="15372" width="2.85546875" style="2" customWidth="1"/>
    <col min="15373" max="15374" width="15.7109375" style="2" customWidth="1"/>
    <col min="15375" max="15375" width="2.85546875" style="2" customWidth="1"/>
    <col min="15376" max="15376" width="37.5703125" style="2" customWidth="1"/>
    <col min="15377" max="15379" width="15.7109375" style="2" customWidth="1"/>
    <col min="15380" max="15380" width="2.85546875" style="2" customWidth="1"/>
    <col min="15381" max="15383" width="15.7109375" style="2" customWidth="1"/>
    <col min="15384" max="15385" width="2.85546875" style="2" customWidth="1"/>
    <col min="15386" max="15386" width="10.85546875" style="2" customWidth="1"/>
    <col min="15387" max="15387" width="2.85546875" style="2" customWidth="1"/>
    <col min="15388" max="15614" width="11.42578125" style="2"/>
    <col min="15615" max="15615" width="2.85546875" style="2" customWidth="1"/>
    <col min="15616" max="15616" width="37.5703125" style="2" customWidth="1"/>
    <col min="15617" max="15617" width="5.28515625" style="2" bestFit="1" customWidth="1"/>
    <col min="15618" max="15620" width="15.7109375" style="2" customWidth="1"/>
    <col min="15621" max="15621" width="2.85546875" style="2" customWidth="1"/>
    <col min="15622" max="15624" width="15.7109375" style="2" customWidth="1"/>
    <col min="15625" max="15626" width="2.85546875" style="2" customWidth="1"/>
    <col min="15627" max="15627" width="10.85546875" style="2" customWidth="1"/>
    <col min="15628" max="15628" width="2.85546875" style="2" customWidth="1"/>
    <col min="15629" max="15630" width="15.7109375" style="2" customWidth="1"/>
    <col min="15631" max="15631" width="2.85546875" style="2" customWidth="1"/>
    <col min="15632" max="15632" width="37.5703125" style="2" customWidth="1"/>
    <col min="15633" max="15635" width="15.7109375" style="2" customWidth="1"/>
    <col min="15636" max="15636" width="2.85546875" style="2" customWidth="1"/>
    <col min="15637" max="15639" width="15.7109375" style="2" customWidth="1"/>
    <col min="15640" max="15641" width="2.85546875" style="2" customWidth="1"/>
    <col min="15642" max="15642" width="10.85546875" style="2" customWidth="1"/>
    <col min="15643" max="15643" width="2.85546875" style="2" customWidth="1"/>
    <col min="15644" max="15870" width="11.42578125" style="2"/>
    <col min="15871" max="15871" width="2.85546875" style="2" customWidth="1"/>
    <col min="15872" max="15872" width="37.5703125" style="2" customWidth="1"/>
    <col min="15873" max="15873" width="5.28515625" style="2" bestFit="1" customWidth="1"/>
    <col min="15874" max="15876" width="15.7109375" style="2" customWidth="1"/>
    <col min="15877" max="15877" width="2.85546875" style="2" customWidth="1"/>
    <col min="15878" max="15880" width="15.7109375" style="2" customWidth="1"/>
    <col min="15881" max="15882" width="2.85546875" style="2" customWidth="1"/>
    <col min="15883" max="15883" width="10.85546875" style="2" customWidth="1"/>
    <col min="15884" max="15884" width="2.85546875" style="2" customWidth="1"/>
    <col min="15885" max="15886" width="15.7109375" style="2" customWidth="1"/>
    <col min="15887" max="15887" width="2.85546875" style="2" customWidth="1"/>
    <col min="15888" max="15888" width="37.5703125" style="2" customWidth="1"/>
    <col min="15889" max="15891" width="15.7109375" style="2" customWidth="1"/>
    <col min="15892" max="15892" width="2.85546875" style="2" customWidth="1"/>
    <col min="15893" max="15895" width="15.7109375" style="2" customWidth="1"/>
    <col min="15896" max="15897" width="2.85546875" style="2" customWidth="1"/>
    <col min="15898" max="15898" width="10.85546875" style="2" customWidth="1"/>
    <col min="15899" max="15899" width="2.85546875" style="2" customWidth="1"/>
    <col min="15900" max="16126" width="11.42578125" style="2"/>
    <col min="16127" max="16127" width="2.85546875" style="2" customWidth="1"/>
    <col min="16128" max="16128" width="37.5703125" style="2" customWidth="1"/>
    <col min="16129" max="16129" width="5.28515625" style="2" bestFit="1" customWidth="1"/>
    <col min="16130" max="16132" width="15.7109375" style="2" customWidth="1"/>
    <col min="16133" max="16133" width="2.85546875" style="2" customWidth="1"/>
    <col min="16134" max="16136" width="15.7109375" style="2" customWidth="1"/>
    <col min="16137" max="16138" width="2.85546875" style="2" customWidth="1"/>
    <col min="16139" max="16139" width="10.85546875" style="2" customWidth="1"/>
    <col min="16140" max="16140" width="2.85546875" style="2" customWidth="1"/>
    <col min="16141" max="16142" width="15.7109375" style="2" customWidth="1"/>
    <col min="16143" max="16143" width="2.85546875" style="2" customWidth="1"/>
    <col min="16144" max="16144" width="37.5703125" style="2" customWidth="1"/>
    <col min="16145" max="16147" width="15.7109375" style="2" customWidth="1"/>
    <col min="16148" max="16148" width="2.85546875" style="2" customWidth="1"/>
    <col min="16149" max="16151" width="15.7109375" style="2" customWidth="1"/>
    <col min="16152" max="16153" width="2.85546875" style="2" customWidth="1"/>
    <col min="16154" max="16154" width="10.85546875" style="2" customWidth="1"/>
    <col min="16155" max="16155" width="2.85546875" style="2" customWidth="1"/>
    <col min="16156" max="16384" width="11.42578125" style="2"/>
  </cols>
  <sheetData>
    <row r="1" spans="1:27" ht="12" customHeight="1" x14ac:dyDescent="0.25">
      <c r="A1" s="112"/>
      <c r="B1" s="112"/>
      <c r="C1" s="112"/>
      <c r="D1" s="112"/>
      <c r="E1" s="112"/>
      <c r="F1" s="112"/>
      <c r="G1" s="112"/>
      <c r="H1" s="112"/>
      <c r="I1" s="112"/>
      <c r="J1" s="112"/>
      <c r="K1" s="112"/>
      <c r="L1" s="166"/>
      <c r="M1" s="112"/>
      <c r="N1" s="112"/>
      <c r="O1" s="112"/>
      <c r="P1" s="112"/>
      <c r="Q1" s="112"/>
      <c r="R1" s="112"/>
      <c r="S1" s="112"/>
      <c r="T1" s="112"/>
      <c r="U1" s="112"/>
      <c r="V1" s="112"/>
      <c r="W1" s="112"/>
      <c r="X1" s="112"/>
      <c r="Y1" s="112"/>
      <c r="Z1" s="112"/>
    </row>
    <row r="2" spans="1:27" ht="12" customHeight="1" x14ac:dyDescent="0.25">
      <c r="A2" s="112"/>
      <c r="B2" s="113" t="s">
        <v>205</v>
      </c>
      <c r="C2" s="112"/>
      <c r="D2" s="112"/>
      <c r="E2" s="112"/>
      <c r="F2" s="112"/>
      <c r="G2" s="112"/>
      <c r="H2" s="112"/>
      <c r="I2" s="112"/>
      <c r="J2" s="112"/>
      <c r="K2" s="112"/>
      <c r="L2" s="166"/>
      <c r="M2" s="112"/>
      <c r="N2" s="112"/>
      <c r="O2" s="112"/>
      <c r="P2" s="112"/>
      <c r="Q2" s="113" t="s">
        <v>205</v>
      </c>
      <c r="R2" s="112"/>
      <c r="S2" s="112"/>
      <c r="T2" s="112"/>
      <c r="U2" s="112"/>
      <c r="V2" s="112"/>
      <c r="W2" s="112"/>
      <c r="X2" s="112"/>
      <c r="Y2" s="112"/>
      <c r="Z2" s="112"/>
    </row>
    <row r="3" spans="1:27" ht="12" customHeight="1" x14ac:dyDescent="0.25">
      <c r="A3" s="112"/>
      <c r="B3" s="113" t="s">
        <v>206</v>
      </c>
      <c r="C3" s="112"/>
      <c r="D3" s="112"/>
      <c r="E3" s="112"/>
      <c r="F3" s="112"/>
      <c r="G3" s="112"/>
      <c r="H3" s="112"/>
      <c r="I3" s="112"/>
      <c r="J3" s="112"/>
      <c r="K3" s="112"/>
      <c r="L3" s="166"/>
      <c r="M3" s="112"/>
      <c r="N3" s="112"/>
      <c r="O3" s="112"/>
      <c r="P3" s="112"/>
      <c r="Q3" s="113" t="s">
        <v>206</v>
      </c>
      <c r="R3" s="112"/>
      <c r="S3" s="112"/>
      <c r="T3" s="112"/>
      <c r="U3" s="112"/>
      <c r="V3" s="112"/>
      <c r="W3" s="112"/>
      <c r="X3" s="112"/>
      <c r="Y3" s="112"/>
      <c r="Z3" s="112"/>
    </row>
    <row r="4" spans="1:27" ht="12" customHeight="1" x14ac:dyDescent="0.25">
      <c r="A4" s="112"/>
      <c r="B4" s="116" t="s">
        <v>2</v>
      </c>
      <c r="C4" s="112"/>
      <c r="D4" s="112"/>
      <c r="E4" s="112"/>
      <c r="F4" s="112"/>
      <c r="G4" s="112"/>
      <c r="H4" s="112"/>
      <c r="I4" s="112"/>
      <c r="J4" s="112"/>
      <c r="K4" s="112"/>
      <c r="L4" s="166"/>
      <c r="M4" s="112"/>
      <c r="N4" s="112"/>
      <c r="O4" s="112"/>
      <c r="P4" s="112"/>
      <c r="Q4" s="116" t="s">
        <v>3</v>
      </c>
      <c r="R4" s="112"/>
      <c r="S4" s="112"/>
      <c r="T4" s="112"/>
      <c r="U4" s="112"/>
      <c r="V4" s="112"/>
      <c r="W4" s="112"/>
      <c r="X4" s="112"/>
      <c r="Y4" s="112"/>
      <c r="Z4" s="112"/>
    </row>
    <row r="5" spans="1:27" ht="12" customHeight="1" x14ac:dyDescent="0.25">
      <c r="A5" s="12"/>
      <c r="B5" s="1999" t="s">
        <v>4</v>
      </c>
      <c r="C5" s="1999" t="s">
        <v>5</v>
      </c>
      <c r="D5" s="2006">
        <v>2016</v>
      </c>
      <c r="E5" s="2006"/>
      <c r="F5" s="2006"/>
      <c r="G5" s="12"/>
      <c r="H5" s="2006">
        <v>2015</v>
      </c>
      <c r="I5" s="2006"/>
      <c r="J5" s="2006"/>
      <c r="K5" s="12"/>
      <c r="L5" s="1996" t="s">
        <v>207</v>
      </c>
      <c r="M5" s="12"/>
      <c r="N5" s="1996" t="s">
        <v>208</v>
      </c>
      <c r="O5" s="1996" t="s">
        <v>209</v>
      </c>
      <c r="P5" s="12"/>
      <c r="Q5" s="1999" t="s">
        <v>4</v>
      </c>
      <c r="R5" s="2006">
        <v>2016</v>
      </c>
      <c r="S5" s="2006"/>
      <c r="T5" s="2006"/>
      <c r="U5" s="12"/>
      <c r="V5" s="2006">
        <v>2015</v>
      </c>
      <c r="W5" s="2006"/>
      <c r="X5" s="2006"/>
      <c r="Y5" s="12"/>
      <c r="Z5" s="1996" t="s">
        <v>207</v>
      </c>
      <c r="AA5" s="17"/>
    </row>
    <row r="6" spans="1:27" ht="12" customHeight="1" x14ac:dyDescent="0.25">
      <c r="A6" s="12"/>
      <c r="B6" s="2000"/>
      <c r="C6" s="2000"/>
      <c r="D6" s="1999" t="s">
        <v>201</v>
      </c>
      <c r="E6" s="150" t="s">
        <v>202</v>
      </c>
      <c r="F6" s="150" t="s">
        <v>203</v>
      </c>
      <c r="G6" s="12"/>
      <c r="H6" s="1999" t="s">
        <v>201</v>
      </c>
      <c r="I6" s="150" t="s">
        <v>202</v>
      </c>
      <c r="J6" s="150" t="s">
        <v>203</v>
      </c>
      <c r="K6" s="12"/>
      <c r="L6" s="1997"/>
      <c r="M6" s="12"/>
      <c r="N6" s="1997"/>
      <c r="O6" s="1997"/>
      <c r="P6" s="12"/>
      <c r="Q6" s="2000"/>
      <c r="R6" s="1999" t="s">
        <v>201</v>
      </c>
      <c r="S6" s="150" t="s">
        <v>202</v>
      </c>
      <c r="T6" s="150" t="s">
        <v>203</v>
      </c>
      <c r="U6" s="12"/>
      <c r="V6" s="1999" t="s">
        <v>201</v>
      </c>
      <c r="W6" s="150" t="s">
        <v>202</v>
      </c>
      <c r="X6" s="150" t="s">
        <v>203</v>
      </c>
      <c r="Y6" s="12"/>
      <c r="Z6" s="1997"/>
      <c r="AA6" s="17"/>
    </row>
    <row r="7" spans="1:27" ht="12" customHeight="1" x14ac:dyDescent="0.25">
      <c r="A7" s="12"/>
      <c r="B7" s="2001"/>
      <c r="C7" s="2001"/>
      <c r="D7" s="2001"/>
      <c r="E7" s="151" t="s">
        <v>204</v>
      </c>
      <c r="F7" s="151" t="s">
        <v>204</v>
      </c>
      <c r="G7" s="12"/>
      <c r="H7" s="2001"/>
      <c r="I7" s="151" t="s">
        <v>204</v>
      </c>
      <c r="J7" s="151" t="s">
        <v>204</v>
      </c>
      <c r="K7" s="12"/>
      <c r="L7" s="1998"/>
      <c r="M7" s="12"/>
      <c r="N7" s="1998"/>
      <c r="O7" s="1998"/>
      <c r="P7" s="12"/>
      <c r="Q7" s="2001"/>
      <c r="R7" s="2001"/>
      <c r="S7" s="151" t="s">
        <v>204</v>
      </c>
      <c r="T7" s="151" t="s">
        <v>204</v>
      </c>
      <c r="U7" s="12"/>
      <c r="V7" s="2001"/>
      <c r="W7" s="151" t="s">
        <v>204</v>
      </c>
      <c r="X7" s="151" t="s">
        <v>204</v>
      </c>
      <c r="Y7" s="12"/>
      <c r="Z7" s="1998"/>
      <c r="AA7" s="17"/>
    </row>
    <row r="8" spans="1:27" ht="12" customHeight="1" x14ac:dyDescent="0.25">
      <c r="A8" s="16"/>
      <c r="B8" s="16"/>
      <c r="C8" s="16"/>
      <c r="D8" s="16"/>
      <c r="E8" s="16"/>
      <c r="F8" s="16"/>
      <c r="G8" s="16"/>
      <c r="H8" s="16"/>
      <c r="I8" s="16"/>
      <c r="J8" s="16"/>
      <c r="K8" s="16"/>
      <c r="L8" s="19"/>
      <c r="M8" s="16"/>
      <c r="N8" s="19"/>
      <c r="O8" s="16"/>
      <c r="P8" s="16"/>
      <c r="Q8" s="16"/>
      <c r="R8" s="16"/>
      <c r="S8" s="16"/>
      <c r="T8" s="16"/>
      <c r="U8" s="16"/>
      <c r="V8" s="16"/>
      <c r="W8" s="16"/>
      <c r="X8" s="16"/>
      <c r="Y8" s="16"/>
      <c r="Z8" s="19"/>
      <c r="AA8" s="16"/>
    </row>
    <row r="9" spans="1:27" ht="12" customHeight="1" x14ac:dyDescent="0.25">
      <c r="A9" s="112"/>
      <c r="B9" s="20" t="s">
        <v>11</v>
      </c>
      <c r="C9" s="21"/>
      <c r="D9" s="21"/>
      <c r="E9" s="21"/>
      <c r="F9" s="21"/>
      <c r="G9" s="112"/>
      <c r="H9" s="21"/>
      <c r="I9" s="21"/>
      <c r="J9" s="21"/>
      <c r="K9" s="112"/>
      <c r="L9" s="23"/>
      <c r="M9" s="112"/>
      <c r="N9" s="23"/>
      <c r="O9" s="148"/>
      <c r="P9" s="112"/>
      <c r="Q9" s="395" t="s">
        <v>11</v>
      </c>
      <c r="R9" s="21"/>
      <c r="S9" s="21"/>
      <c r="T9" s="21"/>
      <c r="U9" s="112"/>
      <c r="V9" s="21"/>
      <c r="W9" s="21"/>
      <c r="X9" s="21"/>
      <c r="Y9" s="112"/>
      <c r="Z9" s="23"/>
    </row>
    <row r="10" spans="1:27" ht="12" customHeight="1" x14ac:dyDescent="0.25">
      <c r="A10" s="112"/>
      <c r="B10" s="26" t="s">
        <v>210</v>
      </c>
      <c r="C10" s="1270" t="s">
        <v>26</v>
      </c>
      <c r="D10" s="1504">
        <f>SUM(E10:F10)</f>
        <v>13682500</v>
      </c>
      <c r="E10" s="1676">
        <v>13682500</v>
      </c>
      <c r="F10" s="614" t="s">
        <v>131</v>
      </c>
      <c r="G10" s="25"/>
      <c r="H10" s="1504">
        <f>SUM(I10:J10)</f>
        <v>14217128.609999999</v>
      </c>
      <c r="I10" s="1547">
        <v>14217128.609999999</v>
      </c>
      <c r="J10" s="733">
        <v>0</v>
      </c>
      <c r="K10" s="36"/>
      <c r="L10" s="1230">
        <f t="shared" ref="L10:L20" si="0">(D10-H10)/H10</f>
        <v>-3.7604542004631931E-2</v>
      </c>
      <c r="M10" s="112"/>
      <c r="N10" s="1045">
        <f>VLOOKUP(B10,'FX rates'!$B$9:$K$116,9,FALSE)</f>
        <v>1</v>
      </c>
      <c r="O10" s="1250">
        <f>VLOOKUP(B10,'FX rates'!$B$9:$K$116,10,FALSE)</f>
        <v>1</v>
      </c>
      <c r="P10" s="112"/>
      <c r="Q10" s="31" t="s">
        <v>210</v>
      </c>
      <c r="R10" s="1227">
        <f>SUM(S10:T10)</f>
        <v>13682500</v>
      </c>
      <c r="S10" s="1718">
        <f t="shared" ref="S10:S20" si="1">E10/N10</f>
        <v>13682500</v>
      </c>
      <c r="T10" s="998" t="s">
        <v>131</v>
      </c>
      <c r="U10" s="317"/>
      <c r="V10" s="1227">
        <f>SUM(W10:X10)</f>
        <v>14217128.609999999</v>
      </c>
      <c r="W10" s="1059">
        <f t="shared" ref="W10:W20" si="2">I10/O10</f>
        <v>14217128.609999999</v>
      </c>
      <c r="X10" s="998">
        <f t="shared" ref="X10:X20" si="3">J10/O10</f>
        <v>0</v>
      </c>
      <c r="Y10" s="29"/>
      <c r="Z10" s="170">
        <f>R10/V10-1</f>
        <v>-3.7604542004631925E-2</v>
      </c>
      <c r="AA10" s="173"/>
    </row>
    <row r="11" spans="1:27" ht="12" customHeight="1" x14ac:dyDescent="0.25">
      <c r="A11" s="112"/>
      <c r="B11" s="32" t="s">
        <v>12</v>
      </c>
      <c r="C11" s="349" t="s">
        <v>13</v>
      </c>
      <c r="D11" s="1061">
        <f t="shared" ref="D11:D20" si="4">SUM(E11:F11)</f>
        <v>216.97</v>
      </c>
      <c r="E11" s="176">
        <v>204.75</v>
      </c>
      <c r="F11" s="615">
        <v>12.22</v>
      </c>
      <c r="G11" s="25"/>
      <c r="H11" s="1061">
        <f t="shared" ref="H11:H20" si="5">SUM(I11:J11)</f>
        <v>17.100000000000001</v>
      </c>
      <c r="I11" s="195">
        <v>15.31</v>
      </c>
      <c r="J11" s="735">
        <v>1.79</v>
      </c>
      <c r="K11" s="36"/>
      <c r="L11" s="1231">
        <f t="shared" si="0"/>
        <v>11.68830409356725</v>
      </c>
      <c r="M11" s="112"/>
      <c r="N11" s="1047">
        <f>VLOOKUP(B11,'FX rates'!$B$9:$K$116,9,FALSE)</f>
        <v>1</v>
      </c>
      <c r="O11" s="1251">
        <f>VLOOKUP(B11,'FX rates'!$B$9:$K$116,10,FALSE)</f>
        <v>1</v>
      </c>
      <c r="P11" s="112"/>
      <c r="Q11" s="40" t="s">
        <v>12</v>
      </c>
      <c r="R11" s="1228">
        <f t="shared" ref="R11:R20" si="6">SUM(S11:T11)</f>
        <v>216.97</v>
      </c>
      <c r="S11" s="35">
        <f t="shared" si="1"/>
        <v>204.75</v>
      </c>
      <c r="T11" s="1057">
        <f t="shared" ref="T11:T20" si="7">F11/N11</f>
        <v>12.22</v>
      </c>
      <c r="U11" s="199"/>
      <c r="V11" s="1228">
        <f t="shared" ref="V11:V20" si="8">SUM(W11:X11)</f>
        <v>17.100000000000001</v>
      </c>
      <c r="W11" s="69">
        <f t="shared" si="2"/>
        <v>15.31</v>
      </c>
      <c r="X11" s="989">
        <f t="shared" si="3"/>
        <v>1.79</v>
      </c>
      <c r="Y11" s="36"/>
      <c r="Z11" s="177">
        <f>R11/V11-1</f>
        <v>11.68830409356725</v>
      </c>
      <c r="AA11" s="178"/>
    </row>
    <row r="12" spans="1:27" ht="12" customHeight="1" x14ac:dyDescent="0.25">
      <c r="A12" s="112"/>
      <c r="B12" s="32" t="s">
        <v>14</v>
      </c>
      <c r="C12" s="349" t="s">
        <v>15</v>
      </c>
      <c r="D12" s="1061">
        <f t="shared" si="4"/>
        <v>1824747.17</v>
      </c>
      <c r="E12" s="176">
        <v>1814750</v>
      </c>
      <c r="F12" s="615">
        <v>9997.17</v>
      </c>
      <c r="G12" s="25"/>
      <c r="H12" s="1061">
        <f t="shared" si="5"/>
        <v>1655244.2000000002</v>
      </c>
      <c r="I12" s="195">
        <v>1637031.35</v>
      </c>
      <c r="J12" s="735">
        <v>18212.849999999999</v>
      </c>
      <c r="K12" s="36"/>
      <c r="L12" s="1231">
        <f t="shared" si="0"/>
        <v>0.10240360304539942</v>
      </c>
      <c r="M12" s="112"/>
      <c r="N12" s="1047">
        <f>VLOOKUP(B12,'FX rates'!$B$9:$K$116,9,FALSE)</f>
        <v>3.4843799999999998</v>
      </c>
      <c r="O12" s="1251">
        <f>VLOOKUP(B12,'FX rates'!$B$9:$K$116,10,FALSE)</f>
        <v>3.3795333333333333</v>
      </c>
      <c r="P12" s="112"/>
      <c r="Q12" s="40" t="s">
        <v>14</v>
      </c>
      <c r="R12" s="1228">
        <f t="shared" si="6"/>
        <v>523693.503578829</v>
      </c>
      <c r="S12" s="35">
        <f t="shared" si="1"/>
        <v>520824.36473633762</v>
      </c>
      <c r="T12" s="1057">
        <f t="shared" si="7"/>
        <v>2869.1388424913471</v>
      </c>
      <c r="U12" s="199"/>
      <c r="V12" s="1228">
        <f t="shared" si="8"/>
        <v>489784.84208865138</v>
      </c>
      <c r="W12" s="69">
        <f t="shared" si="2"/>
        <v>484395.68086323561</v>
      </c>
      <c r="X12" s="989">
        <f t="shared" si="3"/>
        <v>5389.1612254157371</v>
      </c>
      <c r="Y12" s="36"/>
      <c r="Z12" s="177">
        <f>R12/V12-1</f>
        <v>6.9231749487339345E-2</v>
      </c>
      <c r="AA12" s="178"/>
    </row>
    <row r="13" spans="1:27" ht="12" customHeight="1" x14ac:dyDescent="0.25">
      <c r="A13" s="112"/>
      <c r="B13" s="32" t="s">
        <v>16</v>
      </c>
      <c r="C13" s="349" t="s">
        <v>17</v>
      </c>
      <c r="D13" s="1061">
        <f t="shared" si="4"/>
        <v>69295.3</v>
      </c>
      <c r="E13" s="176">
        <v>53862.1</v>
      </c>
      <c r="F13" s="615">
        <v>15433.2</v>
      </c>
      <c r="G13" s="25"/>
      <c r="H13" s="1061">
        <f t="shared" si="5"/>
        <v>47647.33</v>
      </c>
      <c r="I13" s="195">
        <v>35063.96</v>
      </c>
      <c r="J13" s="735">
        <v>12583.37</v>
      </c>
      <c r="K13" s="36"/>
      <c r="L13" s="1231">
        <f t="shared" si="0"/>
        <v>0.45433752531359051</v>
      </c>
      <c r="M13" s="112"/>
      <c r="N13" s="1047">
        <f>VLOOKUP(B13,'FX rates'!$B$9:$K$116,9,FALSE)</f>
        <v>14.741</v>
      </c>
      <c r="O13" s="1251">
        <f>VLOOKUP(B13,'FX rates'!$B$9:$K$116,10,FALSE)</f>
        <v>9.4215833333333325</v>
      </c>
      <c r="P13" s="112"/>
      <c r="Q13" s="40" t="s">
        <v>16</v>
      </c>
      <c r="R13" s="1228">
        <f t="shared" si="6"/>
        <v>4700.8547588358997</v>
      </c>
      <c r="S13" s="35">
        <f t="shared" si="1"/>
        <v>3653.8972932636862</v>
      </c>
      <c r="T13" s="1057">
        <f t="shared" si="7"/>
        <v>1046.9574655722136</v>
      </c>
      <c r="U13" s="199"/>
      <c r="V13" s="1228">
        <f t="shared" si="8"/>
        <v>5057.2529387311051</v>
      </c>
      <c r="W13" s="69">
        <f t="shared" si="2"/>
        <v>3721.6632023987477</v>
      </c>
      <c r="X13" s="989">
        <f t="shared" si="3"/>
        <v>1335.5897363323577</v>
      </c>
      <c r="Y13" s="36"/>
      <c r="Z13" s="177">
        <f t="shared" ref="Z13:Z19" si="9">R13/V13-1</f>
        <v>-7.0472682346125248E-2</v>
      </c>
      <c r="AA13" s="178"/>
    </row>
    <row r="14" spans="1:27" ht="12" customHeight="1" x14ac:dyDescent="0.25">
      <c r="A14" s="112"/>
      <c r="B14" s="32" t="s">
        <v>18</v>
      </c>
      <c r="C14" s="349" t="s">
        <v>19</v>
      </c>
      <c r="D14" s="1061">
        <f t="shared" si="4"/>
        <v>15799596</v>
      </c>
      <c r="E14" s="176">
        <v>15778500</v>
      </c>
      <c r="F14" s="615">
        <v>21096</v>
      </c>
      <c r="G14" s="25"/>
      <c r="H14" s="1061">
        <f t="shared" si="5"/>
        <v>13956169</v>
      </c>
      <c r="I14" s="195">
        <v>13936601</v>
      </c>
      <c r="J14" s="735">
        <v>19568</v>
      </c>
      <c r="K14" s="36"/>
      <c r="L14" s="1231">
        <f t="shared" si="0"/>
        <v>0.13208689290019346</v>
      </c>
      <c r="M14" s="112"/>
      <c r="N14" s="1047">
        <f>VLOOKUP(B14,'FX rates'!$B$9:$K$116,9,FALSE)</f>
        <v>671.35199999999998</v>
      </c>
      <c r="O14" s="1251">
        <f>VLOOKUP(B14,'FX rates'!$B$9:$K$116,10,FALSE)</f>
        <v>659.42424999999992</v>
      </c>
      <c r="P14" s="112"/>
      <c r="Q14" s="40" t="s">
        <v>18</v>
      </c>
      <c r="R14" s="1228">
        <f t="shared" si="6"/>
        <v>23533.997068601868</v>
      </c>
      <c r="S14" s="35">
        <f t="shared" si="1"/>
        <v>23502.57391055661</v>
      </c>
      <c r="T14" s="1057">
        <f t="shared" si="7"/>
        <v>31.423158045257928</v>
      </c>
      <c r="U14" s="199"/>
      <c r="V14" s="1228">
        <f t="shared" si="8"/>
        <v>21164.173140432737</v>
      </c>
      <c r="W14" s="69">
        <f t="shared" si="2"/>
        <v>21134.498769191461</v>
      </c>
      <c r="X14" s="989">
        <f t="shared" si="3"/>
        <v>29.67437124127601</v>
      </c>
      <c r="Y14" s="36"/>
      <c r="Z14" s="177">
        <f t="shared" si="9"/>
        <v>0.11197337653800155</v>
      </c>
      <c r="AA14" s="178"/>
    </row>
    <row r="15" spans="1:27" ht="12" customHeight="1" x14ac:dyDescent="0.25">
      <c r="A15" s="112"/>
      <c r="B15" s="32" t="s">
        <v>20</v>
      </c>
      <c r="C15" s="349" t="s">
        <v>21</v>
      </c>
      <c r="D15" s="1061">
        <f t="shared" si="4"/>
        <v>42135570</v>
      </c>
      <c r="E15" s="176">
        <v>40178000</v>
      </c>
      <c r="F15" s="615">
        <v>1957570</v>
      </c>
      <c r="G15" s="25"/>
      <c r="H15" s="1061">
        <f t="shared" si="5"/>
        <v>40254878.5</v>
      </c>
      <c r="I15" s="195">
        <v>36447056.100000001</v>
      </c>
      <c r="J15" s="735">
        <v>3807822.4</v>
      </c>
      <c r="K15" s="36"/>
      <c r="L15" s="1231">
        <f t="shared" si="0"/>
        <v>4.6719592011686233E-2</v>
      </c>
      <c r="M15" s="112"/>
      <c r="N15" s="1047">
        <f>VLOOKUP(B15,'FX rates'!$B$9:$K$116,9,FALSE)</f>
        <v>3029.62</v>
      </c>
      <c r="O15" s="1251">
        <f>VLOOKUP(B15,'FX rates'!$B$9:$K$116,10,FALSE)</f>
        <v>2757.9729166666662</v>
      </c>
      <c r="P15" s="112"/>
      <c r="Q15" s="40" t="s">
        <v>20</v>
      </c>
      <c r="R15" s="1228">
        <f t="shared" si="6"/>
        <v>13907.872934559451</v>
      </c>
      <c r="S15" s="35">
        <f t="shared" si="1"/>
        <v>13261.729193760275</v>
      </c>
      <c r="T15" s="1057">
        <f t="shared" si="7"/>
        <v>646.14374079917616</v>
      </c>
      <c r="U15" s="199"/>
      <c r="V15" s="1228">
        <f t="shared" si="8"/>
        <v>14595.820813444661</v>
      </c>
      <c r="W15" s="69">
        <f t="shared" si="2"/>
        <v>13215.160990068947</v>
      </c>
      <c r="X15" s="989">
        <f t="shared" si="3"/>
        <v>1380.6598233757131</v>
      </c>
      <c r="Y15" s="36"/>
      <c r="Z15" s="177">
        <f t="shared" si="9"/>
        <v>-4.7133209408238286E-2</v>
      </c>
      <c r="AA15" s="178"/>
    </row>
    <row r="16" spans="1:27" ht="12" customHeight="1" x14ac:dyDescent="0.25">
      <c r="A16" s="112"/>
      <c r="B16" s="32" t="s">
        <v>22</v>
      </c>
      <c r="C16" s="349" t="s">
        <v>23</v>
      </c>
      <c r="D16" s="1061">
        <f t="shared" si="4"/>
        <v>8877.93</v>
      </c>
      <c r="E16" s="176">
        <v>7381.85</v>
      </c>
      <c r="F16" s="615">
        <v>1496.08</v>
      </c>
      <c r="G16" s="25"/>
      <c r="H16" s="1061">
        <f t="shared" si="5"/>
        <v>5947.44</v>
      </c>
      <c r="I16" s="195">
        <v>4864.49</v>
      </c>
      <c r="J16" s="735">
        <v>1082.95</v>
      </c>
      <c r="K16" s="36"/>
      <c r="L16" s="1231">
        <f t="shared" si="0"/>
        <v>0.4927313264194344</v>
      </c>
      <c r="M16" s="112"/>
      <c r="N16" s="1047">
        <f>VLOOKUP(B16,'FX rates'!$B$9:$K$116,9,FALSE)</f>
        <v>3.3264800000000001</v>
      </c>
      <c r="O16" s="1251">
        <f>VLOOKUP(B16,'FX rates'!$B$9:$K$116,10,FALSE)</f>
        <v>3.1724916666666672</v>
      </c>
      <c r="P16" s="112"/>
      <c r="Q16" s="40" t="s">
        <v>22</v>
      </c>
      <c r="R16" s="1228">
        <f t="shared" si="6"/>
        <v>2668.8661888843462</v>
      </c>
      <c r="S16" s="35">
        <f t="shared" si="1"/>
        <v>2219.117505591496</v>
      </c>
      <c r="T16" s="1057">
        <f t="shared" si="7"/>
        <v>449.74868329285005</v>
      </c>
      <c r="U16" s="199"/>
      <c r="V16" s="1228">
        <f t="shared" si="8"/>
        <v>1874.6905035211541</v>
      </c>
      <c r="W16" s="69">
        <f t="shared" si="2"/>
        <v>1533.3342089157047</v>
      </c>
      <c r="X16" s="989">
        <f t="shared" si="3"/>
        <v>341.35629460544942</v>
      </c>
      <c r="Y16" s="36"/>
      <c r="Z16" s="177">
        <f t="shared" si="9"/>
        <v>0.42363029197167457</v>
      </c>
      <c r="AA16" s="178"/>
    </row>
    <row r="17" spans="1:27" ht="12" customHeight="1" x14ac:dyDescent="0.25">
      <c r="A17" s="112"/>
      <c r="B17" s="32" t="s">
        <v>24</v>
      </c>
      <c r="C17" s="349" t="s">
        <v>25</v>
      </c>
      <c r="D17" s="1061">
        <f t="shared" si="4"/>
        <v>2317993</v>
      </c>
      <c r="E17" s="176">
        <v>2046560</v>
      </c>
      <c r="F17" s="615">
        <v>271433</v>
      </c>
      <c r="G17" s="25"/>
      <c r="H17" s="1061">
        <f t="shared" si="5"/>
        <v>2031404.31</v>
      </c>
      <c r="I17" s="195">
        <v>1791888.47</v>
      </c>
      <c r="J17" s="735">
        <v>239515.84</v>
      </c>
      <c r="K17" s="36"/>
      <c r="L17" s="1231">
        <f t="shared" si="0"/>
        <v>0.14107909911838276</v>
      </c>
      <c r="M17" s="112"/>
      <c r="N17" s="1047">
        <f>VLOOKUP(B17,'FX rates'!$B$9:$K$116,9,FALSE)</f>
        <v>18.677600000000002</v>
      </c>
      <c r="O17" s="1251">
        <f>VLOOKUP(B17,'FX rates'!$B$9:$K$116,10,FALSE)</f>
        <v>16.005741666666665</v>
      </c>
      <c r="P17" s="112"/>
      <c r="Q17" s="40" t="s">
        <v>24</v>
      </c>
      <c r="R17" s="1228">
        <f t="shared" si="6"/>
        <v>124105.50606073585</v>
      </c>
      <c r="S17" s="35">
        <f t="shared" si="1"/>
        <v>109572.96440656186</v>
      </c>
      <c r="T17" s="1057">
        <f t="shared" si="7"/>
        <v>14532.541654173983</v>
      </c>
      <c r="U17" s="199"/>
      <c r="V17" s="1228">
        <f t="shared" si="8"/>
        <v>126917.22460013049</v>
      </c>
      <c r="W17" s="69">
        <f t="shared" si="2"/>
        <v>111952.85462664701</v>
      </c>
      <c r="X17" s="989">
        <f t="shared" si="3"/>
        <v>14964.369973483475</v>
      </c>
      <c r="Y17" s="36"/>
      <c r="Z17" s="177">
        <f t="shared" si="9"/>
        <v>-2.2153955448154017E-2</v>
      </c>
      <c r="AA17" s="178"/>
    </row>
    <row r="18" spans="1:27" ht="12" customHeight="1" x14ac:dyDescent="0.25">
      <c r="A18" s="112"/>
      <c r="B18" s="142" t="s">
        <v>630</v>
      </c>
      <c r="C18" s="349" t="s">
        <v>26</v>
      </c>
      <c r="D18" s="1061">
        <f t="shared" si="4"/>
        <v>17317900</v>
      </c>
      <c r="E18" s="176">
        <v>16214900</v>
      </c>
      <c r="F18" s="615">
        <v>1103000</v>
      </c>
      <c r="G18" s="25"/>
      <c r="H18" s="1061">
        <f t="shared" si="5"/>
        <v>17477291.390000001</v>
      </c>
      <c r="I18" s="195">
        <v>16135440.300000001</v>
      </c>
      <c r="J18" s="735">
        <v>1341851.0900000001</v>
      </c>
      <c r="K18" s="36"/>
      <c r="L18" s="1231">
        <f t="shared" si="0"/>
        <v>-9.1199137465431124E-3</v>
      </c>
      <c r="M18" s="112"/>
      <c r="N18" s="1047">
        <f>VLOOKUP(B18,'FX rates'!$B$9:$K$116,9,FALSE)</f>
        <v>1</v>
      </c>
      <c r="O18" s="1251">
        <f>VLOOKUP(B18,'FX rates'!$B$9:$K$116,10,FALSE)</f>
        <v>1</v>
      </c>
      <c r="P18" s="112"/>
      <c r="Q18" s="40" t="s">
        <v>630</v>
      </c>
      <c r="R18" s="1228">
        <f t="shared" si="6"/>
        <v>17317900</v>
      </c>
      <c r="S18" s="35">
        <f t="shared" si="1"/>
        <v>16214900</v>
      </c>
      <c r="T18" s="1057">
        <f t="shared" si="7"/>
        <v>1103000</v>
      </c>
      <c r="U18" s="199"/>
      <c r="V18" s="1228">
        <f t="shared" si="8"/>
        <v>17477291.390000001</v>
      </c>
      <c r="W18" s="69">
        <f t="shared" si="2"/>
        <v>16135440.300000001</v>
      </c>
      <c r="X18" s="989">
        <f t="shared" si="3"/>
        <v>1341851.0900000001</v>
      </c>
      <c r="Y18" s="36"/>
      <c r="Z18" s="177">
        <f t="shared" si="9"/>
        <v>-9.1199137465430846E-3</v>
      </c>
      <c r="AA18" s="178"/>
    </row>
    <row r="19" spans="1:27" ht="12" customHeight="1" x14ac:dyDescent="0.25">
      <c r="A19" s="112"/>
      <c r="B19" s="32" t="s">
        <v>27</v>
      </c>
      <c r="C19" s="349" t="s">
        <v>26</v>
      </c>
      <c r="D19" s="1061">
        <f t="shared" si="4"/>
        <v>11070930</v>
      </c>
      <c r="E19" s="176">
        <v>9692790</v>
      </c>
      <c r="F19" s="615">
        <v>1378140</v>
      </c>
      <c r="G19" s="25"/>
      <c r="H19" s="1061">
        <f t="shared" si="5"/>
        <v>12515349.370000001</v>
      </c>
      <c r="I19" s="195">
        <v>11045933.060000001</v>
      </c>
      <c r="J19" s="735">
        <v>1469416.31</v>
      </c>
      <c r="K19" s="36"/>
      <c r="L19" s="1231">
        <f t="shared" si="0"/>
        <v>-0.11541182968989709</v>
      </c>
      <c r="M19" s="112"/>
      <c r="N19" s="1047">
        <f>VLOOKUP(B19,'FX rates'!$B$9:$K$116,9,FALSE)</f>
        <v>1</v>
      </c>
      <c r="O19" s="1251">
        <f>VLOOKUP(B19,'FX rates'!$B$9:$K$116,10,FALSE)</f>
        <v>1</v>
      </c>
      <c r="P19" s="112"/>
      <c r="Q19" s="40" t="s">
        <v>27</v>
      </c>
      <c r="R19" s="1228">
        <f t="shared" si="6"/>
        <v>11070930</v>
      </c>
      <c r="S19" s="35">
        <f t="shared" si="1"/>
        <v>9692790</v>
      </c>
      <c r="T19" s="1057">
        <f t="shared" si="7"/>
        <v>1378140</v>
      </c>
      <c r="U19" s="199"/>
      <c r="V19" s="1228">
        <f t="shared" si="8"/>
        <v>12515349.370000001</v>
      </c>
      <c r="W19" s="69">
        <f t="shared" si="2"/>
        <v>11045933.060000001</v>
      </c>
      <c r="X19" s="989">
        <f t="shared" si="3"/>
        <v>1469416.31</v>
      </c>
      <c r="Y19" s="36"/>
      <c r="Z19" s="177">
        <f t="shared" si="9"/>
        <v>-0.11541182968989705</v>
      </c>
      <c r="AA19" s="178"/>
    </row>
    <row r="20" spans="1:27" ht="12" customHeight="1" x14ac:dyDescent="0.25">
      <c r="A20" s="112"/>
      <c r="B20" s="42" t="s">
        <v>28</v>
      </c>
      <c r="C20" s="352" t="s">
        <v>29</v>
      </c>
      <c r="D20" s="1062">
        <f t="shared" si="4"/>
        <v>1549778.8</v>
      </c>
      <c r="E20" s="616">
        <v>1541670</v>
      </c>
      <c r="F20" s="617">
        <v>8108.8</v>
      </c>
      <c r="G20" s="25"/>
      <c r="H20" s="1062">
        <f t="shared" si="5"/>
        <v>1524047.1</v>
      </c>
      <c r="I20" s="1717">
        <v>1519598</v>
      </c>
      <c r="J20" s="905">
        <v>4449.1000000000004</v>
      </c>
      <c r="K20" s="36"/>
      <c r="L20" s="1232">
        <f t="shared" si="0"/>
        <v>1.6883795782951821E-2</v>
      </c>
      <c r="M20" s="112"/>
      <c r="N20" s="1049">
        <f>VLOOKUP(B20,'FX rates'!$B$9:$K$116,9,FALSE)</f>
        <v>1.3251200000000001</v>
      </c>
      <c r="O20" s="1252">
        <f>VLOOKUP(B20,'FX rates'!$B$9:$K$116,10,FALSE)</f>
        <v>1.2901416666666667</v>
      </c>
      <c r="P20" s="112"/>
      <c r="Q20" s="46" t="s">
        <v>28</v>
      </c>
      <c r="R20" s="1229">
        <f t="shared" si="6"/>
        <v>1169538.4568944699</v>
      </c>
      <c r="S20" s="1719">
        <f t="shared" si="1"/>
        <v>1163419.1620381549</v>
      </c>
      <c r="T20" s="1058">
        <f t="shared" si="7"/>
        <v>6119.2948563148993</v>
      </c>
      <c r="U20" s="199"/>
      <c r="V20" s="1229">
        <f t="shared" si="8"/>
        <v>1181302.1309029369</v>
      </c>
      <c r="W20" s="1304">
        <f t="shared" si="2"/>
        <v>1177853.5948894501</v>
      </c>
      <c r="X20" s="1285">
        <f t="shared" si="3"/>
        <v>3448.5360134868911</v>
      </c>
      <c r="Y20" s="36"/>
      <c r="Z20" s="182">
        <f>R20/V20-1</f>
        <v>-9.9582263510142877E-3</v>
      </c>
      <c r="AA20" s="178"/>
    </row>
    <row r="21" spans="1:27" ht="12" customHeight="1" x14ac:dyDescent="0.25">
      <c r="A21" s="112"/>
      <c r="B21" s="48"/>
      <c r="C21" s="183"/>
      <c r="D21" s="893"/>
      <c r="E21" s="893"/>
      <c r="F21" s="893"/>
      <c r="G21" s="25"/>
      <c r="H21" s="893"/>
      <c r="I21" s="893"/>
      <c r="J21" s="893"/>
      <c r="K21" s="1"/>
      <c r="L21" s="804"/>
      <c r="M21" s="804"/>
      <c r="N21" s="804"/>
      <c r="O21" s="804"/>
      <c r="P21" s="112"/>
      <c r="Q21" s="157" t="s">
        <v>30</v>
      </c>
      <c r="R21" s="185">
        <f>SUM(R10:R20)</f>
        <v>43933696.027484924</v>
      </c>
      <c r="S21" s="29"/>
      <c r="T21" s="29"/>
      <c r="U21" s="199"/>
      <c r="V21" s="186">
        <f>SUM(V10:V20)</f>
        <v>46050482.604987852</v>
      </c>
      <c r="W21" s="29"/>
      <c r="X21" s="29"/>
      <c r="Y21" s="112"/>
      <c r="Z21" s="184">
        <f>R21/V21-1</f>
        <v>-4.5966653501990695E-2</v>
      </c>
      <c r="AA21" s="178"/>
    </row>
    <row r="22" spans="1:27" ht="12" customHeight="1" x14ac:dyDescent="0.25">
      <c r="A22" s="187"/>
      <c r="B22" s="57"/>
      <c r="C22" s="183"/>
      <c r="D22" s="893"/>
      <c r="E22" s="893"/>
      <c r="F22" s="893"/>
      <c r="G22" s="1302"/>
      <c r="H22" s="893"/>
      <c r="I22" s="893"/>
      <c r="J22" s="893"/>
      <c r="K22" s="405"/>
      <c r="L22" s="804"/>
      <c r="M22" s="804"/>
      <c r="N22" s="804"/>
      <c r="O22" s="804"/>
      <c r="P22" s="187"/>
      <c r="Q22" s="57"/>
      <c r="R22" s="185"/>
      <c r="S22" s="29"/>
      <c r="T22" s="29"/>
      <c r="U22" s="807"/>
      <c r="V22" s="186"/>
      <c r="W22" s="29"/>
      <c r="X22" s="29"/>
      <c r="Y22" s="187"/>
      <c r="Z22" s="184"/>
      <c r="AA22" s="189"/>
    </row>
    <row r="23" spans="1:27" ht="12" customHeight="1" x14ac:dyDescent="0.25">
      <c r="A23" s="187"/>
      <c r="B23" s="20" t="s">
        <v>31</v>
      </c>
      <c r="C23" s="118"/>
      <c r="D23" s="49"/>
      <c r="E23" s="36"/>
      <c r="F23" s="36"/>
      <c r="G23" s="1302"/>
      <c r="H23" s="49"/>
      <c r="I23" s="36"/>
      <c r="J23" s="36"/>
      <c r="K23" s="405"/>
      <c r="L23" s="804"/>
      <c r="M23" s="804"/>
      <c r="N23" s="804"/>
      <c r="O23" s="804"/>
      <c r="P23" s="187"/>
      <c r="Q23" s="395" t="s">
        <v>31</v>
      </c>
      <c r="R23" s="185"/>
      <c r="S23" s="29"/>
      <c r="T23" s="29"/>
      <c r="U23" s="807"/>
      <c r="V23" s="186"/>
      <c r="W23" s="29"/>
      <c r="X23" s="29"/>
      <c r="Y23" s="187"/>
      <c r="Z23" s="191"/>
      <c r="AA23" s="189"/>
    </row>
    <row r="24" spans="1:27" ht="12" customHeight="1" x14ac:dyDescent="0.25">
      <c r="A24" s="113"/>
      <c r="B24" s="26" t="s">
        <v>32</v>
      </c>
      <c r="C24" s="1270" t="s">
        <v>33</v>
      </c>
      <c r="D24" s="1504">
        <f>SUM(E24:F24)</f>
        <v>1103110.3</v>
      </c>
      <c r="E24" s="1676">
        <v>1052300</v>
      </c>
      <c r="F24" s="614">
        <v>50810.3</v>
      </c>
      <c r="G24" s="1303"/>
      <c r="H24" s="1504">
        <f>SUM(I24:J24)</f>
        <v>1071895.77</v>
      </c>
      <c r="I24" s="1547">
        <v>1029798</v>
      </c>
      <c r="J24" s="733">
        <v>42097.77</v>
      </c>
      <c r="K24" s="36"/>
      <c r="L24" s="1230">
        <f t="shared" ref="L24:L41" si="10">(D24-H24)/H24</f>
        <v>2.9120863122726968E-2</v>
      </c>
      <c r="M24" s="113"/>
      <c r="N24" s="1045">
        <f>VLOOKUP(B24,'FX rates'!$B$9:$K$116,9,FALSE)</f>
        <v>1.3452500000000001</v>
      </c>
      <c r="O24" s="1250">
        <f>VLOOKUP(B24,'FX rates'!$B$9:$K$116,10,FALSE)</f>
        <v>1.34195</v>
      </c>
      <c r="P24" s="113"/>
      <c r="Q24" s="31" t="s">
        <v>32</v>
      </c>
      <c r="R24" s="1227">
        <f>SUM(S24:T24)</f>
        <v>820003.93978814338</v>
      </c>
      <c r="S24" s="1059">
        <f t="shared" ref="S24:S41" si="11">E24/N24</f>
        <v>782233.7855417208</v>
      </c>
      <c r="T24" s="998">
        <f>F24/N24</f>
        <v>37770.1542464226</v>
      </c>
      <c r="U24" s="317"/>
      <c r="V24" s="1227">
        <f>SUM(W24:X24)</f>
        <v>798759.84202093969</v>
      </c>
      <c r="W24" s="646">
        <f t="shared" ref="W24:W41" si="12">I24/O24</f>
        <v>767389.24699131865</v>
      </c>
      <c r="X24" s="998">
        <f t="shared" ref="X24:X41" si="13">J24/O24</f>
        <v>31370.595029621072</v>
      </c>
      <c r="Y24" s="29"/>
      <c r="Z24" s="170">
        <f>R24/V24-1</f>
        <v>2.6596351806387863E-2</v>
      </c>
      <c r="AA24" s="173"/>
    </row>
    <row r="25" spans="1:27" ht="12" customHeight="1" x14ac:dyDescent="0.25">
      <c r="A25" s="112"/>
      <c r="B25" s="32" t="s">
        <v>700</v>
      </c>
      <c r="C25" s="349" t="s">
        <v>34</v>
      </c>
      <c r="D25" s="1061">
        <v>7585677.5800000001</v>
      </c>
      <c r="E25" s="176">
        <v>7585677.5800000001</v>
      </c>
      <c r="F25" s="615" t="s">
        <v>131</v>
      </c>
      <c r="G25" s="25"/>
      <c r="H25" s="1061">
        <v>7892643.1900000004</v>
      </c>
      <c r="I25" s="195">
        <v>7892643.1900000004</v>
      </c>
      <c r="J25" s="735">
        <v>0</v>
      </c>
      <c r="K25" s="36"/>
      <c r="L25" s="1231">
        <f t="shared" si="10"/>
        <v>-3.8892624765924623E-2</v>
      </c>
      <c r="M25" s="112"/>
      <c r="N25" s="1047">
        <f>VLOOKUP(B25,'FX rates'!$B$9:$K$116,9,FALSE)</f>
        <v>67.088700000000003</v>
      </c>
      <c r="O25" s="1251">
        <f>VLOOKUP(B25,'FX rates'!$B$9:$K$116,10,FALSE)</f>
        <v>64.237116666666665</v>
      </c>
      <c r="P25" s="112"/>
      <c r="Q25" s="40" t="s">
        <v>700</v>
      </c>
      <c r="R25" s="1228">
        <f t="shared" ref="R25:R41" si="14">SUM(S25:T25)</f>
        <v>113069.37800255482</v>
      </c>
      <c r="S25" s="69">
        <f t="shared" si="11"/>
        <v>113069.37800255482</v>
      </c>
      <c r="T25" s="989" t="s">
        <v>131</v>
      </c>
      <c r="U25" s="199"/>
      <c r="V25" s="1228">
        <f t="shared" ref="V25:V41" si="15">SUM(W25:X25)</f>
        <v>122867.3327751583</v>
      </c>
      <c r="W25" s="638">
        <f t="shared" si="12"/>
        <v>122867.3327751583</v>
      </c>
      <c r="X25" s="989">
        <f t="shared" si="13"/>
        <v>0</v>
      </c>
      <c r="Y25" s="36"/>
      <c r="Z25" s="177">
        <f>R25/V25-1</f>
        <v>-7.9744180583241731E-2</v>
      </c>
      <c r="AA25" s="178"/>
    </row>
    <row r="26" spans="1:27" ht="12" customHeight="1" x14ac:dyDescent="0.25">
      <c r="A26" s="112"/>
      <c r="B26" s="32" t="s">
        <v>35</v>
      </c>
      <c r="C26" s="349" t="s">
        <v>36</v>
      </c>
      <c r="D26" s="1061">
        <f t="shared" ref="D26:D41" si="16">SUM(E26:F26)</f>
        <v>440662.67</v>
      </c>
      <c r="E26" s="176">
        <v>435661</v>
      </c>
      <c r="F26" s="615">
        <v>5001.67</v>
      </c>
      <c r="G26" s="25"/>
      <c r="H26" s="1061">
        <f t="shared" ref="H26:H41" si="17">SUM(I26:J26)</f>
        <v>485627.60000000003</v>
      </c>
      <c r="I26" s="195">
        <v>478724.64</v>
      </c>
      <c r="J26" s="735">
        <v>6902.96</v>
      </c>
      <c r="K26" s="36"/>
      <c r="L26" s="1231">
        <f t="shared" si="10"/>
        <v>-9.2591380720535757E-2</v>
      </c>
      <c r="M26" s="112"/>
      <c r="N26" s="1047">
        <f>VLOOKUP(B26,'FX rates'!$B$9:$K$116,9,FALSE)</f>
        <v>4.1405099999999999</v>
      </c>
      <c r="O26" s="1251">
        <f>VLOOKUP(B26,'FX rates'!$B$9:$K$116,10,FALSE)</f>
        <v>3.9326249999999994</v>
      </c>
      <c r="P26" s="112"/>
      <c r="Q26" s="40" t="s">
        <v>35</v>
      </c>
      <c r="R26" s="1228">
        <f t="shared" si="14"/>
        <v>106427.14786342745</v>
      </c>
      <c r="S26" s="69">
        <f t="shared" si="11"/>
        <v>105219.16382281409</v>
      </c>
      <c r="T26" s="989">
        <f>F26/N26</f>
        <v>1207.9840406133544</v>
      </c>
      <c r="U26" s="199"/>
      <c r="V26" s="1228">
        <f t="shared" si="15"/>
        <v>123486.88217157753</v>
      </c>
      <c r="W26" s="638">
        <f t="shared" si="12"/>
        <v>121731.57623724613</v>
      </c>
      <c r="X26" s="989">
        <f t="shared" si="13"/>
        <v>1755.3059343313946</v>
      </c>
      <c r="Y26" s="36"/>
      <c r="Z26" s="177">
        <f t="shared" ref="Z26:Z40" si="18">R26/V26-1</f>
        <v>-0.13815017440027844</v>
      </c>
      <c r="AA26" s="178"/>
    </row>
    <row r="27" spans="1:27" ht="12" customHeight="1" x14ac:dyDescent="0.25">
      <c r="A27" s="112"/>
      <c r="B27" s="32" t="s">
        <v>37</v>
      </c>
      <c r="C27" s="349" t="s">
        <v>38</v>
      </c>
      <c r="D27" s="1061">
        <f t="shared" si="16"/>
        <v>176935</v>
      </c>
      <c r="E27" s="176">
        <v>176935</v>
      </c>
      <c r="F27" s="615" t="s">
        <v>131</v>
      </c>
      <c r="G27" s="25"/>
      <c r="H27" s="1061">
        <f t="shared" si="17"/>
        <v>253251.01</v>
      </c>
      <c r="I27" s="195">
        <v>253251.01</v>
      </c>
      <c r="J27" s="735">
        <v>0</v>
      </c>
      <c r="K27" s="36"/>
      <c r="L27" s="1231">
        <f t="shared" si="10"/>
        <v>-0.30134533323282703</v>
      </c>
      <c r="M27" s="112"/>
      <c r="N27" s="1047">
        <f>VLOOKUP(B27,'FX rates'!$B$9:$K$116,9,FALSE)</f>
        <v>143.32</v>
      </c>
      <c r="O27" s="1251">
        <f>VLOOKUP(B27,'FX rates'!$B$9:$K$116,10,FALSE)</f>
        <v>134.75891666666666</v>
      </c>
      <c r="P27" s="112"/>
      <c r="Q27" s="40" t="s">
        <v>37</v>
      </c>
      <c r="R27" s="1228">
        <f t="shared" si="14"/>
        <v>1234.5450739603684</v>
      </c>
      <c r="S27" s="69">
        <f t="shared" si="11"/>
        <v>1234.5450739603684</v>
      </c>
      <c r="T27" s="989" t="s">
        <v>131</v>
      </c>
      <c r="U27" s="199"/>
      <c r="V27" s="1228">
        <f t="shared" si="15"/>
        <v>1879.2894471423351</v>
      </c>
      <c r="W27" s="638">
        <f t="shared" si="12"/>
        <v>1879.2894471423351</v>
      </c>
      <c r="X27" s="989">
        <f t="shared" si="13"/>
        <v>0</v>
      </c>
      <c r="Y27" s="36"/>
      <c r="Z27" s="177">
        <f t="shared" si="18"/>
        <v>-0.34307880255613143</v>
      </c>
      <c r="AA27" s="178"/>
    </row>
    <row r="28" spans="1:27" ht="12" customHeight="1" x14ac:dyDescent="0.25">
      <c r="A28" s="112"/>
      <c r="B28" s="32" t="s">
        <v>39</v>
      </c>
      <c r="C28" s="349" t="s">
        <v>40</v>
      </c>
      <c r="D28" s="1061">
        <f t="shared" si="16"/>
        <v>500399000</v>
      </c>
      <c r="E28" s="176">
        <v>500399000</v>
      </c>
      <c r="F28" s="615">
        <v>0</v>
      </c>
      <c r="G28" s="25"/>
      <c r="H28" s="1061">
        <f t="shared" si="17"/>
        <v>412638466.5</v>
      </c>
      <c r="I28" s="195">
        <v>412638466.5</v>
      </c>
      <c r="J28" s="735">
        <v>0</v>
      </c>
      <c r="K28" s="36"/>
      <c r="L28" s="1231">
        <f t="shared" si="10"/>
        <v>0.21268141636039159</v>
      </c>
      <c r="M28" s="112"/>
      <c r="N28" s="1047">
        <f>VLOOKUP(B28,'FX rates'!$B$9:$K$116,9,FALSE)</f>
        <v>22126.1</v>
      </c>
      <c r="O28" s="1251">
        <f>VLOOKUP(B28,'FX rates'!$B$9:$K$116,10,FALSE)</f>
        <v>21810.383333333335</v>
      </c>
      <c r="P28" s="112"/>
      <c r="Q28" s="40" t="s">
        <v>39</v>
      </c>
      <c r="R28" s="1228">
        <f t="shared" si="14"/>
        <v>22615.779554462832</v>
      </c>
      <c r="S28" s="69">
        <f t="shared" si="11"/>
        <v>22615.779554462832</v>
      </c>
      <c r="T28" s="989">
        <f t="shared" ref="T28:T35" si="19">F28/N28</f>
        <v>0</v>
      </c>
      <c r="U28" s="199"/>
      <c r="V28" s="1228">
        <f t="shared" si="15"/>
        <v>18919.358738154533</v>
      </c>
      <c r="W28" s="638">
        <f t="shared" si="12"/>
        <v>18919.358738154533</v>
      </c>
      <c r="X28" s="989">
        <f t="shared" si="13"/>
        <v>0</v>
      </c>
      <c r="Y28" s="36"/>
      <c r="Z28" s="177">
        <f t="shared" si="18"/>
        <v>0.19537770108739227</v>
      </c>
      <c r="AA28" s="178"/>
    </row>
    <row r="29" spans="1:27" ht="12" customHeight="1" x14ac:dyDescent="0.25">
      <c r="B29" s="32" t="s">
        <v>41</v>
      </c>
      <c r="C29" s="349" t="s">
        <v>42</v>
      </c>
      <c r="D29" s="1061">
        <f t="shared" si="16"/>
        <v>10476813</v>
      </c>
      <c r="E29" s="176">
        <v>10121400</v>
      </c>
      <c r="F29" s="615">
        <v>355413</v>
      </c>
      <c r="G29" s="91"/>
      <c r="H29" s="1061">
        <f t="shared" si="17"/>
        <v>16479147.09</v>
      </c>
      <c r="I29" s="195">
        <v>16032817.609999999</v>
      </c>
      <c r="J29" s="735">
        <v>446329.48</v>
      </c>
      <c r="K29" s="36"/>
      <c r="L29" s="1231">
        <f t="shared" si="10"/>
        <v>-0.36423815244918722</v>
      </c>
      <c r="N29" s="1047">
        <f>VLOOKUP(B29,'FX rates'!$B$9:$K$116,9,FALSE)</f>
        <v>7.76173</v>
      </c>
      <c r="O29" s="1251">
        <f>VLOOKUP(B29,'FX rates'!$B$9:$K$116,10,FALSE)</f>
        <v>7.7515833333333335</v>
      </c>
      <c r="Q29" s="40" t="s">
        <v>41</v>
      </c>
      <c r="R29" s="1228">
        <f t="shared" si="14"/>
        <v>1349803.8452767618</v>
      </c>
      <c r="S29" s="69">
        <f t="shared" si="11"/>
        <v>1304013.4093816713</v>
      </c>
      <c r="T29" s="989">
        <f t="shared" si="19"/>
        <v>45790.435895090399</v>
      </c>
      <c r="U29" s="224"/>
      <c r="V29" s="1228">
        <f t="shared" si="15"/>
        <v>2125907.2348659951</v>
      </c>
      <c r="W29" s="638">
        <f t="shared" si="12"/>
        <v>2068328.0977004697</v>
      </c>
      <c r="X29" s="989">
        <f t="shared" si="13"/>
        <v>57579.137165525317</v>
      </c>
      <c r="Y29" s="36"/>
      <c r="Z29" s="177">
        <f t="shared" si="18"/>
        <v>-0.3650692640114912</v>
      </c>
      <c r="AA29" s="178"/>
    </row>
    <row r="30" spans="1:27" ht="12" customHeight="1" x14ac:dyDescent="0.25">
      <c r="A30" s="112"/>
      <c r="B30" s="32" t="s">
        <v>43</v>
      </c>
      <c r="C30" s="349" t="s">
        <v>44</v>
      </c>
      <c r="D30" s="1061">
        <f t="shared" si="16"/>
        <v>1221710000</v>
      </c>
      <c r="E30" s="176">
        <v>1221710000</v>
      </c>
      <c r="F30" s="615">
        <v>0</v>
      </c>
      <c r="G30" s="25"/>
      <c r="H30" s="1061">
        <f t="shared" si="17"/>
        <v>1035107351.38</v>
      </c>
      <c r="I30" s="195">
        <v>1035107351.38</v>
      </c>
      <c r="J30" s="735">
        <v>0</v>
      </c>
      <c r="K30" s="36"/>
      <c r="L30" s="1231">
        <f t="shared" si="10"/>
        <v>0.18027371593025812</v>
      </c>
      <c r="M30" s="112"/>
      <c r="N30" s="1047">
        <f>VLOOKUP(B30,'FX rates'!$B$9:$K$116,9,FALSE)</f>
        <v>13271.8</v>
      </c>
      <c r="O30" s="1251">
        <f>VLOOKUP(B30,'FX rates'!$B$9:$K$116,10,FALSE)</f>
        <v>13413.625</v>
      </c>
      <c r="P30" s="112"/>
      <c r="Q30" s="40" t="s">
        <v>43</v>
      </c>
      <c r="R30" s="1228">
        <f t="shared" si="14"/>
        <v>92053.074940852035</v>
      </c>
      <c r="S30" s="69">
        <f t="shared" si="11"/>
        <v>92053.074940852035</v>
      </c>
      <c r="T30" s="989">
        <f t="shared" si="19"/>
        <v>0</v>
      </c>
      <c r="U30" s="199"/>
      <c r="V30" s="1228">
        <f t="shared" si="15"/>
        <v>77168.353176713979</v>
      </c>
      <c r="W30" s="638">
        <f t="shared" si="12"/>
        <v>77168.353176713979</v>
      </c>
      <c r="X30" s="989">
        <f t="shared" si="13"/>
        <v>0</v>
      </c>
      <c r="Y30" s="36"/>
      <c r="Z30" s="177">
        <f t="shared" si="18"/>
        <v>0.19288634720573006</v>
      </c>
      <c r="AA30" s="178"/>
    </row>
    <row r="31" spans="1:27" ht="12" customHeight="1" x14ac:dyDescent="0.25">
      <c r="A31" s="112"/>
      <c r="B31" s="32" t="s">
        <v>45</v>
      </c>
      <c r="C31" s="349" t="s">
        <v>46</v>
      </c>
      <c r="D31" s="1061">
        <f t="shared" si="16"/>
        <v>611754840</v>
      </c>
      <c r="E31" s="176">
        <v>611151000</v>
      </c>
      <c r="F31" s="615">
        <v>603840</v>
      </c>
      <c r="G31" s="25"/>
      <c r="H31" s="1061">
        <f t="shared" si="17"/>
        <v>671342412.93000007</v>
      </c>
      <c r="I31" s="195">
        <v>671313318.23000002</v>
      </c>
      <c r="J31" s="735">
        <v>29094.7</v>
      </c>
      <c r="K31" s="36"/>
      <c r="L31" s="1231">
        <f t="shared" si="10"/>
        <v>-8.875883868253856E-2</v>
      </c>
      <c r="M31" s="112"/>
      <c r="N31" s="1047">
        <f>VLOOKUP(B31,'FX rates'!$B$9:$K$116,9,FALSE)</f>
        <v>108.739</v>
      </c>
      <c r="O31" s="1251">
        <f>VLOOKUP(B31,'FX rates'!$B$9:$K$116,10,FALSE)</f>
        <v>121.12333333333335</v>
      </c>
      <c r="P31" s="112"/>
      <c r="Q31" s="40" t="s">
        <v>45</v>
      </c>
      <c r="R31" s="1228">
        <f t="shared" si="14"/>
        <v>5625900.9187136162</v>
      </c>
      <c r="S31" s="69">
        <f t="shared" si="11"/>
        <v>5620347.8052952476</v>
      </c>
      <c r="T31" s="989">
        <f t="shared" si="19"/>
        <v>5553.1134183687545</v>
      </c>
      <c r="U31" s="199"/>
      <c r="V31" s="1228">
        <f t="shared" si="15"/>
        <v>5542634.8867270267</v>
      </c>
      <c r="W31" s="638">
        <f t="shared" si="12"/>
        <v>5542394.6795002334</v>
      </c>
      <c r="X31" s="989">
        <f t="shared" si="13"/>
        <v>240.20722679362632</v>
      </c>
      <c r="Y31" s="36"/>
      <c r="Z31" s="177">
        <f t="shared" si="18"/>
        <v>1.5022824647170419E-2</v>
      </c>
      <c r="AA31" s="178"/>
    </row>
    <row r="32" spans="1:27" ht="12" customHeight="1" x14ac:dyDescent="0.25">
      <c r="A32" s="112"/>
      <c r="B32" s="32" t="s">
        <v>47</v>
      </c>
      <c r="C32" s="349" t="s">
        <v>48</v>
      </c>
      <c r="D32" s="1061">
        <f t="shared" si="16"/>
        <v>1926639400</v>
      </c>
      <c r="E32" s="176">
        <v>1903670000</v>
      </c>
      <c r="F32" s="615">
        <v>22969400</v>
      </c>
      <c r="G32" s="25"/>
      <c r="H32" s="1061">
        <f t="shared" si="17"/>
        <v>2186409425</v>
      </c>
      <c r="I32" s="195">
        <v>2162733434</v>
      </c>
      <c r="J32" s="735">
        <v>23675991</v>
      </c>
      <c r="K32" s="36"/>
      <c r="L32" s="1231">
        <f t="shared" si="10"/>
        <v>-0.11881124460483883</v>
      </c>
      <c r="M32" s="112"/>
      <c r="N32" s="1047">
        <f>VLOOKUP(B32,'FX rates'!$B$9:$K$116,9,FALSE)</f>
        <v>1157.23</v>
      </c>
      <c r="O32" s="1251">
        <f>VLOOKUP(B32,'FX rates'!$B$9:$K$116,10,FALSE)</f>
        <v>1134.5608333333332</v>
      </c>
      <c r="P32" s="112"/>
      <c r="Q32" s="40" t="s">
        <v>47</v>
      </c>
      <c r="R32" s="1228">
        <f t="shared" si="14"/>
        <v>1664871.6331239252</v>
      </c>
      <c r="S32" s="69">
        <f t="shared" si="11"/>
        <v>1645023.0291299049</v>
      </c>
      <c r="T32" s="989">
        <f t="shared" si="19"/>
        <v>19848.603994020203</v>
      </c>
      <c r="U32" s="199"/>
      <c r="V32" s="1228">
        <f t="shared" si="15"/>
        <v>1927097.570058312</v>
      </c>
      <c r="W32" s="638">
        <f t="shared" si="12"/>
        <v>1906229.5916261286</v>
      </c>
      <c r="X32" s="989">
        <f t="shared" si="13"/>
        <v>20867.978432183379</v>
      </c>
      <c r="Y32" s="36"/>
      <c r="Z32" s="177">
        <f t="shared" si="18"/>
        <v>-0.13607299443922405</v>
      </c>
      <c r="AA32" s="178"/>
    </row>
    <row r="33" spans="1:27" ht="12" customHeight="1" x14ac:dyDescent="0.25">
      <c r="A33" s="112"/>
      <c r="B33" s="32" t="s">
        <v>49</v>
      </c>
      <c r="C33" s="349" t="s">
        <v>34</v>
      </c>
      <c r="D33" s="1061">
        <f t="shared" si="16"/>
        <v>46453700</v>
      </c>
      <c r="E33" s="176">
        <v>46453700</v>
      </c>
      <c r="F33" s="615">
        <v>0</v>
      </c>
      <c r="G33" s="25"/>
      <c r="H33" s="1061">
        <f t="shared" si="17"/>
        <v>43375812.490000002</v>
      </c>
      <c r="I33" s="195">
        <v>43375812.490000002</v>
      </c>
      <c r="J33" s="735">
        <v>0</v>
      </c>
      <c r="K33" s="36"/>
      <c r="L33" s="1231">
        <f t="shared" si="10"/>
        <v>7.0958613414090724E-2</v>
      </c>
      <c r="M33" s="112"/>
      <c r="N33" s="1047">
        <f>VLOOKUP(B33,'FX rates'!$B$9:$K$116,9,FALSE)</f>
        <v>67.088700000000003</v>
      </c>
      <c r="O33" s="1251">
        <f>VLOOKUP(B33,'FX rates'!$B$9:$K$116,10,FALSE)</f>
        <v>64.237116666666665</v>
      </c>
      <c r="P33" s="112"/>
      <c r="Q33" s="40" t="s">
        <v>49</v>
      </c>
      <c r="R33" s="1228">
        <f t="shared" si="14"/>
        <v>692422.12175820966</v>
      </c>
      <c r="S33" s="69">
        <f t="shared" si="11"/>
        <v>692422.12175820966</v>
      </c>
      <c r="T33" s="989">
        <f t="shared" si="19"/>
        <v>0</v>
      </c>
      <c r="U33" s="199"/>
      <c r="V33" s="1228">
        <f t="shared" si="15"/>
        <v>675245.32140945515</v>
      </c>
      <c r="W33" s="638">
        <f t="shared" si="12"/>
        <v>675245.32140945515</v>
      </c>
      <c r="X33" s="989">
        <f t="shared" si="13"/>
        <v>0</v>
      </c>
      <c r="Y33" s="36"/>
      <c r="Z33" s="177">
        <f t="shared" si="18"/>
        <v>2.5437866511834439E-2</v>
      </c>
      <c r="AA33" s="178"/>
    </row>
    <row r="34" spans="1:27" ht="12" customHeight="1" x14ac:dyDescent="0.25">
      <c r="A34" s="112"/>
      <c r="B34" s="32" t="s">
        <v>50</v>
      </c>
      <c r="C34" s="349" t="s">
        <v>51</v>
      </c>
      <c r="D34" s="1061">
        <f t="shared" si="16"/>
        <v>15715.41</v>
      </c>
      <c r="E34" s="176">
        <v>15361.1</v>
      </c>
      <c r="F34" s="615">
        <v>354.31</v>
      </c>
      <c r="G34" s="25"/>
      <c r="H34" s="1061">
        <f t="shared" si="17"/>
        <v>13542.55</v>
      </c>
      <c r="I34" s="195">
        <v>13219.16</v>
      </c>
      <c r="J34" s="735">
        <v>323.39</v>
      </c>
      <c r="K34" s="36"/>
      <c r="L34" s="1231">
        <f t="shared" si="10"/>
        <v>0.16044688777224383</v>
      </c>
      <c r="M34" s="112"/>
      <c r="N34" s="1047">
        <f>VLOOKUP(B34,'FX rates'!$B$9:$K$116,9,FALSE)</f>
        <v>1.43571</v>
      </c>
      <c r="O34" s="1251">
        <f>VLOOKUP(B34,'FX rates'!$B$9:$K$116,10,FALSE)</f>
        <v>1.4432166666666666</v>
      </c>
      <c r="P34" s="112"/>
      <c r="Q34" s="40" t="s">
        <v>50</v>
      </c>
      <c r="R34" s="1228">
        <f t="shared" si="14"/>
        <v>10946.089391311616</v>
      </c>
      <c r="S34" s="69">
        <f t="shared" si="11"/>
        <v>10699.305570066379</v>
      </c>
      <c r="T34" s="989">
        <f t="shared" si="19"/>
        <v>246.78382124523753</v>
      </c>
      <c r="U34" s="199"/>
      <c r="V34" s="1228">
        <f t="shared" si="15"/>
        <v>9383.5875879112627</v>
      </c>
      <c r="W34" s="638">
        <f t="shared" si="12"/>
        <v>9159.5117388241542</v>
      </c>
      <c r="X34" s="989">
        <f t="shared" si="13"/>
        <v>224.07584908710865</v>
      </c>
      <c r="Y34" s="29"/>
      <c r="Z34" s="177">
        <f t="shared" si="18"/>
        <v>0.16651433034133989</v>
      </c>
      <c r="AA34" s="178"/>
    </row>
    <row r="35" spans="1:27" ht="12" customHeight="1" x14ac:dyDescent="0.25">
      <c r="A35" s="112"/>
      <c r="B35" s="142" t="s">
        <v>719</v>
      </c>
      <c r="C35" s="349" t="s">
        <v>52</v>
      </c>
      <c r="D35" s="1061">
        <f t="shared" si="16"/>
        <v>1775569.84</v>
      </c>
      <c r="E35" s="176">
        <v>1775260</v>
      </c>
      <c r="F35" s="615">
        <v>309.83999999999997</v>
      </c>
      <c r="G35" s="25"/>
      <c r="H35" s="1061">
        <f t="shared" si="17"/>
        <v>1800531.41</v>
      </c>
      <c r="I35" s="195">
        <v>1799739.03</v>
      </c>
      <c r="J35" s="735">
        <v>792.38</v>
      </c>
      <c r="K35" s="36"/>
      <c r="L35" s="1231">
        <f t="shared" si="10"/>
        <v>-1.3863446014529584E-2</v>
      </c>
      <c r="M35" s="112"/>
      <c r="N35" s="1047">
        <f>VLOOKUP(B35,'FX rates'!$B$9:$K$116,9,FALSE)</f>
        <v>47.413499999999999</v>
      </c>
      <c r="O35" s="1251">
        <f>VLOOKUP(B35,'FX rates'!$B$9:$K$116,10,FALSE)</f>
        <v>45.567158333333339</v>
      </c>
      <c r="P35" s="112"/>
      <c r="Q35" s="142" t="s">
        <v>723</v>
      </c>
      <c r="R35" s="1228">
        <f t="shared" si="14"/>
        <v>37448.613580520316</v>
      </c>
      <c r="S35" s="69">
        <f t="shared" si="11"/>
        <v>37442.07873285035</v>
      </c>
      <c r="T35" s="989">
        <f t="shared" si="19"/>
        <v>6.5348476699674141</v>
      </c>
      <c r="U35" s="199"/>
      <c r="V35" s="1228">
        <f t="shared" si="15"/>
        <v>39513.796248357961</v>
      </c>
      <c r="W35" s="638">
        <f t="shared" si="12"/>
        <v>39496.406970005257</v>
      </c>
      <c r="X35" s="989">
        <f t="shared" si="13"/>
        <v>17.389278352702483</v>
      </c>
      <c r="Y35" s="36"/>
      <c r="Z35" s="177">
        <f t="shared" si="18"/>
        <v>-5.2264850860121226E-2</v>
      </c>
      <c r="AA35" s="178"/>
    </row>
    <row r="36" spans="1:27" ht="12" customHeight="1" x14ac:dyDescent="0.25">
      <c r="A36" s="112"/>
      <c r="B36" s="32" t="s">
        <v>53</v>
      </c>
      <c r="C36" s="349" t="s">
        <v>54</v>
      </c>
      <c r="D36" s="1061">
        <f t="shared" si="16"/>
        <v>49889700</v>
      </c>
      <c r="E36" s="176">
        <v>49889700</v>
      </c>
      <c r="F36" s="615" t="s">
        <v>131</v>
      </c>
      <c r="G36" s="25"/>
      <c r="H36" s="1061">
        <f t="shared" si="17"/>
        <v>132741775.45</v>
      </c>
      <c r="I36" s="195">
        <v>132741775.45</v>
      </c>
      <c r="J36" s="735">
        <v>0</v>
      </c>
      <c r="K36" s="36"/>
      <c r="L36" s="1231">
        <f t="shared" si="10"/>
        <v>-0.62415976559849462</v>
      </c>
      <c r="M36" s="112"/>
      <c r="N36" s="1047">
        <f>VLOOKUP(B36,'FX rates'!$B$9:$K$116,9,FALSE)</f>
        <v>6.6430100000000003</v>
      </c>
      <c r="O36" s="1251">
        <f>VLOOKUP(B36,'FX rates'!$B$9:$K$116,10,FALSE)</f>
        <v>6.2587916666666663</v>
      </c>
      <c r="P36" s="112"/>
      <c r="Q36" s="40" t="s">
        <v>53</v>
      </c>
      <c r="R36" s="1228">
        <f t="shared" si="14"/>
        <v>7510104.6061950829</v>
      </c>
      <c r="S36" s="69">
        <f t="shared" si="11"/>
        <v>7510104.6061950829</v>
      </c>
      <c r="T36" s="989" t="s">
        <v>131</v>
      </c>
      <c r="U36" s="199"/>
      <c r="V36" s="1228">
        <f t="shared" si="15"/>
        <v>21208850.289259776</v>
      </c>
      <c r="W36" s="638">
        <f t="shared" si="12"/>
        <v>21208850.289259776</v>
      </c>
      <c r="X36" s="989">
        <f t="shared" si="13"/>
        <v>0</v>
      </c>
      <c r="Y36" s="36"/>
      <c r="Z36" s="177">
        <f t="shared" si="18"/>
        <v>-0.64589760860360157</v>
      </c>
      <c r="AA36" s="178"/>
    </row>
    <row r="37" spans="1:27" ht="12" customHeight="1" x14ac:dyDescent="0.25">
      <c r="A37" s="112"/>
      <c r="B37" s="32" t="s">
        <v>55</v>
      </c>
      <c r="C37" s="349" t="s">
        <v>54</v>
      </c>
      <c r="D37" s="1061">
        <f t="shared" si="16"/>
        <v>77145700</v>
      </c>
      <c r="E37" s="176">
        <v>77145700</v>
      </c>
      <c r="F37" s="615" t="s">
        <v>131</v>
      </c>
      <c r="G37" s="25"/>
      <c r="H37" s="1061">
        <f t="shared" si="17"/>
        <v>122436881.01000001</v>
      </c>
      <c r="I37" s="195">
        <v>122436881.01000001</v>
      </c>
      <c r="J37" s="735">
        <v>0</v>
      </c>
      <c r="K37" s="36"/>
      <c r="L37" s="1231">
        <f t="shared" si="10"/>
        <v>-0.36991452768468397</v>
      </c>
      <c r="M37" s="112"/>
      <c r="N37" s="1047">
        <f>VLOOKUP(B37,'FX rates'!$B$9:$K$116,9,FALSE)</f>
        <v>6.6430100000000003</v>
      </c>
      <c r="O37" s="1251">
        <f>VLOOKUP(B37,'FX rates'!$B$9:$K$116,10,FALSE)</f>
        <v>6.2587916666666663</v>
      </c>
      <c r="P37" s="112"/>
      <c r="Q37" s="40" t="s">
        <v>55</v>
      </c>
      <c r="R37" s="1228">
        <f t="shared" si="14"/>
        <v>11613063.957453022</v>
      </c>
      <c r="S37" s="69">
        <f t="shared" si="11"/>
        <v>11613063.957453022</v>
      </c>
      <c r="T37" s="989" t="s">
        <v>131</v>
      </c>
      <c r="U37" s="199"/>
      <c r="V37" s="1228">
        <f t="shared" si="15"/>
        <v>19562383.209219035</v>
      </c>
      <c r="W37" s="638">
        <f t="shared" si="12"/>
        <v>19562383.209219035</v>
      </c>
      <c r="X37" s="989">
        <f t="shared" si="13"/>
        <v>0</v>
      </c>
      <c r="Y37" s="36"/>
      <c r="Z37" s="177">
        <f t="shared" si="18"/>
        <v>-0.4063574037349289</v>
      </c>
      <c r="AA37" s="178"/>
    </row>
    <row r="38" spans="1:27" ht="12" customHeight="1" x14ac:dyDescent="0.25">
      <c r="A38" s="112"/>
      <c r="B38" s="32" t="s">
        <v>56</v>
      </c>
      <c r="C38" s="349" t="s">
        <v>57</v>
      </c>
      <c r="D38" s="1061">
        <f t="shared" si="16"/>
        <v>271905</v>
      </c>
      <c r="E38" s="176">
        <v>271905</v>
      </c>
      <c r="F38" s="615" t="s">
        <v>131</v>
      </c>
      <c r="G38" s="25"/>
      <c r="H38" s="1061">
        <f t="shared" si="17"/>
        <v>279975.46999999997</v>
      </c>
      <c r="I38" s="195">
        <v>279975.46999999997</v>
      </c>
      <c r="J38" s="735">
        <v>0</v>
      </c>
      <c r="K38" s="36"/>
      <c r="L38" s="1231">
        <f t="shared" si="10"/>
        <v>-2.8825632474159157E-2</v>
      </c>
      <c r="M38" s="112"/>
      <c r="N38" s="1047">
        <f>VLOOKUP(B38,'FX rates'!$B$9:$K$116,9,FALSE)</f>
        <v>1.3807</v>
      </c>
      <c r="O38" s="1251">
        <f>VLOOKUP(B38,'FX rates'!$B$9:$K$116,10,FALSE)</f>
        <v>1.3789</v>
      </c>
      <c r="P38" s="112"/>
      <c r="Q38" s="40" t="s">
        <v>56</v>
      </c>
      <c r="R38" s="1228">
        <f t="shared" si="14"/>
        <v>196932.71528934597</v>
      </c>
      <c r="S38" s="69">
        <f t="shared" si="11"/>
        <v>196932.71528934597</v>
      </c>
      <c r="T38" s="989" t="s">
        <v>131</v>
      </c>
      <c r="U38" s="199"/>
      <c r="V38" s="1228">
        <f t="shared" si="15"/>
        <v>203042.62092972657</v>
      </c>
      <c r="W38" s="638">
        <f t="shared" si="12"/>
        <v>203042.62092972657</v>
      </c>
      <c r="X38" s="989">
        <f t="shared" si="13"/>
        <v>0</v>
      </c>
      <c r="Y38" s="36"/>
      <c r="Z38" s="177">
        <f t="shared" si="18"/>
        <v>-3.0091739421031494E-2</v>
      </c>
      <c r="AA38" s="178"/>
    </row>
    <row r="39" spans="1:27" ht="12" customHeight="1" x14ac:dyDescent="0.25">
      <c r="A39" s="112"/>
      <c r="B39" s="142" t="s">
        <v>632</v>
      </c>
      <c r="C39" s="349" t="s">
        <v>59</v>
      </c>
      <c r="D39" s="1061">
        <f t="shared" si="16"/>
        <v>11591600</v>
      </c>
      <c r="E39" s="176">
        <v>11591600</v>
      </c>
      <c r="F39" s="615" t="s">
        <v>131</v>
      </c>
      <c r="G39" s="25"/>
      <c r="H39" s="1061">
        <f t="shared" si="17"/>
        <v>9767563.7599999998</v>
      </c>
      <c r="I39" s="195">
        <v>9767563.7599999998</v>
      </c>
      <c r="J39" s="735">
        <v>0</v>
      </c>
      <c r="K39" s="36"/>
      <c r="L39" s="1231">
        <f t="shared" si="10"/>
        <v>0.18674423682492555</v>
      </c>
      <c r="M39" s="112"/>
      <c r="N39" s="1047">
        <f>VLOOKUP(B39,'FX rates'!$B$9:$K$116,9,FALSE)</f>
        <v>35.209800000000001</v>
      </c>
      <c r="O39" s="1251">
        <f>VLOOKUP(B39,'FX rates'!$B$9:$K$116,10,FALSE)</f>
        <v>34.372733333333329</v>
      </c>
      <c r="P39" s="112"/>
      <c r="Q39" s="40" t="s">
        <v>58</v>
      </c>
      <c r="R39" s="1228">
        <f t="shared" si="14"/>
        <v>329215.16168793914</v>
      </c>
      <c r="S39" s="69">
        <f t="shared" si="11"/>
        <v>329215.16168793914</v>
      </c>
      <c r="T39" s="989" t="s">
        <v>131</v>
      </c>
      <c r="U39" s="199"/>
      <c r="V39" s="1228">
        <f t="shared" si="15"/>
        <v>284166.04711874336</v>
      </c>
      <c r="W39" s="638">
        <f t="shared" si="12"/>
        <v>284166.04711874336</v>
      </c>
      <c r="X39" s="989">
        <f t="shared" si="13"/>
        <v>0</v>
      </c>
      <c r="Y39" s="36"/>
      <c r="Z39" s="177">
        <f t="shared" si="18"/>
        <v>0.1585309540881612</v>
      </c>
      <c r="AA39" s="178"/>
    </row>
    <row r="40" spans="1:27" ht="12" customHeight="1" x14ac:dyDescent="0.25">
      <c r="B40" s="32" t="s">
        <v>60</v>
      </c>
      <c r="C40" s="349" t="s">
        <v>61</v>
      </c>
      <c r="D40" s="1061">
        <f t="shared" si="16"/>
        <v>5027654</v>
      </c>
      <c r="E40" s="176">
        <v>4745420</v>
      </c>
      <c r="F40" s="615">
        <v>282234</v>
      </c>
      <c r="G40" s="91"/>
      <c r="H40" s="1061">
        <f t="shared" si="17"/>
        <v>5668138.5499999998</v>
      </c>
      <c r="I40" s="195">
        <v>5352544.88</v>
      </c>
      <c r="J40" s="735">
        <v>315593.67</v>
      </c>
      <c r="K40" s="36"/>
      <c r="L40" s="1231">
        <f t="shared" si="10"/>
        <v>-0.11299733490106727</v>
      </c>
      <c r="N40" s="1047">
        <f>VLOOKUP(B40,'FX rates'!$B$9:$K$116,9,FALSE)</f>
        <v>32.213900000000002</v>
      </c>
      <c r="O40" s="1251">
        <f>VLOOKUP(B40,'FX rates'!$B$9:$K$116,10,FALSE)</f>
        <v>31.764266666666668</v>
      </c>
      <c r="Q40" s="40" t="s">
        <v>60</v>
      </c>
      <c r="R40" s="1228">
        <f t="shared" si="14"/>
        <v>156070.95073865631</v>
      </c>
      <c r="S40" s="69">
        <f t="shared" si="11"/>
        <v>147309.70171261474</v>
      </c>
      <c r="T40" s="989">
        <f>F40/N40</f>
        <v>8761.2490260415525</v>
      </c>
      <c r="U40" s="224"/>
      <c r="V40" s="1228">
        <f t="shared" si="15"/>
        <v>178443.86616827291</v>
      </c>
      <c r="W40" s="638">
        <f t="shared" si="12"/>
        <v>168508.37251082977</v>
      </c>
      <c r="X40" s="989">
        <f t="shared" si="13"/>
        <v>9935.4936574431631</v>
      </c>
      <c r="Y40" s="36"/>
      <c r="Z40" s="177">
        <f t="shared" si="18"/>
        <v>-0.12537789003360256</v>
      </c>
      <c r="AA40" s="178"/>
    </row>
    <row r="41" spans="1:27" ht="12" customHeight="1" x14ac:dyDescent="0.25">
      <c r="A41" s="112"/>
      <c r="B41" s="42" t="s">
        <v>62</v>
      </c>
      <c r="C41" s="352" t="s">
        <v>61</v>
      </c>
      <c r="D41" s="1062">
        <f t="shared" si="16"/>
        <v>16492630</v>
      </c>
      <c r="E41" s="616">
        <v>15322500</v>
      </c>
      <c r="F41" s="617">
        <v>1170130</v>
      </c>
      <c r="G41" s="25"/>
      <c r="H41" s="1062">
        <f t="shared" si="17"/>
        <v>19934927.879999999</v>
      </c>
      <c r="I41" s="1717">
        <v>18544432.59</v>
      </c>
      <c r="J41" s="905">
        <v>1390495.29</v>
      </c>
      <c r="K41" s="36"/>
      <c r="L41" s="1232">
        <f t="shared" si="10"/>
        <v>-0.17267671599923537</v>
      </c>
      <c r="M41" s="112"/>
      <c r="N41" s="1049">
        <f>VLOOKUP(B41,'FX rates'!$B$9:$K$116,9,FALSE)</f>
        <v>32.213900000000002</v>
      </c>
      <c r="O41" s="1252">
        <f>VLOOKUP(B41,'FX rates'!$B$9:$K$116,10,FALSE)</f>
        <v>31.764266666666668</v>
      </c>
      <c r="P41" s="112"/>
      <c r="Q41" s="46" t="s">
        <v>62</v>
      </c>
      <c r="R41" s="1229">
        <f t="shared" si="14"/>
        <v>511972.47151074535</v>
      </c>
      <c r="S41" s="1304">
        <f t="shared" si="11"/>
        <v>475648.71064975054</v>
      </c>
      <c r="T41" s="1285">
        <f>F41/N41</f>
        <v>36323.760860994786</v>
      </c>
      <c r="U41" s="199"/>
      <c r="V41" s="1229">
        <f t="shared" si="15"/>
        <v>627589.74067295738</v>
      </c>
      <c r="W41" s="639">
        <f t="shared" si="12"/>
        <v>583814.28366046539</v>
      </c>
      <c r="X41" s="1285">
        <f t="shared" si="13"/>
        <v>43775.457012492021</v>
      </c>
      <c r="Y41" s="36"/>
      <c r="Z41" s="182">
        <f>R41/V41-1</f>
        <v>-0.1842242816752182</v>
      </c>
      <c r="AA41" s="178"/>
    </row>
    <row r="42" spans="1:27" ht="12" customHeight="1" x14ac:dyDescent="0.25">
      <c r="A42" s="112"/>
      <c r="B42" s="72"/>
      <c r="C42" s="183"/>
      <c r="D42" s="893"/>
      <c r="E42" s="893"/>
      <c r="F42" s="893"/>
      <c r="G42" s="25"/>
      <c r="H42" s="893"/>
      <c r="I42" s="893"/>
      <c r="J42" s="893"/>
      <c r="K42" s="1"/>
      <c r="L42" s="804"/>
      <c r="M42" s="804"/>
      <c r="N42" s="804"/>
      <c r="O42" s="804"/>
      <c r="P42" s="112"/>
      <c r="Q42" s="157" t="s">
        <v>30</v>
      </c>
      <c r="R42" s="185">
        <f>SUM(R24:R41)</f>
        <v>30854156.94994254</v>
      </c>
      <c r="S42" s="29"/>
      <c r="T42" s="29"/>
      <c r="U42" s="199"/>
      <c r="V42" s="186">
        <f>SUM(V24:V41)</f>
        <v>53527339.228595257</v>
      </c>
      <c r="W42" s="29"/>
      <c r="X42" s="29"/>
      <c r="Y42" s="112"/>
      <c r="Z42" s="184">
        <f>R42/V42-1</f>
        <v>-0.42358134376573497</v>
      </c>
      <c r="AA42" s="178"/>
    </row>
    <row r="43" spans="1:27" ht="12" customHeight="1" x14ac:dyDescent="0.25">
      <c r="A43" s="187"/>
      <c r="B43" s="48"/>
      <c r="C43" s="183"/>
      <c r="D43" s="893"/>
      <c r="E43" s="893"/>
      <c r="F43" s="893"/>
      <c r="G43" s="1302"/>
      <c r="H43" s="893"/>
      <c r="I43" s="893"/>
      <c r="J43" s="893"/>
      <c r="K43" s="405"/>
      <c r="L43" s="804"/>
      <c r="M43" s="804"/>
      <c r="N43" s="804"/>
      <c r="O43" s="804"/>
      <c r="P43" s="187"/>
      <c r="Q43" s="48"/>
      <c r="R43" s="185"/>
      <c r="S43" s="29"/>
      <c r="T43" s="29"/>
      <c r="U43" s="807"/>
      <c r="V43" s="186"/>
      <c r="W43" s="29"/>
      <c r="X43" s="29"/>
      <c r="Y43" s="187"/>
      <c r="Z43" s="191"/>
      <c r="AA43" s="178"/>
    </row>
    <row r="44" spans="1:27" ht="12" customHeight="1" x14ac:dyDescent="0.25">
      <c r="A44" s="187"/>
      <c r="B44" s="20" t="s">
        <v>64</v>
      </c>
      <c r="C44" s="118"/>
      <c r="D44" s="49"/>
      <c r="E44" s="36"/>
      <c r="F44" s="36"/>
      <c r="G44" s="1302"/>
      <c r="H44" s="49"/>
      <c r="I44" s="36"/>
      <c r="J44" s="36"/>
      <c r="K44" s="405"/>
      <c r="L44" s="804"/>
      <c r="M44" s="804"/>
      <c r="N44" s="804"/>
      <c r="O44" s="804"/>
      <c r="P44" s="187"/>
      <c r="Q44" s="395" t="s">
        <v>64</v>
      </c>
      <c r="R44" s="185"/>
      <c r="S44" s="29"/>
      <c r="T44" s="29"/>
      <c r="U44" s="807"/>
      <c r="V44" s="186"/>
      <c r="W44" s="29"/>
      <c r="X44" s="29"/>
      <c r="Y44" s="187"/>
      <c r="Z44" s="184"/>
      <c r="AA44" s="178"/>
    </row>
    <row r="45" spans="1:27" ht="12" customHeight="1" x14ac:dyDescent="0.25">
      <c r="A45" s="112"/>
      <c r="B45" s="26" t="s">
        <v>65</v>
      </c>
      <c r="C45" s="167" t="s">
        <v>66</v>
      </c>
      <c r="D45" s="1504">
        <f>SUM(E45:F45)</f>
        <v>48971.049999999996</v>
      </c>
      <c r="E45" s="1676">
        <v>48863.6</v>
      </c>
      <c r="F45" s="614">
        <v>107.45</v>
      </c>
      <c r="G45" s="25"/>
      <c r="H45" s="1504">
        <f>SUM(I45:J45)</f>
        <v>60102.73</v>
      </c>
      <c r="I45" s="1547">
        <v>60102.73</v>
      </c>
      <c r="J45" s="733">
        <v>0</v>
      </c>
      <c r="K45" s="36"/>
      <c r="L45" s="1230">
        <f t="shared" ref="L45:L73" si="20">SUM(D45-H45)/H45</f>
        <v>-0.18521088809110681</v>
      </c>
      <c r="M45" s="112"/>
      <c r="N45" s="1045">
        <f>VLOOKUP(B45,'FX rates'!$B$9:$K$116,9,FALSE)</f>
        <v>3.6721599999999999</v>
      </c>
      <c r="O45" s="1250">
        <f>VLOOKUP(B45,'FX rates'!$B$9:$K$116,10,FALSE)</f>
        <v>3.6724250000000005</v>
      </c>
      <c r="P45" s="112"/>
      <c r="Q45" s="31" t="s">
        <v>65</v>
      </c>
      <c r="R45" s="1227">
        <f>SUM(S45:T45)</f>
        <v>13335.761513659536</v>
      </c>
      <c r="S45" s="1059">
        <f>E45/N45</f>
        <v>13306.500806065096</v>
      </c>
      <c r="T45" s="998">
        <f>F45/N45</f>
        <v>29.26070759444033</v>
      </c>
      <c r="U45" s="199"/>
      <c r="V45" s="1227">
        <f>SUM(W45:X45)</f>
        <v>16365.951653199179</v>
      </c>
      <c r="W45" s="646">
        <f t="shared" ref="W45:W73" si="21">I45/O45</f>
        <v>16365.951653199179</v>
      </c>
      <c r="X45" s="998">
        <f t="shared" ref="X45:X73" si="22">J45/O45</f>
        <v>0</v>
      </c>
      <c r="Y45" s="36"/>
      <c r="Z45" s="170">
        <f>R45/V45-1</f>
        <v>-0.18515208915133929</v>
      </c>
      <c r="AA45" s="178"/>
    </row>
    <row r="46" spans="1:27" ht="12" customHeight="1" x14ac:dyDescent="0.25">
      <c r="A46" s="112"/>
      <c r="B46" s="142" t="s">
        <v>165</v>
      </c>
      <c r="C46" s="174" t="s">
        <v>68</v>
      </c>
      <c r="D46" s="1061">
        <f t="shared" ref="D46:D73" si="23">SUM(E46:F46)</f>
        <v>1823.64</v>
      </c>
      <c r="E46" s="176">
        <v>1823.64</v>
      </c>
      <c r="F46" s="615">
        <v>0</v>
      </c>
      <c r="G46" s="25"/>
      <c r="H46" s="1061">
        <f t="shared" ref="H46:H73" si="24">SUM(I46:J46)</f>
        <v>2511.9499999999998</v>
      </c>
      <c r="I46" s="195">
        <v>2511.9499999999998</v>
      </c>
      <c r="J46" s="735">
        <v>0</v>
      </c>
      <c r="K46" s="36"/>
      <c r="L46" s="1231">
        <f t="shared" si="20"/>
        <v>-0.27401421206632287</v>
      </c>
      <c r="M46" s="112"/>
      <c r="N46" s="1047">
        <f>VLOOKUP(B46,'FX rates'!$B$9:$K$116,9,FALSE)</f>
        <v>0.70638299999999998</v>
      </c>
      <c r="O46" s="1251">
        <f>VLOOKUP(B46,'FX rates'!$B$9:$K$116,10,FALSE)</f>
        <v>0.70687500000000014</v>
      </c>
      <c r="P46" s="112"/>
      <c r="Q46" s="40" t="s">
        <v>67</v>
      </c>
      <c r="R46" s="1228">
        <f t="shared" ref="R46:R73" si="25">SUM(S46:T46)</f>
        <v>2581.6589583837667</v>
      </c>
      <c r="S46" s="69">
        <f>E46/N46</f>
        <v>2581.6589583837667</v>
      </c>
      <c r="T46" s="989">
        <f>F46/N46</f>
        <v>0</v>
      </c>
      <c r="U46" s="199"/>
      <c r="V46" s="1228">
        <f t="shared" ref="V46:V73" si="26">SUM(W46:X46)</f>
        <v>3553.5985853227221</v>
      </c>
      <c r="W46" s="638">
        <f t="shared" si="21"/>
        <v>3553.5985853227221</v>
      </c>
      <c r="X46" s="989">
        <f t="shared" si="22"/>
        <v>0</v>
      </c>
      <c r="Y46" s="36"/>
      <c r="Z46" s="177">
        <f>R46/V46-1</f>
        <v>-0.27350855860684897</v>
      </c>
      <c r="AA46" s="178"/>
    </row>
    <row r="47" spans="1:27" ht="12" customHeight="1" x14ac:dyDescent="0.25">
      <c r="A47" s="112"/>
      <c r="B47" s="142" t="s">
        <v>166</v>
      </c>
      <c r="C47" s="174" t="s">
        <v>70</v>
      </c>
      <c r="D47" s="1061">
        <f t="shared" si="23"/>
        <v>12879.210000000001</v>
      </c>
      <c r="E47" s="176">
        <v>12572.2</v>
      </c>
      <c r="F47" s="615">
        <v>307.01</v>
      </c>
      <c r="G47" s="25"/>
      <c r="H47" s="1061">
        <f t="shared" si="24"/>
        <v>16829.55</v>
      </c>
      <c r="I47" s="195">
        <v>16421.29</v>
      </c>
      <c r="J47" s="735">
        <v>408.26</v>
      </c>
      <c r="K47" s="36"/>
      <c r="L47" s="1231">
        <f t="shared" si="20"/>
        <v>-0.23472641870994759</v>
      </c>
      <c r="M47" s="112"/>
      <c r="N47" s="1047">
        <f>VLOOKUP(B47,'FX rates'!$B$9:$K$116,9,FALSE)</f>
        <v>0.90380700000000003</v>
      </c>
      <c r="O47" s="1251">
        <f>VLOOKUP(B47,'FX rates'!$B$9:$K$116,10,FALSE)</f>
        <v>0.90706666666666669</v>
      </c>
      <c r="P47" s="112"/>
      <c r="Q47" s="40" t="s">
        <v>166</v>
      </c>
      <c r="R47" s="1228">
        <f t="shared" si="25"/>
        <v>14249.956019371393</v>
      </c>
      <c r="S47" s="69">
        <f>E47/N47</f>
        <v>13910.270666193115</v>
      </c>
      <c r="T47" s="989">
        <f>F47/N47</f>
        <v>339.68535317827809</v>
      </c>
      <c r="U47" s="199"/>
      <c r="V47" s="1228">
        <f t="shared" si="26"/>
        <v>18553.818168455095</v>
      </c>
      <c r="W47" s="638">
        <f t="shared" si="21"/>
        <v>18103.729972071145</v>
      </c>
      <c r="X47" s="989">
        <f t="shared" si="22"/>
        <v>450.08819638394823</v>
      </c>
      <c r="Y47" s="36"/>
      <c r="Z47" s="177">
        <f t="shared" ref="Z47:Z72" si="27">R47/V47-1</f>
        <v>-0.23196638611027565</v>
      </c>
      <c r="AA47" s="178"/>
    </row>
    <row r="48" spans="1:27" ht="12" customHeight="1" x14ac:dyDescent="0.25">
      <c r="A48" s="112"/>
      <c r="B48" s="32" t="s">
        <v>71</v>
      </c>
      <c r="C48" s="174" t="s">
        <v>72</v>
      </c>
      <c r="D48" s="1061">
        <f t="shared" si="23"/>
        <v>124.41</v>
      </c>
      <c r="E48" s="176">
        <v>124.41</v>
      </c>
      <c r="F48" s="615" t="s">
        <v>131</v>
      </c>
      <c r="G48" s="25"/>
      <c r="H48" s="1061">
        <f t="shared" si="24"/>
        <v>109.97</v>
      </c>
      <c r="I48" s="195">
        <v>109.97</v>
      </c>
      <c r="J48" s="735">
        <v>0</v>
      </c>
      <c r="K48" s="36"/>
      <c r="L48" s="1231">
        <f t="shared" si="20"/>
        <v>0.13130853869237064</v>
      </c>
      <c r="M48" s="112"/>
      <c r="N48" s="1047">
        <f>VLOOKUP(B48,'FX rates'!$B$9:$K$116,9,FALSE)</f>
        <v>0.37407000000000001</v>
      </c>
      <c r="O48" s="1251">
        <f>VLOOKUP(B48,'FX rates'!$B$9:$K$116,10,FALSE)</f>
        <v>0.37501666666666661</v>
      </c>
      <c r="P48" s="112"/>
      <c r="Q48" s="40" t="s">
        <v>71</v>
      </c>
      <c r="R48" s="1228">
        <f t="shared" si="25"/>
        <v>332.58481032961743</v>
      </c>
      <c r="S48" s="69">
        <f>E48/N48</f>
        <v>332.58481032961743</v>
      </c>
      <c r="T48" s="989" t="s">
        <v>131</v>
      </c>
      <c r="U48" s="199"/>
      <c r="V48" s="1228">
        <f t="shared" si="26"/>
        <v>293.24030043109201</v>
      </c>
      <c r="W48" s="638">
        <f t="shared" si="21"/>
        <v>293.24030043109201</v>
      </c>
      <c r="X48" s="989">
        <f t="shared" si="22"/>
        <v>0</v>
      </c>
      <c r="Y48" s="36"/>
      <c r="Z48" s="177">
        <f t="shared" si="27"/>
        <v>0.13417156455195656</v>
      </c>
      <c r="AA48" s="178"/>
    </row>
    <row r="49" spans="1:27" ht="12" customHeight="1" x14ac:dyDescent="0.25">
      <c r="A49" s="112"/>
      <c r="B49" s="142" t="s">
        <v>167</v>
      </c>
      <c r="C49" s="174" t="s">
        <v>70</v>
      </c>
      <c r="D49" s="1061">
        <f t="shared" si="23"/>
        <v>2393380</v>
      </c>
      <c r="E49" s="176" t="s">
        <v>131</v>
      </c>
      <c r="F49" s="615">
        <v>2393380</v>
      </c>
      <c r="G49" s="25"/>
      <c r="H49" s="1061">
        <f t="shared" si="24"/>
        <v>2862247.4</v>
      </c>
      <c r="I49" s="195">
        <v>0</v>
      </c>
      <c r="J49" s="735">
        <v>2862247.4</v>
      </c>
      <c r="K49" s="36"/>
      <c r="L49" s="1231">
        <f t="shared" si="20"/>
        <v>-0.16381092703586697</v>
      </c>
      <c r="M49" s="112"/>
      <c r="N49" s="1047">
        <f>VLOOKUP(B49,'FX rates'!$B$9:$K$116,9,FALSE)</f>
        <v>0.90380700000000003</v>
      </c>
      <c r="O49" s="1251">
        <f>VLOOKUP(B49,'FX rates'!$B$9:$K$116,10,FALSE)</f>
        <v>0.90706666666666669</v>
      </c>
      <c r="P49" s="112"/>
      <c r="Q49" s="763" t="s">
        <v>167</v>
      </c>
      <c r="R49" s="1228">
        <f t="shared" si="25"/>
        <v>2648109.6074715066</v>
      </c>
      <c r="S49" s="69" t="s">
        <v>131</v>
      </c>
      <c r="T49" s="989">
        <f t="shared" ref="T49:T54" si="28">F49/N49</f>
        <v>2648109.6074715066</v>
      </c>
      <c r="U49" s="199"/>
      <c r="V49" s="1228">
        <f t="shared" si="26"/>
        <v>3155498.3830662942</v>
      </c>
      <c r="W49" s="638">
        <f t="shared" si="21"/>
        <v>0</v>
      </c>
      <c r="X49" s="989">
        <f t="shared" si="22"/>
        <v>3155498.3830662942</v>
      </c>
      <c r="Y49" s="36"/>
      <c r="Z49" s="177">
        <f>R49/V49-1</f>
        <v>-0.16079513091106146</v>
      </c>
      <c r="AA49" s="178"/>
    </row>
    <row r="50" spans="1:27" ht="12" customHeight="1" x14ac:dyDescent="0.25">
      <c r="A50" s="112"/>
      <c r="B50" s="32" t="s">
        <v>170</v>
      </c>
      <c r="C50" s="174" t="s">
        <v>70</v>
      </c>
      <c r="D50" s="1061">
        <f t="shared" si="23"/>
        <v>618930.24</v>
      </c>
      <c r="E50" s="176">
        <v>613334</v>
      </c>
      <c r="F50" s="615">
        <v>5596.24</v>
      </c>
      <c r="G50" s="25"/>
      <c r="H50" s="1061">
        <f t="shared" si="24"/>
        <v>904761.08000000007</v>
      </c>
      <c r="I50" s="195">
        <v>895428.41</v>
      </c>
      <c r="J50" s="735">
        <v>9332.67</v>
      </c>
      <c r="K50" s="36"/>
      <c r="L50" s="1231">
        <f t="shared" si="20"/>
        <v>-0.31591858482683632</v>
      </c>
      <c r="M50" s="112"/>
      <c r="N50" s="1047">
        <f>VLOOKUP(B50,'FX rates'!$B$9:$K$116,9,FALSE)</f>
        <v>0.90380700000000003</v>
      </c>
      <c r="O50" s="1251">
        <f>VLOOKUP(B50,'FX rates'!$B$9:$K$116,10,FALSE)</f>
        <v>0.90706666666666669</v>
      </c>
      <c r="P50" s="112"/>
      <c r="Q50" s="40" t="s">
        <v>73</v>
      </c>
      <c r="R50" s="1228">
        <f t="shared" si="25"/>
        <v>684803.54766006465</v>
      </c>
      <c r="S50" s="69">
        <f t="shared" ref="S50:S73" si="29">E50/N50</f>
        <v>678611.6947534153</v>
      </c>
      <c r="T50" s="989">
        <f t="shared" si="28"/>
        <v>6191.8529066493174</v>
      </c>
      <c r="U50" s="199"/>
      <c r="V50" s="1228">
        <f t="shared" si="26"/>
        <v>997458.19491400861</v>
      </c>
      <c r="W50" s="638">
        <f t="shared" si="21"/>
        <v>987169.34808172868</v>
      </c>
      <c r="X50" s="989">
        <f t="shared" si="22"/>
        <v>10288.846832279876</v>
      </c>
      <c r="Y50" s="36"/>
      <c r="Z50" s="177">
        <f t="shared" si="27"/>
        <v>-0.31345137956473257</v>
      </c>
      <c r="AA50" s="178"/>
    </row>
    <row r="51" spans="1:27" ht="12" customHeight="1" x14ac:dyDescent="0.25">
      <c r="A51" s="199"/>
      <c r="B51" s="32" t="s">
        <v>74</v>
      </c>
      <c r="C51" s="174" t="s">
        <v>75</v>
      </c>
      <c r="D51" s="1061">
        <f t="shared" si="23"/>
        <v>990103.4</v>
      </c>
      <c r="E51" s="176">
        <v>989521</v>
      </c>
      <c r="F51" s="615">
        <v>582.4</v>
      </c>
      <c r="G51" s="25"/>
      <c r="H51" s="1061">
        <f t="shared" si="24"/>
        <v>1019093.8300000001</v>
      </c>
      <c r="I51" s="195">
        <v>1018386.78</v>
      </c>
      <c r="J51" s="735">
        <v>707.05</v>
      </c>
      <c r="K51" s="36"/>
      <c r="L51" s="1231">
        <f t="shared" si="20"/>
        <v>-2.8447262800129061E-2</v>
      </c>
      <c r="M51" s="199"/>
      <c r="N51" s="1047">
        <f>VLOOKUP(B51,'FX rates'!$B$9:$K$116,9,FALSE)</f>
        <v>3.0224500000000001</v>
      </c>
      <c r="O51" s="1251">
        <f>VLOOKUP(B51,'FX rates'!$B$9:$K$116,10,FALSE)</f>
        <v>2.7519500000000003</v>
      </c>
      <c r="P51" s="199"/>
      <c r="Q51" s="40" t="s">
        <v>74</v>
      </c>
      <c r="R51" s="1228">
        <f t="shared" si="25"/>
        <v>327583.05348310142</v>
      </c>
      <c r="S51" s="69">
        <f t="shared" si="29"/>
        <v>327390.36212344287</v>
      </c>
      <c r="T51" s="989">
        <f t="shared" si="28"/>
        <v>192.69135965855514</v>
      </c>
      <c r="U51" s="199"/>
      <c r="V51" s="1228">
        <f t="shared" si="26"/>
        <v>370316.98613710277</v>
      </c>
      <c r="W51" s="638">
        <f t="shared" si="21"/>
        <v>370060.05923072726</v>
      </c>
      <c r="X51" s="989">
        <f t="shared" si="22"/>
        <v>256.92690637547918</v>
      </c>
      <c r="Y51" s="36"/>
      <c r="Z51" s="177">
        <f t="shared" si="27"/>
        <v>-0.11539825137316262</v>
      </c>
      <c r="AA51" s="178"/>
    </row>
    <row r="52" spans="1:27" ht="12" customHeight="1" x14ac:dyDescent="0.25">
      <c r="A52" s="112"/>
      <c r="B52" s="32" t="s">
        <v>76</v>
      </c>
      <c r="C52" s="174" t="s">
        <v>77</v>
      </c>
      <c r="D52" s="1061">
        <f t="shared" si="23"/>
        <v>32100.880000000001</v>
      </c>
      <c r="E52" s="176">
        <v>32019.5</v>
      </c>
      <c r="F52" s="615">
        <v>81.38</v>
      </c>
      <c r="G52" s="25"/>
      <c r="H52" s="1061">
        <f t="shared" si="24"/>
        <v>28757.79</v>
      </c>
      <c r="I52" s="195">
        <v>28736.7</v>
      </c>
      <c r="J52" s="735">
        <v>21.09</v>
      </c>
      <c r="K52" s="36"/>
      <c r="L52" s="1231">
        <f t="shared" si="20"/>
        <v>0.11624989263778615</v>
      </c>
      <c r="M52" s="112"/>
      <c r="N52" s="1047">
        <f>VLOOKUP(B52,'FX rates'!$B$9:$K$116,9,FALSE)</f>
        <v>9.7287599999999994</v>
      </c>
      <c r="O52" s="1251">
        <f>VLOOKUP(B52,'FX rates'!$B$9:$K$116,10,FALSE)</f>
        <v>9.7567166666666676</v>
      </c>
      <c r="P52" s="112"/>
      <c r="Q52" s="40" t="s">
        <v>76</v>
      </c>
      <c r="R52" s="1228">
        <f t="shared" si="25"/>
        <v>3299.5859698461059</v>
      </c>
      <c r="S52" s="69">
        <f t="shared" si="29"/>
        <v>3291.2210805899213</v>
      </c>
      <c r="T52" s="989">
        <f t="shared" si="28"/>
        <v>8.364889256184755</v>
      </c>
      <c r="U52" s="199"/>
      <c r="V52" s="1228">
        <f t="shared" si="26"/>
        <v>2947.4864324234759</v>
      </c>
      <c r="W52" s="638">
        <f t="shared" si="21"/>
        <v>2945.3248445942368</v>
      </c>
      <c r="X52" s="989">
        <f t="shared" si="22"/>
        <v>2.1615878292390027</v>
      </c>
      <c r="Y52" s="36"/>
      <c r="Z52" s="177">
        <f t="shared" si="27"/>
        <v>0.11945756002450114</v>
      </c>
      <c r="AA52" s="178"/>
    </row>
    <row r="53" spans="1:27" ht="12" customHeight="1" x14ac:dyDescent="0.25">
      <c r="A53" s="112"/>
      <c r="B53" s="32" t="s">
        <v>78</v>
      </c>
      <c r="C53" s="174" t="s">
        <v>70</v>
      </c>
      <c r="D53" s="1061">
        <f t="shared" si="23"/>
        <v>78.209999999999994</v>
      </c>
      <c r="E53" s="176">
        <v>78.209999999999994</v>
      </c>
      <c r="F53" s="615">
        <v>0</v>
      </c>
      <c r="G53" s="25"/>
      <c r="H53" s="1061">
        <f t="shared" si="24"/>
        <v>119.8</v>
      </c>
      <c r="I53" s="195">
        <v>119.8</v>
      </c>
      <c r="J53" s="735">
        <v>0</v>
      </c>
      <c r="K53" s="36"/>
      <c r="L53" s="1231">
        <f t="shared" si="20"/>
        <v>-0.34716193656093491</v>
      </c>
      <c r="M53" s="112"/>
      <c r="N53" s="1047">
        <f>VLOOKUP(B53,'FX rates'!$B$9:$K$116,9,FALSE)</f>
        <v>0.90380700000000003</v>
      </c>
      <c r="O53" s="1251">
        <f>VLOOKUP(B53,'FX rates'!$B$9:$K$116,10,FALSE)</f>
        <v>0.90706666666666669</v>
      </c>
      <c r="P53" s="112"/>
      <c r="Q53" s="40" t="s">
        <v>78</v>
      </c>
      <c r="R53" s="1228">
        <f t="shared" si="25"/>
        <v>86.533961343516907</v>
      </c>
      <c r="S53" s="69">
        <f t="shared" si="29"/>
        <v>86.533961343516907</v>
      </c>
      <c r="T53" s="989">
        <f t="shared" si="28"/>
        <v>0</v>
      </c>
      <c r="U53" s="199"/>
      <c r="V53" s="1228">
        <f t="shared" si="26"/>
        <v>132.07408496251654</v>
      </c>
      <c r="W53" s="638">
        <f t="shared" si="21"/>
        <v>132.07408496251654</v>
      </c>
      <c r="X53" s="989">
        <f t="shared" si="22"/>
        <v>0</v>
      </c>
      <c r="Y53" s="36"/>
      <c r="Z53" s="177">
        <f t="shared" si="27"/>
        <v>-0.34480741344469057</v>
      </c>
      <c r="AA53" s="178"/>
    </row>
    <row r="54" spans="1:27" ht="12" customHeight="1" x14ac:dyDescent="0.25">
      <c r="A54" s="112"/>
      <c r="B54" s="32" t="s">
        <v>79</v>
      </c>
      <c r="C54" s="174" t="s">
        <v>70</v>
      </c>
      <c r="D54" s="1061">
        <f t="shared" si="23"/>
        <v>1184364.2</v>
      </c>
      <c r="E54" s="176">
        <v>1110600</v>
      </c>
      <c r="F54" s="615">
        <v>73764.2</v>
      </c>
      <c r="G54" s="25"/>
      <c r="H54" s="1061">
        <f t="shared" si="24"/>
        <v>1409829.5999999999</v>
      </c>
      <c r="I54" s="195">
        <v>1322109.8999999999</v>
      </c>
      <c r="J54" s="735">
        <v>87719.7</v>
      </c>
      <c r="K54" s="36"/>
      <c r="L54" s="1231">
        <f t="shared" si="20"/>
        <v>-0.15992386597642716</v>
      </c>
      <c r="M54" s="112"/>
      <c r="N54" s="1047">
        <f>VLOOKUP(B54,'FX rates'!$B$9:$K$116,9,FALSE)</f>
        <v>0.90380700000000003</v>
      </c>
      <c r="O54" s="1251">
        <f>VLOOKUP(B54,'FX rates'!$B$9:$K$116,10,FALSE)</f>
        <v>0.90706666666666669</v>
      </c>
      <c r="P54" s="112"/>
      <c r="Q54" s="40" t="s">
        <v>79</v>
      </c>
      <c r="R54" s="1228">
        <f t="shared" si="25"/>
        <v>1310417.1576453822</v>
      </c>
      <c r="S54" s="69">
        <f t="shared" si="29"/>
        <v>1228802.1668342908</v>
      </c>
      <c r="T54" s="989">
        <f t="shared" si="28"/>
        <v>81614.990811091295</v>
      </c>
      <c r="U54" s="199"/>
      <c r="V54" s="1228">
        <f t="shared" si="26"/>
        <v>1554273.4087902394</v>
      </c>
      <c r="W54" s="638">
        <f t="shared" si="21"/>
        <v>1457566.4045274141</v>
      </c>
      <c r="X54" s="989">
        <f t="shared" si="22"/>
        <v>96707.004262825212</v>
      </c>
      <c r="Y54" s="36"/>
      <c r="Z54" s="177">
        <f t="shared" si="27"/>
        <v>-0.15689405079294338</v>
      </c>
      <c r="AA54" s="178"/>
    </row>
    <row r="55" spans="1:27" ht="12" customHeight="1" x14ac:dyDescent="0.25">
      <c r="A55" s="112"/>
      <c r="B55" s="32" t="s">
        <v>80</v>
      </c>
      <c r="C55" s="174" t="s">
        <v>66</v>
      </c>
      <c r="D55" s="1061">
        <f t="shared" si="23"/>
        <v>132786</v>
      </c>
      <c r="E55" s="176">
        <v>132786</v>
      </c>
      <c r="F55" s="615" t="s">
        <v>131</v>
      </c>
      <c r="G55" s="25"/>
      <c r="H55" s="1061">
        <f t="shared" si="24"/>
        <v>151392.63</v>
      </c>
      <c r="I55" s="195">
        <v>151392.63</v>
      </c>
      <c r="J55" s="735">
        <v>0</v>
      </c>
      <c r="K55" s="36"/>
      <c r="L55" s="1231">
        <f t="shared" si="20"/>
        <v>-0.12290314264307321</v>
      </c>
      <c r="M55" s="112"/>
      <c r="N55" s="1047">
        <f>VLOOKUP(B55,'FX rates'!$B$9:$K$116,9,FALSE)</f>
        <v>3.6721599999999999</v>
      </c>
      <c r="O55" s="1251">
        <f>VLOOKUP(B55,'FX rates'!$B$9:$K$116,10,FALSE)</f>
        <v>3.6724250000000005</v>
      </c>
      <c r="P55" s="112"/>
      <c r="Q55" s="40" t="s">
        <v>80</v>
      </c>
      <c r="R55" s="1228">
        <f t="shared" si="25"/>
        <v>36160.189098514231</v>
      </c>
      <c r="S55" s="69">
        <f t="shared" si="29"/>
        <v>36160.189098514231</v>
      </c>
      <c r="T55" s="989" t="s">
        <v>131</v>
      </c>
      <c r="U55" s="199"/>
      <c r="V55" s="1228">
        <f t="shared" si="26"/>
        <v>41224.158423929686</v>
      </c>
      <c r="W55" s="638">
        <f t="shared" si="21"/>
        <v>41224.158423929686</v>
      </c>
      <c r="X55" s="989">
        <f t="shared" si="22"/>
        <v>0</v>
      </c>
      <c r="Y55" s="36"/>
      <c r="Z55" s="177">
        <f t="shared" si="27"/>
        <v>-0.12283984728905795</v>
      </c>
      <c r="AA55" s="178"/>
    </row>
    <row r="56" spans="1:27" ht="12" customHeight="1" x14ac:dyDescent="0.25">
      <c r="A56" s="112"/>
      <c r="B56" s="32" t="s">
        <v>603</v>
      </c>
      <c r="C56" s="174" t="s">
        <v>81</v>
      </c>
      <c r="D56" s="1061">
        <f t="shared" si="23"/>
        <v>182413.68</v>
      </c>
      <c r="E56" s="176">
        <v>179236</v>
      </c>
      <c r="F56" s="615">
        <v>3177.68</v>
      </c>
      <c r="G56" s="25"/>
      <c r="H56" s="1061">
        <f t="shared" si="24"/>
        <v>117239.63</v>
      </c>
      <c r="I56" s="195">
        <v>115215.88</v>
      </c>
      <c r="J56" s="735">
        <v>2023.75</v>
      </c>
      <c r="K56" s="36"/>
      <c r="L56" s="1231">
        <f t="shared" si="20"/>
        <v>0.55590460324721247</v>
      </c>
      <c r="M56" s="112"/>
      <c r="N56" s="1047">
        <f>VLOOKUP(B56,'FX rates'!$B$9:$K$116,9,FALSE)</f>
        <v>10.021100000000001</v>
      </c>
      <c r="O56" s="1251">
        <f>VLOOKUP(B56,'FX rates'!$B$9:$K$116,10,FALSE)</f>
        <v>7.720041666666666</v>
      </c>
      <c r="P56" s="112"/>
      <c r="Q56" s="40" t="s">
        <v>601</v>
      </c>
      <c r="R56" s="1228">
        <f t="shared" si="25"/>
        <v>18202.959754917127</v>
      </c>
      <c r="S56" s="69">
        <f t="shared" si="29"/>
        <v>17885.860833641018</v>
      </c>
      <c r="T56" s="989">
        <f t="shared" ref="T56:T63" si="30">F56/N56</f>
        <v>317.09892127610738</v>
      </c>
      <c r="U56" s="199"/>
      <c r="V56" s="1228">
        <f t="shared" si="26"/>
        <v>15186.398605361588</v>
      </c>
      <c r="W56" s="638">
        <f t="shared" si="21"/>
        <v>14924.256237822552</v>
      </c>
      <c r="X56" s="989">
        <f t="shared" si="22"/>
        <v>262.14236753903532</v>
      </c>
      <c r="Y56" s="36"/>
      <c r="Z56" s="177">
        <f t="shared" si="27"/>
        <v>0.19863571528344681</v>
      </c>
      <c r="AA56" s="178"/>
    </row>
    <row r="57" spans="1:27" ht="12" customHeight="1" x14ac:dyDescent="0.25">
      <c r="A57" s="112"/>
      <c r="B57" s="32" t="s">
        <v>82</v>
      </c>
      <c r="C57" s="174" t="s">
        <v>70</v>
      </c>
      <c r="D57" s="1061">
        <f t="shared" si="23"/>
        <v>1601437</v>
      </c>
      <c r="E57" s="176">
        <v>1596090</v>
      </c>
      <c r="F57" s="615">
        <v>5347</v>
      </c>
      <c r="G57" s="25"/>
      <c r="H57" s="1061">
        <f t="shared" si="24"/>
        <v>1882173</v>
      </c>
      <c r="I57" s="195">
        <v>1876380</v>
      </c>
      <c r="J57" s="735">
        <v>5793</v>
      </c>
      <c r="K57" s="36"/>
      <c r="L57" s="1231">
        <f t="shared" si="20"/>
        <v>-0.1491552583104741</v>
      </c>
      <c r="M57" s="112"/>
      <c r="N57" s="1047">
        <f>VLOOKUP(B57,'FX rates'!$B$9:$K$116,9,FALSE)</f>
        <v>0.90380700000000003</v>
      </c>
      <c r="O57" s="1251">
        <f>VLOOKUP(B57,'FX rates'!$B$9:$K$116,10,FALSE)</f>
        <v>0.90706666666666669</v>
      </c>
      <c r="P57" s="112"/>
      <c r="Q57" s="40" t="s">
        <v>82</v>
      </c>
      <c r="R57" s="1228">
        <f t="shared" si="25"/>
        <v>1771879.3946052641</v>
      </c>
      <c r="S57" s="69">
        <f t="shared" si="29"/>
        <v>1765963.3085382166</v>
      </c>
      <c r="T57" s="989">
        <f t="shared" si="30"/>
        <v>5916.0860670475004</v>
      </c>
      <c r="U57" s="199"/>
      <c r="V57" s="1228">
        <f t="shared" si="26"/>
        <v>2075010.6570630602</v>
      </c>
      <c r="W57" s="638">
        <f t="shared" si="21"/>
        <v>2068624.136410407</v>
      </c>
      <c r="X57" s="989">
        <f t="shared" si="22"/>
        <v>6386.5206526532411</v>
      </c>
      <c r="Y57" s="36"/>
      <c r="Z57" s="177">
        <f t="shared" si="27"/>
        <v>-0.14608660511018468</v>
      </c>
      <c r="AA57" s="178"/>
    </row>
    <row r="58" spans="1:27" ht="12" customHeight="1" x14ac:dyDescent="0.25">
      <c r="A58" s="112"/>
      <c r="B58" s="32" t="s">
        <v>83</v>
      </c>
      <c r="C58" s="174" t="s">
        <v>70</v>
      </c>
      <c r="D58" s="1061">
        <f t="shared" si="23"/>
        <v>23543.23</v>
      </c>
      <c r="E58" s="176">
        <v>23490.799999999999</v>
      </c>
      <c r="F58" s="615">
        <v>52.43</v>
      </c>
      <c r="G58" s="25"/>
      <c r="H58" s="1061">
        <f t="shared" si="24"/>
        <v>19256.64</v>
      </c>
      <c r="I58" s="195">
        <v>19154.64</v>
      </c>
      <c r="J58" s="735">
        <v>102</v>
      </c>
      <c r="K58" s="36"/>
      <c r="L58" s="1231">
        <f t="shared" si="20"/>
        <v>0.22260321634511526</v>
      </c>
      <c r="M58" s="112"/>
      <c r="N58" s="1047">
        <f>VLOOKUP(B58,'FX rates'!$B$9:$K$116,9,FALSE)</f>
        <v>0.90380700000000003</v>
      </c>
      <c r="O58" s="1251">
        <f>VLOOKUP(B58,'FX rates'!$B$9:$K$116,10,FALSE)</f>
        <v>0.90706666666666669</v>
      </c>
      <c r="P58" s="112"/>
      <c r="Q58" s="40" t="s">
        <v>83</v>
      </c>
      <c r="R58" s="1228">
        <f t="shared" si="25"/>
        <v>26048.957354833496</v>
      </c>
      <c r="S58" s="69">
        <f t="shared" si="29"/>
        <v>25990.947182307726</v>
      </c>
      <c r="T58" s="989">
        <f t="shared" si="30"/>
        <v>58.010172525771537</v>
      </c>
      <c r="U58" s="199"/>
      <c r="V58" s="1228">
        <f t="shared" si="26"/>
        <v>21229.575187417315</v>
      </c>
      <c r="W58" s="638">
        <f t="shared" si="21"/>
        <v>21117.124797883287</v>
      </c>
      <c r="X58" s="989">
        <f t="shared" si="22"/>
        <v>112.4503895340291</v>
      </c>
      <c r="Y58" s="36"/>
      <c r="Z58" s="177">
        <f t="shared" si="27"/>
        <v>0.22701265215483968</v>
      </c>
      <c r="AA58" s="178"/>
    </row>
    <row r="59" spans="1:27" ht="12" customHeight="1" x14ac:dyDescent="0.25">
      <c r="A59" s="112"/>
      <c r="B59" s="32" t="s">
        <v>84</v>
      </c>
      <c r="C59" s="174" t="s">
        <v>85</v>
      </c>
      <c r="D59" s="1061">
        <f t="shared" si="23"/>
        <v>5513570</v>
      </c>
      <c r="E59" s="176">
        <v>3997550</v>
      </c>
      <c r="F59" s="615">
        <v>1516020</v>
      </c>
      <c r="G59" s="25"/>
      <c r="H59" s="1061">
        <f t="shared" si="24"/>
        <v>4679161.2</v>
      </c>
      <c r="I59" s="195">
        <v>3602929.96</v>
      </c>
      <c r="J59" s="735">
        <v>1076231.24</v>
      </c>
      <c r="K59" s="36"/>
      <c r="L59" s="1231">
        <f t="shared" si="20"/>
        <v>0.17832443985900717</v>
      </c>
      <c r="M59" s="112"/>
      <c r="N59" s="1047">
        <f>VLOOKUP(B59,'FX rates'!$B$9:$K$116,9,FALSE)</f>
        <v>14.6919</v>
      </c>
      <c r="O59" s="1251">
        <f>VLOOKUP(B59,'FX rates'!$B$9:$K$116,10,FALSE)</f>
        <v>12.923733333333333</v>
      </c>
      <c r="P59" s="112"/>
      <c r="Q59" s="40" t="s">
        <v>84</v>
      </c>
      <c r="R59" s="1228">
        <f t="shared" si="25"/>
        <v>375279.57582069025</v>
      </c>
      <c r="S59" s="69">
        <f t="shared" si="29"/>
        <v>272092.10517359903</v>
      </c>
      <c r="T59" s="989">
        <f t="shared" si="30"/>
        <v>103187.47064709125</v>
      </c>
      <c r="U59" s="199"/>
      <c r="V59" s="1228">
        <f t="shared" si="26"/>
        <v>362059.5596731595</v>
      </c>
      <c r="W59" s="638">
        <f t="shared" si="21"/>
        <v>278783.99120997032</v>
      </c>
      <c r="X59" s="989">
        <f t="shared" si="22"/>
        <v>83275.568463189178</v>
      </c>
      <c r="Y59" s="36"/>
      <c r="Z59" s="177">
        <f t="shared" si="27"/>
        <v>3.6513374096418749E-2</v>
      </c>
      <c r="AA59" s="178"/>
    </row>
    <row r="60" spans="1:27" ht="12" customHeight="1" x14ac:dyDescent="0.25">
      <c r="A60" s="112"/>
      <c r="B60" s="32" t="s">
        <v>86</v>
      </c>
      <c r="C60" s="174" t="s">
        <v>87</v>
      </c>
      <c r="D60" s="1061">
        <f t="shared" si="23"/>
        <v>245176.76</v>
      </c>
      <c r="E60" s="176">
        <v>239797</v>
      </c>
      <c r="F60" s="615">
        <v>5379.76</v>
      </c>
      <c r="G60" s="25"/>
      <c r="H60" s="1061">
        <f t="shared" si="24"/>
        <v>898786.94</v>
      </c>
      <c r="I60" s="195">
        <v>896082.36</v>
      </c>
      <c r="J60" s="735">
        <v>2704.58</v>
      </c>
      <c r="K60" s="36"/>
      <c r="L60" s="1231">
        <f t="shared" si="20"/>
        <v>-0.7272137042845771</v>
      </c>
      <c r="M60" s="112"/>
      <c r="N60" s="1047">
        <f>VLOOKUP(B60,'FX rates'!$B$9:$K$116,9,FALSE)</f>
        <v>339.55200000000002</v>
      </c>
      <c r="O60" s="1251">
        <f>VLOOKUP(B60,'FX rates'!$B$9:$K$116,10,FALSE)</f>
        <v>227.18299999999999</v>
      </c>
      <c r="P60" s="112"/>
      <c r="Q60" s="40" t="s">
        <v>86</v>
      </c>
      <c r="R60" s="1228">
        <f t="shared" si="25"/>
        <v>722.05953727264159</v>
      </c>
      <c r="S60" s="69">
        <f t="shared" si="29"/>
        <v>706.21583733861087</v>
      </c>
      <c r="T60" s="989">
        <f t="shared" si="30"/>
        <v>15.843699934030722</v>
      </c>
      <c r="U60" s="199"/>
      <c r="V60" s="1228">
        <f t="shared" si="26"/>
        <v>3956.2244534142078</v>
      </c>
      <c r="W60" s="638">
        <f t="shared" si="21"/>
        <v>3944.3196013786242</v>
      </c>
      <c r="X60" s="989">
        <f t="shared" si="22"/>
        <v>11.904852035583648</v>
      </c>
      <c r="Y60" s="36"/>
      <c r="Z60" s="177">
        <f t="shared" si="27"/>
        <v>-0.81748772199982067</v>
      </c>
      <c r="AA60" s="178"/>
    </row>
    <row r="61" spans="1:27" ht="12" customHeight="1" x14ac:dyDescent="0.25">
      <c r="A61" s="112"/>
      <c r="B61" s="32" t="s">
        <v>88</v>
      </c>
      <c r="C61" s="174" t="s">
        <v>70</v>
      </c>
      <c r="D61" s="1061">
        <f t="shared" si="23"/>
        <v>74.2</v>
      </c>
      <c r="E61" s="176">
        <v>64.87</v>
      </c>
      <c r="F61" s="615">
        <v>9.33</v>
      </c>
      <c r="G61" s="25"/>
      <c r="H61" s="1061">
        <f t="shared" si="24"/>
        <v>100.43</v>
      </c>
      <c r="I61" s="195">
        <v>87.81</v>
      </c>
      <c r="J61" s="735">
        <v>12.62</v>
      </c>
      <c r="K61" s="36"/>
      <c r="L61" s="1231">
        <f t="shared" si="20"/>
        <v>-0.26117693916160512</v>
      </c>
      <c r="M61" s="112"/>
      <c r="N61" s="1047">
        <f>VLOOKUP(B61,'FX rates'!$B$9:$K$116,9,FALSE)</f>
        <v>0.90380700000000003</v>
      </c>
      <c r="O61" s="1251">
        <f>VLOOKUP(B61,'FX rates'!$B$9:$K$116,10,FALSE)</f>
        <v>0.90706666666666669</v>
      </c>
      <c r="P61" s="112"/>
      <c r="Q61" s="40" t="s">
        <v>88</v>
      </c>
      <c r="R61" s="1228">
        <f t="shared" si="25"/>
        <v>82.097173400958383</v>
      </c>
      <c r="S61" s="69">
        <f t="shared" si="29"/>
        <v>71.774173025878312</v>
      </c>
      <c r="T61" s="989">
        <f t="shared" si="30"/>
        <v>10.323000375080078</v>
      </c>
      <c r="U61" s="199"/>
      <c r="V61" s="1228">
        <f t="shared" si="26"/>
        <v>110.71953549904454</v>
      </c>
      <c r="W61" s="638">
        <f t="shared" si="21"/>
        <v>96.806555931206816</v>
      </c>
      <c r="X61" s="989">
        <f t="shared" si="22"/>
        <v>13.912979567837718</v>
      </c>
      <c r="Y61" s="36"/>
      <c r="Z61" s="177">
        <f t="shared" si="27"/>
        <v>-0.25851230290189531</v>
      </c>
      <c r="AA61" s="178"/>
    </row>
    <row r="62" spans="1:27" ht="12" customHeight="1" x14ac:dyDescent="0.25">
      <c r="A62" s="112"/>
      <c r="B62" s="32" t="s">
        <v>89</v>
      </c>
      <c r="C62" s="174" t="s">
        <v>70</v>
      </c>
      <c r="D62" s="1061">
        <f t="shared" si="23"/>
        <v>77.83</v>
      </c>
      <c r="E62" s="176">
        <v>77.83</v>
      </c>
      <c r="F62" s="615">
        <v>0</v>
      </c>
      <c r="G62" s="25"/>
      <c r="H62" s="1061">
        <f t="shared" si="24"/>
        <v>81.27</v>
      </c>
      <c r="I62" s="195">
        <v>81.27</v>
      </c>
      <c r="J62" s="735">
        <v>0</v>
      </c>
      <c r="K62" s="36"/>
      <c r="L62" s="1231">
        <f t="shared" si="20"/>
        <v>-4.2328042328042305E-2</v>
      </c>
      <c r="M62" s="112"/>
      <c r="N62" s="1047">
        <f>VLOOKUP(B62,'FX rates'!$B$9:$K$116,9,FALSE)</f>
        <v>0.90380700000000003</v>
      </c>
      <c r="O62" s="1251">
        <f>VLOOKUP(B62,'FX rates'!$B$9:$K$116,10,FALSE)</f>
        <v>0.90706666666666669</v>
      </c>
      <c r="P62" s="112"/>
      <c r="Q62" s="40" t="s">
        <v>89</v>
      </c>
      <c r="R62" s="1228">
        <f t="shared" si="25"/>
        <v>86.113517598336813</v>
      </c>
      <c r="S62" s="69">
        <f t="shared" si="29"/>
        <v>86.113517598336813</v>
      </c>
      <c r="T62" s="989">
        <f t="shared" si="30"/>
        <v>0</v>
      </c>
      <c r="U62" s="199"/>
      <c r="V62" s="1228">
        <f t="shared" si="26"/>
        <v>89.596501543436716</v>
      </c>
      <c r="W62" s="638">
        <f t="shared" si="21"/>
        <v>89.596501543436716</v>
      </c>
      <c r="X62" s="989">
        <f t="shared" si="22"/>
        <v>0</v>
      </c>
      <c r="Y62" s="36"/>
      <c r="Z62" s="177">
        <f t="shared" si="27"/>
        <v>-3.8874106523136276E-2</v>
      </c>
      <c r="AA62" s="178"/>
    </row>
    <row r="63" spans="1:27" ht="12" customHeight="1" x14ac:dyDescent="0.25">
      <c r="A63" s="112"/>
      <c r="B63" s="32" t="s">
        <v>90</v>
      </c>
      <c r="C63" s="174" t="s">
        <v>91</v>
      </c>
      <c r="D63" s="1061">
        <f t="shared" si="23"/>
        <v>8486842</v>
      </c>
      <c r="E63" s="176">
        <v>8448460</v>
      </c>
      <c r="F63" s="615">
        <v>38382</v>
      </c>
      <c r="G63" s="25"/>
      <c r="H63" s="1061">
        <f t="shared" si="24"/>
        <v>8608587.6600000001</v>
      </c>
      <c r="I63" s="195">
        <v>8582828.1999999993</v>
      </c>
      <c r="J63" s="735">
        <v>25759.46</v>
      </c>
      <c r="K63" s="36"/>
      <c r="L63" s="1231">
        <f t="shared" si="20"/>
        <v>-1.41423500356155E-2</v>
      </c>
      <c r="M63" s="112"/>
      <c r="N63" s="1047">
        <f>VLOOKUP(B63,'FX rates'!$B$9:$K$116,9,FALSE)</f>
        <v>66.912499999999994</v>
      </c>
      <c r="O63" s="1251">
        <f>VLOOKUP(B63,'FX rates'!$B$9:$K$116,10,FALSE)</f>
        <v>61.857875</v>
      </c>
      <c r="P63" s="112"/>
      <c r="Q63" s="40" t="s">
        <v>90</v>
      </c>
      <c r="R63" s="1228">
        <f t="shared" si="25"/>
        <v>126834.92620960211</v>
      </c>
      <c r="S63" s="69">
        <f t="shared" si="29"/>
        <v>126261.3114141603</v>
      </c>
      <c r="T63" s="989">
        <f t="shared" si="30"/>
        <v>573.61479544180838</v>
      </c>
      <c r="U63" s="199"/>
      <c r="V63" s="1228">
        <f t="shared" si="26"/>
        <v>139167.20643895381</v>
      </c>
      <c r="W63" s="638">
        <f t="shared" si="21"/>
        <v>138750.77667960626</v>
      </c>
      <c r="X63" s="989">
        <f t="shared" si="22"/>
        <v>416.42975934753656</v>
      </c>
      <c r="Y63" s="36"/>
      <c r="Z63" s="177">
        <f t="shared" si="27"/>
        <v>-8.8614843574957414E-2</v>
      </c>
      <c r="AA63" s="178"/>
    </row>
    <row r="64" spans="1:27" ht="12" customHeight="1" x14ac:dyDescent="0.25">
      <c r="A64" s="112"/>
      <c r="B64" s="32" t="s">
        <v>92</v>
      </c>
      <c r="C64" s="174" t="s">
        <v>93</v>
      </c>
      <c r="D64" s="1061">
        <f t="shared" si="23"/>
        <v>944.52</v>
      </c>
      <c r="E64" s="176">
        <v>944.52</v>
      </c>
      <c r="F64" s="615" t="s">
        <v>131</v>
      </c>
      <c r="G64" s="25"/>
      <c r="H64" s="1061">
        <f t="shared" si="24"/>
        <v>1365.85</v>
      </c>
      <c r="I64" s="195">
        <v>1365.85</v>
      </c>
      <c r="J64" s="735">
        <v>0</v>
      </c>
      <c r="K64" s="36"/>
      <c r="L64" s="1231">
        <f t="shared" si="20"/>
        <v>-0.30847457627118641</v>
      </c>
      <c r="M64" s="112"/>
      <c r="N64" s="1047">
        <f>VLOOKUP(B64,'FX rates'!$B$9:$K$116,9,FALSE)</f>
        <v>0.383739</v>
      </c>
      <c r="O64" s="1251">
        <f>VLOOKUP(B64,'FX rates'!$B$9:$K$116,10,FALSE)</f>
        <v>0.38424166666666665</v>
      </c>
      <c r="P64" s="112"/>
      <c r="Q64" s="40" t="s">
        <v>92</v>
      </c>
      <c r="R64" s="1228">
        <f t="shared" si="25"/>
        <v>2461.3604559348933</v>
      </c>
      <c r="S64" s="69">
        <f t="shared" si="29"/>
        <v>2461.3604559348933</v>
      </c>
      <c r="T64" s="989" t="s">
        <v>131</v>
      </c>
      <c r="U64" s="199"/>
      <c r="V64" s="1228">
        <f t="shared" si="26"/>
        <v>3554.6639484699299</v>
      </c>
      <c r="W64" s="638">
        <f t="shared" si="21"/>
        <v>3554.6639484699299</v>
      </c>
      <c r="X64" s="989">
        <f t="shared" si="22"/>
        <v>0</v>
      </c>
      <c r="Y64" s="36"/>
      <c r="Z64" s="177">
        <f t="shared" si="27"/>
        <v>-0.30756873459322032</v>
      </c>
      <c r="AA64" s="178"/>
    </row>
    <row r="65" spans="1:27" ht="12" customHeight="1" x14ac:dyDescent="0.25">
      <c r="A65" s="112"/>
      <c r="B65" s="32" t="s">
        <v>94</v>
      </c>
      <c r="C65" s="174" t="s">
        <v>70</v>
      </c>
      <c r="D65" s="1061">
        <f t="shared" si="23"/>
        <v>643951.6</v>
      </c>
      <c r="E65" s="176">
        <v>617520</v>
      </c>
      <c r="F65" s="615">
        <v>26431.599999999999</v>
      </c>
      <c r="G65" s="25"/>
      <c r="H65" s="1061">
        <f t="shared" si="24"/>
        <v>684237</v>
      </c>
      <c r="I65" s="195">
        <v>655011.6</v>
      </c>
      <c r="J65" s="735">
        <v>29225.4</v>
      </c>
      <c r="K65" s="36"/>
      <c r="L65" s="1231">
        <f t="shared" si="20"/>
        <v>-5.8876383475316332E-2</v>
      </c>
      <c r="M65" s="112"/>
      <c r="N65" s="1047">
        <f>VLOOKUP(B65,'FX rates'!$B$9:$K$116,9,FALSE)</f>
        <v>0.90380700000000003</v>
      </c>
      <c r="O65" s="1251">
        <f>VLOOKUP(B65,'FX rates'!$B$9:$K$116,10,FALSE)</f>
        <v>0.90706666666666669</v>
      </c>
      <c r="P65" s="112"/>
      <c r="Q65" s="40" t="s">
        <v>94</v>
      </c>
      <c r="R65" s="1228">
        <f t="shared" si="25"/>
        <v>712487.95373348519</v>
      </c>
      <c r="S65" s="69">
        <f t="shared" si="29"/>
        <v>683243.21453584672</v>
      </c>
      <c r="T65" s="989">
        <f>F65/N65</f>
        <v>29244.739197638432</v>
      </c>
      <c r="U65" s="199"/>
      <c r="V65" s="1228">
        <f t="shared" si="26"/>
        <v>754340.36454505357</v>
      </c>
      <c r="W65" s="638">
        <f t="shared" si="21"/>
        <v>722120.68205203582</v>
      </c>
      <c r="X65" s="989">
        <f t="shared" si="22"/>
        <v>32219.682493017786</v>
      </c>
      <c r="Y65" s="36"/>
      <c r="Z65" s="177">
        <f t="shared" si="27"/>
        <v>-5.5482130850587286E-2</v>
      </c>
      <c r="AA65" s="178"/>
    </row>
    <row r="66" spans="1:27" ht="12" customHeight="1" x14ac:dyDescent="0.25">
      <c r="A66" s="112"/>
      <c r="B66" s="32" t="s">
        <v>95</v>
      </c>
      <c r="C66" s="174" t="s">
        <v>96</v>
      </c>
      <c r="D66" s="1061">
        <f t="shared" si="23"/>
        <v>457241</v>
      </c>
      <c r="E66" s="176">
        <v>457241</v>
      </c>
      <c r="F66" s="615" t="s">
        <v>131</v>
      </c>
      <c r="G66" s="25"/>
      <c r="H66" s="1061">
        <f t="shared" si="24"/>
        <v>805900.44</v>
      </c>
      <c r="I66" s="195">
        <v>805900.44</v>
      </c>
      <c r="J66" s="735">
        <v>0</v>
      </c>
      <c r="K66" s="36"/>
      <c r="L66" s="1231">
        <f t="shared" si="20"/>
        <v>-0.4326333907945254</v>
      </c>
      <c r="M66" s="112"/>
      <c r="N66" s="1047">
        <f>VLOOKUP(B66,'FX rates'!$B$9:$K$116,9,FALSE)</f>
        <v>256.06200000000001</v>
      </c>
      <c r="O66" s="1251">
        <f>VLOOKUP(B66,'FX rates'!$B$9:$K$116,10,FALSE)</f>
        <v>197.98558333333335</v>
      </c>
      <c r="P66" s="112"/>
      <c r="Q66" s="40" t="s">
        <v>95</v>
      </c>
      <c r="R66" s="1228">
        <f t="shared" si="25"/>
        <v>1785.6651904616849</v>
      </c>
      <c r="S66" s="69">
        <f t="shared" si="29"/>
        <v>1785.6651904616849</v>
      </c>
      <c r="T66" s="989" t="s">
        <v>131</v>
      </c>
      <c r="U66" s="199"/>
      <c r="V66" s="1228">
        <f t="shared" si="26"/>
        <v>4070.5006214678083</v>
      </c>
      <c r="W66" s="638">
        <f t="shared" si="21"/>
        <v>4070.5006214678083</v>
      </c>
      <c r="X66" s="989">
        <f t="shared" si="22"/>
        <v>0</v>
      </c>
      <c r="Y66" s="36"/>
      <c r="Z66" s="177">
        <f t="shared" si="27"/>
        <v>-0.56131558338448784</v>
      </c>
      <c r="AA66" s="178"/>
    </row>
    <row r="67" spans="1:27" ht="12" customHeight="1" x14ac:dyDescent="0.25">
      <c r="A67" s="112"/>
      <c r="B67" s="32" t="s">
        <v>97</v>
      </c>
      <c r="C67" s="174" t="s">
        <v>98</v>
      </c>
      <c r="D67" s="1061">
        <f t="shared" si="23"/>
        <v>908335</v>
      </c>
      <c r="E67" s="176">
        <v>790440</v>
      </c>
      <c r="F67" s="615">
        <v>117895</v>
      </c>
      <c r="G67" s="25"/>
      <c r="H67" s="1061">
        <f t="shared" si="24"/>
        <v>1018179.7999999999</v>
      </c>
      <c r="I67" s="195">
        <v>839741.2</v>
      </c>
      <c r="J67" s="735">
        <v>178438.6</v>
      </c>
      <c r="K67" s="36"/>
      <c r="L67" s="1231">
        <f t="shared" si="20"/>
        <v>-0.1078834995547937</v>
      </c>
      <c r="M67" s="112"/>
      <c r="N67" s="1047">
        <f>VLOOKUP(B67,'FX rates'!$B$9:$K$116,9,FALSE)</f>
        <v>8.3936399999999995</v>
      </c>
      <c r="O67" s="1251">
        <f>VLOOKUP(B67,'FX rates'!$B$9:$K$116,10,FALSE)</f>
        <v>8.1362250000000014</v>
      </c>
      <c r="P67" s="112"/>
      <c r="Q67" s="40" t="s">
        <v>97</v>
      </c>
      <c r="R67" s="1228">
        <f t="shared" si="25"/>
        <v>108217.05481769532</v>
      </c>
      <c r="S67" s="69">
        <f t="shared" si="29"/>
        <v>94171.301127996921</v>
      </c>
      <c r="T67" s="989">
        <f>F67/N67</f>
        <v>14045.753689698391</v>
      </c>
      <c r="U67" s="199"/>
      <c r="V67" s="1228">
        <f t="shared" si="26"/>
        <v>125141.54905991412</v>
      </c>
      <c r="W67" s="638">
        <f t="shared" si="21"/>
        <v>103210.17425157242</v>
      </c>
      <c r="X67" s="989">
        <f t="shared" si="22"/>
        <v>21931.374808341705</v>
      </c>
      <c r="Y67" s="36"/>
      <c r="Z67" s="177">
        <f t="shared" si="27"/>
        <v>-0.1352428060013533</v>
      </c>
      <c r="AA67" s="178"/>
    </row>
    <row r="68" spans="1:27" ht="12" customHeight="1" x14ac:dyDescent="0.25">
      <c r="A68" s="112"/>
      <c r="B68" s="32" t="s">
        <v>188</v>
      </c>
      <c r="C68" s="174" t="s">
        <v>26</v>
      </c>
      <c r="D68" s="1061">
        <f t="shared" si="23"/>
        <v>445.96</v>
      </c>
      <c r="E68" s="176">
        <v>445.96</v>
      </c>
      <c r="F68" s="615">
        <v>0</v>
      </c>
      <c r="G68" s="25"/>
      <c r="H68" s="1061">
        <f t="shared" si="24"/>
        <v>320.38</v>
      </c>
      <c r="I68" s="195">
        <v>320.38</v>
      </c>
      <c r="J68" s="735">
        <v>0</v>
      </c>
      <c r="K68" s="36"/>
      <c r="L68" s="1231">
        <f t="shared" si="20"/>
        <v>0.3919720332105624</v>
      </c>
      <c r="M68" s="112"/>
      <c r="N68" s="1047">
        <f>VLOOKUP(B68,'FX rates'!$B$9:$K$116,9,FALSE)</f>
        <v>1</v>
      </c>
      <c r="O68" s="1251">
        <f>VLOOKUP(B68,'FX rates'!$B$9:$K$116,10,FALSE)</f>
        <v>1</v>
      </c>
      <c r="P68" s="112"/>
      <c r="Q68" s="40" t="s">
        <v>188</v>
      </c>
      <c r="R68" s="1228">
        <f t="shared" si="25"/>
        <v>445.96</v>
      </c>
      <c r="S68" s="69">
        <f t="shared" si="29"/>
        <v>445.96</v>
      </c>
      <c r="T68" s="989">
        <f>F68/N68</f>
        <v>0</v>
      </c>
      <c r="U68" s="199"/>
      <c r="V68" s="1228">
        <f t="shared" si="26"/>
        <v>320.38</v>
      </c>
      <c r="W68" s="638">
        <f t="shared" si="21"/>
        <v>320.38</v>
      </c>
      <c r="X68" s="989">
        <f t="shared" si="22"/>
        <v>0</v>
      </c>
      <c r="Y68" s="36"/>
      <c r="Z68" s="177">
        <f t="shared" si="27"/>
        <v>0.39197203321056251</v>
      </c>
      <c r="AA68" s="178"/>
    </row>
    <row r="69" spans="1:27" ht="12" customHeight="1" x14ac:dyDescent="0.25">
      <c r="A69" s="112"/>
      <c r="B69" s="32" t="s">
        <v>99</v>
      </c>
      <c r="C69" s="174" t="s">
        <v>100</v>
      </c>
      <c r="D69" s="1061">
        <f t="shared" si="23"/>
        <v>68989</v>
      </c>
      <c r="E69" s="176">
        <v>68989</v>
      </c>
      <c r="F69" s="615" t="s">
        <v>131</v>
      </c>
      <c r="G69" s="25"/>
      <c r="H69" s="1061">
        <f t="shared" si="24"/>
        <v>93720.06</v>
      </c>
      <c r="I69" s="195">
        <v>93720.06</v>
      </c>
      <c r="J69" s="735">
        <v>0</v>
      </c>
      <c r="K69" s="36"/>
      <c r="L69" s="1231">
        <f t="shared" si="20"/>
        <v>-0.26388224676766103</v>
      </c>
      <c r="M69" s="112"/>
      <c r="N69" s="1047">
        <f>VLOOKUP(B69,'FX rates'!$B$9:$K$116,9,FALSE)</f>
        <v>3.6369099999999999</v>
      </c>
      <c r="O69" s="1251">
        <f>VLOOKUP(B69,'FX rates'!$B$9:$K$116,10,FALSE)</f>
        <v>3.6682333333333332</v>
      </c>
      <c r="P69" s="112"/>
      <c r="Q69" s="40" t="s">
        <v>99</v>
      </c>
      <c r="R69" s="1228">
        <f t="shared" si="25"/>
        <v>18969.124888985432</v>
      </c>
      <c r="S69" s="69">
        <f t="shared" si="29"/>
        <v>18969.124888985432</v>
      </c>
      <c r="T69" s="989" t="s">
        <v>131</v>
      </c>
      <c r="U69" s="199"/>
      <c r="V69" s="1228">
        <f t="shared" si="26"/>
        <v>25549.099930029897</v>
      </c>
      <c r="W69" s="638">
        <f t="shared" si="21"/>
        <v>25549.099930029897</v>
      </c>
      <c r="X69" s="989">
        <f t="shared" si="22"/>
        <v>0</v>
      </c>
      <c r="Y69" s="36"/>
      <c r="Z69" s="177">
        <f t="shared" si="27"/>
        <v>-0.25754234235510176</v>
      </c>
      <c r="AA69" s="178"/>
    </row>
    <row r="70" spans="1:27" ht="12" customHeight="1" x14ac:dyDescent="0.25">
      <c r="A70" s="112"/>
      <c r="B70" s="142" t="s">
        <v>189</v>
      </c>
      <c r="C70" s="174" t="s">
        <v>102</v>
      </c>
      <c r="D70" s="1061">
        <f t="shared" si="23"/>
        <v>1148130</v>
      </c>
      <c r="E70" s="176">
        <v>1148130</v>
      </c>
      <c r="F70" s="615" t="s">
        <v>131</v>
      </c>
      <c r="G70" s="25"/>
      <c r="H70" s="1061">
        <f t="shared" si="24"/>
        <v>1638616.51</v>
      </c>
      <c r="I70" s="195">
        <v>1638616.51</v>
      </c>
      <c r="J70" s="735">
        <v>0</v>
      </c>
      <c r="K70" s="36"/>
      <c r="L70" s="1231">
        <f t="shared" si="20"/>
        <v>-0.2993296521832311</v>
      </c>
      <c r="M70" s="112"/>
      <c r="N70" s="1047">
        <f>VLOOKUP(B70,'FX rates'!$B$9:$K$116,9,FALSE)</f>
        <v>3.7484500000000001</v>
      </c>
      <c r="O70" s="1251">
        <f>VLOOKUP(B70,'FX rates'!$B$9:$K$116,10,FALSE)</f>
        <v>3.7503250000000001</v>
      </c>
      <c r="P70" s="112"/>
      <c r="Q70" s="40" t="s">
        <v>101</v>
      </c>
      <c r="R70" s="1228">
        <f t="shared" si="25"/>
        <v>306294.60176873108</v>
      </c>
      <c r="S70" s="69">
        <f t="shared" si="29"/>
        <v>306294.60176873108</v>
      </c>
      <c r="T70" s="989" t="s">
        <v>131</v>
      </c>
      <c r="U70" s="199"/>
      <c r="V70" s="1228">
        <f t="shared" si="26"/>
        <v>436926.5357002393</v>
      </c>
      <c r="W70" s="638">
        <f t="shared" si="21"/>
        <v>436926.5357002393</v>
      </c>
      <c r="X70" s="989">
        <f t="shared" si="22"/>
        <v>0</v>
      </c>
      <c r="Y70" s="36"/>
      <c r="Z70" s="177">
        <f t="shared" si="27"/>
        <v>-0.29897917214423986</v>
      </c>
      <c r="AA70" s="178"/>
    </row>
    <row r="71" spans="1:27" ht="12" customHeight="1" x14ac:dyDescent="0.25">
      <c r="A71" s="112"/>
      <c r="B71" s="32" t="s">
        <v>103</v>
      </c>
      <c r="C71" s="174" t="s">
        <v>104</v>
      </c>
      <c r="D71" s="1061">
        <f t="shared" si="23"/>
        <v>852726.93</v>
      </c>
      <c r="E71" s="176">
        <v>848685</v>
      </c>
      <c r="F71" s="615">
        <v>4041.93</v>
      </c>
      <c r="G71" s="25"/>
      <c r="H71" s="1061">
        <f t="shared" si="24"/>
        <v>952405.36</v>
      </c>
      <c r="I71" s="195">
        <v>946431.27</v>
      </c>
      <c r="J71" s="735">
        <v>5974.09</v>
      </c>
      <c r="K71" s="36"/>
      <c r="L71" s="1231">
        <f t="shared" si="20"/>
        <v>-0.10465966928199558</v>
      </c>
      <c r="M71" s="112"/>
      <c r="N71" s="1047">
        <f>VLOOKUP(B71,'FX rates'!$B$9:$K$116,9,FALSE)</f>
        <v>0.98497199999999996</v>
      </c>
      <c r="O71" s="1251">
        <f>VLOOKUP(B71,'FX rates'!$B$9:$K$116,10,FALSE)</f>
        <v>0.96445833333333342</v>
      </c>
      <c r="P71" s="112"/>
      <c r="Q71" s="40" t="s">
        <v>103</v>
      </c>
      <c r="R71" s="1228">
        <f t="shared" si="25"/>
        <v>865737.2290785932</v>
      </c>
      <c r="S71" s="69">
        <f t="shared" si="29"/>
        <v>861633.630194564</v>
      </c>
      <c r="T71" s="989">
        <f>F71/N71</f>
        <v>4103.5988840291902</v>
      </c>
      <c r="U71" s="199"/>
      <c r="V71" s="1228">
        <f t="shared" si="26"/>
        <v>987502.85738972656</v>
      </c>
      <c r="W71" s="638">
        <f t="shared" si="21"/>
        <v>981308.61364323669</v>
      </c>
      <c r="X71" s="989">
        <f t="shared" si="22"/>
        <v>6194.2437464898258</v>
      </c>
      <c r="Y71" s="36"/>
      <c r="Z71" s="177">
        <f t="shared" si="27"/>
        <v>-0.12330660858338915</v>
      </c>
      <c r="AA71" s="178"/>
    </row>
    <row r="72" spans="1:27" ht="12" customHeight="1" x14ac:dyDescent="0.25">
      <c r="A72" s="112"/>
      <c r="B72" s="32" t="s">
        <v>105</v>
      </c>
      <c r="C72" s="174" t="s">
        <v>106</v>
      </c>
      <c r="D72" s="1061">
        <f t="shared" si="23"/>
        <v>11103.41</v>
      </c>
      <c r="E72" s="176">
        <v>11103.1</v>
      </c>
      <c r="F72" s="615">
        <v>0.31</v>
      </c>
      <c r="G72" s="25"/>
      <c r="H72" s="1061">
        <f t="shared" si="24"/>
        <v>15986.09</v>
      </c>
      <c r="I72" s="195">
        <v>15986.09</v>
      </c>
      <c r="J72" s="735">
        <v>0</v>
      </c>
      <c r="K72" s="36"/>
      <c r="L72" s="1231">
        <f t="shared" si="20"/>
        <v>-0.30543303584553821</v>
      </c>
      <c r="M72" s="112"/>
      <c r="N72" s="1047">
        <f>VLOOKUP(B72,'FX rates'!$B$9:$K$116,9,FALSE)</f>
        <v>34.274999999999999</v>
      </c>
      <c r="O72" s="1251">
        <f>VLOOKUP(B72,'FX rates'!$B$9:$K$116,10,FALSE)</f>
        <v>34.534508333333335</v>
      </c>
      <c r="P72" s="112"/>
      <c r="Q72" s="40" t="s">
        <v>105</v>
      </c>
      <c r="R72" s="1228">
        <f t="shared" si="25"/>
        <v>323.95069292487238</v>
      </c>
      <c r="S72" s="69">
        <f t="shared" si="29"/>
        <v>323.94164843180164</v>
      </c>
      <c r="T72" s="989">
        <f>F72/N72</f>
        <v>9.044493070751277E-3</v>
      </c>
      <c r="U72" s="199"/>
      <c r="V72" s="1228">
        <f t="shared" si="26"/>
        <v>462.90191381036504</v>
      </c>
      <c r="W72" s="638">
        <f t="shared" si="21"/>
        <v>462.90191381036504</v>
      </c>
      <c r="X72" s="989">
        <f t="shared" si="22"/>
        <v>0</v>
      </c>
      <c r="Y72" s="36"/>
      <c r="Z72" s="177">
        <f t="shared" si="27"/>
        <v>-0.30017421993726334</v>
      </c>
      <c r="AA72" s="178"/>
    </row>
    <row r="73" spans="1:27" ht="12" customHeight="1" x14ac:dyDescent="0.25">
      <c r="A73" s="112"/>
      <c r="B73" s="42" t="s">
        <v>107</v>
      </c>
      <c r="C73" s="179" t="s">
        <v>108</v>
      </c>
      <c r="D73" s="1062">
        <f t="shared" si="23"/>
        <v>199185</v>
      </c>
      <c r="E73" s="616">
        <v>199185</v>
      </c>
      <c r="F73" s="617" t="s">
        <v>131</v>
      </c>
      <c r="G73" s="25"/>
      <c r="H73" s="1062">
        <f t="shared" si="24"/>
        <v>219712</v>
      </c>
      <c r="I73" s="1717">
        <v>219712</v>
      </c>
      <c r="J73" s="905">
        <v>0</v>
      </c>
      <c r="K73" s="36"/>
      <c r="L73" s="1232">
        <f t="shared" si="20"/>
        <v>-9.3426849694145067E-2</v>
      </c>
      <c r="M73" s="112"/>
      <c r="N73" s="1049">
        <f>VLOOKUP(B73,'FX rates'!$B$9:$K$116,9,FALSE)</f>
        <v>3.8356699999999999</v>
      </c>
      <c r="O73" s="1252">
        <f>VLOOKUP(B73,'FX rates'!$B$9:$K$116,10,FALSE)</f>
        <v>3.8929499999999995</v>
      </c>
      <c r="P73" s="112"/>
      <c r="Q73" s="46" t="s">
        <v>107</v>
      </c>
      <c r="R73" s="1229">
        <f t="shared" si="25"/>
        <v>51929.649839532598</v>
      </c>
      <c r="S73" s="1304">
        <f t="shared" si="29"/>
        <v>51929.649839532598</v>
      </c>
      <c r="T73" s="1285" t="s">
        <v>131</v>
      </c>
      <c r="U73" s="199"/>
      <c r="V73" s="1229">
        <f t="shared" si="26"/>
        <v>56438.43357864859</v>
      </c>
      <c r="W73" s="639">
        <f t="shared" si="21"/>
        <v>56438.43357864859</v>
      </c>
      <c r="X73" s="1285">
        <f t="shared" si="22"/>
        <v>0</v>
      </c>
      <c r="Y73" s="36"/>
      <c r="Z73" s="182">
        <f>R73/V73-1</f>
        <v>-7.9888534341281292E-2</v>
      </c>
      <c r="AA73" s="178"/>
    </row>
    <row r="74" spans="1:27" ht="12" customHeight="1" x14ac:dyDescent="0.25">
      <c r="A74" s="112"/>
      <c r="B74" s="112"/>
      <c r="C74" s="112"/>
      <c r="D74" s="1"/>
      <c r="E74" s="1"/>
      <c r="F74" s="1"/>
      <c r="G74" s="1"/>
      <c r="H74" s="1"/>
      <c r="I74" s="1"/>
      <c r="J74" s="1"/>
      <c r="K74" s="1"/>
      <c r="L74" s="803"/>
      <c r="M74" s="112"/>
      <c r="N74" s="112"/>
      <c r="O74" s="112"/>
      <c r="P74" s="112"/>
      <c r="Q74" s="157" t="s">
        <v>30</v>
      </c>
      <c r="R74" s="185">
        <f>SUM(R45:R73)</f>
        <v>9428748.2710314281</v>
      </c>
      <c r="S74" s="112"/>
      <c r="T74" s="112"/>
      <c r="U74" s="112"/>
      <c r="V74" s="186">
        <f>SUM(V45:V73)</f>
        <v>11171734.524702137</v>
      </c>
      <c r="W74" s="29"/>
      <c r="X74" s="29"/>
      <c r="Y74" s="112"/>
      <c r="Z74" s="184">
        <f>R74/V74-1</f>
        <v>-0.15601751454232493</v>
      </c>
      <c r="AA74" s="202"/>
    </row>
    <row r="75" spans="1:27" ht="12" customHeight="1" x14ac:dyDescent="0.25">
      <c r="A75" s="112"/>
      <c r="B75" s="203"/>
      <c r="C75" s="112"/>
      <c r="D75" s="112"/>
      <c r="E75" s="112"/>
      <c r="F75" s="112"/>
      <c r="G75" s="112"/>
      <c r="H75" s="112"/>
      <c r="I75" s="112"/>
      <c r="J75" s="112"/>
      <c r="K75" s="112"/>
      <c r="L75" s="166"/>
      <c r="M75" s="112"/>
      <c r="N75" s="112"/>
      <c r="O75" s="112"/>
      <c r="P75" s="112"/>
      <c r="Q75" s="112"/>
      <c r="R75" s="740"/>
      <c r="S75" s="112"/>
      <c r="T75" s="112"/>
      <c r="U75" s="112"/>
      <c r="V75" s="186"/>
      <c r="W75" s="149"/>
      <c r="X75" s="149"/>
      <c r="Y75" s="112"/>
      <c r="Z75" s="184"/>
      <c r="AA75" s="202"/>
    </row>
    <row r="76" spans="1:27" ht="12" customHeight="1" x14ac:dyDescent="0.25">
      <c r="A76" s="112"/>
      <c r="B76" s="80"/>
      <c r="C76" s="112"/>
      <c r="D76" s="112"/>
      <c r="E76" s="112"/>
      <c r="F76" s="112"/>
      <c r="G76" s="112"/>
      <c r="H76" s="112"/>
      <c r="I76" s="112"/>
      <c r="J76" s="112"/>
      <c r="K76" s="112"/>
      <c r="L76" s="166"/>
      <c r="M76" s="112"/>
      <c r="N76" s="112"/>
      <c r="O76" s="112"/>
      <c r="P76" s="112"/>
      <c r="Q76" s="1305" t="s">
        <v>132</v>
      </c>
      <c r="R76" s="319">
        <f>SUM(R21,R42,R74)</f>
        <v>84216601.248458892</v>
      </c>
      <c r="S76" s="332"/>
      <c r="T76" s="332"/>
      <c r="U76" s="332"/>
      <c r="V76" s="319">
        <f t="shared" ref="V76" si="31">SUM(V21,V42,V74)</f>
        <v>110749556.35828525</v>
      </c>
      <c r="W76" s="332"/>
      <c r="X76" s="332"/>
      <c r="Y76" s="332"/>
      <c r="Z76" s="386">
        <f t="shared" ref="Z76" si="32">R76/V76-1</f>
        <v>-0.23957617513148088</v>
      </c>
      <c r="AA76" s="202"/>
    </row>
    <row r="77" spans="1:27" ht="12" customHeight="1" x14ac:dyDescent="0.25">
      <c r="A77" s="187"/>
      <c r="B77" s="187"/>
      <c r="C77" s="187"/>
      <c r="D77" s="187"/>
      <c r="E77" s="187"/>
      <c r="F77" s="187"/>
      <c r="G77" s="187"/>
      <c r="H77" s="187"/>
      <c r="I77" s="187"/>
      <c r="J77" s="187"/>
      <c r="K77" s="187"/>
      <c r="L77" s="207"/>
      <c r="M77" s="187"/>
      <c r="N77" s="187"/>
      <c r="O77" s="187"/>
      <c r="P77" s="187"/>
      <c r="Q77" s="187"/>
      <c r="R77" s="187"/>
      <c r="S77" s="187"/>
      <c r="T77" s="187"/>
      <c r="U77" s="187"/>
      <c r="V77" s="187"/>
      <c r="W77" s="187"/>
      <c r="X77" s="187"/>
      <c r="Y77" s="187"/>
      <c r="Z77" s="187"/>
      <c r="AA77" s="202"/>
    </row>
    <row r="78" spans="1:27" ht="12" customHeight="1" x14ac:dyDescent="0.25">
      <c r="A78" s="112"/>
      <c r="B78" s="87" t="s">
        <v>110</v>
      </c>
      <c r="C78" s="112"/>
      <c r="D78" s="112"/>
      <c r="E78" s="112"/>
      <c r="F78" s="112"/>
      <c r="G78" s="112"/>
      <c r="H78" s="112"/>
      <c r="I78" s="112"/>
      <c r="J78" s="112"/>
      <c r="K78" s="112"/>
      <c r="L78" s="166"/>
      <c r="M78" s="112"/>
      <c r="N78" s="112"/>
      <c r="O78" s="112"/>
      <c r="P78" s="112"/>
      <c r="Q78" s="87"/>
      <c r="R78" s="149"/>
      <c r="S78" s="112"/>
      <c r="T78" s="112"/>
      <c r="U78" s="112"/>
      <c r="V78" s="112"/>
      <c r="W78" s="112"/>
      <c r="X78" s="112"/>
      <c r="Y78" s="112"/>
      <c r="Z78" s="112"/>
    </row>
    <row r="79" spans="1:27" ht="12" customHeight="1" x14ac:dyDescent="0.25">
      <c r="A79" s="112"/>
      <c r="B79" s="87" t="s">
        <v>111</v>
      </c>
      <c r="C79" s="112"/>
      <c r="D79" s="112"/>
      <c r="E79" s="1708"/>
      <c r="F79" s="112"/>
      <c r="G79" s="112"/>
      <c r="H79" s="112"/>
      <c r="I79" s="112"/>
      <c r="J79" s="112"/>
      <c r="K79" s="112"/>
      <c r="L79" s="166"/>
      <c r="M79" s="112"/>
      <c r="N79" s="112"/>
      <c r="O79" s="112"/>
      <c r="P79" s="112"/>
      <c r="Q79" s="87"/>
      <c r="R79" s="149"/>
      <c r="S79" s="112"/>
      <c r="T79" s="112"/>
      <c r="U79" s="112"/>
      <c r="V79" s="112"/>
      <c r="W79" s="112"/>
      <c r="X79" s="112"/>
      <c r="Y79" s="112"/>
      <c r="Z79" s="112"/>
    </row>
    <row r="80" spans="1:27" ht="12" customHeight="1" x14ac:dyDescent="0.25">
      <c r="A80" s="112"/>
      <c r="B80" s="87" t="s">
        <v>112</v>
      </c>
      <c r="C80" s="112"/>
      <c r="D80" s="112"/>
      <c r="E80" s="112"/>
      <c r="F80" s="112"/>
      <c r="G80" s="112"/>
      <c r="H80" s="112"/>
      <c r="I80" s="112"/>
      <c r="J80" s="112"/>
      <c r="K80" s="112"/>
      <c r="L80" s="166"/>
      <c r="M80" s="112"/>
      <c r="N80" s="112"/>
      <c r="O80" s="112"/>
      <c r="P80" s="112"/>
      <c r="Q80" s="87"/>
      <c r="R80" s="149"/>
      <c r="S80" s="112"/>
      <c r="T80" s="112"/>
      <c r="U80" s="112"/>
      <c r="V80" s="112"/>
      <c r="W80" s="112"/>
      <c r="X80" s="112"/>
      <c r="Y80" s="112"/>
      <c r="Z80" s="112"/>
    </row>
    <row r="81" spans="2:17" ht="12" customHeight="1" x14ac:dyDescent="0.25">
      <c r="B81" s="94" t="s">
        <v>113</v>
      </c>
      <c r="Q81" s="94"/>
    </row>
    <row r="82" spans="2:17" ht="12" customHeight="1" x14ac:dyDescent="0.25">
      <c r="B82" s="87" t="s">
        <v>133</v>
      </c>
      <c r="Q82" s="87"/>
    </row>
    <row r="83" spans="2:17" ht="12" customHeight="1" x14ac:dyDescent="0.25">
      <c r="B83" s="87" t="s">
        <v>134</v>
      </c>
      <c r="Q83" s="87"/>
    </row>
    <row r="84" spans="2:17" ht="12" customHeight="1" x14ac:dyDescent="0.25"/>
    <row r="85" spans="2:17" ht="12" customHeight="1" x14ac:dyDescent="0.25">
      <c r="B85" s="79" t="s">
        <v>116</v>
      </c>
      <c r="Q85" s="81"/>
    </row>
    <row r="86" spans="2:17" ht="12" customHeight="1" x14ac:dyDescent="0.25">
      <c r="B86" s="79" t="s">
        <v>117</v>
      </c>
      <c r="Q86" s="81"/>
    </row>
    <row r="87" spans="2:17" ht="12" customHeight="1" x14ac:dyDescent="0.25">
      <c r="B87" s="79" t="s">
        <v>823</v>
      </c>
      <c r="Q87" s="81"/>
    </row>
    <row r="88" spans="2:17" ht="12" customHeight="1" x14ac:dyDescent="0.25">
      <c r="B88" s="79" t="s">
        <v>121</v>
      </c>
      <c r="Q88" s="81"/>
    </row>
    <row r="89" spans="2:17" ht="12" customHeight="1" x14ac:dyDescent="0.25">
      <c r="B89" s="79" t="s">
        <v>805</v>
      </c>
      <c r="Q89" s="81"/>
    </row>
    <row r="90" spans="2:17" ht="12" customHeight="1" x14ac:dyDescent="0.25">
      <c r="B90" s="79" t="s">
        <v>118</v>
      </c>
      <c r="Q90" s="81"/>
    </row>
    <row r="91" spans="2:17" ht="12" customHeight="1" x14ac:dyDescent="0.25">
      <c r="B91" s="79" t="s">
        <v>119</v>
      </c>
      <c r="Q91" s="81"/>
    </row>
    <row r="92" spans="2:17" ht="12" customHeight="1" x14ac:dyDescent="0.25">
      <c r="B92" s="79" t="s">
        <v>120</v>
      </c>
      <c r="Q92" s="81"/>
    </row>
    <row r="93" spans="2:17" ht="12" customHeight="1" x14ac:dyDescent="0.25">
      <c r="B93" s="3" t="s">
        <v>807</v>
      </c>
      <c r="Q93" s="81"/>
    </row>
    <row r="94" spans="2:17" ht="12" customHeight="1" x14ac:dyDescent="0.25">
      <c r="B94" s="79" t="s">
        <v>123</v>
      </c>
      <c r="Q94" s="81"/>
    </row>
    <row r="95" spans="2:17" ht="12" customHeight="1" x14ac:dyDescent="0.25">
      <c r="B95" s="79" t="s">
        <v>124</v>
      </c>
      <c r="Q95" s="81"/>
    </row>
    <row r="96" spans="2:17" ht="12" customHeight="1" x14ac:dyDescent="0.25">
      <c r="B96" s="79" t="s">
        <v>125</v>
      </c>
    </row>
    <row r="97" spans="2:2" x14ac:dyDescent="0.25">
      <c r="B97" s="79" t="s">
        <v>122</v>
      </c>
    </row>
    <row r="98" spans="2:2" x14ac:dyDescent="0.25">
      <c r="B98" s="79" t="s">
        <v>126</v>
      </c>
    </row>
  </sheetData>
  <mergeCells count="15">
    <mergeCell ref="B5:B7"/>
    <mergeCell ref="C5:C7"/>
    <mergeCell ref="D5:F5"/>
    <mergeCell ref="H5:J5"/>
    <mergeCell ref="L5:L7"/>
    <mergeCell ref="Z5:Z7"/>
    <mergeCell ref="D6:D7"/>
    <mergeCell ref="H6:H7"/>
    <mergeCell ref="R6:R7"/>
    <mergeCell ref="V6:V7"/>
    <mergeCell ref="N5:N7"/>
    <mergeCell ref="O5:O7"/>
    <mergeCell ref="Q5:Q7"/>
    <mergeCell ref="R5:T5"/>
    <mergeCell ref="V5:X5"/>
  </mergeCells>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P74"/>
  <sheetViews>
    <sheetView showGridLines="0" zoomScale="80" zoomScaleNormal="80" workbookViewId="0">
      <selection activeCell="I55" sqref="I55"/>
    </sheetView>
  </sheetViews>
  <sheetFormatPr defaultColWidth="11.42578125" defaultRowHeight="15" x14ac:dyDescent="0.25"/>
  <cols>
    <col min="1" max="1" width="2.85546875" style="3" customWidth="1"/>
    <col min="2" max="2" width="37.5703125" style="112" customWidth="1"/>
    <col min="3" max="4" width="15.7109375" style="112" customWidth="1"/>
    <col min="5" max="5" width="15.7109375" style="3" customWidth="1"/>
    <col min="6" max="6" width="2.85546875" style="3" customWidth="1"/>
    <col min="7" max="9" width="15.7109375" style="3" customWidth="1"/>
    <col min="10" max="10" width="11.42578125" style="3"/>
    <col min="11" max="11" width="37" style="3" bestFit="1" customWidth="1"/>
    <col min="12" max="256" width="11.42578125" style="3"/>
    <col min="257" max="257" width="2.85546875" style="3" customWidth="1"/>
    <col min="258" max="258" width="37.5703125" style="3" customWidth="1"/>
    <col min="259" max="261" width="15.7109375" style="3" customWidth="1"/>
    <col min="262" max="262" width="2.85546875" style="3" customWidth="1"/>
    <col min="263" max="265" width="15.7109375" style="3" customWidth="1"/>
    <col min="266" max="512" width="11.42578125" style="3"/>
    <col min="513" max="513" width="2.85546875" style="3" customWidth="1"/>
    <col min="514" max="514" width="37.5703125" style="3" customWidth="1"/>
    <col min="515" max="517" width="15.7109375" style="3" customWidth="1"/>
    <col min="518" max="518" width="2.85546875" style="3" customWidth="1"/>
    <col min="519" max="521" width="15.7109375" style="3" customWidth="1"/>
    <col min="522" max="768" width="11.42578125" style="3"/>
    <col min="769" max="769" width="2.85546875" style="3" customWidth="1"/>
    <col min="770" max="770" width="37.5703125" style="3" customWidth="1"/>
    <col min="771" max="773" width="15.7109375" style="3" customWidth="1"/>
    <col min="774" max="774" width="2.85546875" style="3" customWidth="1"/>
    <col min="775" max="777" width="15.7109375" style="3" customWidth="1"/>
    <col min="778" max="1024" width="11.42578125" style="3"/>
    <col min="1025" max="1025" width="2.85546875" style="3" customWidth="1"/>
    <col min="1026" max="1026" width="37.5703125" style="3" customWidth="1"/>
    <col min="1027" max="1029" width="15.7109375" style="3" customWidth="1"/>
    <col min="1030" max="1030" width="2.85546875" style="3" customWidth="1"/>
    <col min="1031" max="1033" width="15.7109375" style="3" customWidth="1"/>
    <col min="1034" max="1280" width="11.42578125" style="3"/>
    <col min="1281" max="1281" width="2.85546875" style="3" customWidth="1"/>
    <col min="1282" max="1282" width="37.5703125" style="3" customWidth="1"/>
    <col min="1283" max="1285" width="15.7109375" style="3" customWidth="1"/>
    <col min="1286" max="1286" width="2.85546875" style="3" customWidth="1"/>
    <col min="1287" max="1289" width="15.7109375" style="3" customWidth="1"/>
    <col min="1290" max="1536" width="11.42578125" style="3"/>
    <col min="1537" max="1537" width="2.85546875" style="3" customWidth="1"/>
    <col min="1538" max="1538" width="37.5703125" style="3" customWidth="1"/>
    <col min="1539" max="1541" width="15.7109375" style="3" customWidth="1"/>
    <col min="1542" max="1542" width="2.85546875" style="3" customWidth="1"/>
    <col min="1543" max="1545" width="15.7109375" style="3" customWidth="1"/>
    <col min="1546" max="1792" width="11.42578125" style="3"/>
    <col min="1793" max="1793" width="2.85546875" style="3" customWidth="1"/>
    <col min="1794" max="1794" width="37.5703125" style="3" customWidth="1"/>
    <col min="1795" max="1797" width="15.7109375" style="3" customWidth="1"/>
    <col min="1798" max="1798" width="2.85546875" style="3" customWidth="1"/>
    <col min="1799" max="1801" width="15.7109375" style="3" customWidth="1"/>
    <col min="1802" max="2048" width="11.42578125" style="3"/>
    <col min="2049" max="2049" width="2.85546875" style="3" customWidth="1"/>
    <col min="2050" max="2050" width="37.5703125" style="3" customWidth="1"/>
    <col min="2051" max="2053" width="15.7109375" style="3" customWidth="1"/>
    <col min="2054" max="2054" width="2.85546875" style="3" customWidth="1"/>
    <col min="2055" max="2057" width="15.7109375" style="3" customWidth="1"/>
    <col min="2058" max="2304" width="11.42578125" style="3"/>
    <col min="2305" max="2305" width="2.85546875" style="3" customWidth="1"/>
    <col min="2306" max="2306" width="37.5703125" style="3" customWidth="1"/>
    <col min="2307" max="2309" width="15.7109375" style="3" customWidth="1"/>
    <col min="2310" max="2310" width="2.85546875" style="3" customWidth="1"/>
    <col min="2311" max="2313" width="15.7109375" style="3" customWidth="1"/>
    <col min="2314" max="2560" width="11.42578125" style="3"/>
    <col min="2561" max="2561" width="2.85546875" style="3" customWidth="1"/>
    <col min="2562" max="2562" width="37.5703125" style="3" customWidth="1"/>
    <col min="2563" max="2565" width="15.7109375" style="3" customWidth="1"/>
    <col min="2566" max="2566" width="2.85546875" style="3" customWidth="1"/>
    <col min="2567" max="2569" width="15.7109375" style="3" customWidth="1"/>
    <col min="2570" max="2816" width="11.42578125" style="3"/>
    <col min="2817" max="2817" width="2.85546875" style="3" customWidth="1"/>
    <col min="2818" max="2818" width="37.5703125" style="3" customWidth="1"/>
    <col min="2819" max="2821" width="15.7109375" style="3" customWidth="1"/>
    <col min="2822" max="2822" width="2.85546875" style="3" customWidth="1"/>
    <col min="2823" max="2825" width="15.7109375" style="3" customWidth="1"/>
    <col min="2826" max="3072" width="11.42578125" style="3"/>
    <col min="3073" max="3073" width="2.85546875" style="3" customWidth="1"/>
    <col min="3074" max="3074" width="37.5703125" style="3" customWidth="1"/>
    <col min="3075" max="3077" width="15.7109375" style="3" customWidth="1"/>
    <col min="3078" max="3078" width="2.85546875" style="3" customWidth="1"/>
    <col min="3079" max="3081" width="15.7109375" style="3" customWidth="1"/>
    <col min="3082" max="3328" width="11.42578125" style="3"/>
    <col min="3329" max="3329" width="2.85546875" style="3" customWidth="1"/>
    <col min="3330" max="3330" width="37.5703125" style="3" customWidth="1"/>
    <col min="3331" max="3333" width="15.7109375" style="3" customWidth="1"/>
    <col min="3334" max="3334" width="2.85546875" style="3" customWidth="1"/>
    <col min="3335" max="3337" width="15.7109375" style="3" customWidth="1"/>
    <col min="3338" max="3584" width="11.42578125" style="3"/>
    <col min="3585" max="3585" width="2.85546875" style="3" customWidth="1"/>
    <col min="3586" max="3586" width="37.5703125" style="3" customWidth="1"/>
    <col min="3587" max="3589" width="15.7109375" style="3" customWidth="1"/>
    <col min="3590" max="3590" width="2.85546875" style="3" customWidth="1"/>
    <col min="3591" max="3593" width="15.7109375" style="3" customWidth="1"/>
    <col min="3594" max="3840" width="11.42578125" style="3"/>
    <col min="3841" max="3841" width="2.85546875" style="3" customWidth="1"/>
    <col min="3842" max="3842" width="37.5703125" style="3" customWidth="1"/>
    <col min="3843" max="3845" width="15.7109375" style="3" customWidth="1"/>
    <col min="3846" max="3846" width="2.85546875" style="3" customWidth="1"/>
    <col min="3847" max="3849" width="15.7109375" style="3" customWidth="1"/>
    <col min="3850" max="4096" width="11.42578125" style="3"/>
    <col min="4097" max="4097" width="2.85546875" style="3" customWidth="1"/>
    <col min="4098" max="4098" width="37.5703125" style="3" customWidth="1"/>
    <col min="4099" max="4101" width="15.7109375" style="3" customWidth="1"/>
    <col min="4102" max="4102" width="2.85546875" style="3" customWidth="1"/>
    <col min="4103" max="4105" width="15.7109375" style="3" customWidth="1"/>
    <col min="4106" max="4352" width="11.42578125" style="3"/>
    <col min="4353" max="4353" width="2.85546875" style="3" customWidth="1"/>
    <col min="4354" max="4354" width="37.5703125" style="3" customWidth="1"/>
    <col min="4355" max="4357" width="15.7109375" style="3" customWidth="1"/>
    <col min="4358" max="4358" width="2.85546875" style="3" customWidth="1"/>
    <col min="4359" max="4361" width="15.7109375" style="3" customWidth="1"/>
    <col min="4362" max="4608" width="11.42578125" style="3"/>
    <col min="4609" max="4609" width="2.85546875" style="3" customWidth="1"/>
    <col min="4610" max="4610" width="37.5703125" style="3" customWidth="1"/>
    <col min="4611" max="4613" width="15.7109375" style="3" customWidth="1"/>
    <col min="4614" max="4614" width="2.85546875" style="3" customWidth="1"/>
    <col min="4615" max="4617" width="15.7109375" style="3" customWidth="1"/>
    <col min="4618" max="4864" width="11.42578125" style="3"/>
    <col min="4865" max="4865" width="2.85546875" style="3" customWidth="1"/>
    <col min="4866" max="4866" width="37.5703125" style="3" customWidth="1"/>
    <col min="4867" max="4869" width="15.7109375" style="3" customWidth="1"/>
    <col min="4870" max="4870" width="2.85546875" style="3" customWidth="1"/>
    <col min="4871" max="4873" width="15.7109375" style="3" customWidth="1"/>
    <col min="4874" max="5120" width="11.42578125" style="3"/>
    <col min="5121" max="5121" width="2.85546875" style="3" customWidth="1"/>
    <col min="5122" max="5122" width="37.5703125" style="3" customWidth="1"/>
    <col min="5123" max="5125" width="15.7109375" style="3" customWidth="1"/>
    <col min="5126" max="5126" width="2.85546875" style="3" customWidth="1"/>
    <col min="5127" max="5129" width="15.7109375" style="3" customWidth="1"/>
    <col min="5130" max="5376" width="11.42578125" style="3"/>
    <col min="5377" max="5377" width="2.85546875" style="3" customWidth="1"/>
    <col min="5378" max="5378" width="37.5703125" style="3" customWidth="1"/>
    <col min="5379" max="5381" width="15.7109375" style="3" customWidth="1"/>
    <col min="5382" max="5382" width="2.85546875" style="3" customWidth="1"/>
    <col min="5383" max="5385" width="15.7109375" style="3" customWidth="1"/>
    <col min="5386" max="5632" width="11.42578125" style="3"/>
    <col min="5633" max="5633" width="2.85546875" style="3" customWidth="1"/>
    <col min="5634" max="5634" width="37.5703125" style="3" customWidth="1"/>
    <col min="5635" max="5637" width="15.7109375" style="3" customWidth="1"/>
    <col min="5638" max="5638" width="2.85546875" style="3" customWidth="1"/>
    <col min="5639" max="5641" width="15.7109375" style="3" customWidth="1"/>
    <col min="5642" max="5888" width="11.42578125" style="3"/>
    <col min="5889" max="5889" width="2.85546875" style="3" customWidth="1"/>
    <col min="5890" max="5890" width="37.5703125" style="3" customWidth="1"/>
    <col min="5891" max="5893" width="15.7109375" style="3" customWidth="1"/>
    <col min="5894" max="5894" width="2.85546875" style="3" customWidth="1"/>
    <col min="5895" max="5897" width="15.7109375" style="3" customWidth="1"/>
    <col min="5898" max="6144" width="11.42578125" style="3"/>
    <col min="6145" max="6145" width="2.85546875" style="3" customWidth="1"/>
    <col min="6146" max="6146" width="37.5703125" style="3" customWidth="1"/>
    <col min="6147" max="6149" width="15.7109375" style="3" customWidth="1"/>
    <col min="6150" max="6150" width="2.85546875" style="3" customWidth="1"/>
    <col min="6151" max="6153" width="15.7109375" style="3" customWidth="1"/>
    <col min="6154" max="6400" width="11.42578125" style="3"/>
    <col min="6401" max="6401" width="2.85546875" style="3" customWidth="1"/>
    <col min="6402" max="6402" width="37.5703125" style="3" customWidth="1"/>
    <col min="6403" max="6405" width="15.7109375" style="3" customWidth="1"/>
    <col min="6406" max="6406" width="2.85546875" style="3" customWidth="1"/>
    <col min="6407" max="6409" width="15.7109375" style="3" customWidth="1"/>
    <col min="6410" max="6656" width="11.42578125" style="3"/>
    <col min="6657" max="6657" width="2.85546875" style="3" customWidth="1"/>
    <col min="6658" max="6658" width="37.5703125" style="3" customWidth="1"/>
    <col min="6659" max="6661" width="15.7109375" style="3" customWidth="1"/>
    <col min="6662" max="6662" width="2.85546875" style="3" customWidth="1"/>
    <col min="6663" max="6665" width="15.7109375" style="3" customWidth="1"/>
    <col min="6666" max="6912" width="11.42578125" style="3"/>
    <col min="6913" max="6913" width="2.85546875" style="3" customWidth="1"/>
    <col min="6914" max="6914" width="37.5703125" style="3" customWidth="1"/>
    <col min="6915" max="6917" width="15.7109375" style="3" customWidth="1"/>
    <col min="6918" max="6918" width="2.85546875" style="3" customWidth="1"/>
    <col min="6919" max="6921" width="15.7109375" style="3" customWidth="1"/>
    <col min="6922" max="7168" width="11.42578125" style="3"/>
    <col min="7169" max="7169" width="2.85546875" style="3" customWidth="1"/>
    <col min="7170" max="7170" width="37.5703125" style="3" customWidth="1"/>
    <col min="7171" max="7173" width="15.7109375" style="3" customWidth="1"/>
    <col min="7174" max="7174" width="2.85546875" style="3" customWidth="1"/>
    <col min="7175" max="7177" width="15.7109375" style="3" customWidth="1"/>
    <col min="7178" max="7424" width="11.42578125" style="3"/>
    <col min="7425" max="7425" width="2.85546875" style="3" customWidth="1"/>
    <col min="7426" max="7426" width="37.5703125" style="3" customWidth="1"/>
    <col min="7427" max="7429" width="15.7109375" style="3" customWidth="1"/>
    <col min="7430" max="7430" width="2.85546875" style="3" customWidth="1"/>
    <col min="7431" max="7433" width="15.7109375" style="3" customWidth="1"/>
    <col min="7434" max="7680" width="11.42578125" style="3"/>
    <col min="7681" max="7681" width="2.85546875" style="3" customWidth="1"/>
    <col min="7682" max="7682" width="37.5703125" style="3" customWidth="1"/>
    <col min="7683" max="7685" width="15.7109375" style="3" customWidth="1"/>
    <col min="7686" max="7686" width="2.85546875" style="3" customWidth="1"/>
    <col min="7687" max="7689" width="15.7109375" style="3" customWidth="1"/>
    <col min="7690" max="7936" width="11.42578125" style="3"/>
    <col min="7937" max="7937" width="2.85546875" style="3" customWidth="1"/>
    <col min="7938" max="7938" width="37.5703125" style="3" customWidth="1"/>
    <col min="7939" max="7941" width="15.7109375" style="3" customWidth="1"/>
    <col min="7942" max="7942" width="2.85546875" style="3" customWidth="1"/>
    <col min="7943" max="7945" width="15.7109375" style="3" customWidth="1"/>
    <col min="7946" max="8192" width="11.42578125" style="3"/>
    <col min="8193" max="8193" width="2.85546875" style="3" customWidth="1"/>
    <col min="8194" max="8194" width="37.5703125" style="3" customWidth="1"/>
    <col min="8195" max="8197" width="15.7109375" style="3" customWidth="1"/>
    <col min="8198" max="8198" width="2.85546875" style="3" customWidth="1"/>
    <col min="8199" max="8201" width="15.7109375" style="3" customWidth="1"/>
    <col min="8202" max="8448" width="11.42578125" style="3"/>
    <col min="8449" max="8449" width="2.85546875" style="3" customWidth="1"/>
    <col min="8450" max="8450" width="37.5703125" style="3" customWidth="1"/>
    <col min="8451" max="8453" width="15.7109375" style="3" customWidth="1"/>
    <col min="8454" max="8454" width="2.85546875" style="3" customWidth="1"/>
    <col min="8455" max="8457" width="15.7109375" style="3" customWidth="1"/>
    <col min="8458" max="8704" width="11.42578125" style="3"/>
    <col min="8705" max="8705" width="2.85546875" style="3" customWidth="1"/>
    <col min="8706" max="8706" width="37.5703125" style="3" customWidth="1"/>
    <col min="8707" max="8709" width="15.7109375" style="3" customWidth="1"/>
    <col min="8710" max="8710" width="2.85546875" style="3" customWidth="1"/>
    <col min="8711" max="8713" width="15.7109375" style="3" customWidth="1"/>
    <col min="8714" max="8960" width="11.42578125" style="3"/>
    <col min="8961" max="8961" width="2.85546875" style="3" customWidth="1"/>
    <col min="8962" max="8962" width="37.5703125" style="3" customWidth="1"/>
    <col min="8963" max="8965" width="15.7109375" style="3" customWidth="1"/>
    <col min="8966" max="8966" width="2.85546875" style="3" customWidth="1"/>
    <col min="8967" max="8969" width="15.7109375" style="3" customWidth="1"/>
    <col min="8970" max="9216" width="11.42578125" style="3"/>
    <col min="9217" max="9217" width="2.85546875" style="3" customWidth="1"/>
    <col min="9218" max="9218" width="37.5703125" style="3" customWidth="1"/>
    <col min="9219" max="9221" width="15.7109375" style="3" customWidth="1"/>
    <col min="9222" max="9222" width="2.85546875" style="3" customWidth="1"/>
    <col min="9223" max="9225" width="15.7109375" style="3" customWidth="1"/>
    <col min="9226" max="9472" width="11.42578125" style="3"/>
    <col min="9473" max="9473" width="2.85546875" style="3" customWidth="1"/>
    <col min="9474" max="9474" width="37.5703125" style="3" customWidth="1"/>
    <col min="9475" max="9477" width="15.7109375" style="3" customWidth="1"/>
    <col min="9478" max="9478" width="2.85546875" style="3" customWidth="1"/>
    <col min="9479" max="9481" width="15.7109375" style="3" customWidth="1"/>
    <col min="9482" max="9728" width="11.42578125" style="3"/>
    <col min="9729" max="9729" width="2.85546875" style="3" customWidth="1"/>
    <col min="9730" max="9730" width="37.5703125" style="3" customWidth="1"/>
    <col min="9731" max="9733" width="15.7109375" style="3" customWidth="1"/>
    <col min="9734" max="9734" width="2.85546875" style="3" customWidth="1"/>
    <col min="9735" max="9737" width="15.7109375" style="3" customWidth="1"/>
    <col min="9738" max="9984" width="11.42578125" style="3"/>
    <col min="9985" max="9985" width="2.85546875" style="3" customWidth="1"/>
    <col min="9986" max="9986" width="37.5703125" style="3" customWidth="1"/>
    <col min="9987" max="9989" width="15.7109375" style="3" customWidth="1"/>
    <col min="9990" max="9990" width="2.85546875" style="3" customWidth="1"/>
    <col min="9991" max="9993" width="15.7109375" style="3" customWidth="1"/>
    <col min="9994" max="10240" width="11.42578125" style="3"/>
    <col min="10241" max="10241" width="2.85546875" style="3" customWidth="1"/>
    <col min="10242" max="10242" width="37.5703125" style="3" customWidth="1"/>
    <col min="10243" max="10245" width="15.7109375" style="3" customWidth="1"/>
    <col min="10246" max="10246" width="2.85546875" style="3" customWidth="1"/>
    <col min="10247" max="10249" width="15.7109375" style="3" customWidth="1"/>
    <col min="10250" max="10496" width="11.42578125" style="3"/>
    <col min="10497" max="10497" width="2.85546875" style="3" customWidth="1"/>
    <col min="10498" max="10498" width="37.5703125" style="3" customWidth="1"/>
    <col min="10499" max="10501" width="15.7109375" style="3" customWidth="1"/>
    <col min="10502" max="10502" width="2.85546875" style="3" customWidth="1"/>
    <col min="10503" max="10505" width="15.7109375" style="3" customWidth="1"/>
    <col min="10506" max="10752" width="11.42578125" style="3"/>
    <col min="10753" max="10753" width="2.85546875" style="3" customWidth="1"/>
    <col min="10754" max="10754" width="37.5703125" style="3" customWidth="1"/>
    <col min="10755" max="10757" width="15.7109375" style="3" customWidth="1"/>
    <col min="10758" max="10758" width="2.85546875" style="3" customWidth="1"/>
    <col min="10759" max="10761" width="15.7109375" style="3" customWidth="1"/>
    <col min="10762" max="11008" width="11.42578125" style="3"/>
    <col min="11009" max="11009" width="2.85546875" style="3" customWidth="1"/>
    <col min="11010" max="11010" width="37.5703125" style="3" customWidth="1"/>
    <col min="11011" max="11013" width="15.7109375" style="3" customWidth="1"/>
    <col min="11014" max="11014" width="2.85546875" style="3" customWidth="1"/>
    <col min="11015" max="11017" width="15.7109375" style="3" customWidth="1"/>
    <col min="11018" max="11264" width="11.42578125" style="3"/>
    <col min="11265" max="11265" width="2.85546875" style="3" customWidth="1"/>
    <col min="11266" max="11266" width="37.5703125" style="3" customWidth="1"/>
    <col min="11267" max="11269" width="15.7109375" style="3" customWidth="1"/>
    <col min="11270" max="11270" width="2.85546875" style="3" customWidth="1"/>
    <col min="11271" max="11273" width="15.7109375" style="3" customWidth="1"/>
    <col min="11274" max="11520" width="11.42578125" style="3"/>
    <col min="11521" max="11521" width="2.85546875" style="3" customWidth="1"/>
    <col min="11522" max="11522" width="37.5703125" style="3" customWidth="1"/>
    <col min="11523" max="11525" width="15.7109375" style="3" customWidth="1"/>
    <col min="11526" max="11526" width="2.85546875" style="3" customWidth="1"/>
    <col min="11527" max="11529" width="15.7109375" style="3" customWidth="1"/>
    <col min="11530" max="11776" width="11.42578125" style="3"/>
    <col min="11777" max="11777" width="2.85546875" style="3" customWidth="1"/>
    <col min="11778" max="11778" width="37.5703125" style="3" customWidth="1"/>
    <col min="11779" max="11781" width="15.7109375" style="3" customWidth="1"/>
    <col min="11782" max="11782" width="2.85546875" style="3" customWidth="1"/>
    <col min="11783" max="11785" width="15.7109375" style="3" customWidth="1"/>
    <col min="11786" max="12032" width="11.42578125" style="3"/>
    <col min="12033" max="12033" width="2.85546875" style="3" customWidth="1"/>
    <col min="12034" max="12034" width="37.5703125" style="3" customWidth="1"/>
    <col min="12035" max="12037" width="15.7109375" style="3" customWidth="1"/>
    <col min="12038" max="12038" width="2.85546875" style="3" customWidth="1"/>
    <col min="12039" max="12041" width="15.7109375" style="3" customWidth="1"/>
    <col min="12042" max="12288" width="11.42578125" style="3"/>
    <col min="12289" max="12289" width="2.85546875" style="3" customWidth="1"/>
    <col min="12290" max="12290" width="37.5703125" style="3" customWidth="1"/>
    <col min="12291" max="12293" width="15.7109375" style="3" customWidth="1"/>
    <col min="12294" max="12294" width="2.85546875" style="3" customWidth="1"/>
    <col min="12295" max="12297" width="15.7109375" style="3" customWidth="1"/>
    <col min="12298" max="12544" width="11.42578125" style="3"/>
    <col min="12545" max="12545" width="2.85546875" style="3" customWidth="1"/>
    <col min="12546" max="12546" width="37.5703125" style="3" customWidth="1"/>
    <col min="12547" max="12549" width="15.7109375" style="3" customWidth="1"/>
    <col min="12550" max="12550" width="2.85546875" style="3" customWidth="1"/>
    <col min="12551" max="12553" width="15.7109375" style="3" customWidth="1"/>
    <col min="12554" max="12800" width="11.42578125" style="3"/>
    <col min="12801" max="12801" width="2.85546875" style="3" customWidth="1"/>
    <col min="12802" max="12802" width="37.5703125" style="3" customWidth="1"/>
    <col min="12803" max="12805" width="15.7109375" style="3" customWidth="1"/>
    <col min="12806" max="12806" width="2.85546875" style="3" customWidth="1"/>
    <col min="12807" max="12809" width="15.7109375" style="3" customWidth="1"/>
    <col min="12810" max="13056" width="11.42578125" style="3"/>
    <col min="13057" max="13057" width="2.85546875" style="3" customWidth="1"/>
    <col min="13058" max="13058" width="37.5703125" style="3" customWidth="1"/>
    <col min="13059" max="13061" width="15.7109375" style="3" customWidth="1"/>
    <col min="13062" max="13062" width="2.85546875" style="3" customWidth="1"/>
    <col min="13063" max="13065" width="15.7109375" style="3" customWidth="1"/>
    <col min="13066" max="13312" width="11.42578125" style="3"/>
    <col min="13313" max="13313" width="2.85546875" style="3" customWidth="1"/>
    <col min="13314" max="13314" width="37.5703125" style="3" customWidth="1"/>
    <col min="13315" max="13317" width="15.7109375" style="3" customWidth="1"/>
    <col min="13318" max="13318" width="2.85546875" style="3" customWidth="1"/>
    <col min="13319" max="13321" width="15.7109375" style="3" customWidth="1"/>
    <col min="13322" max="13568" width="11.42578125" style="3"/>
    <col min="13569" max="13569" width="2.85546875" style="3" customWidth="1"/>
    <col min="13570" max="13570" width="37.5703125" style="3" customWidth="1"/>
    <col min="13571" max="13573" width="15.7109375" style="3" customWidth="1"/>
    <col min="13574" max="13574" width="2.85546875" style="3" customWidth="1"/>
    <col min="13575" max="13577" width="15.7109375" style="3" customWidth="1"/>
    <col min="13578" max="13824" width="11.42578125" style="3"/>
    <col min="13825" max="13825" width="2.85546875" style="3" customWidth="1"/>
    <col min="13826" max="13826" width="37.5703125" style="3" customWidth="1"/>
    <col min="13827" max="13829" width="15.7109375" style="3" customWidth="1"/>
    <col min="13830" max="13830" width="2.85546875" style="3" customWidth="1"/>
    <col min="13831" max="13833" width="15.7109375" style="3" customWidth="1"/>
    <col min="13834" max="14080" width="11.42578125" style="3"/>
    <col min="14081" max="14081" width="2.85546875" style="3" customWidth="1"/>
    <col min="14082" max="14082" width="37.5703125" style="3" customWidth="1"/>
    <col min="14083" max="14085" width="15.7109375" style="3" customWidth="1"/>
    <col min="14086" max="14086" width="2.85546875" style="3" customWidth="1"/>
    <col min="14087" max="14089" width="15.7109375" style="3" customWidth="1"/>
    <col min="14090" max="14336" width="11.42578125" style="3"/>
    <col min="14337" max="14337" width="2.85546875" style="3" customWidth="1"/>
    <col min="14338" max="14338" width="37.5703125" style="3" customWidth="1"/>
    <col min="14339" max="14341" width="15.7109375" style="3" customWidth="1"/>
    <col min="14342" max="14342" width="2.85546875" style="3" customWidth="1"/>
    <col min="14343" max="14345" width="15.7109375" style="3" customWidth="1"/>
    <col min="14346" max="14592" width="11.42578125" style="3"/>
    <col min="14593" max="14593" width="2.85546875" style="3" customWidth="1"/>
    <col min="14594" max="14594" width="37.5703125" style="3" customWidth="1"/>
    <col min="14595" max="14597" width="15.7109375" style="3" customWidth="1"/>
    <col min="14598" max="14598" width="2.85546875" style="3" customWidth="1"/>
    <col min="14599" max="14601" width="15.7109375" style="3" customWidth="1"/>
    <col min="14602" max="14848" width="11.42578125" style="3"/>
    <col min="14849" max="14849" width="2.85546875" style="3" customWidth="1"/>
    <col min="14850" max="14850" width="37.5703125" style="3" customWidth="1"/>
    <col min="14851" max="14853" width="15.7109375" style="3" customWidth="1"/>
    <col min="14854" max="14854" width="2.85546875" style="3" customWidth="1"/>
    <col min="14855" max="14857" width="15.7109375" style="3" customWidth="1"/>
    <col min="14858" max="15104" width="11.42578125" style="3"/>
    <col min="15105" max="15105" width="2.85546875" style="3" customWidth="1"/>
    <col min="15106" max="15106" width="37.5703125" style="3" customWidth="1"/>
    <col min="15107" max="15109" width="15.7109375" style="3" customWidth="1"/>
    <col min="15110" max="15110" width="2.85546875" style="3" customWidth="1"/>
    <col min="15111" max="15113" width="15.7109375" style="3" customWidth="1"/>
    <col min="15114" max="15360" width="11.42578125" style="3"/>
    <col min="15361" max="15361" width="2.85546875" style="3" customWidth="1"/>
    <col min="15362" max="15362" width="37.5703125" style="3" customWidth="1"/>
    <col min="15363" max="15365" width="15.7109375" style="3" customWidth="1"/>
    <col min="15366" max="15366" width="2.85546875" style="3" customWidth="1"/>
    <col min="15367" max="15369" width="15.7109375" style="3" customWidth="1"/>
    <col min="15370" max="15616" width="11.42578125" style="3"/>
    <col min="15617" max="15617" width="2.85546875" style="3" customWidth="1"/>
    <col min="15618" max="15618" width="37.5703125" style="3" customWidth="1"/>
    <col min="15619" max="15621" width="15.7109375" style="3" customWidth="1"/>
    <col min="15622" max="15622" width="2.85546875" style="3" customWidth="1"/>
    <col min="15623" max="15625" width="15.7109375" style="3" customWidth="1"/>
    <col min="15626" max="15872" width="11.42578125" style="3"/>
    <col min="15873" max="15873" width="2.85546875" style="3" customWidth="1"/>
    <col min="15874" max="15874" width="37.5703125" style="3" customWidth="1"/>
    <col min="15875" max="15877" width="15.7109375" style="3" customWidth="1"/>
    <col min="15878" max="15878" width="2.85546875" style="3" customWidth="1"/>
    <col min="15879" max="15881" width="15.7109375" style="3" customWidth="1"/>
    <col min="15882" max="16128" width="11.42578125" style="3"/>
    <col min="16129" max="16129" width="2.85546875" style="3" customWidth="1"/>
    <col min="16130" max="16130" width="37.5703125" style="3" customWidth="1"/>
    <col min="16131" max="16133" width="15.7109375" style="3" customWidth="1"/>
    <col min="16134" max="16134" width="2.85546875" style="3" customWidth="1"/>
    <col min="16135" max="16137" width="15.7109375" style="3" customWidth="1"/>
    <col min="16138" max="16384" width="11.42578125" style="3"/>
  </cols>
  <sheetData>
    <row r="1" spans="2:16" ht="12" customHeight="1" x14ac:dyDescent="0.25">
      <c r="B1" s="1"/>
      <c r="C1" s="1"/>
      <c r="D1" s="1"/>
    </row>
    <row r="2" spans="2:16" ht="12" customHeight="1" x14ac:dyDescent="0.25">
      <c r="B2" s="1183" t="s">
        <v>725</v>
      </c>
      <c r="C2" s="5"/>
      <c r="D2" s="5"/>
    </row>
    <row r="3" spans="2:16" ht="12" customHeight="1" x14ac:dyDescent="0.25">
      <c r="B3" s="6" t="s">
        <v>200</v>
      </c>
      <c r="D3" s="1184"/>
    </row>
    <row r="4" spans="2:16" ht="12" customHeight="1" x14ac:dyDescent="0.25">
      <c r="B4" s="2042" t="s">
        <v>4</v>
      </c>
      <c r="C4" s="2042">
        <v>2016</v>
      </c>
      <c r="D4" s="2042"/>
      <c r="E4" s="2042"/>
      <c r="G4" s="2042">
        <v>2015</v>
      </c>
      <c r="H4" s="2042"/>
      <c r="I4" s="2042"/>
    </row>
    <row r="5" spans="2:16" ht="12" customHeight="1" x14ac:dyDescent="0.25">
      <c r="B5" s="2042"/>
      <c r="C5" s="2042" t="s">
        <v>201</v>
      </c>
      <c r="D5" s="2060" t="s">
        <v>726</v>
      </c>
      <c r="E5" s="2060" t="s">
        <v>727</v>
      </c>
      <c r="G5" s="2042" t="s">
        <v>201</v>
      </c>
      <c r="H5" s="2060" t="s">
        <v>726</v>
      </c>
      <c r="I5" s="2060" t="s">
        <v>727</v>
      </c>
    </row>
    <row r="6" spans="2:16" ht="12" customHeight="1" x14ac:dyDescent="0.25">
      <c r="B6" s="2042"/>
      <c r="C6" s="2042"/>
      <c r="D6" s="2060"/>
      <c r="E6" s="2060"/>
      <c r="G6" s="2042"/>
      <c r="H6" s="2060"/>
      <c r="I6" s="2060"/>
    </row>
    <row r="7" spans="2:16" ht="12" customHeight="1" x14ac:dyDescent="0.25">
      <c r="B7" s="16"/>
      <c r="C7" s="16"/>
      <c r="D7" s="16"/>
      <c r="G7" s="16"/>
      <c r="H7" s="16"/>
    </row>
    <row r="8" spans="2:16" ht="12" customHeight="1" x14ac:dyDescent="0.25">
      <c r="B8" s="437" t="s">
        <v>11</v>
      </c>
      <c r="C8" s="21"/>
      <c r="D8" s="21"/>
      <c r="G8" s="21"/>
      <c r="H8" s="21"/>
    </row>
    <row r="9" spans="2:16" ht="12" customHeight="1" x14ac:dyDescent="0.25">
      <c r="B9" s="632" t="s">
        <v>135</v>
      </c>
      <c r="C9" s="1320">
        <v>23</v>
      </c>
      <c r="D9" s="633">
        <v>19</v>
      </c>
      <c r="E9" s="634">
        <v>4</v>
      </c>
      <c r="F9" s="154"/>
      <c r="G9" s="1313">
        <f>SUM(H9:I9)</f>
        <v>24</v>
      </c>
      <c r="H9" s="1115">
        <v>20</v>
      </c>
      <c r="I9" s="1115">
        <v>4</v>
      </c>
    </row>
    <row r="10" spans="2:16" ht="12" customHeight="1" x14ac:dyDescent="0.25">
      <c r="B10" s="40" t="s">
        <v>136</v>
      </c>
      <c r="C10" s="1321">
        <v>31</v>
      </c>
      <c r="D10" s="160">
        <v>30</v>
      </c>
      <c r="E10" s="635">
        <v>1</v>
      </c>
      <c r="F10" s="154"/>
      <c r="G10" s="1290">
        <f>SUM(H10:I10)</f>
        <v>31</v>
      </c>
      <c r="H10" s="160">
        <v>30</v>
      </c>
      <c r="I10" s="155">
        <v>1</v>
      </c>
    </row>
    <row r="11" spans="2:16" ht="12" customHeight="1" x14ac:dyDescent="0.25">
      <c r="B11" s="40" t="s">
        <v>137</v>
      </c>
      <c r="C11" s="1321">
        <v>10</v>
      </c>
      <c r="D11" s="160">
        <v>10</v>
      </c>
      <c r="E11" s="635">
        <v>0</v>
      </c>
      <c r="F11" s="154"/>
      <c r="G11" s="1290">
        <f>SUM(H11:I11)</f>
        <v>10</v>
      </c>
      <c r="H11" s="160">
        <v>10</v>
      </c>
      <c r="I11" s="155">
        <v>0</v>
      </c>
    </row>
    <row r="12" spans="2:16" ht="12" customHeight="1" x14ac:dyDescent="0.25">
      <c r="B12" s="46" t="s">
        <v>146</v>
      </c>
      <c r="C12" s="1483">
        <v>65</v>
      </c>
      <c r="D12" s="655">
        <v>64</v>
      </c>
      <c r="E12" s="656">
        <v>1</v>
      </c>
      <c r="F12" s="154"/>
      <c r="G12" s="1314">
        <f>SUM(H12:I12)</f>
        <v>60</v>
      </c>
      <c r="H12" s="265">
        <v>59</v>
      </c>
      <c r="I12" s="156">
        <v>1</v>
      </c>
    </row>
    <row r="13" spans="2:16" ht="12" customHeight="1" x14ac:dyDescent="0.25">
      <c r="B13" s="157" t="s">
        <v>30</v>
      </c>
      <c r="C13" s="316">
        <f>SUM(C9:C12)</f>
        <v>129</v>
      </c>
      <c r="F13" s="154"/>
      <c r="G13" s="158">
        <f>SUM(G9:G12)</f>
        <v>125</v>
      </c>
      <c r="H13" s="158"/>
      <c r="I13" s="158"/>
    </row>
    <row r="14" spans="2:16" ht="12" customHeight="1" x14ac:dyDescent="0.25">
      <c r="B14" s="57"/>
      <c r="C14" s="159"/>
      <c r="D14" s="159"/>
      <c r="E14" s="159"/>
      <c r="F14" s="154"/>
    </row>
    <row r="15" spans="2:16" ht="12" customHeight="1" x14ac:dyDescent="0.25">
      <c r="B15" s="517" t="s">
        <v>31</v>
      </c>
      <c r="C15" s="159"/>
      <c r="D15" s="159"/>
      <c r="E15" s="159"/>
      <c r="F15" s="154"/>
    </row>
    <row r="16" spans="2:16" ht="12" customHeight="1" x14ac:dyDescent="0.25">
      <c r="B16" s="40" t="s">
        <v>151</v>
      </c>
      <c r="C16" s="1484">
        <v>263</v>
      </c>
      <c r="D16" s="1201">
        <v>263</v>
      </c>
      <c r="E16" s="634">
        <v>0</v>
      </c>
      <c r="F16" s="154"/>
      <c r="G16" s="1484">
        <v>256</v>
      </c>
      <c r="H16" s="1201">
        <v>256</v>
      </c>
      <c r="I16" s="1326">
        <v>0</v>
      </c>
      <c r="P16" s="154"/>
    </row>
    <row r="17" spans="2:16" ht="12" customHeight="1" x14ac:dyDescent="0.25">
      <c r="B17" s="40" t="s">
        <v>154</v>
      </c>
      <c r="C17" s="1321">
        <v>294</v>
      </c>
      <c r="D17" s="155">
        <v>294</v>
      </c>
      <c r="E17" s="1322">
        <v>0</v>
      </c>
      <c r="F17" s="154"/>
      <c r="G17" s="1321">
        <v>287</v>
      </c>
      <c r="H17" s="155">
        <v>287</v>
      </c>
      <c r="I17" s="1322">
        <v>0</v>
      </c>
      <c r="P17" s="154"/>
    </row>
    <row r="18" spans="2:16" ht="12" customHeight="1" x14ac:dyDescent="0.25">
      <c r="B18" s="40" t="s">
        <v>155</v>
      </c>
      <c r="C18" s="1321">
        <v>376</v>
      </c>
      <c r="D18" s="155">
        <v>376</v>
      </c>
      <c r="E18" s="1322">
        <v>0</v>
      </c>
      <c r="F18" s="154"/>
      <c r="G18" s="1321">
        <v>377</v>
      </c>
      <c r="H18" s="155">
        <v>377</v>
      </c>
      <c r="I18" s="1322">
        <v>0</v>
      </c>
      <c r="P18" s="154"/>
    </row>
    <row r="19" spans="2:16" ht="12" customHeight="1" x14ac:dyDescent="0.25">
      <c r="B19" s="40" t="s">
        <v>157</v>
      </c>
      <c r="C19" s="1321">
        <v>16</v>
      </c>
      <c r="D19" s="155">
        <v>6</v>
      </c>
      <c r="E19" s="1322">
        <v>10</v>
      </c>
      <c r="F19" s="154"/>
      <c r="G19" s="1321">
        <v>17</v>
      </c>
      <c r="H19" s="155">
        <v>6</v>
      </c>
      <c r="I19" s="1322">
        <v>11</v>
      </c>
      <c r="P19" s="154"/>
    </row>
    <row r="20" spans="2:16" ht="12" customHeight="1" x14ac:dyDescent="0.25">
      <c r="B20" s="46" t="s">
        <v>161</v>
      </c>
      <c r="C20" s="1323">
        <v>5</v>
      </c>
      <c r="D20" s="1325">
        <v>5</v>
      </c>
      <c r="E20" s="1324">
        <v>0</v>
      </c>
      <c r="F20" s="154"/>
      <c r="G20" s="1485">
        <v>4</v>
      </c>
      <c r="H20" s="1325">
        <v>4</v>
      </c>
      <c r="I20" s="1324">
        <v>0</v>
      </c>
      <c r="P20" s="154"/>
    </row>
    <row r="21" spans="2:16" ht="12" customHeight="1" x14ac:dyDescent="0.25">
      <c r="B21" s="157" t="s">
        <v>30</v>
      </c>
      <c r="C21" s="158">
        <f>SUM(C16:C20)</f>
        <v>954</v>
      </c>
      <c r="D21" s="158"/>
      <c r="E21" s="158"/>
      <c r="F21" s="154"/>
      <c r="G21" s="158">
        <v>941</v>
      </c>
      <c r="H21" s="158"/>
      <c r="I21" s="158"/>
      <c r="P21" s="154"/>
    </row>
    <row r="22" spans="2:16" ht="12" customHeight="1" x14ac:dyDescent="0.25">
      <c r="B22" s="157"/>
      <c r="C22" s="158"/>
      <c r="D22" s="158"/>
      <c r="E22" s="158"/>
      <c r="F22" s="154"/>
      <c r="G22" s="158"/>
      <c r="H22" s="158"/>
      <c r="I22" s="158"/>
      <c r="L22" s="157"/>
      <c r="M22" s="158"/>
      <c r="N22" s="158"/>
      <c r="O22" s="158"/>
      <c r="P22" s="154"/>
    </row>
    <row r="23" spans="2:16" ht="12" customHeight="1" x14ac:dyDescent="0.25">
      <c r="B23" s="48"/>
      <c r="C23" s="158"/>
      <c r="D23" s="159"/>
      <c r="E23" s="159"/>
      <c r="F23" s="154"/>
      <c r="G23" s="158"/>
      <c r="H23" s="159"/>
      <c r="I23" s="159"/>
    </row>
    <row r="24" spans="2:16" ht="12" customHeight="1" x14ac:dyDescent="0.25">
      <c r="B24" s="517" t="s">
        <v>64</v>
      </c>
      <c r="C24" s="158"/>
      <c r="D24" s="159"/>
      <c r="E24" s="159"/>
      <c r="F24" s="154"/>
      <c r="G24" s="158"/>
      <c r="H24" s="159"/>
      <c r="I24" s="159"/>
    </row>
    <row r="25" spans="2:16" ht="12" customHeight="1" x14ac:dyDescent="0.25">
      <c r="B25" s="1236" t="s">
        <v>168</v>
      </c>
      <c r="C25" s="1690">
        <v>10</v>
      </c>
      <c r="D25" s="1201">
        <v>10</v>
      </c>
      <c r="E25" s="1326">
        <v>0</v>
      </c>
      <c r="F25" s="154"/>
      <c r="G25" s="1486">
        <f>SUM(H25:I25)</f>
        <v>10</v>
      </c>
      <c r="H25" s="1156">
        <v>10</v>
      </c>
      <c r="I25" s="1156">
        <v>0</v>
      </c>
    </row>
    <row r="26" spans="2:16" ht="12" customHeight="1" x14ac:dyDescent="0.25">
      <c r="B26" s="632" t="s">
        <v>734</v>
      </c>
      <c r="C26" s="1691">
        <v>55</v>
      </c>
      <c r="D26" s="155">
        <v>55</v>
      </c>
      <c r="E26" s="1322">
        <v>0</v>
      </c>
      <c r="F26" s="154"/>
      <c r="G26" s="1315">
        <f>SUM(H26:I26)</f>
        <v>62</v>
      </c>
      <c r="H26" s="155">
        <v>62</v>
      </c>
      <c r="I26" s="160">
        <v>0</v>
      </c>
    </row>
    <row r="27" spans="2:16" ht="12" customHeight="1" x14ac:dyDescent="0.25">
      <c r="B27" s="40" t="s">
        <v>720</v>
      </c>
      <c r="C27" s="1691">
        <v>34</v>
      </c>
      <c r="D27" s="155">
        <v>24</v>
      </c>
      <c r="E27" s="1322">
        <v>10</v>
      </c>
      <c r="F27" s="154"/>
      <c r="G27" s="1315" t="s">
        <v>131</v>
      </c>
      <c r="H27" s="160" t="s">
        <v>131</v>
      </c>
      <c r="I27" s="160" t="s">
        <v>131</v>
      </c>
    </row>
    <row r="28" spans="2:16" ht="12" customHeight="1" x14ac:dyDescent="0.25">
      <c r="B28" s="40" t="s">
        <v>175</v>
      </c>
      <c r="C28" s="1691">
        <v>86</v>
      </c>
      <c r="D28" s="155">
        <v>84</v>
      </c>
      <c r="E28" s="1322">
        <v>2</v>
      </c>
      <c r="F28" s="154"/>
      <c r="G28" s="1315">
        <v>84</v>
      </c>
      <c r="H28" s="155">
        <v>82</v>
      </c>
      <c r="I28" s="160">
        <v>2</v>
      </c>
    </row>
    <row r="29" spans="2:16" ht="12" customHeight="1" x14ac:dyDescent="0.25">
      <c r="B29" s="40" t="s">
        <v>177</v>
      </c>
      <c r="C29" s="1691">
        <v>43</v>
      </c>
      <c r="D29" s="155">
        <v>43</v>
      </c>
      <c r="E29" s="1322">
        <v>0</v>
      </c>
      <c r="F29" s="154"/>
      <c r="G29" s="1315">
        <v>45</v>
      </c>
      <c r="H29" s="155">
        <v>45</v>
      </c>
      <c r="I29" s="160">
        <v>0</v>
      </c>
    </row>
    <row r="30" spans="2:16" ht="12" customHeight="1" x14ac:dyDescent="0.25">
      <c r="B30" s="40" t="s">
        <v>181</v>
      </c>
      <c r="C30" s="1691">
        <v>38</v>
      </c>
      <c r="D30" s="155">
        <v>38</v>
      </c>
      <c r="E30" s="1322">
        <v>0</v>
      </c>
      <c r="F30" s="154"/>
      <c r="G30" s="1315">
        <v>46</v>
      </c>
      <c r="H30" s="3">
        <v>46</v>
      </c>
      <c r="I30" s="160">
        <v>0</v>
      </c>
    </row>
    <row r="31" spans="2:16" ht="12" customHeight="1" x14ac:dyDescent="0.25">
      <c r="B31" s="40" t="s">
        <v>183</v>
      </c>
      <c r="C31" s="1691">
        <v>2588</v>
      </c>
      <c r="D31" s="155">
        <v>2111</v>
      </c>
      <c r="E31" s="1322">
        <v>479</v>
      </c>
      <c r="F31" s="154"/>
      <c r="G31" s="1315">
        <v>2685</v>
      </c>
      <c r="H31" s="155">
        <v>2167</v>
      </c>
      <c r="I31" s="160">
        <v>518</v>
      </c>
    </row>
    <row r="32" spans="2:16" ht="12" customHeight="1" x14ac:dyDescent="0.25">
      <c r="B32" s="40" t="s">
        <v>184</v>
      </c>
      <c r="C32" s="1691">
        <v>65</v>
      </c>
      <c r="D32" s="155">
        <v>65</v>
      </c>
      <c r="E32" s="1322">
        <v>0</v>
      </c>
      <c r="F32" s="154"/>
      <c r="G32" s="1315">
        <v>65</v>
      </c>
      <c r="H32" s="155">
        <v>64</v>
      </c>
      <c r="I32" s="160">
        <v>1</v>
      </c>
    </row>
    <row r="33" spans="2:9" ht="12" customHeight="1" x14ac:dyDescent="0.25">
      <c r="B33" s="40" t="s">
        <v>186</v>
      </c>
      <c r="C33" s="1691">
        <v>42</v>
      </c>
      <c r="D33" s="155">
        <v>8</v>
      </c>
      <c r="E33" s="1322">
        <v>34</v>
      </c>
      <c r="F33" s="154"/>
      <c r="G33" s="1315">
        <v>41</v>
      </c>
      <c r="H33" s="155">
        <v>8</v>
      </c>
      <c r="I33" s="160">
        <v>33</v>
      </c>
    </row>
    <row r="34" spans="2:9" ht="12" customHeight="1" x14ac:dyDescent="0.25">
      <c r="B34" s="40" t="s">
        <v>188</v>
      </c>
      <c r="C34" s="1691">
        <v>48</v>
      </c>
      <c r="D34" s="155">
        <v>48</v>
      </c>
      <c r="E34" s="1322">
        <v>0</v>
      </c>
      <c r="F34" s="154"/>
      <c r="G34" s="1315">
        <v>49</v>
      </c>
      <c r="H34" s="155">
        <v>49</v>
      </c>
      <c r="I34" s="160">
        <v>0</v>
      </c>
    </row>
    <row r="35" spans="2:9" ht="12" customHeight="1" x14ac:dyDescent="0.25">
      <c r="B35" s="40" t="s">
        <v>190</v>
      </c>
      <c r="C35" s="1691">
        <v>325</v>
      </c>
      <c r="D35" s="155">
        <v>325</v>
      </c>
      <c r="E35" s="1322">
        <v>0</v>
      </c>
      <c r="F35" s="154"/>
      <c r="G35" s="1315">
        <v>318</v>
      </c>
      <c r="H35" s="155">
        <v>318</v>
      </c>
      <c r="I35" s="155">
        <v>0</v>
      </c>
    </row>
    <row r="36" spans="2:9" ht="12" customHeight="1" x14ac:dyDescent="0.25">
      <c r="B36" s="40" t="s">
        <v>728</v>
      </c>
      <c r="C36" s="1691">
        <v>9</v>
      </c>
      <c r="D36" s="155">
        <v>8</v>
      </c>
      <c r="E36" s="1322">
        <v>1</v>
      </c>
      <c r="F36" s="154"/>
      <c r="G36" s="1315">
        <v>4</v>
      </c>
      <c r="H36" s="155">
        <v>3</v>
      </c>
      <c r="I36" s="155">
        <v>1</v>
      </c>
    </row>
    <row r="37" spans="2:9" ht="12" customHeight="1" x14ac:dyDescent="0.25">
      <c r="B37" s="40" t="s">
        <v>755</v>
      </c>
      <c r="C37" s="1691">
        <v>79</v>
      </c>
      <c r="D37" s="155">
        <v>79</v>
      </c>
      <c r="E37" s="1322">
        <v>0</v>
      </c>
      <c r="F37" s="154"/>
      <c r="G37" s="1315">
        <v>78</v>
      </c>
      <c r="H37" s="155">
        <v>78</v>
      </c>
      <c r="I37" s="155">
        <v>0</v>
      </c>
    </row>
    <row r="38" spans="2:9" ht="12" customHeight="1" x14ac:dyDescent="0.25">
      <c r="B38" s="40" t="s">
        <v>192</v>
      </c>
      <c r="C38" s="1691">
        <v>123</v>
      </c>
      <c r="D38" s="155">
        <v>121</v>
      </c>
      <c r="E38" s="1322">
        <v>2</v>
      </c>
      <c r="F38" s="154"/>
      <c r="G38" s="1315">
        <f t="shared" ref="G38:G40" si="0">SUM(H38:I38)</f>
        <v>160</v>
      </c>
      <c r="H38" s="155">
        <v>158</v>
      </c>
      <c r="I38" s="155">
        <v>2</v>
      </c>
    </row>
    <row r="39" spans="2:9" ht="12" customHeight="1" x14ac:dyDescent="0.25">
      <c r="B39" s="40" t="s">
        <v>194</v>
      </c>
      <c r="C39" s="1691">
        <v>893</v>
      </c>
      <c r="D39" s="155">
        <v>861</v>
      </c>
      <c r="E39" s="1322">
        <v>32</v>
      </c>
      <c r="F39" s="154"/>
      <c r="G39" s="1315">
        <f t="shared" si="0"/>
        <v>905</v>
      </c>
      <c r="H39" s="155">
        <v>872</v>
      </c>
      <c r="I39" s="155">
        <v>33</v>
      </c>
    </row>
    <row r="40" spans="2:9" ht="12" customHeight="1" x14ac:dyDescent="0.25">
      <c r="B40" s="40" t="s">
        <v>196</v>
      </c>
      <c r="C40" s="1691">
        <v>83</v>
      </c>
      <c r="D40" s="155">
        <v>71</v>
      </c>
      <c r="E40" s="1322">
        <v>12</v>
      </c>
      <c r="F40" s="154"/>
      <c r="G40" s="1315">
        <f t="shared" si="0"/>
        <v>112</v>
      </c>
      <c r="H40" s="155">
        <v>79</v>
      </c>
      <c r="I40" s="155">
        <v>33</v>
      </c>
    </row>
    <row r="41" spans="2:9" ht="12" customHeight="1" x14ac:dyDescent="0.25">
      <c r="B41" s="46" t="s">
        <v>197</v>
      </c>
      <c r="C41" s="1485">
        <v>160</v>
      </c>
      <c r="D41" s="1692">
        <v>160</v>
      </c>
      <c r="E41" s="1324">
        <v>0</v>
      </c>
      <c r="F41" s="154"/>
      <c r="G41" s="1314">
        <f>SUM(H41:I41)</f>
        <v>186</v>
      </c>
      <c r="H41" s="1127">
        <v>186</v>
      </c>
      <c r="I41" s="156">
        <v>0</v>
      </c>
    </row>
    <row r="42" spans="2:9" ht="12" customHeight="1" x14ac:dyDescent="0.25">
      <c r="B42" s="157" t="s">
        <v>30</v>
      </c>
      <c r="C42" s="158">
        <f>SUM(C25:C41)</f>
        <v>4681</v>
      </c>
      <c r="D42" s="158"/>
      <c r="E42" s="435"/>
      <c r="F42" s="154"/>
      <c r="G42" s="483">
        <f>SUM(G25:G41)</f>
        <v>4850</v>
      </c>
      <c r="H42" s="162"/>
      <c r="I42" s="154"/>
    </row>
    <row r="43" spans="2:9" ht="12" customHeight="1" x14ac:dyDescent="0.25">
      <c r="B43" s="1"/>
      <c r="C43" s="162"/>
      <c r="D43" s="162"/>
      <c r="E43" s="154"/>
      <c r="F43" s="154"/>
    </row>
    <row r="44" spans="2:9" ht="12" customHeight="1" x14ac:dyDescent="0.25">
      <c r="B44" s="1188" t="s">
        <v>132</v>
      </c>
      <c r="C44" s="1316">
        <f>SUM(C42,C21,C13)</f>
        <v>5764</v>
      </c>
      <c r="D44" s="1317"/>
      <c r="E44" s="1318"/>
      <c r="F44" s="1318"/>
      <c r="G44" s="1316">
        <f>SUM(G42,G21,G13)</f>
        <v>5916</v>
      </c>
      <c r="H44" s="1317"/>
      <c r="I44" s="1318"/>
    </row>
    <row r="45" spans="2:9" ht="12" customHeight="1" x14ac:dyDescent="0.25">
      <c r="B45" s="1"/>
      <c r="C45" s="1"/>
      <c r="D45" s="1"/>
    </row>
    <row r="46" spans="2:9" ht="12" customHeight="1" x14ac:dyDescent="0.25">
      <c r="B46" s="87" t="s">
        <v>716</v>
      </c>
    </row>
    <row r="47" spans="2:9" ht="12" customHeight="1" x14ac:dyDescent="0.25">
      <c r="B47" s="87" t="s">
        <v>111</v>
      </c>
    </row>
    <row r="48" spans="2:9" ht="12" customHeight="1" x14ac:dyDescent="0.25">
      <c r="B48" s="87" t="s">
        <v>112</v>
      </c>
    </row>
    <row r="49" spans="2:2" ht="12" customHeight="1" x14ac:dyDescent="0.25">
      <c r="B49" s="94" t="s">
        <v>113</v>
      </c>
    </row>
    <row r="50" spans="2:2" ht="12" customHeight="1" x14ac:dyDescent="0.25">
      <c r="B50" s="87" t="s">
        <v>717</v>
      </c>
    </row>
    <row r="51" spans="2:2" ht="12" customHeight="1" x14ac:dyDescent="0.25">
      <c r="B51" s="87" t="s">
        <v>718</v>
      </c>
    </row>
    <row r="52" spans="2:2" ht="12" customHeight="1" x14ac:dyDescent="0.25">
      <c r="B52" s="87"/>
    </row>
    <row r="53" spans="2:2" ht="12" customHeight="1" x14ac:dyDescent="0.25">
      <c r="B53" s="79"/>
    </row>
    <row r="54" spans="2:2" ht="12" customHeight="1" x14ac:dyDescent="0.25">
      <c r="B54" s="79"/>
    </row>
    <row r="55" spans="2:2" ht="12" customHeight="1" x14ac:dyDescent="0.25">
      <c r="B55" s="79"/>
    </row>
    <row r="56" spans="2:2" ht="12" customHeight="1" x14ac:dyDescent="0.25">
      <c r="B56" s="79"/>
    </row>
    <row r="57" spans="2:2" ht="12" customHeight="1" x14ac:dyDescent="0.25">
      <c r="B57" s="79"/>
    </row>
    <row r="58" spans="2:2" ht="12" customHeight="1" x14ac:dyDescent="0.25">
      <c r="B58" s="79"/>
    </row>
    <row r="59" spans="2:2" ht="12" customHeight="1" x14ac:dyDescent="0.25">
      <c r="B59" s="79"/>
    </row>
    <row r="60" spans="2:2" ht="12" customHeight="1" x14ac:dyDescent="0.25">
      <c r="B60" s="79"/>
    </row>
    <row r="61" spans="2:2" ht="12" customHeight="1" x14ac:dyDescent="0.25">
      <c r="B61" s="79"/>
    </row>
    <row r="62" spans="2:2" ht="12" customHeight="1" x14ac:dyDescent="0.25">
      <c r="B62" s="79"/>
    </row>
    <row r="63" spans="2:2" ht="12" customHeight="1" x14ac:dyDescent="0.25">
      <c r="B63" s="79"/>
    </row>
    <row r="64" spans="2:2" ht="12" customHeight="1" x14ac:dyDescent="0.25"/>
    <row r="65" spans="2:4" ht="12" customHeight="1" x14ac:dyDescent="0.25"/>
    <row r="66" spans="2:4" ht="12" customHeight="1" x14ac:dyDescent="0.25"/>
    <row r="67" spans="2:4" ht="12" customHeight="1" x14ac:dyDescent="0.25"/>
    <row r="68" spans="2:4" ht="12" customHeight="1" x14ac:dyDescent="0.25"/>
    <row r="69" spans="2:4" ht="12" customHeight="1" x14ac:dyDescent="0.25"/>
    <row r="70" spans="2:4" ht="12" customHeight="1" x14ac:dyDescent="0.25"/>
    <row r="71" spans="2:4" ht="12" customHeight="1" x14ac:dyDescent="0.25"/>
    <row r="72" spans="2:4" ht="12" customHeight="1" x14ac:dyDescent="0.25"/>
    <row r="73" spans="2:4" ht="12" customHeight="1" x14ac:dyDescent="0.25"/>
    <row r="74" spans="2:4" ht="12" customHeight="1" x14ac:dyDescent="0.25">
      <c r="B74" s="92"/>
      <c r="C74" s="92"/>
      <c r="D74" s="92"/>
    </row>
  </sheetData>
  <sortState ref="B25:I40">
    <sortCondition ref="B25"/>
  </sortState>
  <mergeCells count="9">
    <mergeCell ref="B4:B6"/>
    <mergeCell ref="C4:E4"/>
    <mergeCell ref="G4:I4"/>
    <mergeCell ref="C5:C6"/>
    <mergeCell ref="D5:D6"/>
    <mergeCell ref="E5:E6"/>
    <mergeCell ref="G5:G6"/>
    <mergeCell ref="H5:H6"/>
    <mergeCell ref="I5:I6"/>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T69"/>
  <sheetViews>
    <sheetView showGridLines="0" zoomScale="85" zoomScaleNormal="85" workbookViewId="0">
      <selection activeCell="B12" sqref="B12"/>
    </sheetView>
  </sheetViews>
  <sheetFormatPr defaultColWidth="11.42578125" defaultRowHeight="15" x14ac:dyDescent="0.25"/>
  <cols>
    <col min="1" max="1" width="2.85546875" style="3" customWidth="1"/>
    <col min="2" max="2" width="37.5703125" style="112" customWidth="1"/>
    <col min="3" max="4" width="15.7109375" style="112" customWidth="1"/>
    <col min="5" max="5" width="15.7109375" style="3" customWidth="1"/>
    <col min="6" max="6" width="2.85546875" style="2" customWidth="1"/>
    <col min="7" max="8" width="15.7109375" style="112" customWidth="1"/>
    <col min="9" max="9" width="15.7109375" style="3" customWidth="1"/>
    <col min="10" max="10" width="2.85546875" style="3" customWidth="1"/>
    <col min="11" max="13" width="15.7109375" style="3" customWidth="1"/>
    <col min="14" max="14" width="2.85546875" style="3" customWidth="1"/>
    <col min="15" max="17" width="15.7109375" style="3" customWidth="1"/>
    <col min="18" max="18" width="11.42578125" style="2" customWidth="1"/>
    <col min="19" max="256" width="11.42578125" style="2"/>
    <col min="257" max="257" width="2.85546875" style="2" customWidth="1"/>
    <col min="258" max="258" width="37.5703125" style="2" customWidth="1"/>
    <col min="259" max="261" width="15.7109375" style="2" customWidth="1"/>
    <col min="262" max="262" width="2.85546875" style="2" customWidth="1"/>
    <col min="263" max="265" width="15.7109375" style="2" customWidth="1"/>
    <col min="266" max="266" width="2.85546875" style="2" customWidth="1"/>
    <col min="267" max="269" width="15.7109375" style="2" customWidth="1"/>
    <col min="270" max="270" width="2.85546875" style="2" customWidth="1"/>
    <col min="271" max="273" width="15.7109375" style="2" customWidth="1"/>
    <col min="274" max="274" width="11.42578125" style="2" customWidth="1"/>
    <col min="275" max="512" width="11.42578125" style="2"/>
    <col min="513" max="513" width="2.85546875" style="2" customWidth="1"/>
    <col min="514" max="514" width="37.5703125" style="2" customWidth="1"/>
    <col min="515" max="517" width="15.7109375" style="2" customWidth="1"/>
    <col min="518" max="518" width="2.85546875" style="2" customWidth="1"/>
    <col min="519" max="521" width="15.7109375" style="2" customWidth="1"/>
    <col min="522" max="522" width="2.85546875" style="2" customWidth="1"/>
    <col min="523" max="525" width="15.7109375" style="2" customWidth="1"/>
    <col min="526" max="526" width="2.85546875" style="2" customWidth="1"/>
    <col min="527" max="529" width="15.7109375" style="2" customWidth="1"/>
    <col min="530" max="530" width="11.42578125" style="2" customWidth="1"/>
    <col min="531" max="768" width="11.42578125" style="2"/>
    <col min="769" max="769" width="2.85546875" style="2" customWidth="1"/>
    <col min="770" max="770" width="37.5703125" style="2" customWidth="1"/>
    <col min="771" max="773" width="15.7109375" style="2" customWidth="1"/>
    <col min="774" max="774" width="2.85546875" style="2" customWidth="1"/>
    <col min="775" max="777" width="15.7109375" style="2" customWidth="1"/>
    <col min="778" max="778" width="2.85546875" style="2" customWidth="1"/>
    <col min="779" max="781" width="15.7109375" style="2" customWidth="1"/>
    <col min="782" max="782" width="2.85546875" style="2" customWidth="1"/>
    <col min="783" max="785" width="15.7109375" style="2" customWidth="1"/>
    <col min="786" max="786" width="11.42578125" style="2" customWidth="1"/>
    <col min="787" max="1024" width="11.42578125" style="2"/>
    <col min="1025" max="1025" width="2.85546875" style="2" customWidth="1"/>
    <col min="1026" max="1026" width="37.5703125" style="2" customWidth="1"/>
    <col min="1027" max="1029" width="15.7109375" style="2" customWidth="1"/>
    <col min="1030" max="1030" width="2.85546875" style="2" customWidth="1"/>
    <col min="1031" max="1033" width="15.7109375" style="2" customWidth="1"/>
    <col min="1034" max="1034" width="2.85546875" style="2" customWidth="1"/>
    <col min="1035" max="1037" width="15.7109375" style="2" customWidth="1"/>
    <col min="1038" max="1038" width="2.85546875" style="2" customWidth="1"/>
    <col min="1039" max="1041" width="15.7109375" style="2" customWidth="1"/>
    <col min="1042" max="1042" width="11.42578125" style="2" customWidth="1"/>
    <col min="1043" max="1280" width="11.42578125" style="2"/>
    <col min="1281" max="1281" width="2.85546875" style="2" customWidth="1"/>
    <col min="1282" max="1282" width="37.5703125" style="2" customWidth="1"/>
    <col min="1283" max="1285" width="15.7109375" style="2" customWidth="1"/>
    <col min="1286" max="1286" width="2.85546875" style="2" customWidth="1"/>
    <col min="1287" max="1289" width="15.7109375" style="2" customWidth="1"/>
    <col min="1290" max="1290" width="2.85546875" style="2" customWidth="1"/>
    <col min="1291" max="1293" width="15.7109375" style="2" customWidth="1"/>
    <col min="1294" max="1294" width="2.85546875" style="2" customWidth="1"/>
    <col min="1295" max="1297" width="15.7109375" style="2" customWidth="1"/>
    <col min="1298" max="1298" width="11.42578125" style="2" customWidth="1"/>
    <col min="1299" max="1536" width="11.42578125" style="2"/>
    <col min="1537" max="1537" width="2.85546875" style="2" customWidth="1"/>
    <col min="1538" max="1538" width="37.5703125" style="2" customWidth="1"/>
    <col min="1539" max="1541" width="15.7109375" style="2" customWidth="1"/>
    <col min="1542" max="1542" width="2.85546875" style="2" customWidth="1"/>
    <col min="1543" max="1545" width="15.7109375" style="2" customWidth="1"/>
    <col min="1546" max="1546" width="2.85546875" style="2" customWidth="1"/>
    <col min="1547" max="1549" width="15.7109375" style="2" customWidth="1"/>
    <col min="1550" max="1550" width="2.85546875" style="2" customWidth="1"/>
    <col min="1551" max="1553" width="15.7109375" style="2" customWidth="1"/>
    <col min="1554" max="1554" width="11.42578125" style="2" customWidth="1"/>
    <col min="1555" max="1792" width="11.42578125" style="2"/>
    <col min="1793" max="1793" width="2.85546875" style="2" customWidth="1"/>
    <col min="1794" max="1794" width="37.5703125" style="2" customWidth="1"/>
    <col min="1795" max="1797" width="15.7109375" style="2" customWidth="1"/>
    <col min="1798" max="1798" width="2.85546875" style="2" customWidth="1"/>
    <col min="1799" max="1801" width="15.7109375" style="2" customWidth="1"/>
    <col min="1802" max="1802" width="2.85546875" style="2" customWidth="1"/>
    <col min="1803" max="1805" width="15.7109375" style="2" customWidth="1"/>
    <col min="1806" max="1806" width="2.85546875" style="2" customWidth="1"/>
    <col min="1807" max="1809" width="15.7109375" style="2" customWidth="1"/>
    <col min="1810" max="1810" width="11.42578125" style="2" customWidth="1"/>
    <col min="1811" max="2048" width="11.42578125" style="2"/>
    <col min="2049" max="2049" width="2.85546875" style="2" customWidth="1"/>
    <col min="2050" max="2050" width="37.5703125" style="2" customWidth="1"/>
    <col min="2051" max="2053" width="15.7109375" style="2" customWidth="1"/>
    <col min="2054" max="2054" width="2.85546875" style="2" customWidth="1"/>
    <col min="2055" max="2057" width="15.7109375" style="2" customWidth="1"/>
    <col min="2058" max="2058" width="2.85546875" style="2" customWidth="1"/>
    <col min="2059" max="2061" width="15.7109375" style="2" customWidth="1"/>
    <col min="2062" max="2062" width="2.85546875" style="2" customWidth="1"/>
    <col min="2063" max="2065" width="15.7109375" style="2" customWidth="1"/>
    <col min="2066" max="2066" width="11.42578125" style="2" customWidth="1"/>
    <col min="2067" max="2304" width="11.42578125" style="2"/>
    <col min="2305" max="2305" width="2.85546875" style="2" customWidth="1"/>
    <col min="2306" max="2306" width="37.5703125" style="2" customWidth="1"/>
    <col min="2307" max="2309" width="15.7109375" style="2" customWidth="1"/>
    <col min="2310" max="2310" width="2.85546875" style="2" customWidth="1"/>
    <col min="2311" max="2313" width="15.7109375" style="2" customWidth="1"/>
    <col min="2314" max="2314" width="2.85546875" style="2" customWidth="1"/>
    <col min="2315" max="2317" width="15.7109375" style="2" customWidth="1"/>
    <col min="2318" max="2318" width="2.85546875" style="2" customWidth="1"/>
    <col min="2319" max="2321" width="15.7109375" style="2" customWidth="1"/>
    <col min="2322" max="2322" width="11.42578125" style="2" customWidth="1"/>
    <col min="2323" max="2560" width="11.42578125" style="2"/>
    <col min="2561" max="2561" width="2.85546875" style="2" customWidth="1"/>
    <col min="2562" max="2562" width="37.5703125" style="2" customWidth="1"/>
    <col min="2563" max="2565" width="15.7109375" style="2" customWidth="1"/>
    <col min="2566" max="2566" width="2.85546875" style="2" customWidth="1"/>
    <col min="2567" max="2569" width="15.7109375" style="2" customWidth="1"/>
    <col min="2570" max="2570" width="2.85546875" style="2" customWidth="1"/>
    <col min="2571" max="2573" width="15.7109375" style="2" customWidth="1"/>
    <col min="2574" max="2574" width="2.85546875" style="2" customWidth="1"/>
    <col min="2575" max="2577" width="15.7109375" style="2" customWidth="1"/>
    <col min="2578" max="2578" width="11.42578125" style="2" customWidth="1"/>
    <col min="2579" max="2816" width="11.42578125" style="2"/>
    <col min="2817" max="2817" width="2.85546875" style="2" customWidth="1"/>
    <col min="2818" max="2818" width="37.5703125" style="2" customWidth="1"/>
    <col min="2819" max="2821" width="15.7109375" style="2" customWidth="1"/>
    <col min="2822" max="2822" width="2.85546875" style="2" customWidth="1"/>
    <col min="2823" max="2825" width="15.7109375" style="2" customWidth="1"/>
    <col min="2826" max="2826" width="2.85546875" style="2" customWidth="1"/>
    <col min="2827" max="2829" width="15.7109375" style="2" customWidth="1"/>
    <col min="2830" max="2830" width="2.85546875" style="2" customWidth="1"/>
    <col min="2831" max="2833" width="15.7109375" style="2" customWidth="1"/>
    <col min="2834" max="2834" width="11.42578125" style="2" customWidth="1"/>
    <col min="2835" max="3072" width="11.42578125" style="2"/>
    <col min="3073" max="3073" width="2.85546875" style="2" customWidth="1"/>
    <col min="3074" max="3074" width="37.5703125" style="2" customWidth="1"/>
    <col min="3075" max="3077" width="15.7109375" style="2" customWidth="1"/>
    <col min="3078" max="3078" width="2.85546875" style="2" customWidth="1"/>
    <col min="3079" max="3081" width="15.7109375" style="2" customWidth="1"/>
    <col min="3082" max="3082" width="2.85546875" style="2" customWidth="1"/>
    <col min="3083" max="3085" width="15.7109375" style="2" customWidth="1"/>
    <col min="3086" max="3086" width="2.85546875" style="2" customWidth="1"/>
    <col min="3087" max="3089" width="15.7109375" style="2" customWidth="1"/>
    <col min="3090" max="3090" width="11.42578125" style="2" customWidth="1"/>
    <col min="3091" max="3328" width="11.42578125" style="2"/>
    <col min="3329" max="3329" width="2.85546875" style="2" customWidth="1"/>
    <col min="3330" max="3330" width="37.5703125" style="2" customWidth="1"/>
    <col min="3331" max="3333" width="15.7109375" style="2" customWidth="1"/>
    <col min="3334" max="3334" width="2.85546875" style="2" customWidth="1"/>
    <col min="3335" max="3337" width="15.7109375" style="2" customWidth="1"/>
    <col min="3338" max="3338" width="2.85546875" style="2" customWidth="1"/>
    <col min="3339" max="3341" width="15.7109375" style="2" customWidth="1"/>
    <col min="3342" max="3342" width="2.85546875" style="2" customWidth="1"/>
    <col min="3343" max="3345" width="15.7109375" style="2" customWidth="1"/>
    <col min="3346" max="3346" width="11.42578125" style="2" customWidth="1"/>
    <col min="3347" max="3584" width="11.42578125" style="2"/>
    <col min="3585" max="3585" width="2.85546875" style="2" customWidth="1"/>
    <col min="3586" max="3586" width="37.5703125" style="2" customWidth="1"/>
    <col min="3587" max="3589" width="15.7109375" style="2" customWidth="1"/>
    <col min="3590" max="3590" width="2.85546875" style="2" customWidth="1"/>
    <col min="3591" max="3593" width="15.7109375" style="2" customWidth="1"/>
    <col min="3594" max="3594" width="2.85546875" style="2" customWidth="1"/>
    <col min="3595" max="3597" width="15.7109375" style="2" customWidth="1"/>
    <col min="3598" max="3598" width="2.85546875" style="2" customWidth="1"/>
    <col min="3599" max="3601" width="15.7109375" style="2" customWidth="1"/>
    <col min="3602" max="3602" width="11.42578125" style="2" customWidth="1"/>
    <col min="3603" max="3840" width="11.42578125" style="2"/>
    <col min="3841" max="3841" width="2.85546875" style="2" customWidth="1"/>
    <col min="3842" max="3842" width="37.5703125" style="2" customWidth="1"/>
    <col min="3843" max="3845" width="15.7109375" style="2" customWidth="1"/>
    <col min="3846" max="3846" width="2.85546875" style="2" customWidth="1"/>
    <col min="3847" max="3849" width="15.7109375" style="2" customWidth="1"/>
    <col min="3850" max="3850" width="2.85546875" style="2" customWidth="1"/>
    <col min="3851" max="3853" width="15.7109375" style="2" customWidth="1"/>
    <col min="3854" max="3854" width="2.85546875" style="2" customWidth="1"/>
    <col min="3855" max="3857" width="15.7109375" style="2" customWidth="1"/>
    <col min="3858" max="3858" width="11.42578125" style="2" customWidth="1"/>
    <col min="3859" max="4096" width="11.42578125" style="2"/>
    <col min="4097" max="4097" width="2.85546875" style="2" customWidth="1"/>
    <col min="4098" max="4098" width="37.5703125" style="2" customWidth="1"/>
    <col min="4099" max="4101" width="15.7109375" style="2" customWidth="1"/>
    <col min="4102" max="4102" width="2.85546875" style="2" customWidth="1"/>
    <col min="4103" max="4105" width="15.7109375" style="2" customWidth="1"/>
    <col min="4106" max="4106" width="2.85546875" style="2" customWidth="1"/>
    <col min="4107" max="4109" width="15.7109375" style="2" customWidth="1"/>
    <col min="4110" max="4110" width="2.85546875" style="2" customWidth="1"/>
    <col min="4111" max="4113" width="15.7109375" style="2" customWidth="1"/>
    <col min="4114" max="4114" width="11.42578125" style="2" customWidth="1"/>
    <col min="4115" max="4352" width="11.42578125" style="2"/>
    <col min="4353" max="4353" width="2.85546875" style="2" customWidth="1"/>
    <col min="4354" max="4354" width="37.5703125" style="2" customWidth="1"/>
    <col min="4355" max="4357" width="15.7109375" style="2" customWidth="1"/>
    <col min="4358" max="4358" width="2.85546875" style="2" customWidth="1"/>
    <col min="4359" max="4361" width="15.7109375" style="2" customWidth="1"/>
    <col min="4362" max="4362" width="2.85546875" style="2" customWidth="1"/>
    <col min="4363" max="4365" width="15.7109375" style="2" customWidth="1"/>
    <col min="4366" max="4366" width="2.85546875" style="2" customWidth="1"/>
    <col min="4367" max="4369" width="15.7109375" style="2" customWidth="1"/>
    <col min="4370" max="4370" width="11.42578125" style="2" customWidth="1"/>
    <col min="4371" max="4608" width="11.42578125" style="2"/>
    <col min="4609" max="4609" width="2.85546875" style="2" customWidth="1"/>
    <col min="4610" max="4610" width="37.5703125" style="2" customWidth="1"/>
    <col min="4611" max="4613" width="15.7109375" style="2" customWidth="1"/>
    <col min="4614" max="4614" width="2.85546875" style="2" customWidth="1"/>
    <col min="4615" max="4617" width="15.7109375" style="2" customWidth="1"/>
    <col min="4618" max="4618" width="2.85546875" style="2" customWidth="1"/>
    <col min="4619" max="4621" width="15.7109375" style="2" customWidth="1"/>
    <col min="4622" max="4622" width="2.85546875" style="2" customWidth="1"/>
    <col min="4623" max="4625" width="15.7109375" style="2" customWidth="1"/>
    <col min="4626" max="4626" width="11.42578125" style="2" customWidth="1"/>
    <col min="4627" max="4864" width="11.42578125" style="2"/>
    <col min="4865" max="4865" width="2.85546875" style="2" customWidth="1"/>
    <col min="4866" max="4866" width="37.5703125" style="2" customWidth="1"/>
    <col min="4867" max="4869" width="15.7109375" style="2" customWidth="1"/>
    <col min="4870" max="4870" width="2.85546875" style="2" customWidth="1"/>
    <col min="4871" max="4873" width="15.7109375" style="2" customWidth="1"/>
    <col min="4874" max="4874" width="2.85546875" style="2" customWidth="1"/>
    <col min="4875" max="4877" width="15.7109375" style="2" customWidth="1"/>
    <col min="4878" max="4878" width="2.85546875" style="2" customWidth="1"/>
    <col min="4879" max="4881" width="15.7109375" style="2" customWidth="1"/>
    <col min="4882" max="4882" width="11.42578125" style="2" customWidth="1"/>
    <col min="4883" max="5120" width="11.42578125" style="2"/>
    <col min="5121" max="5121" width="2.85546875" style="2" customWidth="1"/>
    <col min="5122" max="5122" width="37.5703125" style="2" customWidth="1"/>
    <col min="5123" max="5125" width="15.7109375" style="2" customWidth="1"/>
    <col min="5126" max="5126" width="2.85546875" style="2" customWidth="1"/>
    <col min="5127" max="5129" width="15.7109375" style="2" customWidth="1"/>
    <col min="5130" max="5130" width="2.85546875" style="2" customWidth="1"/>
    <col min="5131" max="5133" width="15.7109375" style="2" customWidth="1"/>
    <col min="5134" max="5134" width="2.85546875" style="2" customWidth="1"/>
    <col min="5135" max="5137" width="15.7109375" style="2" customWidth="1"/>
    <col min="5138" max="5138" width="11.42578125" style="2" customWidth="1"/>
    <col min="5139" max="5376" width="11.42578125" style="2"/>
    <col min="5377" max="5377" width="2.85546875" style="2" customWidth="1"/>
    <col min="5378" max="5378" width="37.5703125" style="2" customWidth="1"/>
    <col min="5379" max="5381" width="15.7109375" style="2" customWidth="1"/>
    <col min="5382" max="5382" width="2.85546875" style="2" customWidth="1"/>
    <col min="5383" max="5385" width="15.7109375" style="2" customWidth="1"/>
    <col min="5386" max="5386" width="2.85546875" style="2" customWidth="1"/>
    <col min="5387" max="5389" width="15.7109375" style="2" customWidth="1"/>
    <col min="5390" max="5390" width="2.85546875" style="2" customWidth="1"/>
    <col min="5391" max="5393" width="15.7109375" style="2" customWidth="1"/>
    <col min="5394" max="5394" width="11.42578125" style="2" customWidth="1"/>
    <col min="5395" max="5632" width="11.42578125" style="2"/>
    <col min="5633" max="5633" width="2.85546875" style="2" customWidth="1"/>
    <col min="5634" max="5634" width="37.5703125" style="2" customWidth="1"/>
    <col min="5635" max="5637" width="15.7109375" style="2" customWidth="1"/>
    <col min="5638" max="5638" width="2.85546875" style="2" customWidth="1"/>
    <col min="5639" max="5641" width="15.7109375" style="2" customWidth="1"/>
    <col min="5642" max="5642" width="2.85546875" style="2" customWidth="1"/>
    <col min="5643" max="5645" width="15.7109375" style="2" customWidth="1"/>
    <col min="5646" max="5646" width="2.85546875" style="2" customWidth="1"/>
    <col min="5647" max="5649" width="15.7109375" style="2" customWidth="1"/>
    <col min="5650" max="5650" width="11.42578125" style="2" customWidth="1"/>
    <col min="5651" max="5888" width="11.42578125" style="2"/>
    <col min="5889" max="5889" width="2.85546875" style="2" customWidth="1"/>
    <col min="5890" max="5890" width="37.5703125" style="2" customWidth="1"/>
    <col min="5891" max="5893" width="15.7109375" style="2" customWidth="1"/>
    <col min="5894" max="5894" width="2.85546875" style="2" customWidth="1"/>
    <col min="5895" max="5897" width="15.7109375" style="2" customWidth="1"/>
    <col min="5898" max="5898" width="2.85546875" style="2" customWidth="1"/>
    <col min="5899" max="5901" width="15.7109375" style="2" customWidth="1"/>
    <col min="5902" max="5902" width="2.85546875" style="2" customWidth="1"/>
    <col min="5903" max="5905" width="15.7109375" style="2" customWidth="1"/>
    <col min="5906" max="5906" width="11.42578125" style="2" customWidth="1"/>
    <col min="5907" max="6144" width="11.42578125" style="2"/>
    <col min="6145" max="6145" width="2.85546875" style="2" customWidth="1"/>
    <col min="6146" max="6146" width="37.5703125" style="2" customWidth="1"/>
    <col min="6147" max="6149" width="15.7109375" style="2" customWidth="1"/>
    <col min="6150" max="6150" width="2.85546875" style="2" customWidth="1"/>
    <col min="6151" max="6153" width="15.7109375" style="2" customWidth="1"/>
    <col min="6154" max="6154" width="2.85546875" style="2" customWidth="1"/>
    <col min="6155" max="6157" width="15.7109375" style="2" customWidth="1"/>
    <col min="6158" max="6158" width="2.85546875" style="2" customWidth="1"/>
    <col min="6159" max="6161" width="15.7109375" style="2" customWidth="1"/>
    <col min="6162" max="6162" width="11.42578125" style="2" customWidth="1"/>
    <col min="6163" max="6400" width="11.42578125" style="2"/>
    <col min="6401" max="6401" width="2.85546875" style="2" customWidth="1"/>
    <col min="6402" max="6402" width="37.5703125" style="2" customWidth="1"/>
    <col min="6403" max="6405" width="15.7109375" style="2" customWidth="1"/>
    <col min="6406" max="6406" width="2.85546875" style="2" customWidth="1"/>
    <col min="6407" max="6409" width="15.7109375" style="2" customWidth="1"/>
    <col min="6410" max="6410" width="2.85546875" style="2" customWidth="1"/>
    <col min="6411" max="6413" width="15.7109375" style="2" customWidth="1"/>
    <col min="6414" max="6414" width="2.85546875" style="2" customWidth="1"/>
    <col min="6415" max="6417" width="15.7109375" style="2" customWidth="1"/>
    <col min="6418" max="6418" width="11.42578125" style="2" customWidth="1"/>
    <col min="6419" max="6656" width="11.42578125" style="2"/>
    <col min="6657" max="6657" width="2.85546875" style="2" customWidth="1"/>
    <col min="6658" max="6658" width="37.5703125" style="2" customWidth="1"/>
    <col min="6659" max="6661" width="15.7109375" style="2" customWidth="1"/>
    <col min="6662" max="6662" width="2.85546875" style="2" customWidth="1"/>
    <col min="6663" max="6665" width="15.7109375" style="2" customWidth="1"/>
    <col min="6666" max="6666" width="2.85546875" style="2" customWidth="1"/>
    <col min="6667" max="6669" width="15.7109375" style="2" customWidth="1"/>
    <col min="6670" max="6670" width="2.85546875" style="2" customWidth="1"/>
    <col min="6671" max="6673" width="15.7109375" style="2" customWidth="1"/>
    <col min="6674" max="6674" width="11.42578125" style="2" customWidth="1"/>
    <col min="6675" max="6912" width="11.42578125" style="2"/>
    <col min="6913" max="6913" width="2.85546875" style="2" customWidth="1"/>
    <col min="6914" max="6914" width="37.5703125" style="2" customWidth="1"/>
    <col min="6915" max="6917" width="15.7109375" style="2" customWidth="1"/>
    <col min="6918" max="6918" width="2.85546875" style="2" customWidth="1"/>
    <col min="6919" max="6921" width="15.7109375" style="2" customWidth="1"/>
    <col min="6922" max="6922" width="2.85546875" style="2" customWidth="1"/>
    <col min="6923" max="6925" width="15.7109375" style="2" customWidth="1"/>
    <col min="6926" max="6926" width="2.85546875" style="2" customWidth="1"/>
    <col min="6927" max="6929" width="15.7109375" style="2" customWidth="1"/>
    <col min="6930" max="6930" width="11.42578125" style="2" customWidth="1"/>
    <col min="6931" max="7168" width="11.42578125" style="2"/>
    <col min="7169" max="7169" width="2.85546875" style="2" customWidth="1"/>
    <col min="7170" max="7170" width="37.5703125" style="2" customWidth="1"/>
    <col min="7171" max="7173" width="15.7109375" style="2" customWidth="1"/>
    <col min="7174" max="7174" width="2.85546875" style="2" customWidth="1"/>
    <col min="7175" max="7177" width="15.7109375" style="2" customWidth="1"/>
    <col min="7178" max="7178" width="2.85546875" style="2" customWidth="1"/>
    <col min="7179" max="7181" width="15.7109375" style="2" customWidth="1"/>
    <col min="7182" max="7182" width="2.85546875" style="2" customWidth="1"/>
    <col min="7183" max="7185" width="15.7109375" style="2" customWidth="1"/>
    <col min="7186" max="7186" width="11.42578125" style="2" customWidth="1"/>
    <col min="7187" max="7424" width="11.42578125" style="2"/>
    <col min="7425" max="7425" width="2.85546875" style="2" customWidth="1"/>
    <col min="7426" max="7426" width="37.5703125" style="2" customWidth="1"/>
    <col min="7427" max="7429" width="15.7109375" style="2" customWidth="1"/>
    <col min="7430" max="7430" width="2.85546875" style="2" customWidth="1"/>
    <col min="7431" max="7433" width="15.7109375" style="2" customWidth="1"/>
    <col min="7434" max="7434" width="2.85546875" style="2" customWidth="1"/>
    <col min="7435" max="7437" width="15.7109375" style="2" customWidth="1"/>
    <col min="7438" max="7438" width="2.85546875" style="2" customWidth="1"/>
    <col min="7439" max="7441" width="15.7109375" style="2" customWidth="1"/>
    <col min="7442" max="7442" width="11.42578125" style="2" customWidth="1"/>
    <col min="7443" max="7680" width="11.42578125" style="2"/>
    <col min="7681" max="7681" width="2.85546875" style="2" customWidth="1"/>
    <col min="7682" max="7682" width="37.5703125" style="2" customWidth="1"/>
    <col min="7683" max="7685" width="15.7109375" style="2" customWidth="1"/>
    <col min="7686" max="7686" width="2.85546875" style="2" customWidth="1"/>
    <col min="7687" max="7689" width="15.7109375" style="2" customWidth="1"/>
    <col min="7690" max="7690" width="2.85546875" style="2" customWidth="1"/>
    <col min="7691" max="7693" width="15.7109375" style="2" customWidth="1"/>
    <col min="7694" max="7694" width="2.85546875" style="2" customWidth="1"/>
    <col min="7695" max="7697" width="15.7109375" style="2" customWidth="1"/>
    <col min="7698" max="7698" width="11.42578125" style="2" customWidth="1"/>
    <col min="7699" max="7936" width="11.42578125" style="2"/>
    <col min="7937" max="7937" width="2.85546875" style="2" customWidth="1"/>
    <col min="7938" max="7938" width="37.5703125" style="2" customWidth="1"/>
    <col min="7939" max="7941" width="15.7109375" style="2" customWidth="1"/>
    <col min="7942" max="7942" width="2.85546875" style="2" customWidth="1"/>
    <col min="7943" max="7945" width="15.7109375" style="2" customWidth="1"/>
    <col min="7946" max="7946" width="2.85546875" style="2" customWidth="1"/>
    <col min="7947" max="7949" width="15.7109375" style="2" customWidth="1"/>
    <col min="7950" max="7950" width="2.85546875" style="2" customWidth="1"/>
    <col min="7951" max="7953" width="15.7109375" style="2" customWidth="1"/>
    <col min="7954" max="7954" width="11.42578125" style="2" customWidth="1"/>
    <col min="7955" max="8192" width="11.42578125" style="2"/>
    <col min="8193" max="8193" width="2.85546875" style="2" customWidth="1"/>
    <col min="8194" max="8194" width="37.5703125" style="2" customWidth="1"/>
    <col min="8195" max="8197" width="15.7109375" style="2" customWidth="1"/>
    <col min="8198" max="8198" width="2.85546875" style="2" customWidth="1"/>
    <col min="8199" max="8201" width="15.7109375" style="2" customWidth="1"/>
    <col min="8202" max="8202" width="2.85546875" style="2" customWidth="1"/>
    <col min="8203" max="8205" width="15.7109375" style="2" customWidth="1"/>
    <col min="8206" max="8206" width="2.85546875" style="2" customWidth="1"/>
    <col min="8207" max="8209" width="15.7109375" style="2" customWidth="1"/>
    <col min="8210" max="8210" width="11.42578125" style="2" customWidth="1"/>
    <col min="8211" max="8448" width="11.42578125" style="2"/>
    <col min="8449" max="8449" width="2.85546875" style="2" customWidth="1"/>
    <col min="8450" max="8450" width="37.5703125" style="2" customWidth="1"/>
    <col min="8451" max="8453" width="15.7109375" style="2" customWidth="1"/>
    <col min="8454" max="8454" width="2.85546875" style="2" customWidth="1"/>
    <col min="8455" max="8457" width="15.7109375" style="2" customWidth="1"/>
    <col min="8458" max="8458" width="2.85546875" style="2" customWidth="1"/>
    <col min="8459" max="8461" width="15.7109375" style="2" customWidth="1"/>
    <col min="8462" max="8462" width="2.85546875" style="2" customWidth="1"/>
    <col min="8463" max="8465" width="15.7109375" style="2" customWidth="1"/>
    <col min="8466" max="8466" width="11.42578125" style="2" customWidth="1"/>
    <col min="8467" max="8704" width="11.42578125" style="2"/>
    <col min="8705" max="8705" width="2.85546875" style="2" customWidth="1"/>
    <col min="8706" max="8706" width="37.5703125" style="2" customWidth="1"/>
    <col min="8707" max="8709" width="15.7109375" style="2" customWidth="1"/>
    <col min="8710" max="8710" width="2.85546875" style="2" customWidth="1"/>
    <col min="8711" max="8713" width="15.7109375" style="2" customWidth="1"/>
    <col min="8714" max="8714" width="2.85546875" style="2" customWidth="1"/>
    <col min="8715" max="8717" width="15.7109375" style="2" customWidth="1"/>
    <col min="8718" max="8718" width="2.85546875" style="2" customWidth="1"/>
    <col min="8719" max="8721" width="15.7109375" style="2" customWidth="1"/>
    <col min="8722" max="8722" width="11.42578125" style="2" customWidth="1"/>
    <col min="8723" max="8960" width="11.42578125" style="2"/>
    <col min="8961" max="8961" width="2.85546875" style="2" customWidth="1"/>
    <col min="8962" max="8962" width="37.5703125" style="2" customWidth="1"/>
    <col min="8963" max="8965" width="15.7109375" style="2" customWidth="1"/>
    <col min="8966" max="8966" width="2.85546875" style="2" customWidth="1"/>
    <col min="8967" max="8969" width="15.7109375" style="2" customWidth="1"/>
    <col min="8970" max="8970" width="2.85546875" style="2" customWidth="1"/>
    <col min="8971" max="8973" width="15.7109375" style="2" customWidth="1"/>
    <col min="8974" max="8974" width="2.85546875" style="2" customWidth="1"/>
    <col min="8975" max="8977" width="15.7109375" style="2" customWidth="1"/>
    <col min="8978" max="8978" width="11.42578125" style="2" customWidth="1"/>
    <col min="8979" max="9216" width="11.42578125" style="2"/>
    <col min="9217" max="9217" width="2.85546875" style="2" customWidth="1"/>
    <col min="9218" max="9218" width="37.5703125" style="2" customWidth="1"/>
    <col min="9219" max="9221" width="15.7109375" style="2" customWidth="1"/>
    <col min="9222" max="9222" width="2.85546875" style="2" customWidth="1"/>
    <col min="9223" max="9225" width="15.7109375" style="2" customWidth="1"/>
    <col min="9226" max="9226" width="2.85546875" style="2" customWidth="1"/>
    <col min="9227" max="9229" width="15.7109375" style="2" customWidth="1"/>
    <col min="9230" max="9230" width="2.85546875" style="2" customWidth="1"/>
    <col min="9231" max="9233" width="15.7109375" style="2" customWidth="1"/>
    <col min="9234" max="9234" width="11.42578125" style="2" customWidth="1"/>
    <col min="9235" max="9472" width="11.42578125" style="2"/>
    <col min="9473" max="9473" width="2.85546875" style="2" customWidth="1"/>
    <col min="9474" max="9474" width="37.5703125" style="2" customWidth="1"/>
    <col min="9475" max="9477" width="15.7109375" style="2" customWidth="1"/>
    <col min="9478" max="9478" width="2.85546875" style="2" customWidth="1"/>
    <col min="9479" max="9481" width="15.7109375" style="2" customWidth="1"/>
    <col min="9482" max="9482" width="2.85546875" style="2" customWidth="1"/>
    <col min="9483" max="9485" width="15.7109375" style="2" customWidth="1"/>
    <col min="9486" max="9486" width="2.85546875" style="2" customWidth="1"/>
    <col min="9487" max="9489" width="15.7109375" style="2" customWidth="1"/>
    <col min="9490" max="9490" width="11.42578125" style="2" customWidth="1"/>
    <col min="9491" max="9728" width="11.42578125" style="2"/>
    <col min="9729" max="9729" width="2.85546875" style="2" customWidth="1"/>
    <col min="9730" max="9730" width="37.5703125" style="2" customWidth="1"/>
    <col min="9731" max="9733" width="15.7109375" style="2" customWidth="1"/>
    <col min="9734" max="9734" width="2.85546875" style="2" customWidth="1"/>
    <col min="9735" max="9737" width="15.7109375" style="2" customWidth="1"/>
    <col min="9738" max="9738" width="2.85546875" style="2" customWidth="1"/>
    <col min="9739" max="9741" width="15.7109375" style="2" customWidth="1"/>
    <col min="9742" max="9742" width="2.85546875" style="2" customWidth="1"/>
    <col min="9743" max="9745" width="15.7109375" style="2" customWidth="1"/>
    <col min="9746" max="9746" width="11.42578125" style="2" customWidth="1"/>
    <col min="9747" max="9984" width="11.42578125" style="2"/>
    <col min="9985" max="9985" width="2.85546875" style="2" customWidth="1"/>
    <col min="9986" max="9986" width="37.5703125" style="2" customWidth="1"/>
    <col min="9987" max="9989" width="15.7109375" style="2" customWidth="1"/>
    <col min="9990" max="9990" width="2.85546875" style="2" customWidth="1"/>
    <col min="9991" max="9993" width="15.7109375" style="2" customWidth="1"/>
    <col min="9994" max="9994" width="2.85546875" style="2" customWidth="1"/>
    <col min="9995" max="9997" width="15.7109375" style="2" customWidth="1"/>
    <col min="9998" max="9998" width="2.85546875" style="2" customWidth="1"/>
    <col min="9999" max="10001" width="15.7109375" style="2" customWidth="1"/>
    <col min="10002" max="10002" width="11.42578125" style="2" customWidth="1"/>
    <col min="10003" max="10240" width="11.42578125" style="2"/>
    <col min="10241" max="10241" width="2.85546875" style="2" customWidth="1"/>
    <col min="10242" max="10242" width="37.5703125" style="2" customWidth="1"/>
    <col min="10243" max="10245" width="15.7109375" style="2" customWidth="1"/>
    <col min="10246" max="10246" width="2.85546875" style="2" customWidth="1"/>
    <col min="10247" max="10249" width="15.7109375" style="2" customWidth="1"/>
    <col min="10250" max="10250" width="2.85546875" style="2" customWidth="1"/>
    <col min="10251" max="10253" width="15.7109375" style="2" customWidth="1"/>
    <col min="10254" max="10254" width="2.85546875" style="2" customWidth="1"/>
    <col min="10255" max="10257" width="15.7109375" style="2" customWidth="1"/>
    <col min="10258" max="10258" width="11.42578125" style="2" customWidth="1"/>
    <col min="10259" max="10496" width="11.42578125" style="2"/>
    <col min="10497" max="10497" width="2.85546875" style="2" customWidth="1"/>
    <col min="10498" max="10498" width="37.5703125" style="2" customWidth="1"/>
    <col min="10499" max="10501" width="15.7109375" style="2" customWidth="1"/>
    <col min="10502" max="10502" width="2.85546875" style="2" customWidth="1"/>
    <col min="10503" max="10505" width="15.7109375" style="2" customWidth="1"/>
    <col min="10506" max="10506" width="2.85546875" style="2" customWidth="1"/>
    <col min="10507" max="10509" width="15.7109375" style="2" customWidth="1"/>
    <col min="10510" max="10510" width="2.85546875" style="2" customWidth="1"/>
    <col min="10511" max="10513" width="15.7109375" style="2" customWidth="1"/>
    <col min="10514" max="10514" width="11.42578125" style="2" customWidth="1"/>
    <col min="10515" max="10752" width="11.42578125" style="2"/>
    <col min="10753" max="10753" width="2.85546875" style="2" customWidth="1"/>
    <col min="10754" max="10754" width="37.5703125" style="2" customWidth="1"/>
    <col min="10755" max="10757" width="15.7109375" style="2" customWidth="1"/>
    <col min="10758" max="10758" width="2.85546875" style="2" customWidth="1"/>
    <col min="10759" max="10761" width="15.7109375" style="2" customWidth="1"/>
    <col min="10762" max="10762" width="2.85546875" style="2" customWidth="1"/>
    <col min="10763" max="10765" width="15.7109375" style="2" customWidth="1"/>
    <col min="10766" max="10766" width="2.85546875" style="2" customWidth="1"/>
    <col min="10767" max="10769" width="15.7109375" style="2" customWidth="1"/>
    <col min="10770" max="10770" width="11.42578125" style="2" customWidth="1"/>
    <col min="10771" max="11008" width="11.42578125" style="2"/>
    <col min="11009" max="11009" width="2.85546875" style="2" customWidth="1"/>
    <col min="11010" max="11010" width="37.5703125" style="2" customWidth="1"/>
    <col min="11011" max="11013" width="15.7109375" style="2" customWidth="1"/>
    <col min="11014" max="11014" width="2.85546875" style="2" customWidth="1"/>
    <col min="11015" max="11017" width="15.7109375" style="2" customWidth="1"/>
    <col min="11018" max="11018" width="2.85546875" style="2" customWidth="1"/>
    <col min="11019" max="11021" width="15.7109375" style="2" customWidth="1"/>
    <col min="11022" max="11022" width="2.85546875" style="2" customWidth="1"/>
    <col min="11023" max="11025" width="15.7109375" style="2" customWidth="1"/>
    <col min="11026" max="11026" width="11.42578125" style="2" customWidth="1"/>
    <col min="11027" max="11264" width="11.42578125" style="2"/>
    <col min="11265" max="11265" width="2.85546875" style="2" customWidth="1"/>
    <col min="11266" max="11266" width="37.5703125" style="2" customWidth="1"/>
    <col min="11267" max="11269" width="15.7109375" style="2" customWidth="1"/>
    <col min="11270" max="11270" width="2.85546875" style="2" customWidth="1"/>
    <col min="11271" max="11273" width="15.7109375" style="2" customWidth="1"/>
    <col min="11274" max="11274" width="2.85546875" style="2" customWidth="1"/>
    <col min="11275" max="11277" width="15.7109375" style="2" customWidth="1"/>
    <col min="11278" max="11278" width="2.85546875" style="2" customWidth="1"/>
    <col min="11279" max="11281" width="15.7109375" style="2" customWidth="1"/>
    <col min="11282" max="11282" width="11.42578125" style="2" customWidth="1"/>
    <col min="11283" max="11520" width="11.42578125" style="2"/>
    <col min="11521" max="11521" width="2.85546875" style="2" customWidth="1"/>
    <col min="11522" max="11522" width="37.5703125" style="2" customWidth="1"/>
    <col min="11523" max="11525" width="15.7109375" style="2" customWidth="1"/>
    <col min="11526" max="11526" width="2.85546875" style="2" customWidth="1"/>
    <col min="11527" max="11529" width="15.7109375" style="2" customWidth="1"/>
    <col min="11530" max="11530" width="2.85546875" style="2" customWidth="1"/>
    <col min="11531" max="11533" width="15.7109375" style="2" customWidth="1"/>
    <col min="11534" max="11534" width="2.85546875" style="2" customWidth="1"/>
    <col min="11535" max="11537" width="15.7109375" style="2" customWidth="1"/>
    <col min="11538" max="11538" width="11.42578125" style="2" customWidth="1"/>
    <col min="11539" max="11776" width="11.42578125" style="2"/>
    <col min="11777" max="11777" width="2.85546875" style="2" customWidth="1"/>
    <col min="11778" max="11778" width="37.5703125" style="2" customWidth="1"/>
    <col min="11779" max="11781" width="15.7109375" style="2" customWidth="1"/>
    <col min="11782" max="11782" width="2.85546875" style="2" customWidth="1"/>
    <col min="11783" max="11785" width="15.7109375" style="2" customWidth="1"/>
    <col min="11786" max="11786" width="2.85546875" style="2" customWidth="1"/>
    <col min="11787" max="11789" width="15.7109375" style="2" customWidth="1"/>
    <col min="11790" max="11790" width="2.85546875" style="2" customWidth="1"/>
    <col min="11791" max="11793" width="15.7109375" style="2" customWidth="1"/>
    <col min="11794" max="11794" width="11.42578125" style="2" customWidth="1"/>
    <col min="11795" max="12032" width="11.42578125" style="2"/>
    <col min="12033" max="12033" width="2.85546875" style="2" customWidth="1"/>
    <col min="12034" max="12034" width="37.5703125" style="2" customWidth="1"/>
    <col min="12035" max="12037" width="15.7109375" style="2" customWidth="1"/>
    <col min="12038" max="12038" width="2.85546875" style="2" customWidth="1"/>
    <col min="12039" max="12041" width="15.7109375" style="2" customWidth="1"/>
    <col min="12042" max="12042" width="2.85546875" style="2" customWidth="1"/>
    <col min="12043" max="12045" width="15.7109375" style="2" customWidth="1"/>
    <col min="12046" max="12046" width="2.85546875" style="2" customWidth="1"/>
    <col min="12047" max="12049" width="15.7109375" style="2" customWidth="1"/>
    <col min="12050" max="12050" width="11.42578125" style="2" customWidth="1"/>
    <col min="12051" max="12288" width="11.42578125" style="2"/>
    <col min="12289" max="12289" width="2.85546875" style="2" customWidth="1"/>
    <col min="12290" max="12290" width="37.5703125" style="2" customWidth="1"/>
    <col min="12291" max="12293" width="15.7109375" style="2" customWidth="1"/>
    <col min="12294" max="12294" width="2.85546875" style="2" customWidth="1"/>
    <col min="12295" max="12297" width="15.7109375" style="2" customWidth="1"/>
    <col min="12298" max="12298" width="2.85546875" style="2" customWidth="1"/>
    <col min="12299" max="12301" width="15.7109375" style="2" customWidth="1"/>
    <col min="12302" max="12302" width="2.85546875" style="2" customWidth="1"/>
    <col min="12303" max="12305" width="15.7109375" style="2" customWidth="1"/>
    <col min="12306" max="12306" width="11.42578125" style="2" customWidth="1"/>
    <col min="12307" max="12544" width="11.42578125" style="2"/>
    <col min="12545" max="12545" width="2.85546875" style="2" customWidth="1"/>
    <col min="12546" max="12546" width="37.5703125" style="2" customWidth="1"/>
    <col min="12547" max="12549" width="15.7109375" style="2" customWidth="1"/>
    <col min="12550" max="12550" width="2.85546875" style="2" customWidth="1"/>
    <col min="12551" max="12553" width="15.7109375" style="2" customWidth="1"/>
    <col min="12554" max="12554" width="2.85546875" style="2" customWidth="1"/>
    <col min="12555" max="12557" width="15.7109375" style="2" customWidth="1"/>
    <col min="12558" max="12558" width="2.85546875" style="2" customWidth="1"/>
    <col min="12559" max="12561" width="15.7109375" style="2" customWidth="1"/>
    <col min="12562" max="12562" width="11.42578125" style="2" customWidth="1"/>
    <col min="12563" max="12800" width="11.42578125" style="2"/>
    <col min="12801" max="12801" width="2.85546875" style="2" customWidth="1"/>
    <col min="12802" max="12802" width="37.5703125" style="2" customWidth="1"/>
    <col min="12803" max="12805" width="15.7109375" style="2" customWidth="1"/>
    <col min="12806" max="12806" width="2.85546875" style="2" customWidth="1"/>
    <col min="12807" max="12809" width="15.7109375" style="2" customWidth="1"/>
    <col min="12810" max="12810" width="2.85546875" style="2" customWidth="1"/>
    <col min="12811" max="12813" width="15.7109375" style="2" customWidth="1"/>
    <col min="12814" max="12814" width="2.85546875" style="2" customWidth="1"/>
    <col min="12815" max="12817" width="15.7109375" style="2" customWidth="1"/>
    <col min="12818" max="12818" width="11.42578125" style="2" customWidth="1"/>
    <col min="12819" max="13056" width="11.42578125" style="2"/>
    <col min="13057" max="13057" width="2.85546875" style="2" customWidth="1"/>
    <col min="13058" max="13058" width="37.5703125" style="2" customWidth="1"/>
    <col min="13059" max="13061" width="15.7109375" style="2" customWidth="1"/>
    <col min="13062" max="13062" width="2.85546875" style="2" customWidth="1"/>
    <col min="13063" max="13065" width="15.7109375" style="2" customWidth="1"/>
    <col min="13066" max="13066" width="2.85546875" style="2" customWidth="1"/>
    <col min="13067" max="13069" width="15.7109375" style="2" customWidth="1"/>
    <col min="13070" max="13070" width="2.85546875" style="2" customWidth="1"/>
    <col min="13071" max="13073" width="15.7109375" style="2" customWidth="1"/>
    <col min="13074" max="13074" width="11.42578125" style="2" customWidth="1"/>
    <col min="13075" max="13312" width="11.42578125" style="2"/>
    <col min="13313" max="13313" width="2.85546875" style="2" customWidth="1"/>
    <col min="13314" max="13314" width="37.5703125" style="2" customWidth="1"/>
    <col min="13315" max="13317" width="15.7109375" style="2" customWidth="1"/>
    <col min="13318" max="13318" width="2.85546875" style="2" customWidth="1"/>
    <col min="13319" max="13321" width="15.7109375" style="2" customWidth="1"/>
    <col min="13322" max="13322" width="2.85546875" style="2" customWidth="1"/>
    <col min="13323" max="13325" width="15.7109375" style="2" customWidth="1"/>
    <col min="13326" max="13326" width="2.85546875" style="2" customWidth="1"/>
    <col min="13327" max="13329" width="15.7109375" style="2" customWidth="1"/>
    <col min="13330" max="13330" width="11.42578125" style="2" customWidth="1"/>
    <col min="13331" max="13568" width="11.42578125" style="2"/>
    <col min="13569" max="13569" width="2.85546875" style="2" customWidth="1"/>
    <col min="13570" max="13570" width="37.5703125" style="2" customWidth="1"/>
    <col min="13571" max="13573" width="15.7109375" style="2" customWidth="1"/>
    <col min="13574" max="13574" width="2.85546875" style="2" customWidth="1"/>
    <col min="13575" max="13577" width="15.7109375" style="2" customWidth="1"/>
    <col min="13578" max="13578" width="2.85546875" style="2" customWidth="1"/>
    <col min="13579" max="13581" width="15.7109375" style="2" customWidth="1"/>
    <col min="13582" max="13582" width="2.85546875" style="2" customWidth="1"/>
    <col min="13583" max="13585" width="15.7109375" style="2" customWidth="1"/>
    <col min="13586" max="13586" width="11.42578125" style="2" customWidth="1"/>
    <col min="13587" max="13824" width="11.42578125" style="2"/>
    <col min="13825" max="13825" width="2.85546875" style="2" customWidth="1"/>
    <col min="13826" max="13826" width="37.5703125" style="2" customWidth="1"/>
    <col min="13827" max="13829" width="15.7109375" style="2" customWidth="1"/>
    <col min="13830" max="13830" width="2.85546875" style="2" customWidth="1"/>
    <col min="13831" max="13833" width="15.7109375" style="2" customWidth="1"/>
    <col min="13834" max="13834" width="2.85546875" style="2" customWidth="1"/>
    <col min="13835" max="13837" width="15.7109375" style="2" customWidth="1"/>
    <col min="13838" max="13838" width="2.85546875" style="2" customWidth="1"/>
    <col min="13839" max="13841" width="15.7109375" style="2" customWidth="1"/>
    <col min="13842" max="13842" width="11.42578125" style="2" customWidth="1"/>
    <col min="13843" max="14080" width="11.42578125" style="2"/>
    <col min="14081" max="14081" width="2.85546875" style="2" customWidth="1"/>
    <col min="14082" max="14082" width="37.5703125" style="2" customWidth="1"/>
    <col min="14083" max="14085" width="15.7109375" style="2" customWidth="1"/>
    <col min="14086" max="14086" width="2.85546875" style="2" customWidth="1"/>
    <col min="14087" max="14089" width="15.7109375" style="2" customWidth="1"/>
    <col min="14090" max="14090" width="2.85546875" style="2" customWidth="1"/>
    <col min="14091" max="14093" width="15.7109375" style="2" customWidth="1"/>
    <col min="14094" max="14094" width="2.85546875" style="2" customWidth="1"/>
    <col min="14095" max="14097" width="15.7109375" style="2" customWidth="1"/>
    <col min="14098" max="14098" width="11.42578125" style="2" customWidth="1"/>
    <col min="14099" max="14336" width="11.42578125" style="2"/>
    <col min="14337" max="14337" width="2.85546875" style="2" customWidth="1"/>
    <col min="14338" max="14338" width="37.5703125" style="2" customWidth="1"/>
    <col min="14339" max="14341" width="15.7109375" style="2" customWidth="1"/>
    <col min="14342" max="14342" width="2.85546875" style="2" customWidth="1"/>
    <col min="14343" max="14345" width="15.7109375" style="2" customWidth="1"/>
    <col min="14346" max="14346" width="2.85546875" style="2" customWidth="1"/>
    <col min="14347" max="14349" width="15.7109375" style="2" customWidth="1"/>
    <col min="14350" max="14350" width="2.85546875" style="2" customWidth="1"/>
    <col min="14351" max="14353" width="15.7109375" style="2" customWidth="1"/>
    <col min="14354" max="14354" width="11.42578125" style="2" customWidth="1"/>
    <col min="14355" max="14592" width="11.42578125" style="2"/>
    <col min="14593" max="14593" width="2.85546875" style="2" customWidth="1"/>
    <col min="14594" max="14594" width="37.5703125" style="2" customWidth="1"/>
    <col min="14595" max="14597" width="15.7109375" style="2" customWidth="1"/>
    <col min="14598" max="14598" width="2.85546875" style="2" customWidth="1"/>
    <col min="14599" max="14601" width="15.7109375" style="2" customWidth="1"/>
    <col min="14602" max="14602" width="2.85546875" style="2" customWidth="1"/>
    <col min="14603" max="14605" width="15.7109375" style="2" customWidth="1"/>
    <col min="14606" max="14606" width="2.85546875" style="2" customWidth="1"/>
    <col min="14607" max="14609" width="15.7109375" style="2" customWidth="1"/>
    <col min="14610" max="14610" width="11.42578125" style="2" customWidth="1"/>
    <col min="14611" max="14848" width="11.42578125" style="2"/>
    <col min="14849" max="14849" width="2.85546875" style="2" customWidth="1"/>
    <col min="14850" max="14850" width="37.5703125" style="2" customWidth="1"/>
    <col min="14851" max="14853" width="15.7109375" style="2" customWidth="1"/>
    <col min="14854" max="14854" width="2.85546875" style="2" customWidth="1"/>
    <col min="14855" max="14857" width="15.7109375" style="2" customWidth="1"/>
    <col min="14858" max="14858" width="2.85546875" style="2" customWidth="1"/>
    <col min="14859" max="14861" width="15.7109375" style="2" customWidth="1"/>
    <col min="14862" max="14862" width="2.85546875" style="2" customWidth="1"/>
    <col min="14863" max="14865" width="15.7109375" style="2" customWidth="1"/>
    <col min="14866" max="14866" width="11.42578125" style="2" customWidth="1"/>
    <col min="14867" max="15104" width="11.42578125" style="2"/>
    <col min="15105" max="15105" width="2.85546875" style="2" customWidth="1"/>
    <col min="15106" max="15106" width="37.5703125" style="2" customWidth="1"/>
    <col min="15107" max="15109" width="15.7109375" style="2" customWidth="1"/>
    <col min="15110" max="15110" width="2.85546875" style="2" customWidth="1"/>
    <col min="15111" max="15113" width="15.7109375" style="2" customWidth="1"/>
    <col min="15114" max="15114" width="2.85546875" style="2" customWidth="1"/>
    <col min="15115" max="15117" width="15.7109375" style="2" customWidth="1"/>
    <col min="15118" max="15118" width="2.85546875" style="2" customWidth="1"/>
    <col min="15119" max="15121" width="15.7109375" style="2" customWidth="1"/>
    <col min="15122" max="15122" width="11.42578125" style="2" customWidth="1"/>
    <col min="15123" max="15360" width="11.42578125" style="2"/>
    <col min="15361" max="15361" width="2.85546875" style="2" customWidth="1"/>
    <col min="15362" max="15362" width="37.5703125" style="2" customWidth="1"/>
    <col min="15363" max="15365" width="15.7109375" style="2" customWidth="1"/>
    <col min="15366" max="15366" width="2.85546875" style="2" customWidth="1"/>
    <col min="15367" max="15369" width="15.7109375" style="2" customWidth="1"/>
    <col min="15370" max="15370" width="2.85546875" style="2" customWidth="1"/>
    <col min="15371" max="15373" width="15.7109375" style="2" customWidth="1"/>
    <col min="15374" max="15374" width="2.85546875" style="2" customWidth="1"/>
    <col min="15375" max="15377" width="15.7109375" style="2" customWidth="1"/>
    <col min="15378" max="15378" width="11.42578125" style="2" customWidth="1"/>
    <col min="15379" max="15616" width="11.42578125" style="2"/>
    <col min="15617" max="15617" width="2.85546875" style="2" customWidth="1"/>
    <col min="15618" max="15618" width="37.5703125" style="2" customWidth="1"/>
    <col min="15619" max="15621" width="15.7109375" style="2" customWidth="1"/>
    <col min="15622" max="15622" width="2.85546875" style="2" customWidth="1"/>
    <col min="15623" max="15625" width="15.7109375" style="2" customWidth="1"/>
    <col min="15626" max="15626" width="2.85546875" style="2" customWidth="1"/>
    <col min="15627" max="15629" width="15.7109375" style="2" customWidth="1"/>
    <col min="15630" max="15630" width="2.85546875" style="2" customWidth="1"/>
    <col min="15631" max="15633" width="15.7109375" style="2" customWidth="1"/>
    <col min="15634" max="15634" width="11.42578125" style="2" customWidth="1"/>
    <col min="15635" max="15872" width="11.42578125" style="2"/>
    <col min="15873" max="15873" width="2.85546875" style="2" customWidth="1"/>
    <col min="15874" max="15874" width="37.5703125" style="2" customWidth="1"/>
    <col min="15875" max="15877" width="15.7109375" style="2" customWidth="1"/>
    <col min="15878" max="15878" width="2.85546875" style="2" customWidth="1"/>
    <col min="15879" max="15881" width="15.7109375" style="2" customWidth="1"/>
    <col min="15882" max="15882" width="2.85546875" style="2" customWidth="1"/>
    <col min="15883" max="15885" width="15.7109375" style="2" customWidth="1"/>
    <col min="15886" max="15886" width="2.85546875" style="2" customWidth="1"/>
    <col min="15887" max="15889" width="15.7109375" style="2" customWidth="1"/>
    <col min="15890" max="15890" width="11.42578125" style="2" customWidth="1"/>
    <col min="15891" max="16128" width="11.42578125" style="2"/>
    <col min="16129" max="16129" width="2.85546875" style="2" customWidth="1"/>
    <col min="16130" max="16130" width="37.5703125" style="2" customWidth="1"/>
    <col min="16131" max="16133" width="15.7109375" style="2" customWidth="1"/>
    <col min="16134" max="16134" width="2.85546875" style="2" customWidth="1"/>
    <col min="16135" max="16137" width="15.7109375" style="2" customWidth="1"/>
    <col min="16138" max="16138" width="2.85546875" style="2" customWidth="1"/>
    <col min="16139" max="16141" width="15.7109375" style="2" customWidth="1"/>
    <col min="16142" max="16142" width="2.85546875" style="2" customWidth="1"/>
    <col min="16143" max="16145" width="15.7109375" style="2" customWidth="1"/>
    <col min="16146" max="16146" width="11.42578125" style="2" customWidth="1"/>
    <col min="16147" max="16384" width="11.42578125" style="2"/>
  </cols>
  <sheetData>
    <row r="1" spans="1:254" ht="12" customHeight="1" x14ac:dyDescent="0.25">
      <c r="B1" s="1"/>
      <c r="C1" s="1"/>
      <c r="D1" s="1"/>
      <c r="G1" s="1"/>
      <c r="H1" s="1"/>
    </row>
    <row r="2" spans="1:254" ht="12" customHeight="1" x14ac:dyDescent="0.25">
      <c r="B2" s="1183" t="s">
        <v>729</v>
      </c>
      <c r="D2" s="5"/>
      <c r="G2" s="1183"/>
      <c r="H2" s="5"/>
      <c r="K2" s="1183"/>
      <c r="O2" s="1183"/>
    </row>
    <row r="3" spans="1:254" ht="12" customHeight="1" x14ac:dyDescent="0.25">
      <c r="B3" s="6"/>
      <c r="C3" s="2007" t="s">
        <v>516</v>
      </c>
      <c r="D3" s="2007"/>
      <c r="E3" s="2007"/>
      <c r="F3" s="486"/>
      <c r="G3" s="2007" t="s">
        <v>517</v>
      </c>
      <c r="H3" s="2007"/>
      <c r="I3" s="2007"/>
      <c r="J3" s="486"/>
      <c r="K3" s="2007" t="s">
        <v>516</v>
      </c>
      <c r="L3" s="2007"/>
      <c r="M3" s="2007"/>
      <c r="N3" s="486"/>
      <c r="O3" s="2007" t="s">
        <v>517</v>
      </c>
      <c r="P3" s="2007"/>
      <c r="Q3" s="2007"/>
    </row>
    <row r="4" spans="1:254" ht="12" customHeight="1" x14ac:dyDescent="0.25">
      <c r="B4" s="2042" t="s">
        <v>4</v>
      </c>
      <c r="C4" s="2042">
        <v>2016</v>
      </c>
      <c r="D4" s="2042"/>
      <c r="E4" s="2042"/>
      <c r="G4" s="2042">
        <v>2016</v>
      </c>
      <c r="H4" s="2042"/>
      <c r="I4" s="2042"/>
      <c r="K4" s="2042">
        <v>2015</v>
      </c>
      <c r="L4" s="2042"/>
      <c r="M4" s="2042"/>
      <c r="O4" s="2042">
        <v>2015</v>
      </c>
      <c r="P4" s="2042"/>
      <c r="Q4" s="2042"/>
    </row>
    <row r="5" spans="1:254" ht="12" customHeight="1" x14ac:dyDescent="0.25">
      <c r="B5" s="2042"/>
      <c r="C5" s="2042" t="s">
        <v>201</v>
      </c>
      <c r="D5" s="2060" t="s">
        <v>726</v>
      </c>
      <c r="E5" s="2060" t="s">
        <v>727</v>
      </c>
      <c r="F5" s="17"/>
      <c r="G5" s="2042" t="s">
        <v>201</v>
      </c>
      <c r="H5" s="2060" t="s">
        <v>726</v>
      </c>
      <c r="I5" s="2060" t="s">
        <v>727</v>
      </c>
      <c r="K5" s="2042" t="s">
        <v>201</v>
      </c>
      <c r="L5" s="2060" t="s">
        <v>726</v>
      </c>
      <c r="M5" s="2060" t="s">
        <v>727</v>
      </c>
      <c r="O5" s="2042" t="s">
        <v>201</v>
      </c>
      <c r="P5" s="2060" t="s">
        <v>726</v>
      </c>
      <c r="Q5" s="2060" t="s">
        <v>727</v>
      </c>
      <c r="R5" s="17"/>
    </row>
    <row r="6" spans="1:254" ht="12" customHeight="1" x14ac:dyDescent="0.25">
      <c r="B6" s="2042"/>
      <c r="C6" s="2042"/>
      <c r="D6" s="2060"/>
      <c r="E6" s="2060"/>
      <c r="F6" s="17"/>
      <c r="G6" s="2042"/>
      <c r="H6" s="2060"/>
      <c r="I6" s="2060"/>
      <c r="K6" s="2042"/>
      <c r="L6" s="2060"/>
      <c r="M6" s="2060"/>
      <c r="O6" s="2042"/>
      <c r="P6" s="2060"/>
      <c r="Q6" s="2060"/>
      <c r="R6" s="17"/>
    </row>
    <row r="7" spans="1:254" ht="12" customHeight="1" x14ac:dyDescent="0.25">
      <c r="B7" s="16"/>
      <c r="C7" s="16"/>
      <c r="D7" s="16"/>
      <c r="F7" s="17"/>
      <c r="G7" s="16"/>
      <c r="H7" s="16"/>
      <c r="K7" s="16"/>
      <c r="L7" s="16"/>
      <c r="O7" s="16"/>
      <c r="P7" s="16"/>
      <c r="R7" s="17"/>
    </row>
    <row r="8" spans="1:254" ht="12" customHeight="1" x14ac:dyDescent="0.25">
      <c r="B8" s="437" t="s">
        <v>11</v>
      </c>
      <c r="C8" s="21"/>
      <c r="D8" s="21"/>
      <c r="F8" s="16"/>
      <c r="G8" s="21"/>
      <c r="H8" s="21"/>
      <c r="K8" s="21"/>
      <c r="L8" s="21"/>
      <c r="O8" s="21"/>
      <c r="P8" s="21"/>
      <c r="R8" s="16"/>
    </row>
    <row r="9" spans="1:254" ht="12" customHeight="1" x14ac:dyDescent="0.25">
      <c r="A9" s="1"/>
      <c r="B9" s="1153" t="s">
        <v>135</v>
      </c>
      <c r="C9" s="1320">
        <v>0</v>
      </c>
      <c r="D9" s="633">
        <v>0</v>
      </c>
      <c r="E9" s="634">
        <v>0</v>
      </c>
      <c r="F9" s="345"/>
      <c r="G9" s="1320">
        <v>2</v>
      </c>
      <c r="H9" s="633">
        <v>0</v>
      </c>
      <c r="I9" s="634">
        <v>2</v>
      </c>
      <c r="J9" s="162"/>
      <c r="K9" s="1313">
        <v>0</v>
      </c>
      <c r="L9" s="1115">
        <v>0</v>
      </c>
      <c r="M9" s="1115">
        <v>0</v>
      </c>
      <c r="N9" s="162"/>
      <c r="O9" s="1313">
        <v>0</v>
      </c>
      <c r="P9" s="1115">
        <v>0</v>
      </c>
      <c r="Q9" s="1115">
        <v>0</v>
      </c>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row>
    <row r="10" spans="1:254" ht="12" customHeight="1" x14ac:dyDescent="0.25">
      <c r="A10" s="1"/>
      <c r="B10" s="40" t="s">
        <v>136</v>
      </c>
      <c r="C10" s="1321">
        <v>3</v>
      </c>
      <c r="D10" s="160">
        <v>0</v>
      </c>
      <c r="E10" s="635">
        <v>3</v>
      </c>
      <c r="F10" s="345"/>
      <c r="G10" s="1498">
        <v>0</v>
      </c>
      <c r="H10" s="160">
        <v>0</v>
      </c>
      <c r="I10" s="635">
        <v>0</v>
      </c>
      <c r="J10" s="162"/>
      <c r="K10" s="263">
        <v>4</v>
      </c>
      <c r="L10" s="160">
        <v>4</v>
      </c>
      <c r="M10" s="160">
        <v>0</v>
      </c>
      <c r="N10" s="162"/>
      <c r="O10" s="1290">
        <v>2</v>
      </c>
      <c r="P10" s="155">
        <v>2</v>
      </c>
      <c r="Q10" s="155">
        <v>0</v>
      </c>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row>
    <row r="11" spans="1:254" ht="12" customHeight="1" x14ac:dyDescent="0.25">
      <c r="A11" s="1"/>
      <c r="B11" s="1496" t="s">
        <v>137</v>
      </c>
      <c r="C11" s="1321">
        <v>0</v>
      </c>
      <c r="D11" s="1487">
        <v>0</v>
      </c>
      <c r="E11" s="1497">
        <v>0</v>
      </c>
      <c r="F11" s="345"/>
      <c r="G11" s="1498" t="s">
        <v>131</v>
      </c>
      <c r="H11" s="160" t="s">
        <v>131</v>
      </c>
      <c r="I11" s="635" t="s">
        <v>131</v>
      </c>
      <c r="J11" s="162"/>
      <c r="K11" s="263" t="s">
        <v>131</v>
      </c>
      <c r="L11" s="1487" t="s">
        <v>131</v>
      </c>
      <c r="M11" s="1487" t="s">
        <v>131</v>
      </c>
      <c r="N11" s="162"/>
      <c r="O11" s="1290">
        <v>0</v>
      </c>
      <c r="P11" s="155">
        <v>0</v>
      </c>
      <c r="Q11" s="155">
        <v>0</v>
      </c>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row>
    <row r="12" spans="1:254" ht="12" customHeight="1" x14ac:dyDescent="0.25">
      <c r="A12" s="1"/>
      <c r="B12" s="46" t="s">
        <v>146</v>
      </c>
      <c r="C12" s="1485">
        <v>7</v>
      </c>
      <c r="D12" s="1325">
        <v>0</v>
      </c>
      <c r="E12" s="1324">
        <v>7</v>
      </c>
      <c r="F12" s="336"/>
      <c r="G12" s="1499" t="s">
        <v>131</v>
      </c>
      <c r="H12" s="655" t="s">
        <v>131</v>
      </c>
      <c r="I12" s="656" t="s">
        <v>131</v>
      </c>
      <c r="J12" s="154"/>
      <c r="K12" s="1314">
        <v>0</v>
      </c>
      <c r="L12" s="156">
        <v>0</v>
      </c>
      <c r="M12" s="156">
        <v>0</v>
      </c>
      <c r="N12" s="154"/>
      <c r="O12" s="1314">
        <v>0</v>
      </c>
      <c r="P12" s="265">
        <v>0</v>
      </c>
      <c r="Q12" s="265">
        <v>0</v>
      </c>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row>
    <row r="13" spans="1:254" ht="12" customHeight="1" x14ac:dyDescent="0.25">
      <c r="B13" s="157" t="s">
        <v>30</v>
      </c>
      <c r="C13" s="158">
        <f>SUM(C9:C12)</f>
        <v>10</v>
      </c>
      <c r="D13" s="158"/>
      <c r="E13" s="158"/>
      <c r="F13" s="158"/>
      <c r="G13" s="158">
        <f>SUM(G9:G12)</f>
        <v>2</v>
      </c>
      <c r="H13" s="158"/>
      <c r="I13" s="158"/>
      <c r="J13" s="154"/>
      <c r="K13" s="158">
        <f>SUM(K8:K12)</f>
        <v>4</v>
      </c>
      <c r="L13" s="158"/>
      <c r="M13" s="158"/>
      <c r="N13" s="154"/>
      <c r="O13" s="158">
        <f>SUM(O9:O12)</f>
        <v>2</v>
      </c>
      <c r="P13" s="158"/>
      <c r="Q13" s="158"/>
    </row>
    <row r="14" spans="1:254" ht="12" customHeight="1" x14ac:dyDescent="0.25">
      <c r="B14" s="57"/>
      <c r="C14" s="158"/>
      <c r="D14" s="159"/>
      <c r="E14" s="159"/>
      <c r="F14" s="336"/>
      <c r="G14" s="158"/>
      <c r="H14" s="159"/>
      <c r="I14" s="159"/>
      <c r="J14" s="154"/>
      <c r="K14" s="158"/>
      <c r="L14" s="267"/>
      <c r="M14" s="267"/>
      <c r="N14" s="154"/>
      <c r="O14" s="158"/>
      <c r="P14" s="267"/>
      <c r="Q14" s="267"/>
    </row>
    <row r="15" spans="1:254" ht="12" customHeight="1" x14ac:dyDescent="0.25">
      <c r="B15" s="517" t="s">
        <v>31</v>
      </c>
      <c r="C15" s="158"/>
      <c r="D15" s="159"/>
      <c r="E15" s="159"/>
      <c r="F15" s="336"/>
      <c r="G15" s="158"/>
      <c r="H15" s="159"/>
      <c r="I15" s="159"/>
      <c r="J15" s="154"/>
      <c r="K15" s="158"/>
      <c r="L15" s="267"/>
      <c r="M15" s="267"/>
      <c r="N15" s="154"/>
    </row>
    <row r="16" spans="1:254" ht="12" customHeight="1" x14ac:dyDescent="0.25">
      <c r="B16" s="1260" t="s">
        <v>151</v>
      </c>
      <c r="C16" s="1490">
        <v>7</v>
      </c>
      <c r="D16" s="1201">
        <v>0</v>
      </c>
      <c r="E16" s="1491">
        <v>7</v>
      </c>
      <c r="F16" s="336"/>
      <c r="G16" s="1490">
        <f>SUM(H16:I16)</f>
        <v>1</v>
      </c>
      <c r="H16" s="633">
        <v>1</v>
      </c>
      <c r="I16" s="634">
        <v>0</v>
      </c>
      <c r="J16" s="154"/>
      <c r="K16" s="1484">
        <f>SUM(L16:M16)</f>
        <v>19</v>
      </c>
      <c r="L16" s="1201">
        <v>19</v>
      </c>
      <c r="M16" s="1326">
        <v>0</v>
      </c>
      <c r="N16" s="154"/>
      <c r="O16" s="1500">
        <v>0</v>
      </c>
      <c r="P16" s="633">
        <v>0</v>
      </c>
      <c r="Q16" s="634">
        <v>0</v>
      </c>
    </row>
    <row r="17" spans="1:254" ht="12" customHeight="1" x14ac:dyDescent="0.25">
      <c r="B17" s="1261" t="s">
        <v>154</v>
      </c>
      <c r="C17" s="1492">
        <f t="shared" ref="C17:C18" si="0">SUM(D17:E17)</f>
        <v>8</v>
      </c>
      <c r="D17" s="160">
        <v>8</v>
      </c>
      <c r="E17" s="635">
        <v>0</v>
      </c>
      <c r="F17" s="336"/>
      <c r="G17" s="1498" t="s">
        <v>131</v>
      </c>
      <c r="H17" s="160" t="s">
        <v>131</v>
      </c>
      <c r="I17" s="635" t="s">
        <v>131</v>
      </c>
      <c r="J17" s="154"/>
      <c r="K17" s="1492">
        <f>SUM(L17:M17)</f>
        <v>12</v>
      </c>
      <c r="L17" s="155">
        <v>12</v>
      </c>
      <c r="M17" s="1322">
        <v>0</v>
      </c>
      <c r="N17" s="154"/>
      <c r="O17" s="1501" t="s">
        <v>131</v>
      </c>
      <c r="P17" s="160" t="s">
        <v>131</v>
      </c>
      <c r="Q17" s="635" t="s">
        <v>131</v>
      </c>
    </row>
    <row r="18" spans="1:254" ht="12" customHeight="1" x14ac:dyDescent="0.25">
      <c r="B18" s="1261" t="s">
        <v>155</v>
      </c>
      <c r="C18" s="1492">
        <f t="shared" si="0"/>
        <v>13</v>
      </c>
      <c r="D18" s="160">
        <v>13</v>
      </c>
      <c r="E18" s="635">
        <v>0</v>
      </c>
      <c r="F18" s="1488"/>
      <c r="G18" s="1498" t="s">
        <v>131</v>
      </c>
      <c r="H18" s="160" t="s">
        <v>131</v>
      </c>
      <c r="I18" s="160" t="s">
        <v>131</v>
      </c>
      <c r="J18" s="1489"/>
      <c r="K18" s="1492">
        <f>SUM(L18:M18)</f>
        <v>0</v>
      </c>
      <c r="L18" s="155">
        <v>0</v>
      </c>
      <c r="M18" s="1322">
        <v>0</v>
      </c>
      <c r="N18" s="1489"/>
      <c r="O18" s="1501">
        <v>24</v>
      </c>
      <c r="P18" s="160">
        <v>24</v>
      </c>
      <c r="Q18" s="635">
        <v>0</v>
      </c>
    </row>
    <row r="19" spans="1:254" ht="12" customHeight="1" x14ac:dyDescent="0.25">
      <c r="B19" s="1261" t="s">
        <v>157</v>
      </c>
      <c r="C19" s="1492">
        <v>0</v>
      </c>
      <c r="D19" s="155">
        <v>0</v>
      </c>
      <c r="E19" s="1493">
        <v>0</v>
      </c>
      <c r="F19" s="1488"/>
      <c r="G19" s="1498" t="s">
        <v>131</v>
      </c>
      <c r="H19" s="160" t="s">
        <v>131</v>
      </c>
      <c r="I19" s="160" t="s">
        <v>131</v>
      </c>
      <c r="J19" s="1489"/>
      <c r="K19" s="1492">
        <f>SUM(L19:M19)</f>
        <v>1</v>
      </c>
      <c r="L19" s="155">
        <v>0</v>
      </c>
      <c r="M19" s="1322">
        <v>1</v>
      </c>
      <c r="N19" s="1489"/>
      <c r="O19" s="1501">
        <v>3</v>
      </c>
      <c r="P19" s="160">
        <v>1</v>
      </c>
      <c r="Q19" s="635">
        <v>2</v>
      </c>
    </row>
    <row r="20" spans="1:254" ht="12" customHeight="1" x14ac:dyDescent="0.25">
      <c r="B20" s="1263" t="s">
        <v>161</v>
      </c>
      <c r="C20" s="1494">
        <v>1</v>
      </c>
      <c r="D20" s="1325">
        <v>1</v>
      </c>
      <c r="E20" s="1495">
        <v>0</v>
      </c>
      <c r="F20" s="336"/>
      <c r="G20" s="1499" t="s">
        <v>131</v>
      </c>
      <c r="H20" s="655" t="s">
        <v>131</v>
      </c>
      <c r="I20" s="656" t="s">
        <v>131</v>
      </c>
      <c r="J20" s="154"/>
      <c r="K20" s="1494">
        <v>0</v>
      </c>
      <c r="L20" s="1325">
        <v>0</v>
      </c>
      <c r="M20" s="1324">
        <v>0</v>
      </c>
      <c r="N20" s="154"/>
      <c r="O20" s="1499" t="s">
        <v>131</v>
      </c>
      <c r="P20" s="655" t="s">
        <v>131</v>
      </c>
      <c r="Q20" s="656" t="s">
        <v>131</v>
      </c>
    </row>
    <row r="21" spans="1:254" ht="12" customHeight="1" x14ac:dyDescent="0.25">
      <c r="B21" s="157" t="s">
        <v>30</v>
      </c>
      <c r="C21" s="158">
        <f>SUM(C16:C20)</f>
        <v>29</v>
      </c>
      <c r="D21" s="158"/>
      <c r="E21" s="158"/>
      <c r="F21" s="336"/>
      <c r="G21" s="158">
        <f>SUM(G16:G20)</f>
        <v>1</v>
      </c>
      <c r="H21" s="158"/>
      <c r="I21" s="158"/>
      <c r="J21" s="154"/>
      <c r="K21" s="158">
        <f>SUM(K16:K19)</f>
        <v>32</v>
      </c>
      <c r="L21" s="266"/>
      <c r="M21" s="266"/>
      <c r="N21" s="154"/>
      <c r="O21" s="158">
        <f>SUM(O16:O20)</f>
        <v>27</v>
      </c>
      <c r="P21" s="267"/>
      <c r="Q21" s="267"/>
    </row>
    <row r="22" spans="1:254" ht="11.25" customHeight="1" x14ac:dyDescent="0.25">
      <c r="B22" s="48"/>
      <c r="C22" s="158"/>
      <c r="D22" s="159"/>
      <c r="E22" s="159"/>
      <c r="F22" s="336"/>
      <c r="G22" s="158"/>
      <c r="H22" s="159"/>
      <c r="I22" s="159"/>
      <c r="J22" s="154"/>
      <c r="K22" s="158"/>
      <c r="L22" s="267"/>
      <c r="M22" s="267"/>
      <c r="N22" s="154"/>
      <c r="O22" s="158"/>
      <c r="P22" s="267"/>
      <c r="Q22" s="267"/>
    </row>
    <row r="23" spans="1:254" ht="12" customHeight="1" x14ac:dyDescent="0.25">
      <c r="B23" s="437" t="s">
        <v>64</v>
      </c>
      <c r="C23" s="158"/>
      <c r="D23" s="159"/>
      <c r="E23" s="159"/>
      <c r="F23" s="336"/>
      <c r="G23" s="158"/>
      <c r="H23" s="159"/>
      <c r="I23" s="159"/>
      <c r="J23" s="154"/>
      <c r="K23" s="158"/>
      <c r="L23" s="267"/>
      <c r="M23" s="267"/>
      <c r="N23" s="267"/>
      <c r="O23" s="267"/>
      <c r="P23" s="267"/>
      <c r="Q23" s="267"/>
      <c r="R23" s="267"/>
    </row>
    <row r="24" spans="1:254" ht="12" customHeight="1" x14ac:dyDescent="0.25">
      <c r="B24" s="1153" t="s">
        <v>175</v>
      </c>
      <c r="C24" s="1503">
        <v>1</v>
      </c>
      <c r="D24" s="633">
        <v>1</v>
      </c>
      <c r="E24" s="634">
        <v>0</v>
      </c>
      <c r="F24" s="345"/>
      <c r="G24" s="1503" t="s">
        <v>131</v>
      </c>
      <c r="H24" s="633" t="s">
        <v>131</v>
      </c>
      <c r="I24" s="634" t="s">
        <v>131</v>
      </c>
      <c r="J24" s="162"/>
      <c r="K24" s="1502">
        <f>SUM(L24:M24)</f>
        <v>0</v>
      </c>
      <c r="L24" s="1115">
        <v>0</v>
      </c>
      <c r="M24" s="1115">
        <v>0</v>
      </c>
      <c r="N24" s="162"/>
      <c r="O24" s="1502">
        <f t="shared" ref="O24:O34" si="1">SUM(P24:Q24)</f>
        <v>7</v>
      </c>
      <c r="P24" s="1156">
        <v>6</v>
      </c>
      <c r="Q24" s="1156">
        <v>1</v>
      </c>
    </row>
    <row r="25" spans="1:254" ht="12" customHeight="1" x14ac:dyDescent="0.25">
      <c r="A25" s="1"/>
      <c r="B25" s="40" t="s">
        <v>177</v>
      </c>
      <c r="C25" s="622">
        <v>1</v>
      </c>
      <c r="D25" s="160">
        <v>1</v>
      </c>
      <c r="E25" s="635">
        <v>0</v>
      </c>
      <c r="F25" s="345"/>
      <c r="G25" s="622">
        <v>4</v>
      </c>
      <c r="H25" s="160">
        <v>4</v>
      </c>
      <c r="I25" s="635">
        <v>0</v>
      </c>
      <c r="J25" s="162"/>
      <c r="K25" s="364">
        <f>SUM(L25:M25)</f>
        <v>0</v>
      </c>
      <c r="L25" s="160">
        <v>0</v>
      </c>
      <c r="M25" s="160">
        <v>0</v>
      </c>
      <c r="N25" s="162"/>
      <c r="O25" s="364">
        <f t="shared" si="1"/>
        <v>4</v>
      </c>
      <c r="P25" s="155">
        <v>4</v>
      </c>
      <c r="Q25" s="155">
        <v>0</v>
      </c>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c r="EP25" s="112"/>
      <c r="EQ25" s="112"/>
      <c r="ER25" s="112"/>
      <c r="ES25" s="112"/>
      <c r="ET25" s="112"/>
      <c r="EU25" s="112"/>
      <c r="EV25" s="112"/>
      <c r="EW25" s="112"/>
      <c r="EX25" s="112"/>
      <c r="EY25" s="112"/>
      <c r="EZ25" s="112"/>
      <c r="FA25" s="112"/>
      <c r="FB25" s="112"/>
      <c r="FC25" s="112"/>
      <c r="FD25" s="112"/>
      <c r="FE25" s="112"/>
      <c r="FF25" s="112"/>
      <c r="FG25" s="112"/>
      <c r="FH25" s="112"/>
      <c r="FI25" s="112"/>
      <c r="FJ25" s="112"/>
      <c r="FK25" s="112"/>
      <c r="FL25" s="112"/>
      <c r="FM25" s="112"/>
      <c r="FN25" s="112"/>
      <c r="FO25" s="112"/>
      <c r="FP25" s="112"/>
      <c r="FQ25" s="112"/>
      <c r="FR25" s="112"/>
      <c r="FS25" s="112"/>
      <c r="FT25" s="112"/>
      <c r="FU25" s="112"/>
      <c r="FV25" s="112"/>
      <c r="FW25" s="112"/>
      <c r="FX25" s="112"/>
      <c r="FY25" s="112"/>
      <c r="FZ25" s="112"/>
      <c r="GA25" s="112"/>
      <c r="GB25" s="112"/>
      <c r="GC25" s="112"/>
      <c r="GD25" s="112"/>
      <c r="GE25" s="112"/>
      <c r="GF25" s="112"/>
      <c r="GG25" s="112"/>
      <c r="GH25" s="112"/>
      <c r="GI25" s="112"/>
      <c r="GJ25" s="112"/>
      <c r="GK25" s="112"/>
      <c r="GL25" s="112"/>
      <c r="GM25" s="112"/>
      <c r="GN25" s="112"/>
      <c r="GO25" s="112"/>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112"/>
      <c r="IE25" s="112"/>
      <c r="IF25" s="112"/>
      <c r="IG25" s="112"/>
      <c r="IH25" s="112"/>
      <c r="II25" s="112"/>
      <c r="IJ25" s="112"/>
      <c r="IK25" s="112"/>
      <c r="IL25" s="112"/>
      <c r="IM25" s="112"/>
      <c r="IN25" s="112"/>
      <c r="IO25" s="112"/>
      <c r="IP25" s="112"/>
      <c r="IQ25" s="112"/>
      <c r="IR25" s="112"/>
      <c r="IS25" s="112"/>
      <c r="IT25" s="112"/>
    </row>
    <row r="26" spans="1:254" ht="12" customHeight="1" x14ac:dyDescent="0.25">
      <c r="A26" s="1"/>
      <c r="B26" s="40" t="s">
        <v>181</v>
      </c>
      <c r="C26" s="622" t="s">
        <v>131</v>
      </c>
      <c r="D26" s="160" t="s">
        <v>131</v>
      </c>
      <c r="E26" s="635" t="s">
        <v>131</v>
      </c>
      <c r="F26" s="345"/>
      <c r="G26" s="622">
        <v>8</v>
      </c>
      <c r="H26" s="160">
        <v>8</v>
      </c>
      <c r="I26" s="635">
        <v>0</v>
      </c>
      <c r="J26" s="162"/>
      <c r="K26" s="364" t="s">
        <v>131</v>
      </c>
      <c r="L26" s="160" t="s">
        <v>131</v>
      </c>
      <c r="M26" s="160" t="s">
        <v>131</v>
      </c>
      <c r="N26" s="162"/>
      <c r="O26" s="364">
        <f t="shared" si="1"/>
        <v>5</v>
      </c>
      <c r="P26" s="155">
        <v>5</v>
      </c>
      <c r="Q26" s="155">
        <v>0</v>
      </c>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2"/>
      <c r="IT26" s="112"/>
    </row>
    <row r="27" spans="1:254" ht="12" customHeight="1" x14ac:dyDescent="0.25">
      <c r="A27" s="1"/>
      <c r="B27" s="40" t="s">
        <v>183</v>
      </c>
      <c r="C27" s="622">
        <f>SUM(D27:E27)</f>
        <v>132</v>
      </c>
      <c r="D27" s="160">
        <v>114</v>
      </c>
      <c r="E27" s="635">
        <v>18</v>
      </c>
      <c r="F27" s="345"/>
      <c r="G27" s="622" t="s">
        <v>131</v>
      </c>
      <c r="H27" s="160" t="s">
        <v>131</v>
      </c>
      <c r="I27" s="635" t="s">
        <v>131</v>
      </c>
      <c r="J27" s="162"/>
      <c r="K27" s="364">
        <f>SUM(L27:M27)</f>
        <v>176</v>
      </c>
      <c r="L27" s="155">
        <v>149</v>
      </c>
      <c r="M27" s="155">
        <v>27</v>
      </c>
      <c r="N27" s="162"/>
      <c r="O27" s="364">
        <f t="shared" si="1"/>
        <v>235</v>
      </c>
      <c r="P27" s="155">
        <v>166</v>
      </c>
      <c r="Q27" s="155">
        <v>69</v>
      </c>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c r="ES27" s="112"/>
      <c r="ET27" s="112"/>
      <c r="EU27" s="112"/>
      <c r="EV27" s="112"/>
      <c r="EW27" s="112"/>
      <c r="EX27" s="112"/>
      <c r="EY27" s="112"/>
      <c r="EZ27" s="112"/>
      <c r="FA27" s="112"/>
      <c r="FB27" s="112"/>
      <c r="FC27" s="112"/>
      <c r="FD27" s="112"/>
      <c r="FE27" s="112"/>
      <c r="FF27" s="112"/>
      <c r="FG27" s="112"/>
      <c r="FH27" s="112"/>
      <c r="FI27" s="112"/>
      <c r="FJ27" s="112"/>
      <c r="FK27" s="112"/>
      <c r="FL27" s="112"/>
      <c r="FM27" s="112"/>
      <c r="FN27" s="112"/>
      <c r="FO27" s="112"/>
      <c r="FP27" s="112"/>
      <c r="FQ27" s="112"/>
      <c r="FR27" s="112"/>
      <c r="FS27" s="112"/>
      <c r="FT27" s="112"/>
      <c r="FU27" s="112"/>
      <c r="FV27" s="112"/>
      <c r="FW27" s="112"/>
      <c r="FX27" s="112"/>
      <c r="FY27" s="112"/>
      <c r="FZ27" s="112"/>
      <c r="GA27" s="112"/>
      <c r="GB27" s="112"/>
      <c r="GC27" s="112"/>
      <c r="GD27" s="112"/>
      <c r="GE27" s="112"/>
      <c r="GF27" s="112"/>
      <c r="GG27" s="112"/>
      <c r="GH27" s="112"/>
      <c r="GI27" s="112"/>
      <c r="GJ27" s="112"/>
      <c r="GK27" s="112"/>
      <c r="GL27" s="112"/>
      <c r="GM27" s="112"/>
      <c r="GN27" s="112"/>
      <c r="GO27" s="112"/>
      <c r="GP27" s="112"/>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c r="HP27" s="112"/>
      <c r="HQ27" s="112"/>
      <c r="HR27" s="112"/>
      <c r="HS27" s="112"/>
      <c r="HT27" s="112"/>
      <c r="HU27" s="112"/>
      <c r="HV27" s="112"/>
      <c r="HW27" s="112"/>
      <c r="HX27" s="112"/>
      <c r="HY27" s="112"/>
      <c r="HZ27" s="112"/>
      <c r="IA27" s="112"/>
      <c r="IB27" s="112"/>
      <c r="IC27" s="112"/>
      <c r="ID27" s="112"/>
      <c r="IE27" s="112"/>
      <c r="IF27" s="112"/>
      <c r="IG27" s="112"/>
      <c r="IH27" s="112"/>
      <c r="II27" s="112"/>
      <c r="IJ27" s="112"/>
      <c r="IK27" s="112"/>
      <c r="IL27" s="112"/>
      <c r="IM27" s="112"/>
      <c r="IN27" s="112"/>
      <c r="IO27" s="112"/>
      <c r="IP27" s="112"/>
      <c r="IQ27" s="112"/>
      <c r="IR27" s="112"/>
      <c r="IS27" s="112"/>
      <c r="IT27" s="112"/>
    </row>
    <row r="28" spans="1:254" ht="12" customHeight="1" x14ac:dyDescent="0.25">
      <c r="A28" s="1"/>
      <c r="B28" s="40" t="s">
        <v>186</v>
      </c>
      <c r="C28" s="622">
        <f>SUM(D28:E28)</f>
        <v>3</v>
      </c>
      <c r="D28" s="160">
        <v>0</v>
      </c>
      <c r="E28" s="635">
        <v>3</v>
      </c>
      <c r="F28" s="345"/>
      <c r="G28" s="622" t="s">
        <v>131</v>
      </c>
      <c r="H28" s="160" t="s">
        <v>131</v>
      </c>
      <c r="I28" s="635" t="s">
        <v>131</v>
      </c>
      <c r="J28" s="162"/>
      <c r="K28" s="364">
        <f>SUM(L28:M28)</f>
        <v>3</v>
      </c>
      <c r="L28" s="155">
        <v>0</v>
      </c>
      <c r="M28" s="155">
        <v>3</v>
      </c>
      <c r="N28" s="162"/>
      <c r="O28" s="364">
        <f t="shared" si="1"/>
        <v>0</v>
      </c>
      <c r="P28" s="155">
        <v>0</v>
      </c>
      <c r="Q28" s="155">
        <v>0</v>
      </c>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c r="EN28" s="112"/>
      <c r="EO28" s="112"/>
      <c r="EP28" s="112"/>
      <c r="EQ28" s="112"/>
      <c r="ER28" s="112"/>
      <c r="ES28" s="112"/>
      <c r="ET28" s="112"/>
      <c r="EU28" s="112"/>
      <c r="EV28" s="112"/>
      <c r="EW28" s="112"/>
      <c r="EX28" s="112"/>
      <c r="EY28" s="112"/>
      <c r="EZ28" s="112"/>
      <c r="FA28" s="112"/>
      <c r="FB28" s="112"/>
      <c r="FC28" s="112"/>
      <c r="FD28" s="112"/>
      <c r="FE28" s="112"/>
      <c r="FF28" s="112"/>
      <c r="FG28" s="112"/>
      <c r="FH28" s="112"/>
      <c r="FI28" s="112"/>
      <c r="FJ28" s="112"/>
      <c r="FK28" s="112"/>
      <c r="FL28" s="112"/>
      <c r="FM28" s="112"/>
      <c r="FN28" s="112"/>
      <c r="FO28" s="112"/>
      <c r="FP28" s="112"/>
      <c r="FQ28" s="112"/>
      <c r="FR28" s="112"/>
      <c r="FS28" s="112"/>
      <c r="FT28" s="112"/>
      <c r="FU28" s="112"/>
      <c r="FV28" s="112"/>
      <c r="FW28" s="112"/>
      <c r="FX28" s="112"/>
      <c r="FY28" s="112"/>
      <c r="FZ28" s="112"/>
      <c r="GA28" s="112"/>
      <c r="GB28" s="112"/>
      <c r="GC28" s="112"/>
      <c r="GD28" s="112"/>
      <c r="GE28" s="112"/>
      <c r="GF28" s="112"/>
      <c r="GG28" s="112"/>
      <c r="GH28" s="112"/>
      <c r="GI28" s="112"/>
      <c r="GJ28" s="112"/>
      <c r="GK28" s="112"/>
      <c r="GL28" s="112"/>
      <c r="GM28" s="112"/>
      <c r="GN28" s="112"/>
      <c r="GO28" s="112"/>
      <c r="GP28" s="112"/>
      <c r="GQ28" s="112"/>
      <c r="GR28" s="112"/>
      <c r="GS28" s="112"/>
      <c r="GT28" s="112"/>
      <c r="GU28" s="112"/>
      <c r="GV28" s="112"/>
      <c r="GW28" s="112"/>
      <c r="GX28" s="112"/>
      <c r="GY28" s="112"/>
      <c r="GZ28" s="112"/>
      <c r="HA28" s="112"/>
      <c r="HB28" s="112"/>
      <c r="HC28" s="112"/>
      <c r="HD28" s="112"/>
      <c r="HE28" s="112"/>
      <c r="HF28" s="112"/>
      <c r="HG28" s="112"/>
      <c r="HH28" s="112"/>
      <c r="HI28" s="112"/>
      <c r="HJ28" s="112"/>
      <c r="HK28" s="112"/>
      <c r="HL28" s="112"/>
      <c r="HM28" s="112"/>
      <c r="HN28" s="112"/>
      <c r="HO28" s="112"/>
      <c r="HP28" s="112"/>
      <c r="HQ28" s="112"/>
      <c r="HR28" s="112"/>
      <c r="HS28" s="112"/>
      <c r="HT28" s="112"/>
      <c r="HU28" s="112"/>
      <c r="HV28" s="112"/>
      <c r="HW28" s="112"/>
      <c r="HX28" s="112"/>
      <c r="HY28" s="112"/>
      <c r="HZ28" s="112"/>
      <c r="IA28" s="112"/>
      <c r="IB28" s="112"/>
      <c r="IC28" s="112"/>
      <c r="ID28" s="112"/>
      <c r="IE28" s="112"/>
      <c r="IF28" s="112"/>
      <c r="IG28" s="112"/>
      <c r="IH28" s="112"/>
      <c r="II28" s="112"/>
      <c r="IJ28" s="112"/>
      <c r="IK28" s="112"/>
      <c r="IL28" s="112"/>
      <c r="IM28" s="112"/>
      <c r="IN28" s="112"/>
      <c r="IO28" s="112"/>
      <c r="IP28" s="112"/>
      <c r="IQ28" s="112"/>
      <c r="IR28" s="112"/>
      <c r="IS28" s="112"/>
      <c r="IT28" s="112"/>
    </row>
    <row r="29" spans="1:254" ht="12" customHeight="1" x14ac:dyDescent="0.25">
      <c r="A29" s="1"/>
      <c r="B29" s="40" t="s">
        <v>188</v>
      </c>
      <c r="C29" s="622">
        <v>0</v>
      </c>
      <c r="D29" s="160">
        <v>0</v>
      </c>
      <c r="E29" s="635">
        <v>0</v>
      </c>
      <c r="F29" s="345"/>
      <c r="G29" s="622" t="s">
        <v>131</v>
      </c>
      <c r="H29" s="160" t="s">
        <v>131</v>
      </c>
      <c r="I29" s="635" t="s">
        <v>131</v>
      </c>
      <c r="J29" s="162"/>
      <c r="K29" s="364">
        <f>SUM(L29:M29)</f>
        <v>1</v>
      </c>
      <c r="L29" s="155">
        <v>1</v>
      </c>
      <c r="M29" s="155">
        <v>0</v>
      </c>
      <c r="N29" s="162"/>
      <c r="O29" s="364">
        <f t="shared" si="1"/>
        <v>0</v>
      </c>
      <c r="P29" s="155">
        <v>0</v>
      </c>
      <c r="Q29" s="155">
        <v>0</v>
      </c>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row>
    <row r="30" spans="1:254" ht="12" customHeight="1" x14ac:dyDescent="0.25">
      <c r="A30" s="1"/>
      <c r="B30" s="40" t="s">
        <v>190</v>
      </c>
      <c r="C30" s="622">
        <v>5</v>
      </c>
      <c r="D30" s="160">
        <v>5</v>
      </c>
      <c r="E30" s="635">
        <v>0</v>
      </c>
      <c r="F30" s="345"/>
      <c r="G30" s="622" t="s">
        <v>131</v>
      </c>
      <c r="H30" s="160" t="s">
        <v>131</v>
      </c>
      <c r="I30" s="635" t="s">
        <v>131</v>
      </c>
      <c r="J30" s="162"/>
      <c r="K30" s="364">
        <f>SUM(L30:M30)</f>
        <v>5</v>
      </c>
      <c r="L30" s="160">
        <v>5</v>
      </c>
      <c r="M30" s="160">
        <v>0</v>
      </c>
      <c r="N30" s="162"/>
      <c r="O30" s="364">
        <f t="shared" si="1"/>
        <v>3</v>
      </c>
      <c r="P30" s="155">
        <v>3</v>
      </c>
      <c r="Q30" s="155">
        <v>0</v>
      </c>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row>
    <row r="31" spans="1:254" ht="12" customHeight="1" x14ac:dyDescent="0.25">
      <c r="A31" s="1"/>
      <c r="B31" s="40" t="s">
        <v>728</v>
      </c>
      <c r="C31" s="622" t="s">
        <v>131</v>
      </c>
      <c r="D31" s="160" t="s">
        <v>131</v>
      </c>
      <c r="E31" s="635" t="s">
        <v>131</v>
      </c>
      <c r="F31" s="345"/>
      <c r="G31" s="622" t="s">
        <v>131</v>
      </c>
      <c r="H31" s="160" t="s">
        <v>131</v>
      </c>
      <c r="I31" s="635" t="s">
        <v>131</v>
      </c>
      <c r="J31" s="162"/>
      <c r="K31" s="364" t="s">
        <v>131</v>
      </c>
      <c r="L31" s="160" t="s">
        <v>131</v>
      </c>
      <c r="M31" s="160" t="s">
        <v>131</v>
      </c>
      <c r="N31" s="162"/>
      <c r="O31" s="364">
        <f t="shared" si="1"/>
        <v>1</v>
      </c>
      <c r="P31" s="155">
        <v>0</v>
      </c>
      <c r="Q31" s="155">
        <v>1</v>
      </c>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row>
    <row r="32" spans="1:254" ht="12" customHeight="1" x14ac:dyDescent="0.25">
      <c r="A32" s="1"/>
      <c r="B32" s="40" t="s">
        <v>755</v>
      </c>
      <c r="C32" s="622">
        <v>1</v>
      </c>
      <c r="D32" s="160">
        <v>1</v>
      </c>
      <c r="E32" s="635">
        <v>0</v>
      </c>
      <c r="F32" s="336"/>
      <c r="G32" s="622" t="s">
        <v>131</v>
      </c>
      <c r="H32" s="160" t="s">
        <v>131</v>
      </c>
      <c r="I32" s="635" t="s">
        <v>131</v>
      </c>
      <c r="J32" s="154"/>
      <c r="K32" s="1290">
        <f>SUM(L32:M32)</f>
        <v>2</v>
      </c>
      <c r="L32" s="155">
        <v>2</v>
      </c>
      <c r="M32" s="155">
        <v>0</v>
      </c>
      <c r="N32" s="154"/>
      <c r="O32" s="1290">
        <f t="shared" si="1"/>
        <v>1</v>
      </c>
      <c r="P32" s="155">
        <v>1</v>
      </c>
      <c r="Q32" s="155">
        <v>0</v>
      </c>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c r="EQ32" s="112"/>
      <c r="ER32" s="112"/>
      <c r="ES32" s="112"/>
      <c r="ET32" s="112"/>
      <c r="EU32" s="112"/>
      <c r="EV32" s="112"/>
      <c r="EW32" s="112"/>
      <c r="EX32" s="112"/>
      <c r="EY32" s="112"/>
      <c r="EZ32" s="112"/>
      <c r="FA32" s="112"/>
      <c r="FB32" s="112"/>
      <c r="FC32" s="112"/>
      <c r="FD32" s="112"/>
      <c r="FE32" s="112"/>
      <c r="FF32" s="112"/>
      <c r="FG32" s="112"/>
      <c r="FH32" s="112"/>
      <c r="FI32" s="112"/>
      <c r="FJ32" s="112"/>
      <c r="FK32" s="112"/>
      <c r="FL32" s="112"/>
      <c r="FM32" s="112"/>
      <c r="FN32" s="112"/>
      <c r="FO32" s="112"/>
      <c r="FP32" s="112"/>
      <c r="FQ32" s="112"/>
      <c r="FR32" s="112"/>
      <c r="FS32" s="112"/>
      <c r="FT32" s="112"/>
      <c r="FU32" s="112"/>
      <c r="FV32" s="112"/>
      <c r="FW32" s="112"/>
      <c r="FX32" s="112"/>
      <c r="FY32" s="112"/>
      <c r="FZ32" s="112"/>
      <c r="GA32" s="112"/>
      <c r="GB32" s="112"/>
      <c r="GC32" s="112"/>
      <c r="GD32" s="112"/>
      <c r="GE32" s="112"/>
      <c r="GF32" s="112"/>
      <c r="GG32" s="112"/>
      <c r="GH32" s="112"/>
      <c r="GI32" s="112"/>
      <c r="GJ32" s="112"/>
      <c r="GK32" s="112"/>
      <c r="GL32" s="112"/>
      <c r="GM32" s="112"/>
      <c r="GN32" s="112"/>
      <c r="GO32" s="112"/>
      <c r="GP32" s="112"/>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c r="HP32" s="112"/>
      <c r="HQ32" s="112"/>
      <c r="HR32" s="112"/>
      <c r="HS32" s="112"/>
      <c r="HT32" s="112"/>
      <c r="HU32" s="112"/>
      <c r="HV32" s="112"/>
      <c r="HW32" s="112"/>
      <c r="HX32" s="112"/>
      <c r="HY32" s="112"/>
      <c r="HZ32" s="112"/>
      <c r="IA32" s="112"/>
      <c r="IB32" s="112"/>
      <c r="IC32" s="112"/>
      <c r="ID32" s="112"/>
      <c r="IE32" s="112"/>
      <c r="IF32" s="112"/>
      <c r="IG32" s="112"/>
      <c r="IH32" s="112"/>
      <c r="II32" s="112"/>
      <c r="IJ32" s="112"/>
      <c r="IK32" s="112"/>
      <c r="IL32" s="112"/>
      <c r="IM32" s="112"/>
      <c r="IN32" s="112"/>
      <c r="IO32" s="112"/>
      <c r="IP32" s="112"/>
      <c r="IQ32" s="112"/>
      <c r="IR32" s="112"/>
      <c r="IS32" s="112"/>
      <c r="IT32" s="112"/>
    </row>
    <row r="33" spans="1:254" ht="12" customHeight="1" x14ac:dyDescent="0.25">
      <c r="A33" s="1"/>
      <c r="B33" s="40" t="s">
        <v>192</v>
      </c>
      <c r="C33" s="622">
        <v>0</v>
      </c>
      <c r="D33" s="160">
        <v>0</v>
      </c>
      <c r="E33" s="635">
        <v>0</v>
      </c>
      <c r="F33" s="345"/>
      <c r="G33" s="622" t="s">
        <v>131</v>
      </c>
      <c r="H33" s="160" t="s">
        <v>131</v>
      </c>
      <c r="I33" s="635" t="s">
        <v>131</v>
      </c>
      <c r="J33" s="162"/>
      <c r="K33" s="364">
        <f>SUM(L33:M33)</f>
        <v>5</v>
      </c>
      <c r="L33" s="155">
        <v>3</v>
      </c>
      <c r="M33" s="155">
        <v>2</v>
      </c>
      <c r="N33" s="162"/>
      <c r="O33" s="364">
        <f t="shared" si="1"/>
        <v>152</v>
      </c>
      <c r="P33" s="155">
        <v>150</v>
      </c>
      <c r="Q33" s="155">
        <v>2</v>
      </c>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2"/>
      <c r="ET33" s="112"/>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2"/>
      <c r="GD33" s="112"/>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2"/>
      <c r="IT33" s="112"/>
    </row>
    <row r="34" spans="1:254" ht="12" customHeight="1" x14ac:dyDescent="0.25">
      <c r="A34" s="1"/>
      <c r="B34" s="40" t="s">
        <v>194</v>
      </c>
      <c r="C34" s="622">
        <v>28</v>
      </c>
      <c r="D34" s="160">
        <v>28</v>
      </c>
      <c r="E34" s="635">
        <v>0</v>
      </c>
      <c r="F34" s="345"/>
      <c r="G34" s="622" t="s">
        <v>131</v>
      </c>
      <c r="H34" s="160" t="s">
        <v>131</v>
      </c>
      <c r="I34" s="635" t="s">
        <v>131</v>
      </c>
      <c r="J34" s="162"/>
      <c r="K34" s="364">
        <f>SUM(L34:M34)</f>
        <v>40</v>
      </c>
      <c r="L34" s="160">
        <v>35</v>
      </c>
      <c r="M34" s="160">
        <v>5</v>
      </c>
      <c r="N34" s="162"/>
      <c r="O34" s="364">
        <f t="shared" si="1"/>
        <v>32</v>
      </c>
      <c r="P34" s="155">
        <v>30</v>
      </c>
      <c r="Q34" s="155">
        <v>2</v>
      </c>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c r="ES34" s="112"/>
      <c r="ET34" s="112"/>
      <c r="EU34" s="112"/>
      <c r="EV34" s="112"/>
      <c r="EW34" s="112"/>
      <c r="EX34" s="112"/>
      <c r="EY34" s="112"/>
      <c r="EZ34" s="112"/>
      <c r="FA34" s="112"/>
      <c r="FB34" s="112"/>
      <c r="FC34" s="112"/>
      <c r="FD34" s="112"/>
      <c r="FE34" s="112"/>
      <c r="FF34" s="112"/>
      <c r="FG34" s="112"/>
      <c r="FH34" s="112"/>
      <c r="FI34" s="112"/>
      <c r="FJ34" s="112"/>
      <c r="FK34" s="112"/>
      <c r="FL34" s="112"/>
      <c r="FM34" s="112"/>
      <c r="FN34" s="112"/>
      <c r="FO34" s="112"/>
      <c r="FP34" s="112"/>
      <c r="FQ34" s="112"/>
      <c r="FR34" s="112"/>
      <c r="FS34" s="112"/>
      <c r="FT34" s="112"/>
      <c r="FU34" s="112"/>
      <c r="FV34" s="112"/>
      <c r="FW34" s="112"/>
      <c r="FX34" s="112"/>
      <c r="FY34" s="112"/>
      <c r="FZ34" s="112"/>
      <c r="GA34" s="112"/>
      <c r="GB34" s="112"/>
      <c r="GC34" s="112"/>
      <c r="GD34" s="112"/>
      <c r="GE34" s="112"/>
      <c r="GF34" s="112"/>
      <c r="GG34" s="112"/>
      <c r="GH34" s="112"/>
      <c r="GI34" s="112"/>
      <c r="GJ34" s="112"/>
      <c r="GK34" s="112"/>
      <c r="GL34" s="112"/>
      <c r="GM34" s="112"/>
      <c r="GN34" s="112"/>
      <c r="GO34" s="112"/>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c r="IS34" s="112"/>
      <c r="IT34" s="112"/>
    </row>
    <row r="35" spans="1:254" ht="12" customHeight="1" x14ac:dyDescent="0.25">
      <c r="A35" s="1"/>
      <c r="B35" s="40" t="s">
        <v>196</v>
      </c>
      <c r="C35" s="622">
        <v>3</v>
      </c>
      <c r="D35" s="160">
        <v>0</v>
      </c>
      <c r="E35" s="635">
        <v>3</v>
      </c>
      <c r="F35" s="345"/>
      <c r="G35" s="622" t="s">
        <v>131</v>
      </c>
      <c r="H35" s="160" t="s">
        <v>131</v>
      </c>
      <c r="I35" s="635" t="s">
        <v>131</v>
      </c>
      <c r="J35" s="162"/>
      <c r="K35" s="364">
        <f>SUM(L35:M35)</f>
        <v>1</v>
      </c>
      <c r="L35" s="155">
        <v>1</v>
      </c>
      <c r="M35" s="155">
        <v>0</v>
      </c>
      <c r="N35" s="162"/>
      <c r="O35" s="364" t="s">
        <v>131</v>
      </c>
      <c r="P35" s="160" t="s">
        <v>131</v>
      </c>
      <c r="Q35" s="160" t="s">
        <v>131</v>
      </c>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2"/>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row>
    <row r="36" spans="1:254" ht="12" customHeight="1" x14ac:dyDescent="0.25">
      <c r="B36" s="46" t="s">
        <v>197</v>
      </c>
      <c r="C36" s="888" t="s">
        <v>131</v>
      </c>
      <c r="D36" s="655" t="s">
        <v>131</v>
      </c>
      <c r="E36" s="656" t="s">
        <v>131</v>
      </c>
      <c r="F36" s="336"/>
      <c r="G36" s="888">
        <v>30</v>
      </c>
      <c r="H36" s="655">
        <v>30</v>
      </c>
      <c r="I36" s="656">
        <v>0</v>
      </c>
      <c r="J36" s="154"/>
      <c r="K36" s="1314" t="s">
        <v>131</v>
      </c>
      <c r="L36" s="265" t="s">
        <v>131</v>
      </c>
      <c r="M36" s="265" t="s">
        <v>131</v>
      </c>
      <c r="N36" s="154"/>
      <c r="O36" s="1314">
        <f>SUM(P36:Q36)</f>
        <v>26</v>
      </c>
      <c r="P36" s="156">
        <v>26</v>
      </c>
      <c r="Q36" s="156">
        <v>0</v>
      </c>
    </row>
    <row r="37" spans="1:254" ht="12" customHeight="1" x14ac:dyDescent="0.25">
      <c r="B37" s="157" t="s">
        <v>30</v>
      </c>
      <c r="C37" s="316">
        <f>SUM(C24:C36)</f>
        <v>174</v>
      </c>
      <c r="F37" s="336"/>
      <c r="G37" s="113">
        <f>SUM(G24:G36)</f>
        <v>42</v>
      </c>
      <c r="J37" s="154"/>
      <c r="K37" s="158">
        <f>SUM(K24:K36)</f>
        <v>233</v>
      </c>
      <c r="L37" s="158"/>
      <c r="M37" s="154"/>
      <c r="N37" s="154"/>
      <c r="O37" s="158">
        <f>SUM(O24:O36)</f>
        <v>466</v>
      </c>
      <c r="P37" s="158"/>
      <c r="Q37" s="154"/>
    </row>
    <row r="38" spans="1:254" ht="12" customHeight="1" x14ac:dyDescent="0.25">
      <c r="B38" s="1"/>
      <c r="C38" s="162"/>
      <c r="D38" s="162"/>
      <c r="E38" s="154"/>
      <c r="F38" s="336"/>
      <c r="G38" s="162"/>
      <c r="H38" s="162"/>
      <c r="I38" s="154"/>
      <c r="J38" s="154"/>
      <c r="K38" s="162"/>
      <c r="L38" s="162"/>
      <c r="M38" s="154"/>
      <c r="N38" s="154"/>
    </row>
    <row r="39" spans="1:254" ht="12" customHeight="1" x14ac:dyDescent="0.25">
      <c r="B39" s="1188" t="s">
        <v>132</v>
      </c>
      <c r="C39" s="1316">
        <f>SUM(K37,C21,C13)</f>
        <v>272</v>
      </c>
      <c r="D39" s="1317"/>
      <c r="E39" s="1318"/>
      <c r="F39" s="1328"/>
      <c r="G39" s="1316">
        <f>SUM(G13,G21,G37)</f>
        <v>45</v>
      </c>
      <c r="H39" s="1317"/>
      <c r="I39" s="1318"/>
      <c r="J39" s="1318"/>
      <c r="K39" s="1316">
        <f>SUM(K37,K21,K13)</f>
        <v>269</v>
      </c>
      <c r="L39" s="1317"/>
      <c r="M39" s="1318"/>
      <c r="N39" s="1318"/>
      <c r="O39" s="1316">
        <f>SUM(O13,O21,O37)</f>
        <v>495</v>
      </c>
      <c r="P39" s="1317"/>
      <c r="Q39" s="1318"/>
    </row>
    <row r="40" spans="1:254" ht="12" customHeight="1" x14ac:dyDescent="0.25">
      <c r="B40" s="1"/>
      <c r="C40" s="162"/>
      <c r="D40" s="162"/>
      <c r="E40" s="154"/>
      <c r="F40" s="336"/>
      <c r="G40" s="162"/>
      <c r="H40" s="162"/>
      <c r="I40" s="154"/>
      <c r="J40" s="154"/>
      <c r="K40" s="154"/>
      <c r="L40" s="154"/>
      <c r="M40" s="154"/>
      <c r="N40" s="154"/>
    </row>
    <row r="41" spans="1:254" ht="12" customHeight="1" x14ac:dyDescent="0.25">
      <c r="B41" s="87" t="s">
        <v>716</v>
      </c>
    </row>
    <row r="42" spans="1:254" ht="12" customHeight="1" x14ac:dyDescent="0.25">
      <c r="B42" s="87" t="s">
        <v>111</v>
      </c>
    </row>
    <row r="43" spans="1:254" ht="12" customHeight="1" x14ac:dyDescent="0.25">
      <c r="B43" s="87" t="s">
        <v>112</v>
      </c>
    </row>
    <row r="44" spans="1:254" ht="12" customHeight="1" x14ac:dyDescent="0.25">
      <c r="B44" s="94" t="s">
        <v>113</v>
      </c>
      <c r="F44" s="203"/>
      <c r="R44" s="203"/>
    </row>
    <row r="45" spans="1:254" ht="12" customHeight="1" x14ac:dyDescent="0.25">
      <c r="B45" s="87" t="s">
        <v>717</v>
      </c>
      <c r="F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row>
    <row r="46" spans="1:254" ht="12" customHeight="1" x14ac:dyDescent="0.25">
      <c r="B46" s="87" t="s">
        <v>718</v>
      </c>
    </row>
    <row r="47" spans="1:254" ht="12" customHeight="1" x14ac:dyDescent="0.25">
      <c r="B47" s="87"/>
    </row>
    <row r="48" spans="1:254" ht="12" customHeight="1" x14ac:dyDescent="0.25">
      <c r="B48" s="79"/>
    </row>
    <row r="49" spans="2:2" ht="12" customHeight="1" x14ac:dyDescent="0.25">
      <c r="B49" s="79"/>
    </row>
    <row r="50" spans="2:2" ht="12" customHeight="1" x14ac:dyDescent="0.25">
      <c r="B50" s="79"/>
    </row>
    <row r="51" spans="2:2" ht="12" customHeight="1" x14ac:dyDescent="0.25">
      <c r="B51" s="79"/>
    </row>
    <row r="52" spans="2:2" ht="12" customHeight="1" x14ac:dyDescent="0.25">
      <c r="B52" s="79"/>
    </row>
    <row r="53" spans="2:2" ht="12" customHeight="1" x14ac:dyDescent="0.25">
      <c r="B53" s="79"/>
    </row>
    <row r="54" spans="2:2" ht="12" customHeight="1" x14ac:dyDescent="0.25">
      <c r="B54" s="79"/>
    </row>
    <row r="55" spans="2:2" ht="12" customHeight="1" x14ac:dyDescent="0.25">
      <c r="B55" s="79"/>
    </row>
    <row r="56" spans="2:2" ht="12" customHeight="1" x14ac:dyDescent="0.25">
      <c r="B56" s="79"/>
    </row>
    <row r="57" spans="2:2" ht="12" customHeight="1" x14ac:dyDescent="0.25">
      <c r="B57" s="79"/>
    </row>
    <row r="58" spans="2:2" ht="12" customHeight="1" x14ac:dyDescent="0.25">
      <c r="B58" s="79"/>
    </row>
    <row r="59" spans="2:2" ht="12" customHeight="1" x14ac:dyDescent="0.25"/>
    <row r="60" spans="2:2" ht="12" customHeight="1" x14ac:dyDescent="0.25"/>
    <row r="61" spans="2:2" ht="12" customHeight="1" x14ac:dyDescent="0.25"/>
    <row r="62" spans="2:2" ht="12" customHeight="1" x14ac:dyDescent="0.25"/>
    <row r="63" spans="2:2" ht="12" customHeight="1" x14ac:dyDescent="0.25"/>
    <row r="64" spans="2:2" ht="12" customHeight="1" x14ac:dyDescent="0.25"/>
    <row r="65" spans="2:8" ht="12" customHeight="1" x14ac:dyDescent="0.25"/>
    <row r="66" spans="2:8" ht="12" customHeight="1" x14ac:dyDescent="0.25"/>
    <row r="67" spans="2:8" ht="12" customHeight="1" x14ac:dyDescent="0.25"/>
    <row r="68" spans="2:8" ht="12" customHeight="1" x14ac:dyDescent="0.25"/>
    <row r="69" spans="2:8" ht="12" customHeight="1" x14ac:dyDescent="0.25">
      <c r="B69" s="92"/>
      <c r="C69" s="92"/>
      <c r="D69" s="92"/>
      <c r="G69" s="92"/>
      <c r="H69" s="92"/>
    </row>
  </sheetData>
  <sortState ref="B24:Q36">
    <sortCondition ref="B24"/>
  </sortState>
  <mergeCells count="21">
    <mergeCell ref="C3:E3"/>
    <mergeCell ref="G3:I3"/>
    <mergeCell ref="K3:M3"/>
    <mergeCell ref="O3:Q3"/>
    <mergeCell ref="D5:D6"/>
    <mergeCell ref="E5:E6"/>
    <mergeCell ref="G5:G6"/>
    <mergeCell ref="H5:H6"/>
    <mergeCell ref="I5:I6"/>
    <mergeCell ref="L5:L6"/>
    <mergeCell ref="M5:M6"/>
    <mergeCell ref="O5:O6"/>
    <mergeCell ref="P5:P6"/>
    <mergeCell ref="Q5:Q6"/>
    <mergeCell ref="B4:B6"/>
    <mergeCell ref="C4:E4"/>
    <mergeCell ref="G4:I4"/>
    <mergeCell ref="K4:M4"/>
    <mergeCell ref="O4:Q4"/>
    <mergeCell ref="C5:C6"/>
    <mergeCell ref="K5:K6"/>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A62"/>
  <sheetViews>
    <sheetView showGridLines="0" topLeftCell="C4" zoomScale="90" zoomScaleNormal="90" workbookViewId="0">
      <selection activeCell="E55" sqref="E55:E56"/>
    </sheetView>
  </sheetViews>
  <sheetFormatPr defaultColWidth="11.42578125" defaultRowHeight="15" x14ac:dyDescent="0.25"/>
  <cols>
    <col min="1" max="1" width="2.85546875" style="2" customWidth="1"/>
    <col min="2" max="2" width="49.7109375" style="2" customWidth="1"/>
    <col min="3" max="3" width="6" style="2" customWidth="1"/>
    <col min="4" max="6" width="15.7109375" style="2" customWidth="1"/>
    <col min="7" max="7" width="2.85546875" style="2" customWidth="1"/>
    <col min="8" max="10" width="15.7109375" style="2" customWidth="1"/>
    <col min="11" max="11" width="2.85546875" style="2" customWidth="1"/>
    <col min="12" max="12" width="10.85546875" style="2" customWidth="1"/>
    <col min="13" max="13" width="2.85546875" style="2" customWidth="1"/>
    <col min="14" max="15" width="15.7109375" style="2" customWidth="1"/>
    <col min="16" max="16" width="2.85546875" style="2" customWidth="1"/>
    <col min="17" max="17" width="52.85546875" style="2" customWidth="1"/>
    <col min="18" max="20" width="15.7109375" style="2" customWidth="1"/>
    <col min="21" max="21" width="2.85546875" style="2" customWidth="1"/>
    <col min="22" max="24" width="15.7109375" style="2" customWidth="1"/>
    <col min="25" max="25" width="2.85546875" style="2" customWidth="1"/>
    <col min="26" max="26" width="10.85546875" style="2" customWidth="1"/>
    <col min="27" max="27" width="2.85546875" style="2" customWidth="1"/>
    <col min="28" max="256" width="11.42578125" style="2"/>
    <col min="257" max="257" width="2.85546875" style="2" customWidth="1"/>
    <col min="258" max="258" width="49.7109375" style="2" customWidth="1"/>
    <col min="259" max="259" width="6" style="2" customWidth="1"/>
    <col min="260" max="262" width="15.7109375" style="2" customWidth="1"/>
    <col min="263" max="263" width="2.85546875" style="2" customWidth="1"/>
    <col min="264" max="266" width="15.7109375" style="2" customWidth="1"/>
    <col min="267" max="267" width="2.85546875" style="2" customWidth="1"/>
    <col min="268" max="268" width="10.85546875" style="2" customWidth="1"/>
    <col min="269" max="269" width="2.85546875" style="2" customWidth="1"/>
    <col min="270" max="271" width="15.7109375" style="2" customWidth="1"/>
    <col min="272" max="272" width="2.85546875" style="2" customWidth="1"/>
    <col min="273" max="273" width="52.85546875" style="2" customWidth="1"/>
    <col min="274" max="276" width="15.7109375" style="2" customWidth="1"/>
    <col min="277" max="277" width="2.85546875" style="2" customWidth="1"/>
    <col min="278" max="280" width="15.7109375" style="2" customWidth="1"/>
    <col min="281" max="281" width="2.85546875" style="2" customWidth="1"/>
    <col min="282" max="282" width="10.85546875" style="2" customWidth="1"/>
    <col min="283" max="283" width="2.85546875" style="2" customWidth="1"/>
    <col min="284" max="512" width="11.42578125" style="2"/>
    <col min="513" max="513" width="2.85546875" style="2" customWidth="1"/>
    <col min="514" max="514" width="49.7109375" style="2" customWidth="1"/>
    <col min="515" max="515" width="6" style="2" customWidth="1"/>
    <col min="516" max="518" width="15.7109375" style="2" customWidth="1"/>
    <col min="519" max="519" width="2.85546875" style="2" customWidth="1"/>
    <col min="520" max="522" width="15.7109375" style="2" customWidth="1"/>
    <col min="523" max="523" width="2.85546875" style="2" customWidth="1"/>
    <col min="524" max="524" width="10.85546875" style="2" customWidth="1"/>
    <col min="525" max="525" width="2.85546875" style="2" customWidth="1"/>
    <col min="526" max="527" width="15.7109375" style="2" customWidth="1"/>
    <col min="528" max="528" width="2.85546875" style="2" customWidth="1"/>
    <col min="529" max="529" width="52.85546875" style="2" customWidth="1"/>
    <col min="530" max="532" width="15.7109375" style="2" customWidth="1"/>
    <col min="533" max="533" width="2.85546875" style="2" customWidth="1"/>
    <col min="534" max="536" width="15.7109375" style="2" customWidth="1"/>
    <col min="537" max="537" width="2.85546875" style="2" customWidth="1"/>
    <col min="538" max="538" width="10.85546875" style="2" customWidth="1"/>
    <col min="539" max="539" width="2.85546875" style="2" customWidth="1"/>
    <col min="540" max="768" width="11.42578125" style="2"/>
    <col min="769" max="769" width="2.85546875" style="2" customWidth="1"/>
    <col min="770" max="770" width="49.7109375" style="2" customWidth="1"/>
    <col min="771" max="771" width="6" style="2" customWidth="1"/>
    <col min="772" max="774" width="15.7109375" style="2" customWidth="1"/>
    <col min="775" max="775" width="2.85546875" style="2" customWidth="1"/>
    <col min="776" max="778" width="15.7109375" style="2" customWidth="1"/>
    <col min="779" max="779" width="2.85546875" style="2" customWidth="1"/>
    <col min="780" max="780" width="10.85546875" style="2" customWidth="1"/>
    <col min="781" max="781" width="2.85546875" style="2" customWidth="1"/>
    <col min="782" max="783" width="15.7109375" style="2" customWidth="1"/>
    <col min="784" max="784" width="2.85546875" style="2" customWidth="1"/>
    <col min="785" max="785" width="52.85546875" style="2" customWidth="1"/>
    <col min="786" max="788" width="15.7109375" style="2" customWidth="1"/>
    <col min="789" max="789" width="2.85546875" style="2" customWidth="1"/>
    <col min="790" max="792" width="15.7109375" style="2" customWidth="1"/>
    <col min="793" max="793" width="2.85546875" style="2" customWidth="1"/>
    <col min="794" max="794" width="10.85546875" style="2" customWidth="1"/>
    <col min="795" max="795" width="2.85546875" style="2" customWidth="1"/>
    <col min="796" max="1024" width="11.42578125" style="2"/>
    <col min="1025" max="1025" width="2.85546875" style="2" customWidth="1"/>
    <col min="1026" max="1026" width="49.7109375" style="2" customWidth="1"/>
    <col min="1027" max="1027" width="6" style="2" customWidth="1"/>
    <col min="1028" max="1030" width="15.7109375" style="2" customWidth="1"/>
    <col min="1031" max="1031" width="2.85546875" style="2" customWidth="1"/>
    <col min="1032" max="1034" width="15.7109375" style="2" customWidth="1"/>
    <col min="1035" max="1035" width="2.85546875" style="2" customWidth="1"/>
    <col min="1036" max="1036" width="10.85546875" style="2" customWidth="1"/>
    <col min="1037" max="1037" width="2.85546875" style="2" customWidth="1"/>
    <col min="1038" max="1039" width="15.7109375" style="2" customWidth="1"/>
    <col min="1040" max="1040" width="2.85546875" style="2" customWidth="1"/>
    <col min="1041" max="1041" width="52.85546875" style="2" customWidth="1"/>
    <col min="1042" max="1044" width="15.7109375" style="2" customWidth="1"/>
    <col min="1045" max="1045" width="2.85546875" style="2" customWidth="1"/>
    <col min="1046" max="1048" width="15.7109375" style="2" customWidth="1"/>
    <col min="1049" max="1049" width="2.85546875" style="2" customWidth="1"/>
    <col min="1050" max="1050" width="10.85546875" style="2" customWidth="1"/>
    <col min="1051" max="1051" width="2.85546875" style="2" customWidth="1"/>
    <col min="1052" max="1280" width="11.42578125" style="2"/>
    <col min="1281" max="1281" width="2.85546875" style="2" customWidth="1"/>
    <col min="1282" max="1282" width="49.7109375" style="2" customWidth="1"/>
    <col min="1283" max="1283" width="6" style="2" customWidth="1"/>
    <col min="1284" max="1286" width="15.7109375" style="2" customWidth="1"/>
    <col min="1287" max="1287" width="2.85546875" style="2" customWidth="1"/>
    <col min="1288" max="1290" width="15.7109375" style="2" customWidth="1"/>
    <col min="1291" max="1291" width="2.85546875" style="2" customWidth="1"/>
    <col min="1292" max="1292" width="10.85546875" style="2" customWidth="1"/>
    <col min="1293" max="1293" width="2.85546875" style="2" customWidth="1"/>
    <col min="1294" max="1295" width="15.7109375" style="2" customWidth="1"/>
    <col min="1296" max="1296" width="2.85546875" style="2" customWidth="1"/>
    <col min="1297" max="1297" width="52.85546875" style="2" customWidth="1"/>
    <col min="1298" max="1300" width="15.7109375" style="2" customWidth="1"/>
    <col min="1301" max="1301" width="2.85546875" style="2" customWidth="1"/>
    <col min="1302" max="1304" width="15.7109375" style="2" customWidth="1"/>
    <col min="1305" max="1305" width="2.85546875" style="2" customWidth="1"/>
    <col min="1306" max="1306" width="10.85546875" style="2" customWidth="1"/>
    <col min="1307" max="1307" width="2.85546875" style="2" customWidth="1"/>
    <col min="1308" max="1536" width="11.42578125" style="2"/>
    <col min="1537" max="1537" width="2.85546875" style="2" customWidth="1"/>
    <col min="1538" max="1538" width="49.7109375" style="2" customWidth="1"/>
    <col min="1539" max="1539" width="6" style="2" customWidth="1"/>
    <col min="1540" max="1542" width="15.7109375" style="2" customWidth="1"/>
    <col min="1543" max="1543" width="2.85546875" style="2" customWidth="1"/>
    <col min="1544" max="1546" width="15.7109375" style="2" customWidth="1"/>
    <col min="1547" max="1547" width="2.85546875" style="2" customWidth="1"/>
    <col min="1548" max="1548" width="10.85546875" style="2" customWidth="1"/>
    <col min="1549" max="1549" width="2.85546875" style="2" customWidth="1"/>
    <col min="1550" max="1551" width="15.7109375" style="2" customWidth="1"/>
    <col min="1552" max="1552" width="2.85546875" style="2" customWidth="1"/>
    <col min="1553" max="1553" width="52.85546875" style="2" customWidth="1"/>
    <col min="1554" max="1556" width="15.7109375" style="2" customWidth="1"/>
    <col min="1557" max="1557" width="2.85546875" style="2" customWidth="1"/>
    <col min="1558" max="1560" width="15.7109375" style="2" customWidth="1"/>
    <col min="1561" max="1561" width="2.85546875" style="2" customWidth="1"/>
    <col min="1562" max="1562" width="10.85546875" style="2" customWidth="1"/>
    <col min="1563" max="1563" width="2.85546875" style="2" customWidth="1"/>
    <col min="1564" max="1792" width="11.42578125" style="2"/>
    <col min="1793" max="1793" width="2.85546875" style="2" customWidth="1"/>
    <col min="1794" max="1794" width="49.7109375" style="2" customWidth="1"/>
    <col min="1795" max="1795" width="6" style="2" customWidth="1"/>
    <col min="1796" max="1798" width="15.7109375" style="2" customWidth="1"/>
    <col min="1799" max="1799" width="2.85546875" style="2" customWidth="1"/>
    <col min="1800" max="1802" width="15.7109375" style="2" customWidth="1"/>
    <col min="1803" max="1803" width="2.85546875" style="2" customWidth="1"/>
    <col min="1804" max="1804" width="10.85546875" style="2" customWidth="1"/>
    <col min="1805" max="1805" width="2.85546875" style="2" customWidth="1"/>
    <col min="1806" max="1807" width="15.7109375" style="2" customWidth="1"/>
    <col min="1808" max="1808" width="2.85546875" style="2" customWidth="1"/>
    <col min="1809" max="1809" width="52.85546875" style="2" customWidth="1"/>
    <col min="1810" max="1812" width="15.7109375" style="2" customWidth="1"/>
    <col min="1813" max="1813" width="2.85546875" style="2" customWidth="1"/>
    <col min="1814" max="1816" width="15.7109375" style="2" customWidth="1"/>
    <col min="1817" max="1817" width="2.85546875" style="2" customWidth="1"/>
    <col min="1818" max="1818" width="10.85546875" style="2" customWidth="1"/>
    <col min="1819" max="1819" width="2.85546875" style="2" customWidth="1"/>
    <col min="1820" max="2048" width="11.42578125" style="2"/>
    <col min="2049" max="2049" width="2.85546875" style="2" customWidth="1"/>
    <col min="2050" max="2050" width="49.7109375" style="2" customWidth="1"/>
    <col min="2051" max="2051" width="6" style="2" customWidth="1"/>
    <col min="2052" max="2054" width="15.7109375" style="2" customWidth="1"/>
    <col min="2055" max="2055" width="2.85546875" style="2" customWidth="1"/>
    <col min="2056" max="2058" width="15.7109375" style="2" customWidth="1"/>
    <col min="2059" max="2059" width="2.85546875" style="2" customWidth="1"/>
    <col min="2060" max="2060" width="10.85546875" style="2" customWidth="1"/>
    <col min="2061" max="2061" width="2.85546875" style="2" customWidth="1"/>
    <col min="2062" max="2063" width="15.7109375" style="2" customWidth="1"/>
    <col min="2064" max="2064" width="2.85546875" style="2" customWidth="1"/>
    <col min="2065" max="2065" width="52.85546875" style="2" customWidth="1"/>
    <col min="2066" max="2068" width="15.7109375" style="2" customWidth="1"/>
    <col min="2069" max="2069" width="2.85546875" style="2" customWidth="1"/>
    <col min="2070" max="2072" width="15.7109375" style="2" customWidth="1"/>
    <col min="2073" max="2073" width="2.85546875" style="2" customWidth="1"/>
    <col min="2074" max="2074" width="10.85546875" style="2" customWidth="1"/>
    <col min="2075" max="2075" width="2.85546875" style="2" customWidth="1"/>
    <col min="2076" max="2304" width="11.42578125" style="2"/>
    <col min="2305" max="2305" width="2.85546875" style="2" customWidth="1"/>
    <col min="2306" max="2306" width="49.7109375" style="2" customWidth="1"/>
    <col min="2307" max="2307" width="6" style="2" customWidth="1"/>
    <col min="2308" max="2310" width="15.7109375" style="2" customWidth="1"/>
    <col min="2311" max="2311" width="2.85546875" style="2" customWidth="1"/>
    <col min="2312" max="2314" width="15.7109375" style="2" customWidth="1"/>
    <col min="2315" max="2315" width="2.85546875" style="2" customWidth="1"/>
    <col min="2316" max="2316" width="10.85546875" style="2" customWidth="1"/>
    <col min="2317" max="2317" width="2.85546875" style="2" customWidth="1"/>
    <col min="2318" max="2319" width="15.7109375" style="2" customWidth="1"/>
    <col min="2320" max="2320" width="2.85546875" style="2" customWidth="1"/>
    <col min="2321" max="2321" width="52.85546875" style="2" customWidth="1"/>
    <col min="2322" max="2324" width="15.7109375" style="2" customWidth="1"/>
    <col min="2325" max="2325" width="2.85546875" style="2" customWidth="1"/>
    <col min="2326" max="2328" width="15.7109375" style="2" customWidth="1"/>
    <col min="2329" max="2329" width="2.85546875" style="2" customWidth="1"/>
    <col min="2330" max="2330" width="10.85546875" style="2" customWidth="1"/>
    <col min="2331" max="2331" width="2.85546875" style="2" customWidth="1"/>
    <col min="2332" max="2560" width="11.42578125" style="2"/>
    <col min="2561" max="2561" width="2.85546875" style="2" customWidth="1"/>
    <col min="2562" max="2562" width="49.7109375" style="2" customWidth="1"/>
    <col min="2563" max="2563" width="6" style="2" customWidth="1"/>
    <col min="2564" max="2566" width="15.7109375" style="2" customWidth="1"/>
    <col min="2567" max="2567" width="2.85546875" style="2" customWidth="1"/>
    <col min="2568" max="2570" width="15.7109375" style="2" customWidth="1"/>
    <col min="2571" max="2571" width="2.85546875" style="2" customWidth="1"/>
    <col min="2572" max="2572" width="10.85546875" style="2" customWidth="1"/>
    <col min="2573" max="2573" width="2.85546875" style="2" customWidth="1"/>
    <col min="2574" max="2575" width="15.7109375" style="2" customWidth="1"/>
    <col min="2576" max="2576" width="2.85546875" style="2" customWidth="1"/>
    <col min="2577" max="2577" width="52.85546875" style="2" customWidth="1"/>
    <col min="2578" max="2580" width="15.7109375" style="2" customWidth="1"/>
    <col min="2581" max="2581" width="2.85546875" style="2" customWidth="1"/>
    <col min="2582" max="2584" width="15.7109375" style="2" customWidth="1"/>
    <col min="2585" max="2585" width="2.85546875" style="2" customWidth="1"/>
    <col min="2586" max="2586" width="10.85546875" style="2" customWidth="1"/>
    <col min="2587" max="2587" width="2.85546875" style="2" customWidth="1"/>
    <col min="2588" max="2816" width="11.42578125" style="2"/>
    <col min="2817" max="2817" width="2.85546875" style="2" customWidth="1"/>
    <col min="2818" max="2818" width="49.7109375" style="2" customWidth="1"/>
    <col min="2819" max="2819" width="6" style="2" customWidth="1"/>
    <col min="2820" max="2822" width="15.7109375" style="2" customWidth="1"/>
    <col min="2823" max="2823" width="2.85546875" style="2" customWidth="1"/>
    <col min="2824" max="2826" width="15.7109375" style="2" customWidth="1"/>
    <col min="2827" max="2827" width="2.85546875" style="2" customWidth="1"/>
    <col min="2828" max="2828" width="10.85546875" style="2" customWidth="1"/>
    <col min="2829" max="2829" width="2.85546875" style="2" customWidth="1"/>
    <col min="2830" max="2831" width="15.7109375" style="2" customWidth="1"/>
    <col min="2832" max="2832" width="2.85546875" style="2" customWidth="1"/>
    <col min="2833" max="2833" width="52.85546875" style="2" customWidth="1"/>
    <col min="2834" max="2836" width="15.7109375" style="2" customWidth="1"/>
    <col min="2837" max="2837" width="2.85546875" style="2" customWidth="1"/>
    <col min="2838" max="2840" width="15.7109375" style="2" customWidth="1"/>
    <col min="2841" max="2841" width="2.85546875" style="2" customWidth="1"/>
    <col min="2842" max="2842" width="10.85546875" style="2" customWidth="1"/>
    <col min="2843" max="2843" width="2.85546875" style="2" customWidth="1"/>
    <col min="2844" max="3072" width="11.42578125" style="2"/>
    <col min="3073" max="3073" width="2.85546875" style="2" customWidth="1"/>
    <col min="3074" max="3074" width="49.7109375" style="2" customWidth="1"/>
    <col min="3075" max="3075" width="6" style="2" customWidth="1"/>
    <col min="3076" max="3078" width="15.7109375" style="2" customWidth="1"/>
    <col min="3079" max="3079" width="2.85546875" style="2" customWidth="1"/>
    <col min="3080" max="3082" width="15.7109375" style="2" customWidth="1"/>
    <col min="3083" max="3083" width="2.85546875" style="2" customWidth="1"/>
    <col min="3084" max="3084" width="10.85546875" style="2" customWidth="1"/>
    <col min="3085" max="3085" width="2.85546875" style="2" customWidth="1"/>
    <col min="3086" max="3087" width="15.7109375" style="2" customWidth="1"/>
    <col min="3088" max="3088" width="2.85546875" style="2" customWidth="1"/>
    <col min="3089" max="3089" width="52.85546875" style="2" customWidth="1"/>
    <col min="3090" max="3092" width="15.7109375" style="2" customWidth="1"/>
    <col min="3093" max="3093" width="2.85546875" style="2" customWidth="1"/>
    <col min="3094" max="3096" width="15.7109375" style="2" customWidth="1"/>
    <col min="3097" max="3097" width="2.85546875" style="2" customWidth="1"/>
    <col min="3098" max="3098" width="10.85546875" style="2" customWidth="1"/>
    <col min="3099" max="3099" width="2.85546875" style="2" customWidth="1"/>
    <col min="3100" max="3328" width="11.42578125" style="2"/>
    <col min="3329" max="3329" width="2.85546875" style="2" customWidth="1"/>
    <col min="3330" max="3330" width="49.7109375" style="2" customWidth="1"/>
    <col min="3331" max="3331" width="6" style="2" customWidth="1"/>
    <col min="3332" max="3334" width="15.7109375" style="2" customWidth="1"/>
    <col min="3335" max="3335" width="2.85546875" style="2" customWidth="1"/>
    <col min="3336" max="3338" width="15.7109375" style="2" customWidth="1"/>
    <col min="3339" max="3339" width="2.85546875" style="2" customWidth="1"/>
    <col min="3340" max="3340" width="10.85546875" style="2" customWidth="1"/>
    <col min="3341" max="3341" width="2.85546875" style="2" customWidth="1"/>
    <col min="3342" max="3343" width="15.7109375" style="2" customWidth="1"/>
    <col min="3344" max="3344" width="2.85546875" style="2" customWidth="1"/>
    <col min="3345" max="3345" width="52.85546875" style="2" customWidth="1"/>
    <col min="3346" max="3348" width="15.7109375" style="2" customWidth="1"/>
    <col min="3349" max="3349" width="2.85546875" style="2" customWidth="1"/>
    <col min="3350" max="3352" width="15.7109375" style="2" customWidth="1"/>
    <col min="3353" max="3353" width="2.85546875" style="2" customWidth="1"/>
    <col min="3354" max="3354" width="10.85546875" style="2" customWidth="1"/>
    <col min="3355" max="3355" width="2.85546875" style="2" customWidth="1"/>
    <col min="3356" max="3584" width="11.42578125" style="2"/>
    <col min="3585" max="3585" width="2.85546875" style="2" customWidth="1"/>
    <col min="3586" max="3586" width="49.7109375" style="2" customWidth="1"/>
    <col min="3587" max="3587" width="6" style="2" customWidth="1"/>
    <col min="3588" max="3590" width="15.7109375" style="2" customWidth="1"/>
    <col min="3591" max="3591" width="2.85546875" style="2" customWidth="1"/>
    <col min="3592" max="3594" width="15.7109375" style="2" customWidth="1"/>
    <col min="3595" max="3595" width="2.85546875" style="2" customWidth="1"/>
    <col min="3596" max="3596" width="10.85546875" style="2" customWidth="1"/>
    <col min="3597" max="3597" width="2.85546875" style="2" customWidth="1"/>
    <col min="3598" max="3599" width="15.7109375" style="2" customWidth="1"/>
    <col min="3600" max="3600" width="2.85546875" style="2" customWidth="1"/>
    <col min="3601" max="3601" width="52.85546875" style="2" customWidth="1"/>
    <col min="3602" max="3604" width="15.7109375" style="2" customWidth="1"/>
    <col min="3605" max="3605" width="2.85546875" style="2" customWidth="1"/>
    <col min="3606" max="3608" width="15.7109375" style="2" customWidth="1"/>
    <col min="3609" max="3609" width="2.85546875" style="2" customWidth="1"/>
    <col min="3610" max="3610" width="10.85546875" style="2" customWidth="1"/>
    <col min="3611" max="3611" width="2.85546875" style="2" customWidth="1"/>
    <col min="3612" max="3840" width="11.42578125" style="2"/>
    <col min="3841" max="3841" width="2.85546875" style="2" customWidth="1"/>
    <col min="3842" max="3842" width="49.7109375" style="2" customWidth="1"/>
    <col min="3843" max="3843" width="6" style="2" customWidth="1"/>
    <col min="3844" max="3846" width="15.7109375" style="2" customWidth="1"/>
    <col min="3847" max="3847" width="2.85546875" style="2" customWidth="1"/>
    <col min="3848" max="3850" width="15.7109375" style="2" customWidth="1"/>
    <col min="3851" max="3851" width="2.85546875" style="2" customWidth="1"/>
    <col min="3852" max="3852" width="10.85546875" style="2" customWidth="1"/>
    <col min="3853" max="3853" width="2.85546875" style="2" customWidth="1"/>
    <col min="3854" max="3855" width="15.7109375" style="2" customWidth="1"/>
    <col min="3856" max="3856" width="2.85546875" style="2" customWidth="1"/>
    <col min="3857" max="3857" width="52.85546875" style="2" customWidth="1"/>
    <col min="3858" max="3860" width="15.7109375" style="2" customWidth="1"/>
    <col min="3861" max="3861" width="2.85546875" style="2" customWidth="1"/>
    <col min="3862" max="3864" width="15.7109375" style="2" customWidth="1"/>
    <col min="3865" max="3865" width="2.85546875" style="2" customWidth="1"/>
    <col min="3866" max="3866" width="10.85546875" style="2" customWidth="1"/>
    <col min="3867" max="3867" width="2.85546875" style="2" customWidth="1"/>
    <col min="3868" max="4096" width="11.42578125" style="2"/>
    <col min="4097" max="4097" width="2.85546875" style="2" customWidth="1"/>
    <col min="4098" max="4098" width="49.7109375" style="2" customWidth="1"/>
    <col min="4099" max="4099" width="6" style="2" customWidth="1"/>
    <col min="4100" max="4102" width="15.7109375" style="2" customWidth="1"/>
    <col min="4103" max="4103" width="2.85546875" style="2" customWidth="1"/>
    <col min="4104" max="4106" width="15.7109375" style="2" customWidth="1"/>
    <col min="4107" max="4107" width="2.85546875" style="2" customWidth="1"/>
    <col min="4108" max="4108" width="10.85546875" style="2" customWidth="1"/>
    <col min="4109" max="4109" width="2.85546875" style="2" customWidth="1"/>
    <col min="4110" max="4111" width="15.7109375" style="2" customWidth="1"/>
    <col min="4112" max="4112" width="2.85546875" style="2" customWidth="1"/>
    <col min="4113" max="4113" width="52.85546875" style="2" customWidth="1"/>
    <col min="4114" max="4116" width="15.7109375" style="2" customWidth="1"/>
    <col min="4117" max="4117" width="2.85546875" style="2" customWidth="1"/>
    <col min="4118" max="4120" width="15.7109375" style="2" customWidth="1"/>
    <col min="4121" max="4121" width="2.85546875" style="2" customWidth="1"/>
    <col min="4122" max="4122" width="10.85546875" style="2" customWidth="1"/>
    <col min="4123" max="4123" width="2.85546875" style="2" customWidth="1"/>
    <col min="4124" max="4352" width="11.42578125" style="2"/>
    <col min="4353" max="4353" width="2.85546875" style="2" customWidth="1"/>
    <col min="4354" max="4354" width="49.7109375" style="2" customWidth="1"/>
    <col min="4355" max="4355" width="6" style="2" customWidth="1"/>
    <col min="4356" max="4358" width="15.7109375" style="2" customWidth="1"/>
    <col min="4359" max="4359" width="2.85546875" style="2" customWidth="1"/>
    <col min="4360" max="4362" width="15.7109375" style="2" customWidth="1"/>
    <col min="4363" max="4363" width="2.85546875" style="2" customWidth="1"/>
    <col min="4364" max="4364" width="10.85546875" style="2" customWidth="1"/>
    <col min="4365" max="4365" width="2.85546875" style="2" customWidth="1"/>
    <col min="4366" max="4367" width="15.7109375" style="2" customWidth="1"/>
    <col min="4368" max="4368" width="2.85546875" style="2" customWidth="1"/>
    <col min="4369" max="4369" width="52.85546875" style="2" customWidth="1"/>
    <col min="4370" max="4372" width="15.7109375" style="2" customWidth="1"/>
    <col min="4373" max="4373" width="2.85546875" style="2" customWidth="1"/>
    <col min="4374" max="4376" width="15.7109375" style="2" customWidth="1"/>
    <col min="4377" max="4377" width="2.85546875" style="2" customWidth="1"/>
    <col min="4378" max="4378" width="10.85546875" style="2" customWidth="1"/>
    <col min="4379" max="4379" width="2.85546875" style="2" customWidth="1"/>
    <col min="4380" max="4608" width="11.42578125" style="2"/>
    <col min="4609" max="4609" width="2.85546875" style="2" customWidth="1"/>
    <col min="4610" max="4610" width="49.7109375" style="2" customWidth="1"/>
    <col min="4611" max="4611" width="6" style="2" customWidth="1"/>
    <col min="4612" max="4614" width="15.7109375" style="2" customWidth="1"/>
    <col min="4615" max="4615" width="2.85546875" style="2" customWidth="1"/>
    <col min="4616" max="4618" width="15.7109375" style="2" customWidth="1"/>
    <col min="4619" max="4619" width="2.85546875" style="2" customWidth="1"/>
    <col min="4620" max="4620" width="10.85546875" style="2" customWidth="1"/>
    <col min="4621" max="4621" width="2.85546875" style="2" customWidth="1"/>
    <col min="4622" max="4623" width="15.7109375" style="2" customWidth="1"/>
    <col min="4624" max="4624" width="2.85546875" style="2" customWidth="1"/>
    <col min="4625" max="4625" width="52.85546875" style="2" customWidth="1"/>
    <col min="4626" max="4628" width="15.7109375" style="2" customWidth="1"/>
    <col min="4629" max="4629" width="2.85546875" style="2" customWidth="1"/>
    <col min="4630" max="4632" width="15.7109375" style="2" customWidth="1"/>
    <col min="4633" max="4633" width="2.85546875" style="2" customWidth="1"/>
    <col min="4634" max="4634" width="10.85546875" style="2" customWidth="1"/>
    <col min="4635" max="4635" width="2.85546875" style="2" customWidth="1"/>
    <col min="4636" max="4864" width="11.42578125" style="2"/>
    <col min="4865" max="4865" width="2.85546875" style="2" customWidth="1"/>
    <col min="4866" max="4866" width="49.7109375" style="2" customWidth="1"/>
    <col min="4867" max="4867" width="6" style="2" customWidth="1"/>
    <col min="4868" max="4870" width="15.7109375" style="2" customWidth="1"/>
    <col min="4871" max="4871" width="2.85546875" style="2" customWidth="1"/>
    <col min="4872" max="4874" width="15.7109375" style="2" customWidth="1"/>
    <col min="4875" max="4875" width="2.85546875" style="2" customWidth="1"/>
    <col min="4876" max="4876" width="10.85546875" style="2" customWidth="1"/>
    <col min="4877" max="4877" width="2.85546875" style="2" customWidth="1"/>
    <col min="4878" max="4879" width="15.7109375" style="2" customWidth="1"/>
    <col min="4880" max="4880" width="2.85546875" style="2" customWidth="1"/>
    <col min="4881" max="4881" width="52.85546875" style="2" customWidth="1"/>
    <col min="4882" max="4884" width="15.7109375" style="2" customWidth="1"/>
    <col min="4885" max="4885" width="2.85546875" style="2" customWidth="1"/>
    <col min="4886" max="4888" width="15.7109375" style="2" customWidth="1"/>
    <col min="4889" max="4889" width="2.85546875" style="2" customWidth="1"/>
    <col min="4890" max="4890" width="10.85546875" style="2" customWidth="1"/>
    <col min="4891" max="4891" width="2.85546875" style="2" customWidth="1"/>
    <col min="4892" max="5120" width="11.42578125" style="2"/>
    <col min="5121" max="5121" width="2.85546875" style="2" customWidth="1"/>
    <col min="5122" max="5122" width="49.7109375" style="2" customWidth="1"/>
    <col min="5123" max="5123" width="6" style="2" customWidth="1"/>
    <col min="5124" max="5126" width="15.7109375" style="2" customWidth="1"/>
    <col min="5127" max="5127" width="2.85546875" style="2" customWidth="1"/>
    <col min="5128" max="5130" width="15.7109375" style="2" customWidth="1"/>
    <col min="5131" max="5131" width="2.85546875" style="2" customWidth="1"/>
    <col min="5132" max="5132" width="10.85546875" style="2" customWidth="1"/>
    <col min="5133" max="5133" width="2.85546875" style="2" customWidth="1"/>
    <col min="5134" max="5135" width="15.7109375" style="2" customWidth="1"/>
    <col min="5136" max="5136" width="2.85546875" style="2" customWidth="1"/>
    <col min="5137" max="5137" width="52.85546875" style="2" customWidth="1"/>
    <col min="5138" max="5140" width="15.7109375" style="2" customWidth="1"/>
    <col min="5141" max="5141" width="2.85546875" style="2" customWidth="1"/>
    <col min="5142" max="5144" width="15.7109375" style="2" customWidth="1"/>
    <col min="5145" max="5145" width="2.85546875" style="2" customWidth="1"/>
    <col min="5146" max="5146" width="10.85546875" style="2" customWidth="1"/>
    <col min="5147" max="5147" width="2.85546875" style="2" customWidth="1"/>
    <col min="5148" max="5376" width="11.42578125" style="2"/>
    <col min="5377" max="5377" width="2.85546875" style="2" customWidth="1"/>
    <col min="5378" max="5378" width="49.7109375" style="2" customWidth="1"/>
    <col min="5379" max="5379" width="6" style="2" customWidth="1"/>
    <col min="5380" max="5382" width="15.7109375" style="2" customWidth="1"/>
    <col min="5383" max="5383" width="2.85546875" style="2" customWidth="1"/>
    <col min="5384" max="5386" width="15.7109375" style="2" customWidth="1"/>
    <col min="5387" max="5387" width="2.85546875" style="2" customWidth="1"/>
    <col min="5388" max="5388" width="10.85546875" style="2" customWidth="1"/>
    <col min="5389" max="5389" width="2.85546875" style="2" customWidth="1"/>
    <col min="5390" max="5391" width="15.7109375" style="2" customWidth="1"/>
    <col min="5392" max="5392" width="2.85546875" style="2" customWidth="1"/>
    <col min="5393" max="5393" width="52.85546875" style="2" customWidth="1"/>
    <col min="5394" max="5396" width="15.7109375" style="2" customWidth="1"/>
    <col min="5397" max="5397" width="2.85546875" style="2" customWidth="1"/>
    <col min="5398" max="5400" width="15.7109375" style="2" customWidth="1"/>
    <col min="5401" max="5401" width="2.85546875" style="2" customWidth="1"/>
    <col min="5402" max="5402" width="10.85546875" style="2" customWidth="1"/>
    <col min="5403" max="5403" width="2.85546875" style="2" customWidth="1"/>
    <col min="5404" max="5632" width="11.42578125" style="2"/>
    <col min="5633" max="5633" width="2.85546875" style="2" customWidth="1"/>
    <col min="5634" max="5634" width="49.7109375" style="2" customWidth="1"/>
    <col min="5635" max="5635" width="6" style="2" customWidth="1"/>
    <col min="5636" max="5638" width="15.7109375" style="2" customWidth="1"/>
    <col min="5639" max="5639" width="2.85546875" style="2" customWidth="1"/>
    <col min="5640" max="5642" width="15.7109375" style="2" customWidth="1"/>
    <col min="5643" max="5643" width="2.85546875" style="2" customWidth="1"/>
    <col min="5644" max="5644" width="10.85546875" style="2" customWidth="1"/>
    <col min="5645" max="5645" width="2.85546875" style="2" customWidth="1"/>
    <col min="5646" max="5647" width="15.7109375" style="2" customWidth="1"/>
    <col min="5648" max="5648" width="2.85546875" style="2" customWidth="1"/>
    <col min="5649" max="5649" width="52.85546875" style="2" customWidth="1"/>
    <col min="5650" max="5652" width="15.7109375" style="2" customWidth="1"/>
    <col min="5653" max="5653" width="2.85546875" style="2" customWidth="1"/>
    <col min="5654" max="5656" width="15.7109375" style="2" customWidth="1"/>
    <col min="5657" max="5657" width="2.85546875" style="2" customWidth="1"/>
    <col min="5658" max="5658" width="10.85546875" style="2" customWidth="1"/>
    <col min="5659" max="5659" width="2.85546875" style="2" customWidth="1"/>
    <col min="5660" max="5888" width="11.42578125" style="2"/>
    <col min="5889" max="5889" width="2.85546875" style="2" customWidth="1"/>
    <col min="5890" max="5890" width="49.7109375" style="2" customWidth="1"/>
    <col min="5891" max="5891" width="6" style="2" customWidth="1"/>
    <col min="5892" max="5894" width="15.7109375" style="2" customWidth="1"/>
    <col min="5895" max="5895" width="2.85546875" style="2" customWidth="1"/>
    <col min="5896" max="5898" width="15.7109375" style="2" customWidth="1"/>
    <col min="5899" max="5899" width="2.85546875" style="2" customWidth="1"/>
    <col min="5900" max="5900" width="10.85546875" style="2" customWidth="1"/>
    <col min="5901" max="5901" width="2.85546875" style="2" customWidth="1"/>
    <col min="5902" max="5903" width="15.7109375" style="2" customWidth="1"/>
    <col min="5904" max="5904" width="2.85546875" style="2" customWidth="1"/>
    <col min="5905" max="5905" width="52.85546875" style="2" customWidth="1"/>
    <col min="5906" max="5908" width="15.7109375" style="2" customWidth="1"/>
    <col min="5909" max="5909" width="2.85546875" style="2" customWidth="1"/>
    <col min="5910" max="5912" width="15.7109375" style="2" customWidth="1"/>
    <col min="5913" max="5913" width="2.85546875" style="2" customWidth="1"/>
    <col min="5914" max="5914" width="10.85546875" style="2" customWidth="1"/>
    <col min="5915" max="5915" width="2.85546875" style="2" customWidth="1"/>
    <col min="5916" max="6144" width="11.42578125" style="2"/>
    <col min="6145" max="6145" width="2.85546875" style="2" customWidth="1"/>
    <col min="6146" max="6146" width="49.7109375" style="2" customWidth="1"/>
    <col min="6147" max="6147" width="6" style="2" customWidth="1"/>
    <col min="6148" max="6150" width="15.7109375" style="2" customWidth="1"/>
    <col min="6151" max="6151" width="2.85546875" style="2" customWidth="1"/>
    <col min="6152" max="6154" width="15.7109375" style="2" customWidth="1"/>
    <col min="6155" max="6155" width="2.85546875" style="2" customWidth="1"/>
    <col min="6156" max="6156" width="10.85546875" style="2" customWidth="1"/>
    <col min="6157" max="6157" width="2.85546875" style="2" customWidth="1"/>
    <col min="6158" max="6159" width="15.7109375" style="2" customWidth="1"/>
    <col min="6160" max="6160" width="2.85546875" style="2" customWidth="1"/>
    <col min="6161" max="6161" width="52.85546875" style="2" customWidth="1"/>
    <col min="6162" max="6164" width="15.7109375" style="2" customWidth="1"/>
    <col min="6165" max="6165" width="2.85546875" style="2" customWidth="1"/>
    <col min="6166" max="6168" width="15.7109375" style="2" customWidth="1"/>
    <col min="6169" max="6169" width="2.85546875" style="2" customWidth="1"/>
    <col min="6170" max="6170" width="10.85546875" style="2" customWidth="1"/>
    <col min="6171" max="6171" width="2.85546875" style="2" customWidth="1"/>
    <col min="6172" max="6400" width="11.42578125" style="2"/>
    <col min="6401" max="6401" width="2.85546875" style="2" customWidth="1"/>
    <col min="6402" max="6402" width="49.7109375" style="2" customWidth="1"/>
    <col min="6403" max="6403" width="6" style="2" customWidth="1"/>
    <col min="6404" max="6406" width="15.7109375" style="2" customWidth="1"/>
    <col min="6407" max="6407" width="2.85546875" style="2" customWidth="1"/>
    <col min="6408" max="6410" width="15.7109375" style="2" customWidth="1"/>
    <col min="6411" max="6411" width="2.85546875" style="2" customWidth="1"/>
    <col min="6412" max="6412" width="10.85546875" style="2" customWidth="1"/>
    <col min="6413" max="6413" width="2.85546875" style="2" customWidth="1"/>
    <col min="6414" max="6415" width="15.7109375" style="2" customWidth="1"/>
    <col min="6416" max="6416" width="2.85546875" style="2" customWidth="1"/>
    <col min="6417" max="6417" width="52.85546875" style="2" customWidth="1"/>
    <col min="6418" max="6420" width="15.7109375" style="2" customWidth="1"/>
    <col min="6421" max="6421" width="2.85546875" style="2" customWidth="1"/>
    <col min="6422" max="6424" width="15.7109375" style="2" customWidth="1"/>
    <col min="6425" max="6425" width="2.85546875" style="2" customWidth="1"/>
    <col min="6426" max="6426" width="10.85546875" style="2" customWidth="1"/>
    <col min="6427" max="6427" width="2.85546875" style="2" customWidth="1"/>
    <col min="6428" max="6656" width="11.42578125" style="2"/>
    <col min="6657" max="6657" width="2.85546875" style="2" customWidth="1"/>
    <col min="6658" max="6658" width="49.7109375" style="2" customWidth="1"/>
    <col min="6659" max="6659" width="6" style="2" customWidth="1"/>
    <col min="6660" max="6662" width="15.7109375" style="2" customWidth="1"/>
    <col min="6663" max="6663" width="2.85546875" style="2" customWidth="1"/>
    <col min="6664" max="6666" width="15.7109375" style="2" customWidth="1"/>
    <col min="6667" max="6667" width="2.85546875" style="2" customWidth="1"/>
    <col min="6668" max="6668" width="10.85546875" style="2" customWidth="1"/>
    <col min="6669" max="6669" width="2.85546875" style="2" customWidth="1"/>
    <col min="6670" max="6671" width="15.7109375" style="2" customWidth="1"/>
    <col min="6672" max="6672" width="2.85546875" style="2" customWidth="1"/>
    <col min="6673" max="6673" width="52.85546875" style="2" customWidth="1"/>
    <col min="6674" max="6676" width="15.7109375" style="2" customWidth="1"/>
    <col min="6677" max="6677" width="2.85546875" style="2" customWidth="1"/>
    <col min="6678" max="6680" width="15.7109375" style="2" customWidth="1"/>
    <col min="6681" max="6681" width="2.85546875" style="2" customWidth="1"/>
    <col min="6682" max="6682" width="10.85546875" style="2" customWidth="1"/>
    <col min="6683" max="6683" width="2.85546875" style="2" customWidth="1"/>
    <col min="6684" max="6912" width="11.42578125" style="2"/>
    <col min="6913" max="6913" width="2.85546875" style="2" customWidth="1"/>
    <col min="6914" max="6914" width="49.7109375" style="2" customWidth="1"/>
    <col min="6915" max="6915" width="6" style="2" customWidth="1"/>
    <col min="6916" max="6918" width="15.7109375" style="2" customWidth="1"/>
    <col min="6919" max="6919" width="2.85546875" style="2" customWidth="1"/>
    <col min="6920" max="6922" width="15.7109375" style="2" customWidth="1"/>
    <col min="6923" max="6923" width="2.85546875" style="2" customWidth="1"/>
    <col min="6924" max="6924" width="10.85546875" style="2" customWidth="1"/>
    <col min="6925" max="6925" width="2.85546875" style="2" customWidth="1"/>
    <col min="6926" max="6927" width="15.7109375" style="2" customWidth="1"/>
    <col min="6928" max="6928" width="2.85546875" style="2" customWidth="1"/>
    <col min="6929" max="6929" width="52.85546875" style="2" customWidth="1"/>
    <col min="6930" max="6932" width="15.7109375" style="2" customWidth="1"/>
    <col min="6933" max="6933" width="2.85546875" style="2" customWidth="1"/>
    <col min="6934" max="6936" width="15.7109375" style="2" customWidth="1"/>
    <col min="6937" max="6937" width="2.85546875" style="2" customWidth="1"/>
    <col min="6938" max="6938" width="10.85546875" style="2" customWidth="1"/>
    <col min="6939" max="6939" width="2.85546875" style="2" customWidth="1"/>
    <col min="6940" max="7168" width="11.42578125" style="2"/>
    <col min="7169" max="7169" width="2.85546875" style="2" customWidth="1"/>
    <col min="7170" max="7170" width="49.7109375" style="2" customWidth="1"/>
    <col min="7171" max="7171" width="6" style="2" customWidth="1"/>
    <col min="7172" max="7174" width="15.7109375" style="2" customWidth="1"/>
    <col min="7175" max="7175" width="2.85546875" style="2" customWidth="1"/>
    <col min="7176" max="7178" width="15.7109375" style="2" customWidth="1"/>
    <col min="7179" max="7179" width="2.85546875" style="2" customWidth="1"/>
    <col min="7180" max="7180" width="10.85546875" style="2" customWidth="1"/>
    <col min="7181" max="7181" width="2.85546875" style="2" customWidth="1"/>
    <col min="7182" max="7183" width="15.7109375" style="2" customWidth="1"/>
    <col min="7184" max="7184" width="2.85546875" style="2" customWidth="1"/>
    <col min="7185" max="7185" width="52.85546875" style="2" customWidth="1"/>
    <col min="7186" max="7188" width="15.7109375" style="2" customWidth="1"/>
    <col min="7189" max="7189" width="2.85546875" style="2" customWidth="1"/>
    <col min="7190" max="7192" width="15.7109375" style="2" customWidth="1"/>
    <col min="7193" max="7193" width="2.85546875" style="2" customWidth="1"/>
    <col min="7194" max="7194" width="10.85546875" style="2" customWidth="1"/>
    <col min="7195" max="7195" width="2.85546875" style="2" customWidth="1"/>
    <col min="7196" max="7424" width="11.42578125" style="2"/>
    <col min="7425" max="7425" width="2.85546875" style="2" customWidth="1"/>
    <col min="7426" max="7426" width="49.7109375" style="2" customWidth="1"/>
    <col min="7427" max="7427" width="6" style="2" customWidth="1"/>
    <col min="7428" max="7430" width="15.7109375" style="2" customWidth="1"/>
    <col min="7431" max="7431" width="2.85546875" style="2" customWidth="1"/>
    <col min="7432" max="7434" width="15.7109375" style="2" customWidth="1"/>
    <col min="7435" max="7435" width="2.85546875" style="2" customWidth="1"/>
    <col min="7436" max="7436" width="10.85546875" style="2" customWidth="1"/>
    <col min="7437" max="7437" width="2.85546875" style="2" customWidth="1"/>
    <col min="7438" max="7439" width="15.7109375" style="2" customWidth="1"/>
    <col min="7440" max="7440" width="2.85546875" style="2" customWidth="1"/>
    <col min="7441" max="7441" width="52.85546875" style="2" customWidth="1"/>
    <col min="7442" max="7444" width="15.7109375" style="2" customWidth="1"/>
    <col min="7445" max="7445" width="2.85546875" style="2" customWidth="1"/>
    <col min="7446" max="7448" width="15.7109375" style="2" customWidth="1"/>
    <col min="7449" max="7449" width="2.85546875" style="2" customWidth="1"/>
    <col min="7450" max="7450" width="10.85546875" style="2" customWidth="1"/>
    <col min="7451" max="7451" width="2.85546875" style="2" customWidth="1"/>
    <col min="7452" max="7680" width="11.42578125" style="2"/>
    <col min="7681" max="7681" width="2.85546875" style="2" customWidth="1"/>
    <col min="7682" max="7682" width="49.7109375" style="2" customWidth="1"/>
    <col min="7683" max="7683" width="6" style="2" customWidth="1"/>
    <col min="7684" max="7686" width="15.7109375" style="2" customWidth="1"/>
    <col min="7687" max="7687" width="2.85546875" style="2" customWidth="1"/>
    <col min="7688" max="7690" width="15.7109375" style="2" customWidth="1"/>
    <col min="7691" max="7691" width="2.85546875" style="2" customWidth="1"/>
    <col min="7692" max="7692" width="10.85546875" style="2" customWidth="1"/>
    <col min="7693" max="7693" width="2.85546875" style="2" customWidth="1"/>
    <col min="7694" max="7695" width="15.7109375" style="2" customWidth="1"/>
    <col min="7696" max="7696" width="2.85546875" style="2" customWidth="1"/>
    <col min="7697" max="7697" width="52.85546875" style="2" customWidth="1"/>
    <col min="7698" max="7700" width="15.7109375" style="2" customWidth="1"/>
    <col min="7701" max="7701" width="2.85546875" style="2" customWidth="1"/>
    <col min="7702" max="7704" width="15.7109375" style="2" customWidth="1"/>
    <col min="7705" max="7705" width="2.85546875" style="2" customWidth="1"/>
    <col min="7706" max="7706" width="10.85546875" style="2" customWidth="1"/>
    <col min="7707" max="7707" width="2.85546875" style="2" customWidth="1"/>
    <col min="7708" max="7936" width="11.42578125" style="2"/>
    <col min="7937" max="7937" width="2.85546875" style="2" customWidth="1"/>
    <col min="7938" max="7938" width="49.7109375" style="2" customWidth="1"/>
    <col min="7939" max="7939" width="6" style="2" customWidth="1"/>
    <col min="7940" max="7942" width="15.7109375" style="2" customWidth="1"/>
    <col min="7943" max="7943" width="2.85546875" style="2" customWidth="1"/>
    <col min="7944" max="7946" width="15.7109375" style="2" customWidth="1"/>
    <col min="7947" max="7947" width="2.85546875" style="2" customWidth="1"/>
    <col min="7948" max="7948" width="10.85546875" style="2" customWidth="1"/>
    <col min="7949" max="7949" width="2.85546875" style="2" customWidth="1"/>
    <col min="7950" max="7951" width="15.7109375" style="2" customWidth="1"/>
    <col min="7952" max="7952" width="2.85546875" style="2" customWidth="1"/>
    <col min="7953" max="7953" width="52.85546875" style="2" customWidth="1"/>
    <col min="7954" max="7956" width="15.7109375" style="2" customWidth="1"/>
    <col min="7957" max="7957" width="2.85546875" style="2" customWidth="1"/>
    <col min="7958" max="7960" width="15.7109375" style="2" customWidth="1"/>
    <col min="7961" max="7961" width="2.85546875" style="2" customWidth="1"/>
    <col min="7962" max="7962" width="10.85546875" style="2" customWidth="1"/>
    <col min="7963" max="7963" width="2.85546875" style="2" customWidth="1"/>
    <col min="7964" max="8192" width="11.42578125" style="2"/>
    <col min="8193" max="8193" width="2.85546875" style="2" customWidth="1"/>
    <col min="8194" max="8194" width="49.7109375" style="2" customWidth="1"/>
    <col min="8195" max="8195" width="6" style="2" customWidth="1"/>
    <col min="8196" max="8198" width="15.7109375" style="2" customWidth="1"/>
    <col min="8199" max="8199" width="2.85546875" style="2" customWidth="1"/>
    <col min="8200" max="8202" width="15.7109375" style="2" customWidth="1"/>
    <col min="8203" max="8203" width="2.85546875" style="2" customWidth="1"/>
    <col min="8204" max="8204" width="10.85546875" style="2" customWidth="1"/>
    <col min="8205" max="8205" width="2.85546875" style="2" customWidth="1"/>
    <col min="8206" max="8207" width="15.7109375" style="2" customWidth="1"/>
    <col min="8208" max="8208" width="2.85546875" style="2" customWidth="1"/>
    <col min="8209" max="8209" width="52.85546875" style="2" customWidth="1"/>
    <col min="8210" max="8212" width="15.7109375" style="2" customWidth="1"/>
    <col min="8213" max="8213" width="2.85546875" style="2" customWidth="1"/>
    <col min="8214" max="8216" width="15.7109375" style="2" customWidth="1"/>
    <col min="8217" max="8217" width="2.85546875" style="2" customWidth="1"/>
    <col min="8218" max="8218" width="10.85546875" style="2" customWidth="1"/>
    <col min="8219" max="8219" width="2.85546875" style="2" customWidth="1"/>
    <col min="8220" max="8448" width="11.42578125" style="2"/>
    <col min="8449" max="8449" width="2.85546875" style="2" customWidth="1"/>
    <col min="8450" max="8450" width="49.7109375" style="2" customWidth="1"/>
    <col min="8451" max="8451" width="6" style="2" customWidth="1"/>
    <col min="8452" max="8454" width="15.7109375" style="2" customWidth="1"/>
    <col min="8455" max="8455" width="2.85546875" style="2" customWidth="1"/>
    <col min="8456" max="8458" width="15.7109375" style="2" customWidth="1"/>
    <col min="8459" max="8459" width="2.85546875" style="2" customWidth="1"/>
    <col min="8460" max="8460" width="10.85546875" style="2" customWidth="1"/>
    <col min="8461" max="8461" width="2.85546875" style="2" customWidth="1"/>
    <col min="8462" max="8463" width="15.7109375" style="2" customWidth="1"/>
    <col min="8464" max="8464" width="2.85546875" style="2" customWidth="1"/>
    <col min="8465" max="8465" width="52.85546875" style="2" customWidth="1"/>
    <col min="8466" max="8468" width="15.7109375" style="2" customWidth="1"/>
    <col min="8469" max="8469" width="2.85546875" style="2" customWidth="1"/>
    <col min="8470" max="8472" width="15.7109375" style="2" customWidth="1"/>
    <col min="8473" max="8473" width="2.85546875" style="2" customWidth="1"/>
    <col min="8474" max="8474" width="10.85546875" style="2" customWidth="1"/>
    <col min="8475" max="8475" width="2.85546875" style="2" customWidth="1"/>
    <col min="8476" max="8704" width="11.42578125" style="2"/>
    <col min="8705" max="8705" width="2.85546875" style="2" customWidth="1"/>
    <col min="8706" max="8706" width="49.7109375" style="2" customWidth="1"/>
    <col min="8707" max="8707" width="6" style="2" customWidth="1"/>
    <col min="8708" max="8710" width="15.7109375" style="2" customWidth="1"/>
    <col min="8711" max="8711" width="2.85546875" style="2" customWidth="1"/>
    <col min="8712" max="8714" width="15.7109375" style="2" customWidth="1"/>
    <col min="8715" max="8715" width="2.85546875" style="2" customWidth="1"/>
    <col min="8716" max="8716" width="10.85546875" style="2" customWidth="1"/>
    <col min="8717" max="8717" width="2.85546875" style="2" customWidth="1"/>
    <col min="8718" max="8719" width="15.7109375" style="2" customWidth="1"/>
    <col min="8720" max="8720" width="2.85546875" style="2" customWidth="1"/>
    <col min="8721" max="8721" width="52.85546875" style="2" customWidth="1"/>
    <col min="8722" max="8724" width="15.7109375" style="2" customWidth="1"/>
    <col min="8725" max="8725" width="2.85546875" style="2" customWidth="1"/>
    <col min="8726" max="8728" width="15.7109375" style="2" customWidth="1"/>
    <col min="8729" max="8729" width="2.85546875" style="2" customWidth="1"/>
    <col min="8730" max="8730" width="10.85546875" style="2" customWidth="1"/>
    <col min="8731" max="8731" width="2.85546875" style="2" customWidth="1"/>
    <col min="8732" max="8960" width="11.42578125" style="2"/>
    <col min="8961" max="8961" width="2.85546875" style="2" customWidth="1"/>
    <col min="8962" max="8962" width="49.7109375" style="2" customWidth="1"/>
    <col min="8963" max="8963" width="6" style="2" customWidth="1"/>
    <col min="8964" max="8966" width="15.7109375" style="2" customWidth="1"/>
    <col min="8967" max="8967" width="2.85546875" style="2" customWidth="1"/>
    <col min="8968" max="8970" width="15.7109375" style="2" customWidth="1"/>
    <col min="8971" max="8971" width="2.85546875" style="2" customWidth="1"/>
    <col min="8972" max="8972" width="10.85546875" style="2" customWidth="1"/>
    <col min="8973" max="8973" width="2.85546875" style="2" customWidth="1"/>
    <col min="8974" max="8975" width="15.7109375" style="2" customWidth="1"/>
    <col min="8976" max="8976" width="2.85546875" style="2" customWidth="1"/>
    <col min="8977" max="8977" width="52.85546875" style="2" customWidth="1"/>
    <col min="8978" max="8980" width="15.7109375" style="2" customWidth="1"/>
    <col min="8981" max="8981" width="2.85546875" style="2" customWidth="1"/>
    <col min="8982" max="8984" width="15.7109375" style="2" customWidth="1"/>
    <col min="8985" max="8985" width="2.85546875" style="2" customWidth="1"/>
    <col min="8986" max="8986" width="10.85546875" style="2" customWidth="1"/>
    <col min="8987" max="8987" width="2.85546875" style="2" customWidth="1"/>
    <col min="8988" max="9216" width="11.42578125" style="2"/>
    <col min="9217" max="9217" width="2.85546875" style="2" customWidth="1"/>
    <col min="9218" max="9218" width="49.7109375" style="2" customWidth="1"/>
    <col min="9219" max="9219" width="6" style="2" customWidth="1"/>
    <col min="9220" max="9222" width="15.7109375" style="2" customWidth="1"/>
    <col min="9223" max="9223" width="2.85546875" style="2" customWidth="1"/>
    <col min="9224" max="9226" width="15.7109375" style="2" customWidth="1"/>
    <col min="9227" max="9227" width="2.85546875" style="2" customWidth="1"/>
    <col min="9228" max="9228" width="10.85546875" style="2" customWidth="1"/>
    <col min="9229" max="9229" width="2.85546875" style="2" customWidth="1"/>
    <col min="9230" max="9231" width="15.7109375" style="2" customWidth="1"/>
    <col min="9232" max="9232" width="2.85546875" style="2" customWidth="1"/>
    <col min="9233" max="9233" width="52.85546875" style="2" customWidth="1"/>
    <col min="9234" max="9236" width="15.7109375" style="2" customWidth="1"/>
    <col min="9237" max="9237" width="2.85546875" style="2" customWidth="1"/>
    <col min="9238" max="9240" width="15.7109375" style="2" customWidth="1"/>
    <col min="9241" max="9241" width="2.85546875" style="2" customWidth="1"/>
    <col min="9242" max="9242" width="10.85546875" style="2" customWidth="1"/>
    <col min="9243" max="9243" width="2.85546875" style="2" customWidth="1"/>
    <col min="9244" max="9472" width="11.42578125" style="2"/>
    <col min="9473" max="9473" width="2.85546875" style="2" customWidth="1"/>
    <col min="9474" max="9474" width="49.7109375" style="2" customWidth="1"/>
    <col min="9475" max="9475" width="6" style="2" customWidth="1"/>
    <col min="9476" max="9478" width="15.7109375" style="2" customWidth="1"/>
    <col min="9479" max="9479" width="2.85546875" style="2" customWidth="1"/>
    <col min="9480" max="9482" width="15.7109375" style="2" customWidth="1"/>
    <col min="9483" max="9483" width="2.85546875" style="2" customWidth="1"/>
    <col min="9484" max="9484" width="10.85546875" style="2" customWidth="1"/>
    <col min="9485" max="9485" width="2.85546875" style="2" customWidth="1"/>
    <col min="9486" max="9487" width="15.7109375" style="2" customWidth="1"/>
    <col min="9488" max="9488" width="2.85546875" style="2" customWidth="1"/>
    <col min="9489" max="9489" width="52.85546875" style="2" customWidth="1"/>
    <col min="9490" max="9492" width="15.7109375" style="2" customWidth="1"/>
    <col min="9493" max="9493" width="2.85546875" style="2" customWidth="1"/>
    <col min="9494" max="9496" width="15.7109375" style="2" customWidth="1"/>
    <col min="9497" max="9497" width="2.85546875" style="2" customWidth="1"/>
    <col min="9498" max="9498" width="10.85546875" style="2" customWidth="1"/>
    <col min="9499" max="9499" width="2.85546875" style="2" customWidth="1"/>
    <col min="9500" max="9728" width="11.42578125" style="2"/>
    <col min="9729" max="9729" width="2.85546875" style="2" customWidth="1"/>
    <col min="9730" max="9730" width="49.7109375" style="2" customWidth="1"/>
    <col min="9731" max="9731" width="6" style="2" customWidth="1"/>
    <col min="9732" max="9734" width="15.7109375" style="2" customWidth="1"/>
    <col min="9735" max="9735" width="2.85546875" style="2" customWidth="1"/>
    <col min="9736" max="9738" width="15.7109375" style="2" customWidth="1"/>
    <col min="9739" max="9739" width="2.85546875" style="2" customWidth="1"/>
    <col min="9740" max="9740" width="10.85546875" style="2" customWidth="1"/>
    <col min="9741" max="9741" width="2.85546875" style="2" customWidth="1"/>
    <col min="9742" max="9743" width="15.7109375" style="2" customWidth="1"/>
    <col min="9744" max="9744" width="2.85546875" style="2" customWidth="1"/>
    <col min="9745" max="9745" width="52.85546875" style="2" customWidth="1"/>
    <col min="9746" max="9748" width="15.7109375" style="2" customWidth="1"/>
    <col min="9749" max="9749" width="2.85546875" style="2" customWidth="1"/>
    <col min="9750" max="9752" width="15.7109375" style="2" customWidth="1"/>
    <col min="9753" max="9753" width="2.85546875" style="2" customWidth="1"/>
    <col min="9754" max="9754" width="10.85546875" style="2" customWidth="1"/>
    <col min="9755" max="9755" width="2.85546875" style="2" customWidth="1"/>
    <col min="9756" max="9984" width="11.42578125" style="2"/>
    <col min="9985" max="9985" width="2.85546875" style="2" customWidth="1"/>
    <col min="9986" max="9986" width="49.7109375" style="2" customWidth="1"/>
    <col min="9987" max="9987" width="6" style="2" customWidth="1"/>
    <col min="9988" max="9990" width="15.7109375" style="2" customWidth="1"/>
    <col min="9991" max="9991" width="2.85546875" style="2" customWidth="1"/>
    <col min="9992" max="9994" width="15.7109375" style="2" customWidth="1"/>
    <col min="9995" max="9995" width="2.85546875" style="2" customWidth="1"/>
    <col min="9996" max="9996" width="10.85546875" style="2" customWidth="1"/>
    <col min="9997" max="9997" width="2.85546875" style="2" customWidth="1"/>
    <col min="9998" max="9999" width="15.7109375" style="2" customWidth="1"/>
    <col min="10000" max="10000" width="2.85546875" style="2" customWidth="1"/>
    <col min="10001" max="10001" width="52.85546875" style="2" customWidth="1"/>
    <col min="10002" max="10004" width="15.7109375" style="2" customWidth="1"/>
    <col min="10005" max="10005" width="2.85546875" style="2" customWidth="1"/>
    <col min="10006" max="10008" width="15.7109375" style="2" customWidth="1"/>
    <col min="10009" max="10009" width="2.85546875" style="2" customWidth="1"/>
    <col min="10010" max="10010" width="10.85546875" style="2" customWidth="1"/>
    <col min="10011" max="10011" width="2.85546875" style="2" customWidth="1"/>
    <col min="10012" max="10240" width="11.42578125" style="2"/>
    <col min="10241" max="10241" width="2.85546875" style="2" customWidth="1"/>
    <col min="10242" max="10242" width="49.7109375" style="2" customWidth="1"/>
    <col min="10243" max="10243" width="6" style="2" customWidth="1"/>
    <col min="10244" max="10246" width="15.7109375" style="2" customWidth="1"/>
    <col min="10247" max="10247" width="2.85546875" style="2" customWidth="1"/>
    <col min="10248" max="10250" width="15.7109375" style="2" customWidth="1"/>
    <col min="10251" max="10251" width="2.85546875" style="2" customWidth="1"/>
    <col min="10252" max="10252" width="10.85546875" style="2" customWidth="1"/>
    <col min="10253" max="10253" width="2.85546875" style="2" customWidth="1"/>
    <col min="10254" max="10255" width="15.7109375" style="2" customWidth="1"/>
    <col min="10256" max="10256" width="2.85546875" style="2" customWidth="1"/>
    <col min="10257" max="10257" width="52.85546875" style="2" customWidth="1"/>
    <col min="10258" max="10260" width="15.7109375" style="2" customWidth="1"/>
    <col min="10261" max="10261" width="2.85546875" style="2" customWidth="1"/>
    <col min="10262" max="10264" width="15.7109375" style="2" customWidth="1"/>
    <col min="10265" max="10265" width="2.85546875" style="2" customWidth="1"/>
    <col min="10266" max="10266" width="10.85546875" style="2" customWidth="1"/>
    <col min="10267" max="10267" width="2.85546875" style="2" customWidth="1"/>
    <col min="10268" max="10496" width="11.42578125" style="2"/>
    <col min="10497" max="10497" width="2.85546875" style="2" customWidth="1"/>
    <col min="10498" max="10498" width="49.7109375" style="2" customWidth="1"/>
    <col min="10499" max="10499" width="6" style="2" customWidth="1"/>
    <col min="10500" max="10502" width="15.7109375" style="2" customWidth="1"/>
    <col min="10503" max="10503" width="2.85546875" style="2" customWidth="1"/>
    <col min="10504" max="10506" width="15.7109375" style="2" customWidth="1"/>
    <col min="10507" max="10507" width="2.85546875" style="2" customWidth="1"/>
    <col min="10508" max="10508" width="10.85546875" style="2" customWidth="1"/>
    <col min="10509" max="10509" width="2.85546875" style="2" customWidth="1"/>
    <col min="10510" max="10511" width="15.7109375" style="2" customWidth="1"/>
    <col min="10512" max="10512" width="2.85546875" style="2" customWidth="1"/>
    <col min="10513" max="10513" width="52.85546875" style="2" customWidth="1"/>
    <col min="10514" max="10516" width="15.7109375" style="2" customWidth="1"/>
    <col min="10517" max="10517" width="2.85546875" style="2" customWidth="1"/>
    <col min="10518" max="10520" width="15.7109375" style="2" customWidth="1"/>
    <col min="10521" max="10521" width="2.85546875" style="2" customWidth="1"/>
    <col min="10522" max="10522" width="10.85546875" style="2" customWidth="1"/>
    <col min="10523" max="10523" width="2.85546875" style="2" customWidth="1"/>
    <col min="10524" max="10752" width="11.42578125" style="2"/>
    <col min="10753" max="10753" width="2.85546875" style="2" customWidth="1"/>
    <col min="10754" max="10754" width="49.7109375" style="2" customWidth="1"/>
    <col min="10755" max="10755" width="6" style="2" customWidth="1"/>
    <col min="10756" max="10758" width="15.7109375" style="2" customWidth="1"/>
    <col min="10759" max="10759" width="2.85546875" style="2" customWidth="1"/>
    <col min="10760" max="10762" width="15.7109375" style="2" customWidth="1"/>
    <col min="10763" max="10763" width="2.85546875" style="2" customWidth="1"/>
    <col min="10764" max="10764" width="10.85546875" style="2" customWidth="1"/>
    <col min="10765" max="10765" width="2.85546875" style="2" customWidth="1"/>
    <col min="10766" max="10767" width="15.7109375" style="2" customWidth="1"/>
    <col min="10768" max="10768" width="2.85546875" style="2" customWidth="1"/>
    <col min="10769" max="10769" width="52.85546875" style="2" customWidth="1"/>
    <col min="10770" max="10772" width="15.7109375" style="2" customWidth="1"/>
    <col min="10773" max="10773" width="2.85546875" style="2" customWidth="1"/>
    <col min="10774" max="10776" width="15.7109375" style="2" customWidth="1"/>
    <col min="10777" max="10777" width="2.85546875" style="2" customWidth="1"/>
    <col min="10778" max="10778" width="10.85546875" style="2" customWidth="1"/>
    <col min="10779" max="10779" width="2.85546875" style="2" customWidth="1"/>
    <col min="10780" max="11008" width="11.42578125" style="2"/>
    <col min="11009" max="11009" width="2.85546875" style="2" customWidth="1"/>
    <col min="11010" max="11010" width="49.7109375" style="2" customWidth="1"/>
    <col min="11011" max="11011" width="6" style="2" customWidth="1"/>
    <col min="11012" max="11014" width="15.7109375" style="2" customWidth="1"/>
    <col min="11015" max="11015" width="2.85546875" style="2" customWidth="1"/>
    <col min="11016" max="11018" width="15.7109375" style="2" customWidth="1"/>
    <col min="11019" max="11019" width="2.85546875" style="2" customWidth="1"/>
    <col min="11020" max="11020" width="10.85546875" style="2" customWidth="1"/>
    <col min="11021" max="11021" width="2.85546875" style="2" customWidth="1"/>
    <col min="11022" max="11023" width="15.7109375" style="2" customWidth="1"/>
    <col min="11024" max="11024" width="2.85546875" style="2" customWidth="1"/>
    <col min="11025" max="11025" width="52.85546875" style="2" customWidth="1"/>
    <col min="11026" max="11028" width="15.7109375" style="2" customWidth="1"/>
    <col min="11029" max="11029" width="2.85546875" style="2" customWidth="1"/>
    <col min="11030" max="11032" width="15.7109375" style="2" customWidth="1"/>
    <col min="11033" max="11033" width="2.85546875" style="2" customWidth="1"/>
    <col min="11034" max="11034" width="10.85546875" style="2" customWidth="1"/>
    <col min="11035" max="11035" width="2.85546875" style="2" customWidth="1"/>
    <col min="11036" max="11264" width="11.42578125" style="2"/>
    <col min="11265" max="11265" width="2.85546875" style="2" customWidth="1"/>
    <col min="11266" max="11266" width="49.7109375" style="2" customWidth="1"/>
    <col min="11267" max="11267" width="6" style="2" customWidth="1"/>
    <col min="11268" max="11270" width="15.7109375" style="2" customWidth="1"/>
    <col min="11271" max="11271" width="2.85546875" style="2" customWidth="1"/>
    <col min="11272" max="11274" width="15.7109375" style="2" customWidth="1"/>
    <col min="11275" max="11275" width="2.85546875" style="2" customWidth="1"/>
    <col min="11276" max="11276" width="10.85546875" style="2" customWidth="1"/>
    <col min="11277" max="11277" width="2.85546875" style="2" customWidth="1"/>
    <col min="11278" max="11279" width="15.7109375" style="2" customWidth="1"/>
    <col min="11280" max="11280" width="2.85546875" style="2" customWidth="1"/>
    <col min="11281" max="11281" width="52.85546875" style="2" customWidth="1"/>
    <col min="11282" max="11284" width="15.7109375" style="2" customWidth="1"/>
    <col min="11285" max="11285" width="2.85546875" style="2" customWidth="1"/>
    <col min="11286" max="11288" width="15.7109375" style="2" customWidth="1"/>
    <col min="11289" max="11289" width="2.85546875" style="2" customWidth="1"/>
    <col min="11290" max="11290" width="10.85546875" style="2" customWidth="1"/>
    <col min="11291" max="11291" width="2.85546875" style="2" customWidth="1"/>
    <col min="11292" max="11520" width="11.42578125" style="2"/>
    <col min="11521" max="11521" width="2.85546875" style="2" customWidth="1"/>
    <col min="11522" max="11522" width="49.7109375" style="2" customWidth="1"/>
    <col min="11523" max="11523" width="6" style="2" customWidth="1"/>
    <col min="11524" max="11526" width="15.7109375" style="2" customWidth="1"/>
    <col min="11527" max="11527" width="2.85546875" style="2" customWidth="1"/>
    <col min="11528" max="11530" width="15.7109375" style="2" customWidth="1"/>
    <col min="11531" max="11531" width="2.85546875" style="2" customWidth="1"/>
    <col min="11532" max="11532" width="10.85546875" style="2" customWidth="1"/>
    <col min="11533" max="11533" width="2.85546875" style="2" customWidth="1"/>
    <col min="11534" max="11535" width="15.7109375" style="2" customWidth="1"/>
    <col min="11536" max="11536" width="2.85546875" style="2" customWidth="1"/>
    <col min="11537" max="11537" width="52.85546875" style="2" customWidth="1"/>
    <col min="11538" max="11540" width="15.7109375" style="2" customWidth="1"/>
    <col min="11541" max="11541" width="2.85546875" style="2" customWidth="1"/>
    <col min="11542" max="11544" width="15.7109375" style="2" customWidth="1"/>
    <col min="11545" max="11545" width="2.85546875" style="2" customWidth="1"/>
    <col min="11546" max="11546" width="10.85546875" style="2" customWidth="1"/>
    <col min="11547" max="11547" width="2.85546875" style="2" customWidth="1"/>
    <col min="11548" max="11776" width="11.42578125" style="2"/>
    <col min="11777" max="11777" width="2.85546875" style="2" customWidth="1"/>
    <col min="11778" max="11778" width="49.7109375" style="2" customWidth="1"/>
    <col min="11779" max="11779" width="6" style="2" customWidth="1"/>
    <col min="11780" max="11782" width="15.7109375" style="2" customWidth="1"/>
    <col min="11783" max="11783" width="2.85546875" style="2" customWidth="1"/>
    <col min="11784" max="11786" width="15.7109375" style="2" customWidth="1"/>
    <col min="11787" max="11787" width="2.85546875" style="2" customWidth="1"/>
    <col min="11788" max="11788" width="10.85546875" style="2" customWidth="1"/>
    <col min="11789" max="11789" width="2.85546875" style="2" customWidth="1"/>
    <col min="11790" max="11791" width="15.7109375" style="2" customWidth="1"/>
    <col min="11792" max="11792" width="2.85546875" style="2" customWidth="1"/>
    <col min="11793" max="11793" width="52.85546875" style="2" customWidth="1"/>
    <col min="11794" max="11796" width="15.7109375" style="2" customWidth="1"/>
    <col min="11797" max="11797" width="2.85546875" style="2" customWidth="1"/>
    <col min="11798" max="11800" width="15.7109375" style="2" customWidth="1"/>
    <col min="11801" max="11801" width="2.85546875" style="2" customWidth="1"/>
    <col min="11802" max="11802" width="10.85546875" style="2" customWidth="1"/>
    <col min="11803" max="11803" width="2.85546875" style="2" customWidth="1"/>
    <col min="11804" max="12032" width="11.42578125" style="2"/>
    <col min="12033" max="12033" width="2.85546875" style="2" customWidth="1"/>
    <col min="12034" max="12034" width="49.7109375" style="2" customWidth="1"/>
    <col min="12035" max="12035" width="6" style="2" customWidth="1"/>
    <col min="12036" max="12038" width="15.7109375" style="2" customWidth="1"/>
    <col min="12039" max="12039" width="2.85546875" style="2" customWidth="1"/>
    <col min="12040" max="12042" width="15.7109375" style="2" customWidth="1"/>
    <col min="12043" max="12043" width="2.85546875" style="2" customWidth="1"/>
    <col min="12044" max="12044" width="10.85546875" style="2" customWidth="1"/>
    <col min="12045" max="12045" width="2.85546875" style="2" customWidth="1"/>
    <col min="12046" max="12047" width="15.7109375" style="2" customWidth="1"/>
    <col min="12048" max="12048" width="2.85546875" style="2" customWidth="1"/>
    <col min="12049" max="12049" width="52.85546875" style="2" customWidth="1"/>
    <col min="12050" max="12052" width="15.7109375" style="2" customWidth="1"/>
    <col min="12053" max="12053" width="2.85546875" style="2" customWidth="1"/>
    <col min="12054" max="12056" width="15.7109375" style="2" customWidth="1"/>
    <col min="12057" max="12057" width="2.85546875" style="2" customWidth="1"/>
    <col min="12058" max="12058" width="10.85546875" style="2" customWidth="1"/>
    <col min="12059" max="12059" width="2.85546875" style="2" customWidth="1"/>
    <col min="12060" max="12288" width="11.42578125" style="2"/>
    <col min="12289" max="12289" width="2.85546875" style="2" customWidth="1"/>
    <col min="12290" max="12290" width="49.7109375" style="2" customWidth="1"/>
    <col min="12291" max="12291" width="6" style="2" customWidth="1"/>
    <col min="12292" max="12294" width="15.7109375" style="2" customWidth="1"/>
    <col min="12295" max="12295" width="2.85546875" style="2" customWidth="1"/>
    <col min="12296" max="12298" width="15.7109375" style="2" customWidth="1"/>
    <col min="12299" max="12299" width="2.85546875" style="2" customWidth="1"/>
    <col min="12300" max="12300" width="10.85546875" style="2" customWidth="1"/>
    <col min="12301" max="12301" width="2.85546875" style="2" customWidth="1"/>
    <col min="12302" max="12303" width="15.7109375" style="2" customWidth="1"/>
    <col min="12304" max="12304" width="2.85546875" style="2" customWidth="1"/>
    <col min="12305" max="12305" width="52.85546875" style="2" customWidth="1"/>
    <col min="12306" max="12308" width="15.7109375" style="2" customWidth="1"/>
    <col min="12309" max="12309" width="2.85546875" style="2" customWidth="1"/>
    <col min="12310" max="12312" width="15.7109375" style="2" customWidth="1"/>
    <col min="12313" max="12313" width="2.85546875" style="2" customWidth="1"/>
    <col min="12314" max="12314" width="10.85546875" style="2" customWidth="1"/>
    <col min="12315" max="12315" width="2.85546875" style="2" customWidth="1"/>
    <col min="12316" max="12544" width="11.42578125" style="2"/>
    <col min="12545" max="12545" width="2.85546875" style="2" customWidth="1"/>
    <col min="12546" max="12546" width="49.7109375" style="2" customWidth="1"/>
    <col min="12547" max="12547" width="6" style="2" customWidth="1"/>
    <col min="12548" max="12550" width="15.7109375" style="2" customWidth="1"/>
    <col min="12551" max="12551" width="2.85546875" style="2" customWidth="1"/>
    <col min="12552" max="12554" width="15.7109375" style="2" customWidth="1"/>
    <col min="12555" max="12555" width="2.85546875" style="2" customWidth="1"/>
    <col min="12556" max="12556" width="10.85546875" style="2" customWidth="1"/>
    <col min="12557" max="12557" width="2.85546875" style="2" customWidth="1"/>
    <col min="12558" max="12559" width="15.7109375" style="2" customWidth="1"/>
    <col min="12560" max="12560" width="2.85546875" style="2" customWidth="1"/>
    <col min="12561" max="12561" width="52.85546875" style="2" customWidth="1"/>
    <col min="12562" max="12564" width="15.7109375" style="2" customWidth="1"/>
    <col min="12565" max="12565" width="2.85546875" style="2" customWidth="1"/>
    <col min="12566" max="12568" width="15.7109375" style="2" customWidth="1"/>
    <col min="12569" max="12569" width="2.85546875" style="2" customWidth="1"/>
    <col min="12570" max="12570" width="10.85546875" style="2" customWidth="1"/>
    <col min="12571" max="12571" width="2.85546875" style="2" customWidth="1"/>
    <col min="12572" max="12800" width="11.42578125" style="2"/>
    <col min="12801" max="12801" width="2.85546875" style="2" customWidth="1"/>
    <col min="12802" max="12802" width="49.7109375" style="2" customWidth="1"/>
    <col min="12803" max="12803" width="6" style="2" customWidth="1"/>
    <col min="12804" max="12806" width="15.7109375" style="2" customWidth="1"/>
    <col min="12807" max="12807" width="2.85546875" style="2" customWidth="1"/>
    <col min="12808" max="12810" width="15.7109375" style="2" customWidth="1"/>
    <col min="12811" max="12811" width="2.85546875" style="2" customWidth="1"/>
    <col min="12812" max="12812" width="10.85546875" style="2" customWidth="1"/>
    <col min="12813" max="12813" width="2.85546875" style="2" customWidth="1"/>
    <col min="12814" max="12815" width="15.7109375" style="2" customWidth="1"/>
    <col min="12816" max="12816" width="2.85546875" style="2" customWidth="1"/>
    <col min="12817" max="12817" width="52.85546875" style="2" customWidth="1"/>
    <col min="12818" max="12820" width="15.7109375" style="2" customWidth="1"/>
    <col min="12821" max="12821" width="2.85546875" style="2" customWidth="1"/>
    <col min="12822" max="12824" width="15.7109375" style="2" customWidth="1"/>
    <col min="12825" max="12825" width="2.85546875" style="2" customWidth="1"/>
    <col min="12826" max="12826" width="10.85546875" style="2" customWidth="1"/>
    <col min="12827" max="12827" width="2.85546875" style="2" customWidth="1"/>
    <col min="12828" max="13056" width="11.42578125" style="2"/>
    <col min="13057" max="13057" width="2.85546875" style="2" customWidth="1"/>
    <col min="13058" max="13058" width="49.7109375" style="2" customWidth="1"/>
    <col min="13059" max="13059" width="6" style="2" customWidth="1"/>
    <col min="13060" max="13062" width="15.7109375" style="2" customWidth="1"/>
    <col min="13063" max="13063" width="2.85546875" style="2" customWidth="1"/>
    <col min="13064" max="13066" width="15.7109375" style="2" customWidth="1"/>
    <col min="13067" max="13067" width="2.85546875" style="2" customWidth="1"/>
    <col min="13068" max="13068" width="10.85546875" style="2" customWidth="1"/>
    <col min="13069" max="13069" width="2.85546875" style="2" customWidth="1"/>
    <col min="13070" max="13071" width="15.7109375" style="2" customWidth="1"/>
    <col min="13072" max="13072" width="2.85546875" style="2" customWidth="1"/>
    <col min="13073" max="13073" width="52.85546875" style="2" customWidth="1"/>
    <col min="13074" max="13076" width="15.7109375" style="2" customWidth="1"/>
    <col min="13077" max="13077" width="2.85546875" style="2" customWidth="1"/>
    <col min="13078" max="13080" width="15.7109375" style="2" customWidth="1"/>
    <col min="13081" max="13081" width="2.85546875" style="2" customWidth="1"/>
    <col min="13082" max="13082" width="10.85546875" style="2" customWidth="1"/>
    <col min="13083" max="13083" width="2.85546875" style="2" customWidth="1"/>
    <col min="13084" max="13312" width="11.42578125" style="2"/>
    <col min="13313" max="13313" width="2.85546875" style="2" customWidth="1"/>
    <col min="13314" max="13314" width="49.7109375" style="2" customWidth="1"/>
    <col min="13315" max="13315" width="6" style="2" customWidth="1"/>
    <col min="13316" max="13318" width="15.7109375" style="2" customWidth="1"/>
    <col min="13319" max="13319" width="2.85546875" style="2" customWidth="1"/>
    <col min="13320" max="13322" width="15.7109375" style="2" customWidth="1"/>
    <col min="13323" max="13323" width="2.85546875" style="2" customWidth="1"/>
    <col min="13324" max="13324" width="10.85546875" style="2" customWidth="1"/>
    <col min="13325" max="13325" width="2.85546875" style="2" customWidth="1"/>
    <col min="13326" max="13327" width="15.7109375" style="2" customWidth="1"/>
    <col min="13328" max="13328" width="2.85546875" style="2" customWidth="1"/>
    <col min="13329" max="13329" width="52.85546875" style="2" customWidth="1"/>
    <col min="13330" max="13332" width="15.7109375" style="2" customWidth="1"/>
    <col min="13333" max="13333" width="2.85546875" style="2" customWidth="1"/>
    <col min="13334" max="13336" width="15.7109375" style="2" customWidth="1"/>
    <col min="13337" max="13337" width="2.85546875" style="2" customWidth="1"/>
    <col min="13338" max="13338" width="10.85546875" style="2" customWidth="1"/>
    <col min="13339" max="13339" width="2.85546875" style="2" customWidth="1"/>
    <col min="13340" max="13568" width="11.42578125" style="2"/>
    <col min="13569" max="13569" width="2.85546875" style="2" customWidth="1"/>
    <col min="13570" max="13570" width="49.7109375" style="2" customWidth="1"/>
    <col min="13571" max="13571" width="6" style="2" customWidth="1"/>
    <col min="13572" max="13574" width="15.7109375" style="2" customWidth="1"/>
    <col min="13575" max="13575" width="2.85546875" style="2" customWidth="1"/>
    <col min="13576" max="13578" width="15.7109375" style="2" customWidth="1"/>
    <col min="13579" max="13579" width="2.85546875" style="2" customWidth="1"/>
    <col min="13580" max="13580" width="10.85546875" style="2" customWidth="1"/>
    <col min="13581" max="13581" width="2.85546875" style="2" customWidth="1"/>
    <col min="13582" max="13583" width="15.7109375" style="2" customWidth="1"/>
    <col min="13584" max="13584" width="2.85546875" style="2" customWidth="1"/>
    <col min="13585" max="13585" width="52.85546875" style="2" customWidth="1"/>
    <col min="13586" max="13588" width="15.7109375" style="2" customWidth="1"/>
    <col min="13589" max="13589" width="2.85546875" style="2" customWidth="1"/>
    <col min="13590" max="13592" width="15.7109375" style="2" customWidth="1"/>
    <col min="13593" max="13593" width="2.85546875" style="2" customWidth="1"/>
    <col min="13594" max="13594" width="10.85546875" style="2" customWidth="1"/>
    <col min="13595" max="13595" width="2.85546875" style="2" customWidth="1"/>
    <col min="13596" max="13824" width="11.42578125" style="2"/>
    <col min="13825" max="13825" width="2.85546875" style="2" customWidth="1"/>
    <col min="13826" max="13826" width="49.7109375" style="2" customWidth="1"/>
    <col min="13827" max="13827" width="6" style="2" customWidth="1"/>
    <col min="13828" max="13830" width="15.7109375" style="2" customWidth="1"/>
    <col min="13831" max="13831" width="2.85546875" style="2" customWidth="1"/>
    <col min="13832" max="13834" width="15.7109375" style="2" customWidth="1"/>
    <col min="13835" max="13835" width="2.85546875" style="2" customWidth="1"/>
    <col min="13836" max="13836" width="10.85546875" style="2" customWidth="1"/>
    <col min="13837" max="13837" width="2.85546875" style="2" customWidth="1"/>
    <col min="13838" max="13839" width="15.7109375" style="2" customWidth="1"/>
    <col min="13840" max="13840" width="2.85546875" style="2" customWidth="1"/>
    <col min="13841" max="13841" width="52.85546875" style="2" customWidth="1"/>
    <col min="13842" max="13844" width="15.7109375" style="2" customWidth="1"/>
    <col min="13845" max="13845" width="2.85546875" style="2" customWidth="1"/>
    <col min="13846" max="13848" width="15.7109375" style="2" customWidth="1"/>
    <col min="13849" max="13849" width="2.85546875" style="2" customWidth="1"/>
    <col min="13850" max="13850" width="10.85546875" style="2" customWidth="1"/>
    <col min="13851" max="13851" width="2.85546875" style="2" customWidth="1"/>
    <col min="13852" max="14080" width="11.42578125" style="2"/>
    <col min="14081" max="14081" width="2.85546875" style="2" customWidth="1"/>
    <col min="14082" max="14082" width="49.7109375" style="2" customWidth="1"/>
    <col min="14083" max="14083" width="6" style="2" customWidth="1"/>
    <col min="14084" max="14086" width="15.7109375" style="2" customWidth="1"/>
    <col min="14087" max="14087" width="2.85546875" style="2" customWidth="1"/>
    <col min="14088" max="14090" width="15.7109375" style="2" customWidth="1"/>
    <col min="14091" max="14091" width="2.85546875" style="2" customWidth="1"/>
    <col min="14092" max="14092" width="10.85546875" style="2" customWidth="1"/>
    <col min="14093" max="14093" width="2.85546875" style="2" customWidth="1"/>
    <col min="14094" max="14095" width="15.7109375" style="2" customWidth="1"/>
    <col min="14096" max="14096" width="2.85546875" style="2" customWidth="1"/>
    <col min="14097" max="14097" width="52.85546875" style="2" customWidth="1"/>
    <col min="14098" max="14100" width="15.7109375" style="2" customWidth="1"/>
    <col min="14101" max="14101" width="2.85546875" style="2" customWidth="1"/>
    <col min="14102" max="14104" width="15.7109375" style="2" customWidth="1"/>
    <col min="14105" max="14105" width="2.85546875" style="2" customWidth="1"/>
    <col min="14106" max="14106" width="10.85546875" style="2" customWidth="1"/>
    <col min="14107" max="14107" width="2.85546875" style="2" customWidth="1"/>
    <col min="14108" max="14336" width="11.42578125" style="2"/>
    <col min="14337" max="14337" width="2.85546875" style="2" customWidth="1"/>
    <col min="14338" max="14338" width="49.7109375" style="2" customWidth="1"/>
    <col min="14339" max="14339" width="6" style="2" customWidth="1"/>
    <col min="14340" max="14342" width="15.7109375" style="2" customWidth="1"/>
    <col min="14343" max="14343" width="2.85546875" style="2" customWidth="1"/>
    <col min="14344" max="14346" width="15.7109375" style="2" customWidth="1"/>
    <col min="14347" max="14347" width="2.85546875" style="2" customWidth="1"/>
    <col min="14348" max="14348" width="10.85546875" style="2" customWidth="1"/>
    <col min="14349" max="14349" width="2.85546875" style="2" customWidth="1"/>
    <col min="14350" max="14351" width="15.7109375" style="2" customWidth="1"/>
    <col min="14352" max="14352" width="2.85546875" style="2" customWidth="1"/>
    <col min="14353" max="14353" width="52.85546875" style="2" customWidth="1"/>
    <col min="14354" max="14356" width="15.7109375" style="2" customWidth="1"/>
    <col min="14357" max="14357" width="2.85546875" style="2" customWidth="1"/>
    <col min="14358" max="14360" width="15.7109375" style="2" customWidth="1"/>
    <col min="14361" max="14361" width="2.85546875" style="2" customWidth="1"/>
    <col min="14362" max="14362" width="10.85546875" style="2" customWidth="1"/>
    <col min="14363" max="14363" width="2.85546875" style="2" customWidth="1"/>
    <col min="14364" max="14592" width="11.42578125" style="2"/>
    <col min="14593" max="14593" width="2.85546875" style="2" customWidth="1"/>
    <col min="14594" max="14594" width="49.7109375" style="2" customWidth="1"/>
    <col min="14595" max="14595" width="6" style="2" customWidth="1"/>
    <col min="14596" max="14598" width="15.7109375" style="2" customWidth="1"/>
    <col min="14599" max="14599" width="2.85546875" style="2" customWidth="1"/>
    <col min="14600" max="14602" width="15.7109375" style="2" customWidth="1"/>
    <col min="14603" max="14603" width="2.85546875" style="2" customWidth="1"/>
    <col min="14604" max="14604" width="10.85546875" style="2" customWidth="1"/>
    <col min="14605" max="14605" width="2.85546875" style="2" customWidth="1"/>
    <col min="14606" max="14607" width="15.7109375" style="2" customWidth="1"/>
    <col min="14608" max="14608" width="2.85546875" style="2" customWidth="1"/>
    <col min="14609" max="14609" width="52.85546875" style="2" customWidth="1"/>
    <col min="14610" max="14612" width="15.7109375" style="2" customWidth="1"/>
    <col min="14613" max="14613" width="2.85546875" style="2" customWidth="1"/>
    <col min="14614" max="14616" width="15.7109375" style="2" customWidth="1"/>
    <col min="14617" max="14617" width="2.85546875" style="2" customWidth="1"/>
    <col min="14618" max="14618" width="10.85546875" style="2" customWidth="1"/>
    <col min="14619" max="14619" width="2.85546875" style="2" customWidth="1"/>
    <col min="14620" max="14848" width="11.42578125" style="2"/>
    <col min="14849" max="14849" width="2.85546875" style="2" customWidth="1"/>
    <col min="14850" max="14850" width="49.7109375" style="2" customWidth="1"/>
    <col min="14851" max="14851" width="6" style="2" customWidth="1"/>
    <col min="14852" max="14854" width="15.7109375" style="2" customWidth="1"/>
    <col min="14855" max="14855" width="2.85546875" style="2" customWidth="1"/>
    <col min="14856" max="14858" width="15.7109375" style="2" customWidth="1"/>
    <col min="14859" max="14859" width="2.85546875" style="2" customWidth="1"/>
    <col min="14860" max="14860" width="10.85546875" style="2" customWidth="1"/>
    <col min="14861" max="14861" width="2.85546875" style="2" customWidth="1"/>
    <col min="14862" max="14863" width="15.7109375" style="2" customWidth="1"/>
    <col min="14864" max="14864" width="2.85546875" style="2" customWidth="1"/>
    <col min="14865" max="14865" width="52.85546875" style="2" customWidth="1"/>
    <col min="14866" max="14868" width="15.7109375" style="2" customWidth="1"/>
    <col min="14869" max="14869" width="2.85546875" style="2" customWidth="1"/>
    <col min="14870" max="14872" width="15.7109375" style="2" customWidth="1"/>
    <col min="14873" max="14873" width="2.85546875" style="2" customWidth="1"/>
    <col min="14874" max="14874" width="10.85546875" style="2" customWidth="1"/>
    <col min="14875" max="14875" width="2.85546875" style="2" customWidth="1"/>
    <col min="14876" max="15104" width="11.42578125" style="2"/>
    <col min="15105" max="15105" width="2.85546875" style="2" customWidth="1"/>
    <col min="15106" max="15106" width="49.7109375" style="2" customWidth="1"/>
    <col min="15107" max="15107" width="6" style="2" customWidth="1"/>
    <col min="15108" max="15110" width="15.7109375" style="2" customWidth="1"/>
    <col min="15111" max="15111" width="2.85546875" style="2" customWidth="1"/>
    <col min="15112" max="15114" width="15.7109375" style="2" customWidth="1"/>
    <col min="15115" max="15115" width="2.85546875" style="2" customWidth="1"/>
    <col min="15116" max="15116" width="10.85546875" style="2" customWidth="1"/>
    <col min="15117" max="15117" width="2.85546875" style="2" customWidth="1"/>
    <col min="15118" max="15119" width="15.7109375" style="2" customWidth="1"/>
    <col min="15120" max="15120" width="2.85546875" style="2" customWidth="1"/>
    <col min="15121" max="15121" width="52.85546875" style="2" customWidth="1"/>
    <col min="15122" max="15124" width="15.7109375" style="2" customWidth="1"/>
    <col min="15125" max="15125" width="2.85546875" style="2" customWidth="1"/>
    <col min="15126" max="15128" width="15.7109375" style="2" customWidth="1"/>
    <col min="15129" max="15129" width="2.85546875" style="2" customWidth="1"/>
    <col min="15130" max="15130" width="10.85546875" style="2" customWidth="1"/>
    <col min="15131" max="15131" width="2.85546875" style="2" customWidth="1"/>
    <col min="15132" max="15360" width="11.42578125" style="2"/>
    <col min="15361" max="15361" width="2.85546875" style="2" customWidth="1"/>
    <col min="15362" max="15362" width="49.7109375" style="2" customWidth="1"/>
    <col min="15363" max="15363" width="6" style="2" customWidth="1"/>
    <col min="15364" max="15366" width="15.7109375" style="2" customWidth="1"/>
    <col min="15367" max="15367" width="2.85546875" style="2" customWidth="1"/>
    <col min="15368" max="15370" width="15.7109375" style="2" customWidth="1"/>
    <col min="15371" max="15371" width="2.85546875" style="2" customWidth="1"/>
    <col min="15372" max="15372" width="10.85546875" style="2" customWidth="1"/>
    <col min="15373" max="15373" width="2.85546875" style="2" customWidth="1"/>
    <col min="15374" max="15375" width="15.7109375" style="2" customWidth="1"/>
    <col min="15376" max="15376" width="2.85546875" style="2" customWidth="1"/>
    <col min="15377" max="15377" width="52.85546875" style="2" customWidth="1"/>
    <col min="15378" max="15380" width="15.7109375" style="2" customWidth="1"/>
    <col min="15381" max="15381" width="2.85546875" style="2" customWidth="1"/>
    <col min="15382" max="15384" width="15.7109375" style="2" customWidth="1"/>
    <col min="15385" max="15385" width="2.85546875" style="2" customWidth="1"/>
    <col min="15386" max="15386" width="10.85546875" style="2" customWidth="1"/>
    <col min="15387" max="15387" width="2.85546875" style="2" customWidth="1"/>
    <col min="15388" max="15616" width="11.42578125" style="2"/>
    <col min="15617" max="15617" width="2.85546875" style="2" customWidth="1"/>
    <col min="15618" max="15618" width="49.7109375" style="2" customWidth="1"/>
    <col min="15619" max="15619" width="6" style="2" customWidth="1"/>
    <col min="15620" max="15622" width="15.7109375" style="2" customWidth="1"/>
    <col min="15623" max="15623" width="2.85546875" style="2" customWidth="1"/>
    <col min="15624" max="15626" width="15.7109375" style="2" customWidth="1"/>
    <col min="15627" max="15627" width="2.85546875" style="2" customWidth="1"/>
    <col min="15628" max="15628" width="10.85546875" style="2" customWidth="1"/>
    <col min="15629" max="15629" width="2.85546875" style="2" customWidth="1"/>
    <col min="15630" max="15631" width="15.7109375" style="2" customWidth="1"/>
    <col min="15632" max="15632" width="2.85546875" style="2" customWidth="1"/>
    <col min="15633" max="15633" width="52.85546875" style="2" customWidth="1"/>
    <col min="15634" max="15636" width="15.7109375" style="2" customWidth="1"/>
    <col min="15637" max="15637" width="2.85546875" style="2" customWidth="1"/>
    <col min="15638" max="15640" width="15.7109375" style="2" customWidth="1"/>
    <col min="15641" max="15641" width="2.85546875" style="2" customWidth="1"/>
    <col min="15642" max="15642" width="10.85546875" style="2" customWidth="1"/>
    <col min="15643" max="15643" width="2.85546875" style="2" customWidth="1"/>
    <col min="15644" max="15872" width="11.42578125" style="2"/>
    <col min="15873" max="15873" width="2.85546875" style="2" customWidth="1"/>
    <col min="15874" max="15874" width="49.7109375" style="2" customWidth="1"/>
    <col min="15875" max="15875" width="6" style="2" customWidth="1"/>
    <col min="15876" max="15878" width="15.7109375" style="2" customWidth="1"/>
    <col min="15879" max="15879" width="2.85546875" style="2" customWidth="1"/>
    <col min="15880" max="15882" width="15.7109375" style="2" customWidth="1"/>
    <col min="15883" max="15883" width="2.85546875" style="2" customWidth="1"/>
    <col min="15884" max="15884" width="10.85546875" style="2" customWidth="1"/>
    <col min="15885" max="15885" width="2.85546875" style="2" customWidth="1"/>
    <col min="15886" max="15887" width="15.7109375" style="2" customWidth="1"/>
    <col min="15888" max="15888" width="2.85546875" style="2" customWidth="1"/>
    <col min="15889" max="15889" width="52.85546875" style="2" customWidth="1"/>
    <col min="15890" max="15892" width="15.7109375" style="2" customWidth="1"/>
    <col min="15893" max="15893" width="2.85546875" style="2" customWidth="1"/>
    <col min="15894" max="15896" width="15.7109375" style="2" customWidth="1"/>
    <col min="15897" max="15897" width="2.85546875" style="2" customWidth="1"/>
    <col min="15898" max="15898" width="10.85546875" style="2" customWidth="1"/>
    <col min="15899" max="15899" width="2.85546875" style="2" customWidth="1"/>
    <col min="15900" max="16128" width="11.42578125" style="2"/>
    <col min="16129" max="16129" width="2.85546875" style="2" customWidth="1"/>
    <col min="16130" max="16130" width="49.7109375" style="2" customWidth="1"/>
    <col min="16131" max="16131" width="6" style="2" customWidth="1"/>
    <col min="16132" max="16134" width="15.7109375" style="2" customWidth="1"/>
    <col min="16135" max="16135" width="2.85546875" style="2" customWidth="1"/>
    <col min="16136" max="16138" width="15.7109375" style="2" customWidth="1"/>
    <col min="16139" max="16139" width="2.85546875" style="2" customWidth="1"/>
    <col min="16140" max="16140" width="10.85546875" style="2" customWidth="1"/>
    <col min="16141" max="16141" width="2.85546875" style="2" customWidth="1"/>
    <col min="16142" max="16143" width="15.7109375" style="2" customWidth="1"/>
    <col min="16144" max="16144" width="2.85546875" style="2" customWidth="1"/>
    <col min="16145" max="16145" width="52.85546875" style="2" customWidth="1"/>
    <col min="16146" max="16148" width="15.7109375" style="2" customWidth="1"/>
    <col min="16149" max="16149" width="2.85546875" style="2" customWidth="1"/>
    <col min="16150" max="16152" width="15.7109375" style="2" customWidth="1"/>
    <col min="16153" max="16153" width="2.85546875" style="2" customWidth="1"/>
    <col min="16154" max="16154" width="10.85546875" style="2" customWidth="1"/>
    <col min="16155" max="16155" width="2.85546875" style="2" customWidth="1"/>
    <col min="16156" max="16384" width="11.42578125" style="2"/>
  </cols>
  <sheetData>
    <row r="1" spans="1:27" ht="12"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27" ht="12" customHeight="1" x14ac:dyDescent="0.25">
      <c r="A2" s="112"/>
      <c r="B2" s="113" t="s">
        <v>730</v>
      </c>
      <c r="C2" s="112"/>
      <c r="D2" s="112"/>
      <c r="E2" s="112"/>
      <c r="F2" s="112"/>
      <c r="G2" s="112"/>
      <c r="H2" s="112"/>
      <c r="I2" s="112"/>
      <c r="J2" s="112"/>
      <c r="K2" s="112"/>
      <c r="L2" s="112"/>
      <c r="M2" s="112"/>
      <c r="N2" s="112"/>
      <c r="O2" s="112"/>
      <c r="P2" s="112"/>
      <c r="Q2" s="113"/>
      <c r="R2" s="112"/>
      <c r="S2" s="112"/>
      <c r="T2" s="112"/>
      <c r="U2" s="112"/>
      <c r="V2" s="112"/>
      <c r="W2" s="112"/>
      <c r="X2" s="112"/>
      <c r="Y2" s="112"/>
      <c r="Z2" s="112"/>
    </row>
    <row r="3" spans="1:27" ht="12" customHeight="1" x14ac:dyDescent="0.25">
      <c r="A3" s="112"/>
      <c r="B3" s="6" t="s">
        <v>731</v>
      </c>
      <c r="C3" s="112"/>
      <c r="D3" s="112"/>
      <c r="E3" s="112"/>
      <c r="F3" s="112"/>
      <c r="G3" s="112"/>
      <c r="H3" s="112"/>
      <c r="I3" s="112"/>
      <c r="J3" s="112"/>
      <c r="K3" s="112"/>
      <c r="L3" s="112"/>
      <c r="M3" s="112"/>
      <c r="N3" s="112"/>
      <c r="O3" s="112"/>
      <c r="P3" s="112"/>
      <c r="Q3" s="6" t="s">
        <v>731</v>
      </c>
      <c r="R3" s="112"/>
      <c r="S3" s="112"/>
      <c r="T3" s="112"/>
      <c r="U3" s="112"/>
      <c r="V3" s="112"/>
      <c r="W3" s="112"/>
      <c r="X3" s="112"/>
      <c r="Y3" s="112"/>
      <c r="Z3" s="112"/>
    </row>
    <row r="4" spans="1:27" ht="12" customHeight="1" x14ac:dyDescent="0.25">
      <c r="A4" s="112"/>
      <c r="B4" s="116" t="s">
        <v>2</v>
      </c>
      <c r="C4" s="112"/>
      <c r="D4" s="112"/>
      <c r="E4" s="112"/>
      <c r="F4" s="112"/>
      <c r="G4" s="112"/>
      <c r="H4" s="112"/>
      <c r="I4" s="112"/>
      <c r="J4" s="112"/>
      <c r="K4" s="112"/>
      <c r="L4" s="112"/>
      <c r="M4" s="112"/>
      <c r="N4" s="112"/>
      <c r="O4" s="112"/>
      <c r="P4" s="112"/>
      <c r="Q4" s="116" t="s">
        <v>3</v>
      </c>
      <c r="R4" s="112"/>
      <c r="S4" s="112"/>
      <c r="T4" s="112"/>
      <c r="U4" s="112"/>
      <c r="V4" s="112"/>
      <c r="W4" s="112"/>
      <c r="X4" s="112"/>
      <c r="Y4" s="112"/>
      <c r="Z4" s="112"/>
    </row>
    <row r="5" spans="1:27" ht="12" customHeight="1" x14ac:dyDescent="0.25">
      <c r="A5" s="12"/>
      <c r="B5" s="2042" t="s">
        <v>4</v>
      </c>
      <c r="C5" s="2042" t="s">
        <v>5</v>
      </c>
      <c r="D5" s="2042">
        <v>2016</v>
      </c>
      <c r="E5" s="2042"/>
      <c r="F5" s="2042"/>
      <c r="G5" s="12"/>
      <c r="H5" s="2042">
        <v>2015</v>
      </c>
      <c r="I5" s="2042"/>
      <c r="J5" s="2042"/>
      <c r="K5" s="12"/>
      <c r="L5" s="2043" t="s">
        <v>207</v>
      </c>
      <c r="M5" s="12"/>
      <c r="N5" s="2043" t="s">
        <v>208</v>
      </c>
      <c r="O5" s="2043" t="s">
        <v>209</v>
      </c>
      <c r="P5" s="12"/>
      <c r="Q5" s="2042" t="s">
        <v>4</v>
      </c>
      <c r="R5" s="2042">
        <v>2016</v>
      </c>
      <c r="S5" s="2042"/>
      <c r="T5" s="2042"/>
      <c r="U5" s="12"/>
      <c r="V5" s="2042">
        <v>2015</v>
      </c>
      <c r="W5" s="2042"/>
      <c r="X5" s="2042"/>
      <c r="Y5" s="12"/>
      <c r="Z5" s="2043" t="s">
        <v>207</v>
      </c>
      <c r="AA5" s="17"/>
    </row>
    <row r="6" spans="1:27" ht="13.5" customHeight="1" x14ac:dyDescent="0.25">
      <c r="A6" s="12"/>
      <c r="B6" s="2042"/>
      <c r="C6" s="2042"/>
      <c r="D6" s="2042" t="s">
        <v>201</v>
      </c>
      <c r="E6" s="2060" t="s">
        <v>726</v>
      </c>
      <c r="F6" s="2060" t="s">
        <v>727</v>
      </c>
      <c r="G6" s="12"/>
      <c r="H6" s="2042" t="s">
        <v>201</v>
      </c>
      <c r="I6" s="2060" t="s">
        <v>726</v>
      </c>
      <c r="J6" s="2060" t="s">
        <v>727</v>
      </c>
      <c r="K6" s="12"/>
      <c r="L6" s="2043"/>
      <c r="M6" s="12"/>
      <c r="N6" s="2043"/>
      <c r="O6" s="2043"/>
      <c r="P6" s="12"/>
      <c r="Q6" s="2042"/>
      <c r="R6" s="2042" t="s">
        <v>201</v>
      </c>
      <c r="S6" s="2060" t="s">
        <v>726</v>
      </c>
      <c r="T6" s="2060" t="s">
        <v>727</v>
      </c>
      <c r="U6" s="12"/>
      <c r="V6" s="2042" t="s">
        <v>201</v>
      </c>
      <c r="W6" s="2060" t="s">
        <v>726</v>
      </c>
      <c r="X6" s="2060" t="s">
        <v>727</v>
      </c>
      <c r="Y6" s="12"/>
      <c r="Z6" s="2043"/>
      <c r="AA6" s="17"/>
    </row>
    <row r="7" spans="1:27" ht="12" customHeight="1" x14ac:dyDescent="0.25">
      <c r="A7" s="12"/>
      <c r="B7" s="2042"/>
      <c r="C7" s="2042"/>
      <c r="D7" s="2042"/>
      <c r="E7" s="2060"/>
      <c r="F7" s="2060"/>
      <c r="G7" s="12"/>
      <c r="H7" s="2042"/>
      <c r="I7" s="2060"/>
      <c r="J7" s="2060"/>
      <c r="K7" s="12"/>
      <c r="L7" s="2043"/>
      <c r="M7" s="12"/>
      <c r="N7" s="2043"/>
      <c r="O7" s="2043"/>
      <c r="P7" s="12"/>
      <c r="Q7" s="2042"/>
      <c r="R7" s="2042"/>
      <c r="S7" s="2060"/>
      <c r="T7" s="2060"/>
      <c r="U7" s="12"/>
      <c r="V7" s="2042"/>
      <c r="W7" s="2060"/>
      <c r="X7" s="2060"/>
      <c r="Y7" s="12"/>
      <c r="Z7" s="2043"/>
      <c r="AA7" s="17"/>
    </row>
    <row r="8" spans="1:27" ht="12" customHeight="1" x14ac:dyDescent="0.25">
      <c r="A8" s="16"/>
      <c r="B8" s="16"/>
      <c r="C8" s="16"/>
      <c r="D8" s="16"/>
      <c r="E8" s="16"/>
      <c r="F8" s="16"/>
      <c r="G8" s="16"/>
      <c r="H8" s="16"/>
      <c r="I8" s="16"/>
      <c r="J8" s="16"/>
      <c r="K8" s="16"/>
      <c r="L8" s="19"/>
      <c r="M8" s="16"/>
      <c r="N8" s="19"/>
      <c r="O8" s="16"/>
      <c r="P8" s="16"/>
      <c r="Q8" s="16"/>
      <c r="R8" s="16"/>
      <c r="S8" s="16"/>
      <c r="T8" s="16"/>
      <c r="U8" s="16"/>
      <c r="V8" s="16"/>
      <c r="W8" s="16"/>
      <c r="X8" s="16"/>
      <c r="Y8" s="16"/>
      <c r="Z8" s="19"/>
      <c r="AA8" s="16"/>
    </row>
    <row r="9" spans="1:27" ht="12" customHeight="1" x14ac:dyDescent="0.25">
      <c r="A9" s="112"/>
      <c r="B9" s="437" t="s">
        <v>11</v>
      </c>
      <c r="C9" s="21"/>
      <c r="D9" s="21"/>
      <c r="E9" s="21"/>
      <c r="F9" s="21"/>
      <c r="G9" s="112"/>
      <c r="H9" s="21"/>
      <c r="I9" s="21"/>
      <c r="J9" s="21"/>
      <c r="K9" s="112"/>
      <c r="L9" s="23"/>
      <c r="M9" s="112"/>
      <c r="N9" s="23"/>
      <c r="P9" s="112"/>
      <c r="Q9" s="437" t="s">
        <v>11</v>
      </c>
      <c r="R9" s="21"/>
      <c r="S9" s="21"/>
      <c r="T9" s="21"/>
      <c r="U9" s="112"/>
      <c r="V9" s="21"/>
      <c r="W9" s="21"/>
      <c r="X9" s="21"/>
      <c r="Y9" s="112"/>
      <c r="Z9" s="23"/>
    </row>
    <row r="10" spans="1:27" ht="12" customHeight="1" x14ac:dyDescent="0.25">
      <c r="A10" s="112"/>
      <c r="B10" s="260" t="s">
        <v>135</v>
      </c>
      <c r="C10" s="1345" t="s">
        <v>565</v>
      </c>
      <c r="D10" s="1346">
        <v>216.97</v>
      </c>
      <c r="E10" s="1347">
        <v>204.75</v>
      </c>
      <c r="F10" s="1347">
        <v>12.22</v>
      </c>
      <c r="G10" s="199"/>
      <c r="H10" s="1346">
        <v>209.66</v>
      </c>
      <c r="I10" s="1347">
        <v>201.78</v>
      </c>
      <c r="J10" s="1347">
        <v>7.88</v>
      </c>
      <c r="K10" s="29"/>
      <c r="L10" s="1348">
        <f>D10/H10-1</f>
        <v>3.4865973480873835E-2</v>
      </c>
      <c r="M10" s="112"/>
      <c r="N10" s="1506">
        <f>VLOOKUP(B10,'FX rates'!$B$9:$K$116,9,FALSE)</f>
        <v>2</v>
      </c>
      <c r="O10" s="1507">
        <v>2</v>
      </c>
      <c r="P10" s="112"/>
      <c r="Q10" s="260" t="s">
        <v>135</v>
      </c>
      <c r="R10" s="1349">
        <f>SUM(S10:T10)</f>
        <v>108.485</v>
      </c>
      <c r="S10" s="1350">
        <f>E10/N10</f>
        <v>102.375</v>
      </c>
      <c r="T10" s="1350">
        <f>F10/N10</f>
        <v>6.11</v>
      </c>
      <c r="U10" s="822"/>
      <c r="V10" s="1346">
        <f>SUM(W10:X10)</f>
        <v>104.83</v>
      </c>
      <c r="W10" s="1350">
        <f>I10/O10</f>
        <v>100.89</v>
      </c>
      <c r="X10" s="1350">
        <f>J10/O10</f>
        <v>3.94</v>
      </c>
      <c r="Y10" s="29"/>
      <c r="Z10" s="1352">
        <f>R10/V10-1</f>
        <v>3.4865973480873835E-2</v>
      </c>
      <c r="AA10" s="1351"/>
    </row>
    <row r="11" spans="1:27" ht="12" customHeight="1" x14ac:dyDescent="0.25">
      <c r="A11" s="112"/>
      <c r="B11" s="32" t="s">
        <v>136</v>
      </c>
      <c r="C11" s="174" t="s">
        <v>26</v>
      </c>
      <c r="D11" s="175">
        <v>163.43</v>
      </c>
      <c r="E11" s="176">
        <v>163.43</v>
      </c>
      <c r="F11" s="176">
        <v>0</v>
      </c>
      <c r="G11" s="199"/>
      <c r="H11" s="175">
        <v>231.01</v>
      </c>
      <c r="I11" s="176">
        <v>231.01</v>
      </c>
      <c r="J11" s="176">
        <v>0</v>
      </c>
      <c r="K11" s="36"/>
      <c r="L11" s="1352">
        <f>D11/H11-1</f>
        <v>-0.29254144842214613</v>
      </c>
      <c r="M11" s="112"/>
      <c r="N11" s="1508">
        <f>VLOOKUP(B11,'FX rates'!$B$9:$K$116,9,FALSE)</f>
        <v>1</v>
      </c>
      <c r="O11" s="1509">
        <v>1</v>
      </c>
      <c r="P11" s="112"/>
      <c r="Q11" s="32" t="s">
        <v>136</v>
      </c>
      <c r="R11" s="175">
        <f>SUM(S11:T11)</f>
        <v>163.43</v>
      </c>
      <c r="S11" s="210">
        <f>E11/N11</f>
        <v>163.43</v>
      </c>
      <c r="T11" s="210">
        <f>F11/N11</f>
        <v>0</v>
      </c>
      <c r="U11" s="601"/>
      <c r="V11" s="175">
        <f>SUM(W11:X11)</f>
        <v>231.01</v>
      </c>
      <c r="W11" s="210">
        <f>I11/O11</f>
        <v>231.01</v>
      </c>
      <c r="X11" s="210">
        <f>J11/O11</f>
        <v>0</v>
      </c>
      <c r="Y11" s="36"/>
      <c r="Z11" s="1352">
        <f>R11/V11-1</f>
        <v>-0.29254144842214613</v>
      </c>
      <c r="AA11" s="1353"/>
    </row>
    <row r="12" spans="1:27" ht="12" customHeight="1" x14ac:dyDescent="0.25">
      <c r="A12" s="112"/>
      <c r="B12" s="32" t="s">
        <v>137</v>
      </c>
      <c r="C12" s="174" t="s">
        <v>567</v>
      </c>
      <c r="D12" s="175">
        <v>21677.7</v>
      </c>
      <c r="E12" s="176">
        <v>19427.7</v>
      </c>
      <c r="F12" s="176">
        <v>2250.0300000000002</v>
      </c>
      <c r="G12" s="199"/>
      <c r="H12" s="175">
        <v>29738.799999999999</v>
      </c>
      <c r="I12" s="176">
        <v>27332.45</v>
      </c>
      <c r="J12" s="176">
        <v>2406.35</v>
      </c>
      <c r="K12" s="36"/>
      <c r="L12" s="1352">
        <f>D12/H12-1</f>
        <v>-0.2710633919324249</v>
      </c>
      <c r="M12" s="112"/>
      <c r="N12" s="1508">
        <f>VLOOKUP(B12,'FX rates'!$B$9:$K$116,9,FALSE)</f>
        <v>531.60599999999999</v>
      </c>
      <c r="O12" s="1509">
        <v>527.03899999999999</v>
      </c>
      <c r="P12" s="112"/>
      <c r="Q12" s="32" t="s">
        <v>137</v>
      </c>
      <c r="R12" s="175">
        <f>SUM(S12:T12)</f>
        <v>40.777812891502357</v>
      </c>
      <c r="S12" s="210">
        <f>E12/N12</f>
        <v>36.545298585794747</v>
      </c>
      <c r="T12" s="210">
        <f>F12/N12</f>
        <v>4.2325143057076113</v>
      </c>
      <c r="U12" s="601"/>
      <c r="V12" s="175">
        <f>SUM(W12:X12)</f>
        <v>56.426184779494498</v>
      </c>
      <c r="W12" s="210">
        <f>I12/O12</f>
        <v>51.86039363310875</v>
      </c>
      <c r="X12" s="210">
        <f>J12/O12</f>
        <v>4.5657911463857515</v>
      </c>
      <c r="Y12" s="36"/>
      <c r="Z12" s="1352">
        <f>R12/V12-1</f>
        <v>-0.27732464899308273</v>
      </c>
      <c r="AA12" s="1353"/>
    </row>
    <row r="13" spans="1:27" ht="12" customHeight="1" x14ac:dyDescent="0.25">
      <c r="A13" s="112"/>
      <c r="B13" s="42" t="s">
        <v>146</v>
      </c>
      <c r="C13" s="179" t="s">
        <v>568</v>
      </c>
      <c r="D13" s="894">
        <v>52278.44</v>
      </c>
      <c r="E13" s="895">
        <v>51608.1</v>
      </c>
      <c r="F13" s="895">
        <v>670.32</v>
      </c>
      <c r="G13" s="199"/>
      <c r="H13" s="894">
        <v>72670.570000000007</v>
      </c>
      <c r="I13" s="895">
        <v>72670.570000000007</v>
      </c>
      <c r="J13" s="895">
        <v>0</v>
      </c>
      <c r="K13" s="36"/>
      <c r="L13" s="1354">
        <f>D13/H13-1</f>
        <v>-0.28061056903778248</v>
      </c>
      <c r="M13" s="112"/>
      <c r="N13" s="1510">
        <f>VLOOKUP(B13,'FX rates'!$B$9:$K$116,9,FALSE)</f>
        <v>123.622</v>
      </c>
      <c r="O13" s="1511">
        <v>118.563</v>
      </c>
      <c r="P13" s="112"/>
      <c r="Q13" s="42" t="s">
        <v>146</v>
      </c>
      <c r="R13" s="894">
        <f>SUM(S13:T13)</f>
        <v>422.88929155004769</v>
      </c>
      <c r="S13" s="821">
        <f>E13/N13</f>
        <v>417.46695571985566</v>
      </c>
      <c r="T13" s="232">
        <f>F13/N13</f>
        <v>5.4223358301920372</v>
      </c>
      <c r="U13" s="601"/>
      <c r="V13" s="810">
        <f>SUM(W13:X13)</f>
        <v>612.92789487445498</v>
      </c>
      <c r="W13" s="821">
        <f>I13/O13</f>
        <v>612.92789487445498</v>
      </c>
      <c r="X13" s="232">
        <f>J13/O13</f>
        <v>0</v>
      </c>
      <c r="Y13" s="36"/>
      <c r="Z13" s="1354">
        <f>R13/V13-1</f>
        <v>-0.3100505049836777</v>
      </c>
      <c r="AA13" s="1353"/>
    </row>
    <row r="14" spans="1:27" ht="12" customHeight="1" x14ac:dyDescent="0.25">
      <c r="A14" s="112"/>
      <c r="B14" s="48"/>
      <c r="C14" s="183"/>
      <c r="D14" s="893"/>
      <c r="E14" s="893"/>
      <c r="F14" s="893"/>
      <c r="G14" s="199"/>
      <c r="H14" s="893"/>
      <c r="I14" s="893"/>
      <c r="J14" s="893"/>
      <c r="K14" s="112"/>
      <c r="L14" s="1356"/>
      <c r="M14" s="1356"/>
      <c r="N14" s="1356"/>
      <c r="O14" s="1356"/>
      <c r="P14" s="112"/>
      <c r="Q14" s="190" t="s">
        <v>30</v>
      </c>
      <c r="R14" s="185">
        <f>SUM(R10:R13)</f>
        <v>735.58210444155009</v>
      </c>
      <c r="S14" s="211"/>
      <c r="T14" s="211"/>
      <c r="U14" s="601"/>
      <c r="V14" s="186">
        <f>SUM(V10:V13)</f>
        <v>1005.1940796539495</v>
      </c>
      <c r="W14" s="211"/>
      <c r="X14" s="211"/>
      <c r="Y14" s="112"/>
      <c r="Z14" s="191">
        <f>R14/V14-1</f>
        <v>-0.26821882526926211</v>
      </c>
      <c r="AA14" s="211"/>
    </row>
    <row r="15" spans="1:27" ht="12" customHeight="1" x14ac:dyDescent="0.25">
      <c r="A15" s="187"/>
      <c r="B15" s="48"/>
      <c r="C15" s="183"/>
      <c r="D15" s="893"/>
      <c r="E15" s="893"/>
      <c r="F15" s="893"/>
      <c r="G15" s="807"/>
      <c r="H15" s="893"/>
      <c r="I15" s="893"/>
      <c r="J15" s="893"/>
      <c r="K15" s="187"/>
      <c r="L15" s="1356"/>
      <c r="M15" s="1356"/>
      <c r="N15" s="1356"/>
      <c r="O15" s="1356"/>
      <c r="P15" s="187"/>
      <c r="Q15" s="48"/>
      <c r="R15" s="893"/>
      <c r="S15" s="29"/>
      <c r="T15" s="29"/>
      <c r="U15" s="675"/>
      <c r="V15" s="812"/>
      <c r="W15" s="29"/>
      <c r="X15" s="29"/>
      <c r="Y15" s="187"/>
      <c r="Z15" s="1355"/>
      <c r="AA15" s="1357"/>
    </row>
    <row r="16" spans="1:27" ht="12" customHeight="1" x14ac:dyDescent="0.25">
      <c r="A16" s="187"/>
      <c r="B16" s="437" t="s">
        <v>31</v>
      </c>
      <c r="C16" s="118"/>
      <c r="D16" s="49"/>
      <c r="E16" s="36"/>
      <c r="F16" s="36"/>
      <c r="G16" s="807"/>
      <c r="H16" s="49"/>
      <c r="I16" s="36"/>
      <c r="J16" s="36"/>
      <c r="K16" s="187"/>
      <c r="L16" s="1356"/>
      <c r="M16" s="1356"/>
      <c r="N16" s="1356"/>
      <c r="O16" s="1356"/>
      <c r="P16" s="187"/>
      <c r="Q16" s="437" t="s">
        <v>31</v>
      </c>
      <c r="R16" s="49"/>
      <c r="S16" s="29"/>
      <c r="T16" s="29"/>
      <c r="U16" s="675"/>
      <c r="V16" s="211"/>
      <c r="W16" s="29"/>
      <c r="X16" s="29"/>
      <c r="Y16" s="187"/>
      <c r="Z16" s="1358"/>
      <c r="AA16" s="1357"/>
    </row>
    <row r="17" spans="1:27" ht="12" customHeight="1" x14ac:dyDescent="0.25">
      <c r="A17" s="113"/>
      <c r="B17" s="260" t="s">
        <v>151</v>
      </c>
      <c r="C17" s="1345" t="s">
        <v>152</v>
      </c>
      <c r="D17" s="1349">
        <f>SUM(E17:F17)</f>
        <v>75830.7</v>
      </c>
      <c r="E17" s="1347">
        <v>75830.7</v>
      </c>
      <c r="F17" s="1347">
        <v>0</v>
      </c>
      <c r="G17" s="317"/>
      <c r="H17" s="1349">
        <f>SUM(I17:J17)</f>
        <v>86882.4</v>
      </c>
      <c r="I17" s="1359">
        <v>86882.4</v>
      </c>
      <c r="J17" s="1359">
        <v>0</v>
      </c>
      <c r="K17" s="29"/>
      <c r="L17" s="1348">
        <f>D17/H17-1</f>
        <v>-0.12720297781829226</v>
      </c>
      <c r="M17" s="113"/>
      <c r="N17" s="1506">
        <f>VLOOKUP(B17,'FX rates'!$B$9:$K$116,9,FALSE)</f>
        <v>77.054699999999997</v>
      </c>
      <c r="O17" s="1507">
        <v>76.757599999999996</v>
      </c>
      <c r="P17" s="113"/>
      <c r="Q17" s="260" t="s">
        <v>151</v>
      </c>
      <c r="R17" s="1349">
        <f>SUM(S17:T17)</f>
        <v>984.11518051462144</v>
      </c>
      <c r="S17" s="1350">
        <f>E17/N17</f>
        <v>984.11518051462144</v>
      </c>
      <c r="T17" s="1350">
        <f>F17/N17</f>
        <v>0</v>
      </c>
      <c r="U17" s="822"/>
      <c r="V17" s="1346">
        <f>SUM(W17:X17)</f>
        <v>1131.9061565239142</v>
      </c>
      <c r="W17" s="1350">
        <f>I17/O17</f>
        <v>1131.9061565239142</v>
      </c>
      <c r="X17" s="1350">
        <f>J17/O17</f>
        <v>0</v>
      </c>
      <c r="Y17" s="29"/>
      <c r="Z17" s="1348">
        <f>R17/V17-1</f>
        <v>-0.13056822348520403</v>
      </c>
      <c r="AA17" s="1351"/>
    </row>
    <row r="18" spans="1:27" ht="12" customHeight="1" x14ac:dyDescent="0.25">
      <c r="A18" s="112"/>
      <c r="B18" s="32" t="s">
        <v>154</v>
      </c>
      <c r="C18" s="174" t="s">
        <v>152</v>
      </c>
      <c r="D18" s="194">
        <f>SUM(E18:F18)</f>
        <v>1179569.3999999999</v>
      </c>
      <c r="E18" s="195">
        <v>1112290</v>
      </c>
      <c r="F18" s="195">
        <v>67279.399999999994</v>
      </c>
      <c r="G18" s="199"/>
      <c r="H18" s="194">
        <f>SUM(I18:J18)</f>
        <v>1017727.8400000001</v>
      </c>
      <c r="I18" s="195">
        <v>957963.65</v>
      </c>
      <c r="J18" s="195">
        <v>59764.19</v>
      </c>
      <c r="K18" s="36"/>
      <c r="L18" s="1352">
        <f>D18/H18-1</f>
        <v>0.15902243570343888</v>
      </c>
      <c r="M18" s="112"/>
      <c r="N18" s="1508">
        <f>VLOOKUP(B18,'FX rates'!$B$9:$K$116,9,FALSE)</f>
        <v>77.054699999999997</v>
      </c>
      <c r="O18" s="1509">
        <v>76.757599999999996</v>
      </c>
      <c r="P18" s="112"/>
      <c r="Q18" s="32" t="s">
        <v>154</v>
      </c>
      <c r="R18" s="194">
        <f>SUM(S18:T18)</f>
        <v>15308.208324735546</v>
      </c>
      <c r="S18" s="210">
        <f>E18/N18</f>
        <v>14435.070151463831</v>
      </c>
      <c r="T18" s="210">
        <f>F18/N18</f>
        <v>873.13817327171478</v>
      </c>
      <c r="U18" s="601"/>
      <c r="V18" s="175">
        <f>SUM(W18:X18)</f>
        <v>13258.984647774294</v>
      </c>
      <c r="W18" s="210">
        <f>I18/O18</f>
        <v>12480.375233201665</v>
      </c>
      <c r="X18" s="210">
        <f>J18/O18</f>
        <v>778.60941457262868</v>
      </c>
      <c r="Y18" s="36"/>
      <c r="Z18" s="1352">
        <f>R18/V18-1</f>
        <v>0.15455358999191859</v>
      </c>
      <c r="AA18" s="1353"/>
    </row>
    <row r="19" spans="1:27" ht="12" customHeight="1" x14ac:dyDescent="0.25">
      <c r="A19" s="112"/>
      <c r="B19" s="32" t="s">
        <v>157</v>
      </c>
      <c r="C19" s="174" t="s">
        <v>158</v>
      </c>
      <c r="D19" s="194">
        <f>SUM(E19:F19)</f>
        <v>205.51</v>
      </c>
      <c r="E19" s="195">
        <v>197.26</v>
      </c>
      <c r="F19" s="195">
        <v>8.25</v>
      </c>
      <c r="G19" s="199"/>
      <c r="H19" s="194">
        <f>SUM(I19:J19)</f>
        <v>999.72</v>
      </c>
      <c r="I19" s="195">
        <v>52.06</v>
      </c>
      <c r="J19" s="195">
        <v>947.66</v>
      </c>
      <c r="K19" s="36"/>
      <c r="L19" s="1352">
        <f>D19/H19-1</f>
        <v>-0.79443244108350342</v>
      </c>
      <c r="M19" s="112"/>
      <c r="N19" s="1508">
        <f>VLOOKUP(B19,'FX rates'!$B$9:$K$116,9,FALSE)</f>
        <v>3.07545</v>
      </c>
      <c r="O19" s="1509">
        <v>2.9316</v>
      </c>
      <c r="P19" s="112"/>
      <c r="Q19" s="32" t="s">
        <v>157</v>
      </c>
      <c r="R19" s="194">
        <f>SUM(S19:T19)</f>
        <v>66.822741387439223</v>
      </c>
      <c r="S19" s="210">
        <f>E19/N19</f>
        <v>64.140207124160682</v>
      </c>
      <c r="T19" s="210">
        <f>F19/N19</f>
        <v>2.6825342632785447</v>
      </c>
      <c r="U19" s="601"/>
      <c r="V19" s="175">
        <f>SUM(W19:X19)</f>
        <v>341.01514531313956</v>
      </c>
      <c r="W19" s="210">
        <f>I19/O19</f>
        <v>17.758220766816756</v>
      </c>
      <c r="X19" s="210">
        <f>J19/O19</f>
        <v>323.25692454632281</v>
      </c>
      <c r="Y19" s="36"/>
      <c r="Z19" s="1352">
        <f>R19/V19-1</f>
        <v>-0.80404758467229143</v>
      </c>
      <c r="AA19" s="1353"/>
    </row>
    <row r="20" spans="1:27" ht="12" customHeight="1" x14ac:dyDescent="0.25">
      <c r="A20" s="112"/>
      <c r="B20" s="42" t="s">
        <v>161</v>
      </c>
      <c r="C20" s="179" t="s">
        <v>33</v>
      </c>
      <c r="D20" s="894">
        <v>0.48</v>
      </c>
      <c r="E20" s="895">
        <v>0.48</v>
      </c>
      <c r="F20" s="895">
        <v>0</v>
      </c>
      <c r="G20" s="199"/>
      <c r="H20" s="894">
        <f>SUM(I20:J20)</f>
        <v>0.57999999999999996</v>
      </c>
      <c r="I20" s="895">
        <v>0.57999999999999996</v>
      </c>
      <c r="J20" s="895">
        <v>0</v>
      </c>
      <c r="K20" s="36"/>
      <c r="L20" s="1354">
        <f>D20/H20-1</f>
        <v>-0.17241379310344829</v>
      </c>
      <c r="M20" s="112"/>
      <c r="N20" s="1510">
        <f>VLOOKUP(B20,'FX rates'!$B$9:$K$116,9,FALSE)</f>
        <v>1.3452500000000001</v>
      </c>
      <c r="O20" s="1511">
        <v>1.3718999999999999</v>
      </c>
      <c r="P20" s="112"/>
      <c r="Q20" s="42" t="s">
        <v>161</v>
      </c>
      <c r="R20" s="894">
        <f>SUM(S20:T20)</f>
        <v>0.35681100167255153</v>
      </c>
      <c r="S20" s="821">
        <f>E20/N20</f>
        <v>0.35681100167255153</v>
      </c>
      <c r="T20" s="78">
        <f>F20/N20</f>
        <v>0</v>
      </c>
      <c r="U20" s="199"/>
      <c r="V20" s="894">
        <f>SUM(W20:X20)</f>
        <v>0.42277133901887892</v>
      </c>
      <c r="W20" s="821">
        <f>I20/O20</f>
        <v>0.42277133901887892</v>
      </c>
      <c r="X20" s="78">
        <f>J20/O20</f>
        <v>0</v>
      </c>
      <c r="Y20" s="36"/>
      <c r="Z20" s="1354">
        <f>R20/V20-1</f>
        <v>-0.15601894276797679</v>
      </c>
      <c r="AA20" s="1353"/>
    </row>
    <row r="21" spans="1:27" ht="12" customHeight="1" x14ac:dyDescent="0.25">
      <c r="A21" s="112"/>
      <c r="B21" s="72"/>
      <c r="C21" s="183"/>
      <c r="D21" s="896"/>
      <c r="E21" s="896"/>
      <c r="F21" s="896"/>
      <c r="G21" s="199"/>
      <c r="H21" s="896"/>
      <c r="I21" s="896"/>
      <c r="J21" s="896"/>
      <c r="K21" s="112"/>
      <c r="L21" s="187"/>
      <c r="M21" s="187"/>
      <c r="N21" s="187"/>
      <c r="O21" s="187"/>
      <c r="P21" s="112"/>
      <c r="Q21" s="190" t="s">
        <v>30</v>
      </c>
      <c r="R21" s="186">
        <f>SUM(R17:R20)</f>
        <v>16359.50305763928</v>
      </c>
      <c r="S21" s="211"/>
      <c r="T21" s="211"/>
      <c r="U21" s="601"/>
      <c r="V21" s="186">
        <f>SUM(V17:V20)</f>
        <v>14732.328720950367</v>
      </c>
      <c r="W21" s="49"/>
      <c r="X21" s="49"/>
      <c r="Y21" s="112"/>
      <c r="Z21" s="1355">
        <f>R21/V21-1</f>
        <v>0.1104492281912608</v>
      </c>
      <c r="AA21" s="1353"/>
    </row>
    <row r="22" spans="1:27" ht="12" customHeight="1" x14ac:dyDescent="0.25">
      <c r="A22" s="187"/>
      <c r="B22" s="48"/>
      <c r="C22" s="183"/>
      <c r="D22" s="893"/>
      <c r="E22" s="893"/>
      <c r="F22" s="893"/>
      <c r="G22" s="807"/>
      <c r="H22" s="893"/>
      <c r="I22" s="893"/>
      <c r="J22" s="893"/>
      <c r="K22" s="187"/>
      <c r="L22" s="187"/>
      <c r="M22" s="187"/>
      <c r="N22" s="187"/>
      <c r="O22" s="187"/>
      <c r="P22" s="187"/>
      <c r="Q22" s="48"/>
      <c r="R22" s="893"/>
      <c r="S22" s="36"/>
      <c r="T22" s="36"/>
      <c r="U22" s="807"/>
      <c r="V22" s="893"/>
      <c r="W22" s="36"/>
      <c r="X22" s="36"/>
      <c r="Y22" s="187"/>
      <c r="Z22" s="1358"/>
      <c r="AA22" s="1353"/>
    </row>
    <row r="23" spans="1:27" ht="12" customHeight="1" x14ac:dyDescent="0.25">
      <c r="A23" s="187"/>
      <c r="B23" s="437" t="s">
        <v>64</v>
      </c>
      <c r="C23" s="118"/>
      <c r="D23" s="49"/>
      <c r="E23" s="36"/>
      <c r="F23" s="36"/>
      <c r="G23" s="807"/>
      <c r="H23" s="211"/>
      <c r="I23" s="29"/>
      <c r="J23" s="29"/>
      <c r="K23" s="207"/>
      <c r="L23" s="187"/>
      <c r="M23" s="187"/>
      <c r="N23" s="187"/>
      <c r="O23" s="187"/>
      <c r="P23" s="187"/>
      <c r="Q23" s="437" t="s">
        <v>64</v>
      </c>
      <c r="R23" s="49"/>
      <c r="S23" s="36"/>
      <c r="T23" s="36"/>
      <c r="U23" s="807"/>
      <c r="V23" s="49"/>
      <c r="W23" s="36"/>
      <c r="X23" s="36"/>
      <c r="Y23" s="187"/>
      <c r="Z23" s="1355"/>
      <c r="AA23" s="1353"/>
    </row>
    <row r="24" spans="1:27" ht="12" customHeight="1" x14ac:dyDescent="0.25">
      <c r="A24" s="112"/>
      <c r="B24" s="260" t="s">
        <v>168</v>
      </c>
      <c r="C24" s="1270" t="s">
        <v>169</v>
      </c>
      <c r="D24" s="612">
        <f>SUM(E24:F24)</f>
        <v>1336160</v>
      </c>
      <c r="E24" s="1256">
        <v>1336160</v>
      </c>
      <c r="F24" s="1256">
        <v>0</v>
      </c>
      <c r="G24" s="199"/>
      <c r="H24" s="612">
        <f>SUM(I24:J24)</f>
        <v>750829</v>
      </c>
      <c r="I24" s="1256">
        <v>750829</v>
      </c>
      <c r="J24" s="1256">
        <v>0</v>
      </c>
      <c r="K24" s="29"/>
      <c r="L24" s="1348">
        <f>D24/H24-1</f>
        <v>0.77957963797349339</v>
      </c>
      <c r="M24" s="112"/>
      <c r="N24" s="1506">
        <f>VLOOKUP(B24,'FX rates'!$B$9:$K$116,9,FALSE)</f>
        <v>1485.63</v>
      </c>
      <c r="O24" s="1507">
        <v>1486.15</v>
      </c>
      <c r="P24" s="112"/>
      <c r="Q24" s="632" t="s">
        <v>168</v>
      </c>
      <c r="R24" s="1504">
        <f t="shared" ref="R24:R40" si="0">SUM(S24:T24)</f>
        <v>899.38948459576068</v>
      </c>
      <c r="S24" s="609">
        <f t="shared" ref="S24:S32" si="1">E24/N24</f>
        <v>899.38948459576068</v>
      </c>
      <c r="T24" s="1468">
        <f t="shared" ref="T24:T40" si="2">F24/N24</f>
        <v>0</v>
      </c>
      <c r="U24" s="199"/>
      <c r="V24" s="1349">
        <f>SUM(W24:X24)</f>
        <v>505.21750832688485</v>
      </c>
      <c r="W24" s="1350">
        <f>I24/O24</f>
        <v>505.21750832688485</v>
      </c>
      <c r="X24" s="1350">
        <f>J24/O24</f>
        <v>0</v>
      </c>
      <c r="Y24" s="36"/>
      <c r="Z24" s="1348">
        <f>R24/V24-1</f>
        <v>0.78020252618371133</v>
      </c>
      <c r="AA24" s="1353"/>
    </row>
    <row r="25" spans="1:27" ht="12" customHeight="1" x14ac:dyDescent="0.25">
      <c r="A25" s="112"/>
      <c r="B25" s="32" t="s">
        <v>734</v>
      </c>
      <c r="C25" s="349" t="s">
        <v>735</v>
      </c>
      <c r="D25" s="1505">
        <f t="shared" ref="D25:D40" si="3">SUM(E25:F25)</f>
        <v>18.38</v>
      </c>
      <c r="E25" s="921">
        <v>18.38</v>
      </c>
      <c r="F25" s="921">
        <v>0</v>
      </c>
      <c r="G25" s="199"/>
      <c r="H25" s="1505">
        <f>SUM(I25:J25)</f>
        <v>8.44</v>
      </c>
      <c r="I25" s="921">
        <v>8.44</v>
      </c>
      <c r="J25" s="921">
        <v>0</v>
      </c>
      <c r="K25" s="29"/>
      <c r="L25" s="1352">
        <f>D25/H25-1</f>
        <v>1.1777251184834125</v>
      </c>
      <c r="M25" s="112"/>
      <c r="N25" s="1508">
        <f>VLOOKUP(B25,'FX rates'!$B$9:$K$116,9,FALSE)</f>
        <v>20085.674999999999</v>
      </c>
      <c r="O25" s="1509">
        <v>18618.400000000001</v>
      </c>
      <c r="P25" s="112"/>
      <c r="Q25" s="40" t="s">
        <v>734</v>
      </c>
      <c r="R25" s="1061">
        <f t="shared" si="0"/>
        <v>9.1508002593888426E-4</v>
      </c>
      <c r="S25" s="75">
        <f t="shared" si="1"/>
        <v>9.1508002593888426E-4</v>
      </c>
      <c r="T25" s="66">
        <f t="shared" si="2"/>
        <v>0</v>
      </c>
      <c r="U25" s="199"/>
      <c r="V25" s="175">
        <f>SUM(W25:X25)</f>
        <v>4.5331500021484114E-4</v>
      </c>
      <c r="W25" s="210">
        <f>I25/O25</f>
        <v>4.5331500021484114E-4</v>
      </c>
      <c r="X25" s="210">
        <f>J25/O25</f>
        <v>0</v>
      </c>
      <c r="Y25" s="36"/>
      <c r="Z25" s="1352">
        <f>R25/V25-1</f>
        <v>1.0186405159882139</v>
      </c>
      <c r="AA25" s="1353"/>
    </row>
    <row r="26" spans="1:27" ht="12" customHeight="1" x14ac:dyDescent="0.25">
      <c r="A26" s="112"/>
      <c r="B26" s="32" t="s">
        <v>720</v>
      </c>
      <c r="C26" s="349" t="s">
        <v>721</v>
      </c>
      <c r="D26" s="1505">
        <f t="shared" si="3"/>
        <v>2541.16</v>
      </c>
      <c r="E26" s="921">
        <v>2528.9499999999998</v>
      </c>
      <c r="F26" s="921">
        <v>12.21</v>
      </c>
      <c r="G26" s="199"/>
      <c r="H26" s="1505" t="s">
        <v>131</v>
      </c>
      <c r="I26" s="921" t="s">
        <v>131</v>
      </c>
      <c r="J26" s="921" t="s">
        <v>131</v>
      </c>
      <c r="K26" s="29"/>
      <c r="L26" s="1352" t="s">
        <v>131</v>
      </c>
      <c r="M26" s="112"/>
      <c r="N26" s="1508">
        <f>VLOOKUP(B26,'FX rates'!$B$9:$K$116,9,FALSE)</f>
        <v>10.748690384615383</v>
      </c>
      <c r="O26" s="1509">
        <v>9.9678580392156881</v>
      </c>
      <c r="P26" s="112"/>
      <c r="Q26" s="40" t="s">
        <v>720</v>
      </c>
      <c r="R26" s="1061">
        <f t="shared" si="0"/>
        <v>236.41577802233155</v>
      </c>
      <c r="S26" s="75">
        <f t="shared" si="1"/>
        <v>235.27982568180491</v>
      </c>
      <c r="T26" s="66">
        <f t="shared" si="2"/>
        <v>1.135952340526637</v>
      </c>
      <c r="U26" s="199"/>
      <c r="V26" s="175" t="s">
        <v>131</v>
      </c>
      <c r="W26" s="210" t="s">
        <v>131</v>
      </c>
      <c r="X26" s="210" t="s">
        <v>131</v>
      </c>
      <c r="Y26" s="36"/>
      <c r="Z26" s="1352" t="s">
        <v>131</v>
      </c>
      <c r="AA26" s="1353"/>
    </row>
    <row r="27" spans="1:27" ht="12" customHeight="1" x14ac:dyDescent="0.25">
      <c r="A27" s="112"/>
      <c r="B27" s="32" t="s">
        <v>175</v>
      </c>
      <c r="C27" s="349" t="s">
        <v>176</v>
      </c>
      <c r="D27" s="1505">
        <f t="shared" si="3"/>
        <v>9025.6200000000008</v>
      </c>
      <c r="E27" s="921">
        <v>8921.93</v>
      </c>
      <c r="F27" s="921">
        <v>103.69</v>
      </c>
      <c r="G27" s="199"/>
      <c r="H27" s="1505">
        <f>SUM(I27:J27)</f>
        <v>7400.19</v>
      </c>
      <c r="I27" s="921">
        <v>7298.98</v>
      </c>
      <c r="J27" s="921">
        <v>101.21</v>
      </c>
      <c r="K27" s="29"/>
      <c r="L27" s="1352">
        <f t="shared" ref="L27:L40" si="4">D27/H27-1</f>
        <v>0.21964706311594728</v>
      </c>
      <c r="M27" s="112"/>
      <c r="N27" s="1508">
        <f>VLOOKUP(B27,'FX rates'!$B$9:$K$116,9,FALSE)</f>
        <v>4.0550699999999997</v>
      </c>
      <c r="O27" s="1509">
        <v>4.1444000000000001</v>
      </c>
      <c r="P27" s="112"/>
      <c r="Q27" s="40" t="s">
        <v>175</v>
      </c>
      <c r="R27" s="1061">
        <f t="shared" si="0"/>
        <v>2225.7618240868837</v>
      </c>
      <c r="S27" s="75">
        <f t="shared" si="1"/>
        <v>2200.1913653771699</v>
      </c>
      <c r="T27" s="66">
        <f t="shared" si="2"/>
        <v>25.570458709714014</v>
      </c>
      <c r="U27" s="199"/>
      <c r="V27" s="175">
        <f t="shared" ref="V27:V40" si="5">SUM(W27:X27)</f>
        <v>1785.5877811022101</v>
      </c>
      <c r="W27" s="210">
        <f t="shared" ref="W27:W40" si="6">I27/O27</f>
        <v>1761.1668757841906</v>
      </c>
      <c r="X27" s="210">
        <f t="shared" ref="X27:X40" si="7">J27/O27</f>
        <v>24.420905318019493</v>
      </c>
      <c r="Y27" s="36"/>
      <c r="Z27" s="1352">
        <f t="shared" ref="Z27:Z41" si="8">R27/V27-1</f>
        <v>0.24651492782559381</v>
      </c>
      <c r="AA27" s="1353"/>
    </row>
    <row r="28" spans="1:27" ht="12" customHeight="1" x14ac:dyDescent="0.25">
      <c r="A28" s="112"/>
      <c r="B28" s="32" t="s">
        <v>177</v>
      </c>
      <c r="C28" s="349" t="s">
        <v>178</v>
      </c>
      <c r="D28" s="1505">
        <f t="shared" si="3"/>
        <v>2291600</v>
      </c>
      <c r="E28" s="921">
        <v>2291600</v>
      </c>
      <c r="F28" s="921">
        <v>0</v>
      </c>
      <c r="G28" s="199"/>
      <c r="H28" s="1505">
        <f t="shared" ref="H28:H40" si="9">SUM(I28:J28)</f>
        <v>2131422.0699999998</v>
      </c>
      <c r="I28" s="921">
        <v>2131422.0699999998</v>
      </c>
      <c r="J28" s="921">
        <v>0</v>
      </c>
      <c r="K28" s="29"/>
      <c r="L28" s="1352">
        <f t="shared" si="4"/>
        <v>7.5150732581088509E-2</v>
      </c>
      <c r="M28" s="112"/>
      <c r="N28" s="1508">
        <f>VLOOKUP(B28,'FX rates'!$B$9:$K$116,9,FALSE)</f>
        <v>281.21499999999997</v>
      </c>
      <c r="O28" s="1509">
        <v>286.46100000000001</v>
      </c>
      <c r="P28" s="112"/>
      <c r="Q28" s="40" t="s">
        <v>177</v>
      </c>
      <c r="R28" s="1061">
        <f t="shared" si="0"/>
        <v>8148.9251995803934</v>
      </c>
      <c r="S28" s="75">
        <f t="shared" si="1"/>
        <v>8148.9251995803934</v>
      </c>
      <c r="T28" s="66">
        <f t="shared" si="2"/>
        <v>0</v>
      </c>
      <c r="U28" s="199"/>
      <c r="V28" s="175">
        <f t="shared" si="5"/>
        <v>7440.5314161439073</v>
      </c>
      <c r="W28" s="210">
        <f t="shared" si="6"/>
        <v>7440.5314161439073</v>
      </c>
      <c r="X28" s="210">
        <f t="shared" si="7"/>
        <v>0</v>
      </c>
      <c r="Y28" s="36"/>
      <c r="Z28" s="1352">
        <f t="shared" si="8"/>
        <v>9.5207417833014674E-2</v>
      </c>
      <c r="AA28" s="1353"/>
    </row>
    <row r="29" spans="1:27" ht="12" customHeight="1" x14ac:dyDescent="0.25">
      <c r="A29" s="112"/>
      <c r="B29" s="32" t="s">
        <v>181</v>
      </c>
      <c r="C29" s="349" t="s">
        <v>70</v>
      </c>
      <c r="D29" s="1505">
        <f t="shared" si="3"/>
        <v>322.16000000000003</v>
      </c>
      <c r="E29" s="921">
        <v>322.16000000000003</v>
      </c>
      <c r="F29" s="921">
        <v>0</v>
      </c>
      <c r="G29" s="199"/>
      <c r="H29" s="1505">
        <f t="shared" si="9"/>
        <v>333.62</v>
      </c>
      <c r="I29" s="921">
        <v>333.62</v>
      </c>
      <c r="J29" s="921">
        <v>0</v>
      </c>
      <c r="K29" s="29"/>
      <c r="L29" s="1352">
        <f t="shared" si="4"/>
        <v>-3.4350458605599155E-2</v>
      </c>
      <c r="M29" s="112"/>
      <c r="N29" s="1508">
        <f>VLOOKUP(B29,'FX rates'!$B$9:$K$116,9,FALSE)</f>
        <v>0.90380700000000003</v>
      </c>
      <c r="O29" s="1509">
        <v>0.91520000000000001</v>
      </c>
      <c r="P29" s="112"/>
      <c r="Q29" s="40" t="s">
        <v>181</v>
      </c>
      <c r="R29" s="1061">
        <f t="shared" si="0"/>
        <v>356.44778144006409</v>
      </c>
      <c r="S29" s="75">
        <f t="shared" si="1"/>
        <v>356.44778144006409</v>
      </c>
      <c r="T29" s="66">
        <f t="shared" si="2"/>
        <v>0</v>
      </c>
      <c r="U29" s="199"/>
      <c r="V29" s="175">
        <f t="shared" si="5"/>
        <v>364.53234265734267</v>
      </c>
      <c r="W29" s="210">
        <f t="shared" si="6"/>
        <v>364.53234265734267</v>
      </c>
      <c r="X29" s="210">
        <f t="shared" si="7"/>
        <v>0</v>
      </c>
      <c r="Y29" s="36"/>
      <c r="Z29" s="1352">
        <f t="shared" si="8"/>
        <v>-2.2177898285634434E-2</v>
      </c>
      <c r="AA29" s="1353"/>
    </row>
    <row r="30" spans="1:27" ht="12" customHeight="1" x14ac:dyDescent="0.25">
      <c r="A30" s="112"/>
      <c r="B30" s="32" t="s">
        <v>183</v>
      </c>
      <c r="C30" s="349" t="s">
        <v>70</v>
      </c>
      <c r="D30" s="1505">
        <f t="shared" si="3"/>
        <v>2071374</v>
      </c>
      <c r="E30" s="921">
        <v>1936940</v>
      </c>
      <c r="F30" s="921">
        <v>134434</v>
      </c>
      <c r="G30" s="199"/>
      <c r="H30" s="1505">
        <f t="shared" si="9"/>
        <v>2403403</v>
      </c>
      <c r="I30" s="921">
        <v>2243310</v>
      </c>
      <c r="J30" s="921">
        <v>160093</v>
      </c>
      <c r="K30" s="29"/>
      <c r="L30" s="1352">
        <f t="shared" si="4"/>
        <v>-0.13814953214254955</v>
      </c>
      <c r="M30" s="112"/>
      <c r="N30" s="1508">
        <f>VLOOKUP(B30,'FX rates'!$B$9:$K$116,9,FALSE)</f>
        <v>0.90380700000000003</v>
      </c>
      <c r="O30" s="1509">
        <v>0.91520000000000001</v>
      </c>
      <c r="P30" s="112"/>
      <c r="Q30" s="40" t="s">
        <v>183</v>
      </c>
      <c r="R30" s="1061">
        <f t="shared" si="0"/>
        <v>2291832.2163913311</v>
      </c>
      <c r="S30" s="75">
        <f t="shared" si="1"/>
        <v>2143090.2836556919</v>
      </c>
      <c r="T30" s="66">
        <f t="shared" si="2"/>
        <v>148741.93273563936</v>
      </c>
      <c r="U30" s="199"/>
      <c r="V30" s="194">
        <f t="shared" si="5"/>
        <v>2626095.9353146851</v>
      </c>
      <c r="W30" s="75">
        <f t="shared" si="6"/>
        <v>2451169.1433566432</v>
      </c>
      <c r="X30" s="75">
        <f t="shared" si="7"/>
        <v>174926.79195804195</v>
      </c>
      <c r="Y30" s="36"/>
      <c r="Z30" s="1352">
        <f t="shared" si="8"/>
        <v>-0.12728541803378524</v>
      </c>
      <c r="AA30" s="1353"/>
    </row>
    <row r="31" spans="1:27" ht="12" customHeight="1" x14ac:dyDescent="0.25">
      <c r="A31" s="112"/>
      <c r="B31" s="32" t="s">
        <v>184</v>
      </c>
      <c r="C31" s="349" t="s">
        <v>185</v>
      </c>
      <c r="D31" s="1505">
        <f t="shared" si="3"/>
        <v>284979.40000000002</v>
      </c>
      <c r="E31" s="921">
        <v>83203.77</v>
      </c>
      <c r="F31" s="921">
        <v>201775.63</v>
      </c>
      <c r="G31" s="199"/>
      <c r="H31" s="1505">
        <f t="shared" si="9"/>
        <v>175503.91</v>
      </c>
      <c r="I31" s="921">
        <v>68701.53</v>
      </c>
      <c r="J31" s="921">
        <v>106802.38</v>
      </c>
      <c r="K31" s="29"/>
      <c r="L31" s="1352">
        <f t="shared" si="4"/>
        <v>0.62377806853419981</v>
      </c>
      <c r="M31" s="112"/>
      <c r="N31" s="1508">
        <f>VLOOKUP(B31,'FX rates'!$B$9:$K$116,9,FALSE)</f>
        <v>99.808400000000006</v>
      </c>
      <c r="O31" s="1509">
        <v>100.518</v>
      </c>
      <c r="P31" s="112"/>
      <c r="Q31" s="40" t="s">
        <v>184</v>
      </c>
      <c r="R31" s="1061">
        <f t="shared" si="0"/>
        <v>2855.2646871405614</v>
      </c>
      <c r="S31" s="75">
        <f t="shared" si="1"/>
        <v>833.63494455376497</v>
      </c>
      <c r="T31" s="66">
        <f t="shared" si="2"/>
        <v>2021.6297425867963</v>
      </c>
      <c r="U31" s="199"/>
      <c r="V31" s="194">
        <f t="shared" si="5"/>
        <v>1745.9948466941244</v>
      </c>
      <c r="W31" s="75">
        <f t="shared" si="6"/>
        <v>683.4749000179072</v>
      </c>
      <c r="X31" s="75">
        <f t="shared" si="7"/>
        <v>1062.5199466762172</v>
      </c>
      <c r="Y31" s="36"/>
      <c r="Z31" s="1352">
        <f t="shared" si="8"/>
        <v>0.63532251687153263</v>
      </c>
      <c r="AA31" s="1353"/>
    </row>
    <row r="32" spans="1:27" ht="12" customHeight="1" x14ac:dyDescent="0.25">
      <c r="A32" s="112"/>
      <c r="B32" s="32" t="s">
        <v>186</v>
      </c>
      <c r="C32" s="349" t="s">
        <v>187</v>
      </c>
      <c r="D32" s="1505">
        <f t="shared" si="3"/>
        <v>14234.07</v>
      </c>
      <c r="E32" s="921">
        <v>585.71</v>
      </c>
      <c r="F32" s="921">
        <v>13648.36</v>
      </c>
      <c r="G32" s="199"/>
      <c r="H32" s="1505">
        <f t="shared" si="9"/>
        <v>16591.149999999998</v>
      </c>
      <c r="I32" s="921">
        <v>812.17</v>
      </c>
      <c r="J32" s="921">
        <v>15778.98</v>
      </c>
      <c r="K32" s="29"/>
      <c r="L32" s="1352">
        <f t="shared" si="4"/>
        <v>-0.14206851242981944</v>
      </c>
      <c r="M32" s="112"/>
      <c r="N32" s="1508">
        <f>VLOOKUP(B32,'FX rates'!$B$9:$K$116,9,FALSE)</f>
        <v>14.6919</v>
      </c>
      <c r="O32" s="1509">
        <v>15.3979</v>
      </c>
      <c r="P32" s="112"/>
      <c r="Q32" s="40" t="s">
        <v>186</v>
      </c>
      <c r="R32" s="1061">
        <f t="shared" si="0"/>
        <v>968.83793110489455</v>
      </c>
      <c r="S32" s="75">
        <f t="shared" si="1"/>
        <v>39.866184768477872</v>
      </c>
      <c r="T32" s="66">
        <f t="shared" si="2"/>
        <v>928.97174633641669</v>
      </c>
      <c r="U32" s="199"/>
      <c r="V32" s="194">
        <f t="shared" si="5"/>
        <v>1077.4943336428994</v>
      </c>
      <c r="W32" s="75">
        <f t="shared" si="6"/>
        <v>52.745504257074018</v>
      </c>
      <c r="X32" s="75">
        <f t="shared" si="7"/>
        <v>1024.7488293858253</v>
      </c>
      <c r="Y32" s="36"/>
      <c r="Z32" s="1352">
        <f t="shared" si="8"/>
        <v>-0.1008417391585239</v>
      </c>
      <c r="AA32" s="1353"/>
    </row>
    <row r="33" spans="1:27" ht="12" customHeight="1" x14ac:dyDescent="0.25">
      <c r="A33" s="112"/>
      <c r="B33" s="32" t="s">
        <v>188</v>
      </c>
      <c r="C33" s="349" t="s">
        <v>26</v>
      </c>
      <c r="D33" s="1505">
        <f t="shared" si="3"/>
        <v>445.96</v>
      </c>
      <c r="E33" s="921">
        <v>445.96</v>
      </c>
      <c r="F33" s="921">
        <v>0</v>
      </c>
      <c r="G33" s="199"/>
      <c r="H33" s="1505">
        <f t="shared" si="9"/>
        <v>320.38</v>
      </c>
      <c r="I33" s="921">
        <v>320.38</v>
      </c>
      <c r="J33" s="921">
        <v>0</v>
      </c>
      <c r="K33" s="29"/>
      <c r="L33" s="1352">
        <f t="shared" si="4"/>
        <v>0.39197203321056251</v>
      </c>
      <c r="M33" s="112"/>
      <c r="N33" s="1508">
        <f>VLOOKUP(B33,'FX rates'!$B$9:$K$116,9,FALSE)</f>
        <v>1</v>
      </c>
      <c r="O33" s="1509">
        <v>1</v>
      </c>
      <c r="P33" s="112"/>
      <c r="Q33" s="40" t="s">
        <v>188</v>
      </c>
      <c r="R33" s="1061">
        <f t="shared" si="0"/>
        <v>445.96</v>
      </c>
      <c r="S33" s="75">
        <f>E33/N33</f>
        <v>445.96</v>
      </c>
      <c r="T33" s="66">
        <f t="shared" si="2"/>
        <v>0</v>
      </c>
      <c r="U33" s="199"/>
      <c r="V33" s="194">
        <f t="shared" si="5"/>
        <v>320.38</v>
      </c>
      <c r="W33" s="75">
        <f t="shared" si="6"/>
        <v>320.38</v>
      </c>
      <c r="X33" s="75">
        <f t="shared" si="7"/>
        <v>0</v>
      </c>
      <c r="Y33" s="36"/>
      <c r="Z33" s="1352">
        <f t="shared" si="8"/>
        <v>0.39197203321056251</v>
      </c>
      <c r="AA33" s="1353"/>
    </row>
    <row r="34" spans="1:27" ht="12" customHeight="1" x14ac:dyDescent="0.25">
      <c r="A34" s="112"/>
      <c r="B34" s="32" t="s">
        <v>190</v>
      </c>
      <c r="C34" s="349" t="s">
        <v>191</v>
      </c>
      <c r="D34" s="1505">
        <f t="shared" si="3"/>
        <v>561648000</v>
      </c>
      <c r="E34" s="921">
        <v>561648000</v>
      </c>
      <c r="F34" s="921">
        <v>0</v>
      </c>
      <c r="G34" s="199"/>
      <c r="H34" s="1505">
        <f t="shared" si="9"/>
        <v>251908535</v>
      </c>
      <c r="I34" s="921">
        <v>251908535</v>
      </c>
      <c r="J34" s="921">
        <v>0</v>
      </c>
      <c r="K34" s="29"/>
      <c r="L34" s="1352">
        <f t="shared" si="4"/>
        <v>1.2295711417638153</v>
      </c>
      <c r="M34" s="112"/>
      <c r="N34" s="1508">
        <f>VLOOKUP(B34,'FX rates'!$B$9:$K$116,9,FALSE)</f>
        <v>30076.3</v>
      </c>
      <c r="O34" s="1509">
        <v>29830</v>
      </c>
      <c r="P34" s="112"/>
      <c r="Q34" s="40" t="s">
        <v>190</v>
      </c>
      <c r="R34" s="1061">
        <f t="shared" si="0"/>
        <v>18674.105524948216</v>
      </c>
      <c r="S34" s="75">
        <f t="shared" ref="S34:S40" si="10">E34/N34</f>
        <v>18674.105524948216</v>
      </c>
      <c r="T34" s="66">
        <f t="shared" si="2"/>
        <v>0</v>
      </c>
      <c r="U34" s="199"/>
      <c r="V34" s="194">
        <f t="shared" si="5"/>
        <v>8444.805062018102</v>
      </c>
      <c r="W34" s="75">
        <f t="shared" si="6"/>
        <v>8444.805062018102</v>
      </c>
      <c r="X34" s="75">
        <f t="shared" si="7"/>
        <v>0</v>
      </c>
      <c r="Y34" s="36"/>
      <c r="Z34" s="1352">
        <f t="shared" si="8"/>
        <v>1.2113127997398156</v>
      </c>
      <c r="AA34" s="1353"/>
    </row>
    <row r="35" spans="1:27" ht="12" customHeight="1" x14ac:dyDescent="0.25">
      <c r="A35" s="112"/>
      <c r="B35" s="32" t="s">
        <v>728</v>
      </c>
      <c r="C35" s="349" t="s">
        <v>736</v>
      </c>
      <c r="D35" s="1505">
        <f t="shared" si="3"/>
        <v>1.38</v>
      </c>
      <c r="E35" s="921">
        <v>1.38</v>
      </c>
      <c r="F35" s="921">
        <v>0</v>
      </c>
      <c r="G35" s="199"/>
      <c r="H35" s="1505">
        <f t="shared" si="9"/>
        <v>0.72</v>
      </c>
      <c r="I35" s="921">
        <v>0.72</v>
      </c>
      <c r="J35" s="921">
        <v>0</v>
      </c>
      <c r="K35" s="29"/>
      <c r="L35" s="1352">
        <f t="shared" si="4"/>
        <v>0.91666666666666652</v>
      </c>
      <c r="M35" s="112"/>
      <c r="N35" s="1508">
        <f>VLOOKUP(B35,'FX rates'!$B$9:$K$116,9,FALSE)</f>
        <v>12.0244</v>
      </c>
      <c r="O35" s="1509">
        <v>11.935700000000001</v>
      </c>
      <c r="P35" s="112"/>
      <c r="Q35" s="40" t="s">
        <v>728</v>
      </c>
      <c r="R35" s="1061">
        <f t="shared" si="0"/>
        <v>0.11476664116296863</v>
      </c>
      <c r="S35" s="75">
        <f t="shared" si="10"/>
        <v>0.11476664116296863</v>
      </c>
      <c r="T35" s="66">
        <f t="shared" si="2"/>
        <v>0</v>
      </c>
      <c r="U35" s="199"/>
      <c r="V35" s="194">
        <f t="shared" si="5"/>
        <v>6.0323231984718111E-2</v>
      </c>
      <c r="W35" s="75">
        <f t="shared" si="6"/>
        <v>6.0323231984718111E-2</v>
      </c>
      <c r="X35" s="75">
        <f t="shared" si="7"/>
        <v>0</v>
      </c>
      <c r="Y35" s="36"/>
      <c r="Z35" s="1352">
        <f t="shared" si="8"/>
        <v>0.90252805406783998</v>
      </c>
      <c r="AA35" s="1353"/>
    </row>
    <row r="36" spans="1:27" ht="12" customHeight="1" x14ac:dyDescent="0.25">
      <c r="A36" s="112"/>
      <c r="B36" s="32" t="s">
        <v>755</v>
      </c>
      <c r="C36" s="349" t="s">
        <v>172</v>
      </c>
      <c r="D36" s="1505">
        <f t="shared" si="3"/>
        <v>3142.62</v>
      </c>
      <c r="E36" s="921">
        <v>1571.31</v>
      </c>
      <c r="F36" s="921">
        <v>1571.31</v>
      </c>
      <c r="G36" s="199"/>
      <c r="H36" s="1505">
        <f t="shared" si="9"/>
        <v>2001.74</v>
      </c>
      <c r="I36" s="921">
        <v>2001.74</v>
      </c>
      <c r="J36" s="921">
        <v>0</v>
      </c>
      <c r="K36" s="29"/>
      <c r="L36" s="1352">
        <f t="shared" si="4"/>
        <v>0.56994414859072595</v>
      </c>
      <c r="M36" s="112"/>
      <c r="N36" s="1508">
        <f>VLOOKUP(B36,'FX rates'!$B$9:$K$116,9,FALSE)</f>
        <v>2.1408200000000002</v>
      </c>
      <c r="O36" s="1509">
        <v>2.0217000000000001</v>
      </c>
      <c r="P36" s="112"/>
      <c r="Q36" s="40" t="s">
        <v>755</v>
      </c>
      <c r="R36" s="1061">
        <f t="shared" si="0"/>
        <v>1467.9515325903158</v>
      </c>
      <c r="S36" s="75">
        <f t="shared" si="10"/>
        <v>733.97576629515788</v>
      </c>
      <c r="T36" s="66">
        <f t="shared" si="2"/>
        <v>733.97576629515788</v>
      </c>
      <c r="U36" s="199"/>
      <c r="V36" s="194">
        <f t="shared" si="5"/>
        <v>990.12712073997125</v>
      </c>
      <c r="W36" s="75">
        <f t="shared" si="6"/>
        <v>990.12712073997125</v>
      </c>
      <c r="X36" s="75">
        <f t="shared" si="7"/>
        <v>0</v>
      </c>
      <c r="Y36" s="36"/>
      <c r="Z36" s="1352">
        <f t="shared" si="8"/>
        <v>0.48258895432865478</v>
      </c>
      <c r="AA36" s="1353"/>
    </row>
    <row r="37" spans="1:27" ht="12" customHeight="1" x14ac:dyDescent="0.25">
      <c r="A37" s="112"/>
      <c r="B37" s="32" t="s">
        <v>192</v>
      </c>
      <c r="C37" s="349" t="s">
        <v>193</v>
      </c>
      <c r="D37" s="1505">
        <f t="shared" si="3"/>
        <v>345.12</v>
      </c>
      <c r="E37" s="921">
        <v>341.98</v>
      </c>
      <c r="F37" s="921">
        <v>3.14</v>
      </c>
      <c r="G37" s="199"/>
      <c r="H37" s="1505">
        <f t="shared" si="9"/>
        <v>830.3</v>
      </c>
      <c r="I37" s="921">
        <v>821.31</v>
      </c>
      <c r="J37" s="921">
        <v>8.99</v>
      </c>
      <c r="K37" s="29"/>
      <c r="L37" s="1352">
        <f t="shared" si="4"/>
        <v>-0.58434300855112609</v>
      </c>
      <c r="M37" s="112"/>
      <c r="N37" s="1508">
        <f>VLOOKUP(B37,'FX rates'!$B$9:$K$116,9,FALSE)</f>
        <v>25.302099999999999</v>
      </c>
      <c r="O37" s="1509">
        <v>23.732500000000002</v>
      </c>
      <c r="P37" s="112"/>
      <c r="Q37" s="40" t="s">
        <v>192</v>
      </c>
      <c r="R37" s="1061">
        <f t="shared" si="0"/>
        <v>13.639974547567199</v>
      </c>
      <c r="S37" s="75">
        <f t="shared" si="10"/>
        <v>13.515874176451758</v>
      </c>
      <c r="T37" s="66">
        <f t="shared" si="2"/>
        <v>0.12410037111544102</v>
      </c>
      <c r="U37" s="199"/>
      <c r="V37" s="194">
        <f t="shared" si="5"/>
        <v>34.985778995048975</v>
      </c>
      <c r="W37" s="75">
        <f t="shared" si="6"/>
        <v>34.606973559464862</v>
      </c>
      <c r="X37" s="75">
        <f t="shared" si="7"/>
        <v>0.37880543558411461</v>
      </c>
      <c r="Y37" s="36"/>
      <c r="Z37" s="1352">
        <f t="shared" si="8"/>
        <v>-0.61012803089228151</v>
      </c>
      <c r="AA37" s="1353"/>
    </row>
    <row r="38" spans="1:27" ht="12" customHeight="1" x14ac:dyDescent="0.25">
      <c r="A38" s="112"/>
      <c r="B38" s="32" t="s">
        <v>194</v>
      </c>
      <c r="C38" s="349" t="s">
        <v>195</v>
      </c>
      <c r="D38" s="1505">
        <f t="shared" si="3"/>
        <v>190695.54</v>
      </c>
      <c r="E38" s="921">
        <v>189484</v>
      </c>
      <c r="F38" s="921">
        <v>1211.54</v>
      </c>
      <c r="G38" s="199"/>
      <c r="H38" s="1505">
        <f t="shared" si="9"/>
        <v>205001.22999999998</v>
      </c>
      <c r="I38" s="921">
        <v>204216.8</v>
      </c>
      <c r="J38" s="921">
        <v>784.43</v>
      </c>
      <c r="K38" s="29"/>
      <c r="L38" s="1352">
        <f t="shared" si="4"/>
        <v>-6.9783434957926715E-2</v>
      </c>
      <c r="M38" s="112"/>
      <c r="N38" s="1508">
        <f>VLOOKUP(B38,'FX rates'!$B$9:$K$116,9,FALSE)</f>
        <v>3.94089</v>
      </c>
      <c r="O38" s="1509">
        <v>3.8803999999999998</v>
      </c>
      <c r="P38" s="112"/>
      <c r="Q38" s="40" t="s">
        <v>194</v>
      </c>
      <c r="R38" s="1061">
        <f t="shared" si="0"/>
        <v>48388.952749252072</v>
      </c>
      <c r="S38" s="75">
        <f t="shared" si="10"/>
        <v>48081.524731723039</v>
      </c>
      <c r="T38" s="66">
        <f t="shared" si="2"/>
        <v>307.42801752903529</v>
      </c>
      <c r="U38" s="199"/>
      <c r="V38" s="194">
        <f t="shared" si="5"/>
        <v>52829.922172971856</v>
      </c>
      <c r="W38" s="75">
        <f t="shared" si="6"/>
        <v>52627.770332955362</v>
      </c>
      <c r="X38" s="75">
        <f t="shared" si="7"/>
        <v>202.15184001649314</v>
      </c>
      <c r="Y38" s="36"/>
      <c r="Z38" s="1352">
        <f t="shared" si="8"/>
        <v>-8.4061631004859083E-2</v>
      </c>
      <c r="AA38" s="1353"/>
    </row>
    <row r="39" spans="1:27" ht="12" customHeight="1" x14ac:dyDescent="0.25">
      <c r="A39" s="112"/>
      <c r="B39" s="32" t="s">
        <v>196</v>
      </c>
      <c r="C39" s="349" t="s">
        <v>70</v>
      </c>
      <c r="D39" s="1505">
        <f t="shared" si="3"/>
        <v>27975.7</v>
      </c>
      <c r="E39" s="921">
        <v>27847.8</v>
      </c>
      <c r="F39" s="921">
        <v>127.9</v>
      </c>
      <c r="G39" s="199"/>
      <c r="H39" s="1505">
        <f t="shared" si="9"/>
        <v>29212.3</v>
      </c>
      <c r="I39" s="921">
        <v>29042</v>
      </c>
      <c r="J39" s="921">
        <v>170.3</v>
      </c>
      <c r="K39" s="29"/>
      <c r="L39" s="1352">
        <f t="shared" si="4"/>
        <v>-4.233148365585726E-2</v>
      </c>
      <c r="M39" s="112"/>
      <c r="N39" s="1508">
        <f>VLOOKUP(B39,'FX rates'!$B$9:$K$116,9,FALSE)</f>
        <v>0.90380700000000003</v>
      </c>
      <c r="O39" s="1509">
        <v>0.91520000000000001</v>
      </c>
      <c r="P39" s="112"/>
      <c r="Q39" s="40" t="s">
        <v>196</v>
      </c>
      <c r="R39" s="1061">
        <f t="shared" si="0"/>
        <v>30953.179163250559</v>
      </c>
      <c r="S39" s="75">
        <f t="shared" si="10"/>
        <v>30811.666650070201</v>
      </c>
      <c r="T39" s="66">
        <f t="shared" si="2"/>
        <v>141.51251318035821</v>
      </c>
      <c r="U39" s="199"/>
      <c r="V39" s="194">
        <f t="shared" si="5"/>
        <v>31919.034090909088</v>
      </c>
      <c r="W39" s="75">
        <f t="shared" si="6"/>
        <v>31732.954545454544</v>
      </c>
      <c r="X39" s="75">
        <f t="shared" si="7"/>
        <v>186.07954545454547</v>
      </c>
      <c r="Y39" s="36"/>
      <c r="Z39" s="1352">
        <f t="shared" si="8"/>
        <v>-3.0259528684598136E-2</v>
      </c>
      <c r="AA39" s="1353"/>
    </row>
    <row r="40" spans="1:27" ht="12" customHeight="1" x14ac:dyDescent="0.25">
      <c r="A40" s="112"/>
      <c r="B40" s="42" t="s">
        <v>197</v>
      </c>
      <c r="C40" s="352" t="s">
        <v>198</v>
      </c>
      <c r="D40" s="613">
        <f t="shared" si="3"/>
        <v>2254.69</v>
      </c>
      <c r="E40" s="1168">
        <v>2254.69</v>
      </c>
      <c r="F40" s="1168">
        <v>0</v>
      </c>
      <c r="G40" s="199"/>
      <c r="H40" s="613">
        <f t="shared" si="9"/>
        <v>2948.89</v>
      </c>
      <c r="I40" s="1168">
        <v>2948.89</v>
      </c>
      <c r="J40" s="1168">
        <v>0</v>
      </c>
      <c r="K40" s="29"/>
      <c r="L40" s="1354">
        <f t="shared" si="4"/>
        <v>-0.23541061212863135</v>
      </c>
      <c r="M40" s="112"/>
      <c r="N40" s="1510">
        <f>VLOOKUP(B40,'FX rates'!$B$9:$K$116,9,FALSE)</f>
        <v>6.7894600000000001</v>
      </c>
      <c r="O40" s="1511">
        <v>6.9584999999999999</v>
      </c>
      <c r="P40" s="112"/>
      <c r="Q40" s="46" t="s">
        <v>197</v>
      </c>
      <c r="R40" s="1062">
        <f t="shared" si="0"/>
        <v>332.08679335322694</v>
      </c>
      <c r="S40" s="75">
        <f t="shared" si="10"/>
        <v>332.08679335322694</v>
      </c>
      <c r="T40" s="1060">
        <f t="shared" si="2"/>
        <v>0</v>
      </c>
      <c r="U40" s="199"/>
      <c r="V40" s="894">
        <f t="shared" si="5"/>
        <v>423.78242437306892</v>
      </c>
      <c r="W40" s="821">
        <f t="shared" si="6"/>
        <v>423.78242437306892</v>
      </c>
      <c r="X40" s="78">
        <f t="shared" si="7"/>
        <v>0</v>
      </c>
      <c r="Y40" s="36"/>
      <c r="Z40" s="1354">
        <f t="shared" si="8"/>
        <v>-0.21637431319973632</v>
      </c>
      <c r="AA40" s="1353"/>
    </row>
    <row r="41" spans="1:27" ht="12" customHeight="1" x14ac:dyDescent="0.25">
      <c r="A41" s="112"/>
      <c r="B41" s="112"/>
      <c r="C41" s="112"/>
      <c r="D41" s="112"/>
      <c r="E41" s="112"/>
      <c r="F41" s="112"/>
      <c r="G41" s="112"/>
      <c r="H41" s="166"/>
      <c r="I41" s="166"/>
      <c r="J41" s="166"/>
      <c r="K41" s="166"/>
      <c r="L41" s="112"/>
      <c r="M41" s="112"/>
      <c r="N41" s="112"/>
      <c r="O41" s="112"/>
      <c r="P41" s="112"/>
      <c r="Q41" s="157" t="s">
        <v>30</v>
      </c>
      <c r="R41" s="317">
        <f>SUM(R24:R40)</f>
        <v>2407799.2504969649</v>
      </c>
      <c r="S41" s="199"/>
      <c r="T41" s="199"/>
      <c r="U41" s="199"/>
      <c r="V41" s="317">
        <f>SUM(V24:V40)</f>
        <v>2733978.3909698068</v>
      </c>
      <c r="W41" s="199"/>
      <c r="X41" s="199"/>
      <c r="Y41" s="112"/>
      <c r="Z41" s="1355">
        <f t="shared" si="8"/>
        <v>-0.11930567613489385</v>
      </c>
      <c r="AA41" s="202"/>
    </row>
    <row r="42" spans="1:27" ht="12" customHeight="1" x14ac:dyDescent="0.25">
      <c r="A42" s="112"/>
      <c r="B42" s="203"/>
      <c r="C42" s="112"/>
      <c r="D42" s="112"/>
      <c r="E42" s="112"/>
      <c r="F42" s="112"/>
      <c r="G42" s="112"/>
      <c r="H42" s="166"/>
      <c r="I42" s="166"/>
      <c r="J42" s="166"/>
      <c r="K42" s="166"/>
      <c r="L42" s="112"/>
      <c r="M42" s="112"/>
      <c r="N42" s="112"/>
      <c r="O42" s="112"/>
      <c r="P42" s="112"/>
      <c r="Q42" s="112"/>
      <c r="R42" s="112"/>
      <c r="S42" s="112"/>
      <c r="T42" s="112"/>
      <c r="U42" s="112"/>
      <c r="V42" s="113"/>
      <c r="W42" s="112"/>
      <c r="X42" s="112"/>
      <c r="Y42" s="112"/>
      <c r="Z42" s="204"/>
      <c r="AA42" s="202"/>
    </row>
    <row r="43" spans="1:27" ht="12" customHeight="1" x14ac:dyDescent="0.25">
      <c r="A43" s="112"/>
      <c r="B43" s="80"/>
      <c r="C43" s="112"/>
      <c r="D43" s="112"/>
      <c r="E43" s="112"/>
      <c r="F43" s="112"/>
      <c r="G43" s="112"/>
      <c r="H43" s="112"/>
      <c r="I43" s="112"/>
      <c r="J43" s="112"/>
      <c r="K43" s="112"/>
      <c r="L43" s="112"/>
      <c r="M43" s="112"/>
      <c r="N43" s="112"/>
      <c r="O43" s="112"/>
      <c r="P43" s="112"/>
      <c r="Q43" s="1188" t="s">
        <v>132</v>
      </c>
      <c r="R43" s="1189">
        <f>SUM(R14,R21,R41)</f>
        <v>2424894.3356590457</v>
      </c>
      <c r="S43" s="1360"/>
      <c r="T43" s="1360"/>
      <c r="U43" s="1360"/>
      <c r="V43" s="1189">
        <f>SUM(V14,V21,V41)</f>
        <v>2749715.9137704112</v>
      </c>
      <c r="W43" s="1361"/>
      <c r="X43" s="1361"/>
      <c r="Y43" s="1361"/>
      <c r="Z43" s="1362">
        <f>R43/V43-1</f>
        <v>-0.1181291407176569</v>
      </c>
      <c r="AA43" s="202"/>
    </row>
    <row r="44" spans="1:27" ht="12" customHeight="1" x14ac:dyDescent="0.25">
      <c r="A44" s="187"/>
      <c r="B44" s="187"/>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202"/>
    </row>
    <row r="45" spans="1:27" ht="12" customHeight="1" x14ac:dyDescent="0.25">
      <c r="A45" s="112"/>
      <c r="B45" s="87" t="s">
        <v>716</v>
      </c>
      <c r="C45" s="112"/>
      <c r="D45" s="112"/>
      <c r="E45" s="112"/>
      <c r="F45" s="112"/>
      <c r="G45" s="112"/>
      <c r="H45" s="112"/>
      <c r="I45" s="112"/>
      <c r="J45" s="112"/>
      <c r="K45" s="112"/>
      <c r="L45" s="112"/>
      <c r="M45" s="112"/>
      <c r="N45" s="112"/>
      <c r="O45" s="112"/>
      <c r="P45" s="112"/>
      <c r="Q45" s="87"/>
      <c r="R45" s="112"/>
      <c r="S45" s="112"/>
      <c r="T45" s="112"/>
      <c r="U45" s="112"/>
      <c r="V45" s="112"/>
      <c r="W45" s="112"/>
      <c r="X45" s="112"/>
      <c r="Y45" s="112"/>
      <c r="Z45" s="112"/>
    </row>
    <row r="46" spans="1:27" ht="12" customHeight="1" x14ac:dyDescent="0.25">
      <c r="A46" s="112"/>
      <c r="B46" s="87" t="s">
        <v>111</v>
      </c>
      <c r="C46" s="112"/>
      <c r="D46" s="112"/>
      <c r="E46" s="112"/>
      <c r="F46" s="112"/>
      <c r="G46" s="112"/>
      <c r="H46" s="112"/>
      <c r="I46" s="112"/>
      <c r="J46" s="112"/>
      <c r="K46" s="112"/>
      <c r="L46" s="112"/>
      <c r="M46" s="112"/>
      <c r="N46" s="112"/>
      <c r="O46" s="112"/>
      <c r="P46" s="112"/>
      <c r="Q46" s="87"/>
      <c r="R46" s="112"/>
      <c r="S46" s="112"/>
      <c r="T46" s="112"/>
      <c r="U46" s="112"/>
      <c r="V46" s="112"/>
      <c r="W46" s="112"/>
      <c r="X46" s="112"/>
      <c r="Y46" s="112"/>
      <c r="Z46" s="112"/>
    </row>
    <row r="47" spans="1:27" ht="12" customHeight="1" x14ac:dyDescent="0.25">
      <c r="A47" s="112"/>
      <c r="B47" s="87" t="s">
        <v>112</v>
      </c>
      <c r="C47" s="112"/>
      <c r="D47" s="112"/>
      <c r="E47" s="112"/>
      <c r="F47" s="112"/>
      <c r="G47" s="112"/>
      <c r="H47" s="112"/>
      <c r="I47" s="112"/>
      <c r="J47" s="112"/>
      <c r="K47" s="112"/>
      <c r="L47" s="112"/>
      <c r="M47" s="112"/>
      <c r="N47" s="112"/>
      <c r="O47" s="112"/>
      <c r="P47" s="112"/>
      <c r="Q47" s="87"/>
      <c r="R47" s="112"/>
      <c r="S47" s="112"/>
      <c r="T47" s="112"/>
      <c r="U47" s="112"/>
      <c r="V47" s="112"/>
      <c r="W47" s="112"/>
      <c r="X47" s="112"/>
      <c r="Y47" s="112"/>
      <c r="Z47" s="112"/>
    </row>
    <row r="48" spans="1:27" ht="12" customHeight="1" x14ac:dyDescent="0.25">
      <c r="B48" s="94" t="s">
        <v>113</v>
      </c>
      <c r="Q48" s="94"/>
    </row>
    <row r="49" spans="2:17" ht="12" customHeight="1" x14ac:dyDescent="0.25">
      <c r="B49" s="87" t="s">
        <v>717</v>
      </c>
      <c r="Q49" s="87"/>
    </row>
    <row r="50" spans="2:17" ht="12" customHeight="1" x14ac:dyDescent="0.25">
      <c r="B50" s="87" t="s">
        <v>718</v>
      </c>
      <c r="Q50" s="87"/>
    </row>
    <row r="51" spans="2:17" ht="12" customHeight="1" x14ac:dyDescent="0.25"/>
    <row r="52" spans="2:17" ht="12" customHeight="1" x14ac:dyDescent="0.25">
      <c r="B52" s="81"/>
      <c r="Q52" s="81"/>
    </row>
    <row r="53" spans="2:17" ht="12" customHeight="1" x14ac:dyDescent="0.25">
      <c r="B53" s="81"/>
      <c r="Q53" s="81"/>
    </row>
    <row r="54" spans="2:17" ht="12" customHeight="1" x14ac:dyDescent="0.25">
      <c r="B54" s="81"/>
      <c r="Q54" s="81"/>
    </row>
    <row r="55" spans="2:17" ht="12" customHeight="1" x14ac:dyDescent="0.25">
      <c r="B55" s="81"/>
      <c r="Q55" s="81"/>
    </row>
    <row r="56" spans="2:17" ht="12" customHeight="1" x14ac:dyDescent="0.25">
      <c r="B56" s="81"/>
      <c r="Q56" s="81"/>
    </row>
    <row r="57" spans="2:17" ht="12" customHeight="1" x14ac:dyDescent="0.25">
      <c r="B57" s="81"/>
      <c r="Q57" s="81"/>
    </row>
    <row r="58" spans="2:17" ht="12" customHeight="1" x14ac:dyDescent="0.25">
      <c r="B58" s="81"/>
      <c r="Q58" s="81"/>
    </row>
    <row r="59" spans="2:17" ht="12" customHeight="1" x14ac:dyDescent="0.25">
      <c r="B59" s="81"/>
      <c r="Q59" s="81"/>
    </row>
    <row r="60" spans="2:17" ht="12" customHeight="1" x14ac:dyDescent="0.25">
      <c r="B60" s="81"/>
      <c r="Q60" s="81"/>
    </row>
    <row r="61" spans="2:17" ht="12" customHeight="1" x14ac:dyDescent="0.25">
      <c r="B61" s="81"/>
      <c r="Q61" s="81"/>
    </row>
    <row r="62" spans="2:17" ht="12" customHeight="1" x14ac:dyDescent="0.25">
      <c r="B62" s="81"/>
    </row>
  </sheetData>
  <sortState ref="B24:Z40">
    <sortCondition ref="B24"/>
  </sortState>
  <mergeCells count="23">
    <mergeCell ref="W6:W7"/>
    <mergeCell ref="Z5:Z7"/>
    <mergeCell ref="D6:D7"/>
    <mergeCell ref="E6:E7"/>
    <mergeCell ref="F6:F7"/>
    <mergeCell ref="H6:H7"/>
    <mergeCell ref="I6:I7"/>
    <mergeCell ref="N5:N7"/>
    <mergeCell ref="X6:X7"/>
    <mergeCell ref="O5:O7"/>
    <mergeCell ref="Q5:Q7"/>
    <mergeCell ref="R5:T5"/>
    <mergeCell ref="V5:X5"/>
    <mergeCell ref="R6:R7"/>
    <mergeCell ref="S6:S7"/>
    <mergeCell ref="T6:T7"/>
    <mergeCell ref="V6:V7"/>
    <mergeCell ref="B5:B7"/>
    <mergeCell ref="C5:C7"/>
    <mergeCell ref="D5:F5"/>
    <mergeCell ref="H5:J5"/>
    <mergeCell ref="L5:L7"/>
    <mergeCell ref="J6:J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D48"/>
  <sheetViews>
    <sheetView showGridLines="0" zoomScale="85" zoomScaleNormal="85" workbookViewId="0">
      <selection activeCell="N21" sqref="N21"/>
    </sheetView>
  </sheetViews>
  <sheetFormatPr defaultColWidth="11.42578125" defaultRowHeight="15" x14ac:dyDescent="0.25"/>
  <cols>
    <col min="1" max="1" width="2.85546875" style="2" customWidth="1"/>
    <col min="2" max="2" width="49.7109375" style="2" customWidth="1"/>
    <col min="3" max="3" width="6" style="111" customWidth="1"/>
    <col min="4" max="6" width="15.7109375" style="2" customWidth="1"/>
    <col min="7" max="7" width="2.85546875" style="2" customWidth="1"/>
    <col min="8" max="10" width="15.7109375" style="2" customWidth="1"/>
    <col min="11" max="11" width="2.85546875" style="2" customWidth="1"/>
    <col min="12" max="12" width="10.85546875" style="2" customWidth="1"/>
    <col min="13" max="13" width="2.85546875" style="2" customWidth="1"/>
    <col min="14" max="15" width="15.7109375" style="2" customWidth="1"/>
    <col min="16" max="16" width="2.85546875" style="2" customWidth="1"/>
    <col min="17" max="17" width="52.85546875" style="2" customWidth="1"/>
    <col min="18" max="20" width="15.7109375" style="2" customWidth="1"/>
    <col min="21" max="21" width="2.85546875" style="2" customWidth="1"/>
    <col min="22" max="24" width="15.7109375" style="2" customWidth="1"/>
    <col min="25" max="25" width="2.85546875" style="2" customWidth="1"/>
    <col min="26" max="26" width="10.85546875" style="2" customWidth="1"/>
    <col min="27" max="27" width="2.85546875" style="2" customWidth="1"/>
    <col min="28" max="256" width="11.42578125" style="2"/>
    <col min="257" max="257" width="2.85546875" style="2" customWidth="1"/>
    <col min="258" max="258" width="49.7109375" style="2" customWidth="1"/>
    <col min="259" max="259" width="6" style="2" customWidth="1"/>
    <col min="260" max="262" width="15.7109375" style="2" customWidth="1"/>
    <col min="263" max="263" width="2.85546875" style="2" customWidth="1"/>
    <col min="264" max="266" width="15.7109375" style="2" customWidth="1"/>
    <col min="267" max="267" width="2.85546875" style="2" customWidth="1"/>
    <col min="268" max="268" width="10.85546875" style="2" customWidth="1"/>
    <col min="269" max="269" width="2.85546875" style="2" customWidth="1"/>
    <col min="270" max="271" width="15.7109375" style="2" customWidth="1"/>
    <col min="272" max="272" width="2.85546875" style="2" customWidth="1"/>
    <col min="273" max="273" width="52.85546875" style="2" customWidth="1"/>
    <col min="274" max="276" width="15.7109375" style="2" customWidth="1"/>
    <col min="277" max="277" width="2.85546875" style="2" customWidth="1"/>
    <col min="278" max="280" width="15.7109375" style="2" customWidth="1"/>
    <col min="281" max="281" width="2.85546875" style="2" customWidth="1"/>
    <col min="282" max="282" width="10.85546875" style="2" customWidth="1"/>
    <col min="283" max="283" width="2.85546875" style="2" customWidth="1"/>
    <col min="284" max="512" width="11.42578125" style="2"/>
    <col min="513" max="513" width="2.85546875" style="2" customWidth="1"/>
    <col min="514" max="514" width="49.7109375" style="2" customWidth="1"/>
    <col min="515" max="515" width="6" style="2" customWidth="1"/>
    <col min="516" max="518" width="15.7109375" style="2" customWidth="1"/>
    <col min="519" max="519" width="2.85546875" style="2" customWidth="1"/>
    <col min="520" max="522" width="15.7109375" style="2" customWidth="1"/>
    <col min="523" max="523" width="2.85546875" style="2" customWidth="1"/>
    <col min="524" max="524" width="10.85546875" style="2" customWidth="1"/>
    <col min="525" max="525" width="2.85546875" style="2" customWidth="1"/>
    <col min="526" max="527" width="15.7109375" style="2" customWidth="1"/>
    <col min="528" max="528" width="2.85546875" style="2" customWidth="1"/>
    <col min="529" max="529" width="52.85546875" style="2" customWidth="1"/>
    <col min="530" max="532" width="15.7109375" style="2" customWidth="1"/>
    <col min="533" max="533" width="2.85546875" style="2" customWidth="1"/>
    <col min="534" max="536" width="15.7109375" style="2" customWidth="1"/>
    <col min="537" max="537" width="2.85546875" style="2" customWidth="1"/>
    <col min="538" max="538" width="10.85546875" style="2" customWidth="1"/>
    <col min="539" max="539" width="2.85546875" style="2" customWidth="1"/>
    <col min="540" max="768" width="11.42578125" style="2"/>
    <col min="769" max="769" width="2.85546875" style="2" customWidth="1"/>
    <col min="770" max="770" width="49.7109375" style="2" customWidth="1"/>
    <col min="771" max="771" width="6" style="2" customWidth="1"/>
    <col min="772" max="774" width="15.7109375" style="2" customWidth="1"/>
    <col min="775" max="775" width="2.85546875" style="2" customWidth="1"/>
    <col min="776" max="778" width="15.7109375" style="2" customWidth="1"/>
    <col min="779" max="779" width="2.85546875" style="2" customWidth="1"/>
    <col min="780" max="780" width="10.85546875" style="2" customWidth="1"/>
    <col min="781" max="781" width="2.85546875" style="2" customWidth="1"/>
    <col min="782" max="783" width="15.7109375" style="2" customWidth="1"/>
    <col min="784" max="784" width="2.85546875" style="2" customWidth="1"/>
    <col min="785" max="785" width="52.85546875" style="2" customWidth="1"/>
    <col min="786" max="788" width="15.7109375" style="2" customWidth="1"/>
    <col min="789" max="789" width="2.85546875" style="2" customWidth="1"/>
    <col min="790" max="792" width="15.7109375" style="2" customWidth="1"/>
    <col min="793" max="793" width="2.85546875" style="2" customWidth="1"/>
    <col min="794" max="794" width="10.85546875" style="2" customWidth="1"/>
    <col min="795" max="795" width="2.85546875" style="2" customWidth="1"/>
    <col min="796" max="1024" width="11.42578125" style="2"/>
    <col min="1025" max="1025" width="2.85546875" style="2" customWidth="1"/>
    <col min="1026" max="1026" width="49.7109375" style="2" customWidth="1"/>
    <col min="1027" max="1027" width="6" style="2" customWidth="1"/>
    <col min="1028" max="1030" width="15.7109375" style="2" customWidth="1"/>
    <col min="1031" max="1031" width="2.85546875" style="2" customWidth="1"/>
    <col min="1032" max="1034" width="15.7109375" style="2" customWidth="1"/>
    <col min="1035" max="1035" width="2.85546875" style="2" customWidth="1"/>
    <col min="1036" max="1036" width="10.85546875" style="2" customWidth="1"/>
    <col min="1037" max="1037" width="2.85546875" style="2" customWidth="1"/>
    <col min="1038" max="1039" width="15.7109375" style="2" customWidth="1"/>
    <col min="1040" max="1040" width="2.85546875" style="2" customWidth="1"/>
    <col min="1041" max="1041" width="52.85546875" style="2" customWidth="1"/>
    <col min="1042" max="1044" width="15.7109375" style="2" customWidth="1"/>
    <col min="1045" max="1045" width="2.85546875" style="2" customWidth="1"/>
    <col min="1046" max="1048" width="15.7109375" style="2" customWidth="1"/>
    <col min="1049" max="1049" width="2.85546875" style="2" customWidth="1"/>
    <col min="1050" max="1050" width="10.85546875" style="2" customWidth="1"/>
    <col min="1051" max="1051" width="2.85546875" style="2" customWidth="1"/>
    <col min="1052" max="1280" width="11.42578125" style="2"/>
    <col min="1281" max="1281" width="2.85546875" style="2" customWidth="1"/>
    <col min="1282" max="1282" width="49.7109375" style="2" customWidth="1"/>
    <col min="1283" max="1283" width="6" style="2" customWidth="1"/>
    <col min="1284" max="1286" width="15.7109375" style="2" customWidth="1"/>
    <col min="1287" max="1287" width="2.85546875" style="2" customWidth="1"/>
    <col min="1288" max="1290" width="15.7109375" style="2" customWidth="1"/>
    <col min="1291" max="1291" width="2.85546875" style="2" customWidth="1"/>
    <col min="1292" max="1292" width="10.85546875" style="2" customWidth="1"/>
    <col min="1293" max="1293" width="2.85546875" style="2" customWidth="1"/>
    <col min="1294" max="1295" width="15.7109375" style="2" customWidth="1"/>
    <col min="1296" max="1296" width="2.85546875" style="2" customWidth="1"/>
    <col min="1297" max="1297" width="52.85546875" style="2" customWidth="1"/>
    <col min="1298" max="1300" width="15.7109375" style="2" customWidth="1"/>
    <col min="1301" max="1301" width="2.85546875" style="2" customWidth="1"/>
    <col min="1302" max="1304" width="15.7109375" style="2" customWidth="1"/>
    <col min="1305" max="1305" width="2.85546875" style="2" customWidth="1"/>
    <col min="1306" max="1306" width="10.85546875" style="2" customWidth="1"/>
    <col min="1307" max="1307" width="2.85546875" style="2" customWidth="1"/>
    <col min="1308" max="1536" width="11.42578125" style="2"/>
    <col min="1537" max="1537" width="2.85546875" style="2" customWidth="1"/>
    <col min="1538" max="1538" width="49.7109375" style="2" customWidth="1"/>
    <col min="1539" max="1539" width="6" style="2" customWidth="1"/>
    <col min="1540" max="1542" width="15.7109375" style="2" customWidth="1"/>
    <col min="1543" max="1543" width="2.85546875" style="2" customWidth="1"/>
    <col min="1544" max="1546" width="15.7109375" style="2" customWidth="1"/>
    <col min="1547" max="1547" width="2.85546875" style="2" customWidth="1"/>
    <col min="1548" max="1548" width="10.85546875" style="2" customWidth="1"/>
    <col min="1549" max="1549" width="2.85546875" style="2" customWidth="1"/>
    <col min="1550" max="1551" width="15.7109375" style="2" customWidth="1"/>
    <col min="1552" max="1552" width="2.85546875" style="2" customWidth="1"/>
    <col min="1553" max="1553" width="52.85546875" style="2" customWidth="1"/>
    <col min="1554" max="1556" width="15.7109375" style="2" customWidth="1"/>
    <col min="1557" max="1557" width="2.85546875" style="2" customWidth="1"/>
    <col min="1558" max="1560" width="15.7109375" style="2" customWidth="1"/>
    <col min="1561" max="1561" width="2.85546875" style="2" customWidth="1"/>
    <col min="1562" max="1562" width="10.85546875" style="2" customWidth="1"/>
    <col min="1563" max="1563" width="2.85546875" style="2" customWidth="1"/>
    <col min="1564" max="1792" width="11.42578125" style="2"/>
    <col min="1793" max="1793" width="2.85546875" style="2" customWidth="1"/>
    <col min="1794" max="1794" width="49.7109375" style="2" customWidth="1"/>
    <col min="1795" max="1795" width="6" style="2" customWidth="1"/>
    <col min="1796" max="1798" width="15.7109375" style="2" customWidth="1"/>
    <col min="1799" max="1799" width="2.85546875" style="2" customWidth="1"/>
    <col min="1800" max="1802" width="15.7109375" style="2" customWidth="1"/>
    <col min="1803" max="1803" width="2.85546875" style="2" customWidth="1"/>
    <col min="1804" max="1804" width="10.85546875" style="2" customWidth="1"/>
    <col min="1805" max="1805" width="2.85546875" style="2" customWidth="1"/>
    <col min="1806" max="1807" width="15.7109375" style="2" customWidth="1"/>
    <col min="1808" max="1808" width="2.85546875" style="2" customWidth="1"/>
    <col min="1809" max="1809" width="52.85546875" style="2" customWidth="1"/>
    <col min="1810" max="1812" width="15.7109375" style="2" customWidth="1"/>
    <col min="1813" max="1813" width="2.85546875" style="2" customWidth="1"/>
    <col min="1814" max="1816" width="15.7109375" style="2" customWidth="1"/>
    <col min="1817" max="1817" width="2.85546875" style="2" customWidth="1"/>
    <col min="1818" max="1818" width="10.85546875" style="2" customWidth="1"/>
    <col min="1819" max="1819" width="2.85546875" style="2" customWidth="1"/>
    <col min="1820" max="2048" width="11.42578125" style="2"/>
    <col min="2049" max="2049" width="2.85546875" style="2" customWidth="1"/>
    <col min="2050" max="2050" width="49.7109375" style="2" customWidth="1"/>
    <col min="2051" max="2051" width="6" style="2" customWidth="1"/>
    <col min="2052" max="2054" width="15.7109375" style="2" customWidth="1"/>
    <col min="2055" max="2055" width="2.85546875" style="2" customWidth="1"/>
    <col min="2056" max="2058" width="15.7109375" style="2" customWidth="1"/>
    <col min="2059" max="2059" width="2.85546875" style="2" customWidth="1"/>
    <col min="2060" max="2060" width="10.85546875" style="2" customWidth="1"/>
    <col min="2061" max="2061" width="2.85546875" style="2" customWidth="1"/>
    <col min="2062" max="2063" width="15.7109375" style="2" customWidth="1"/>
    <col min="2064" max="2064" width="2.85546875" style="2" customWidth="1"/>
    <col min="2065" max="2065" width="52.85546875" style="2" customWidth="1"/>
    <col min="2066" max="2068" width="15.7109375" style="2" customWidth="1"/>
    <col min="2069" max="2069" width="2.85546875" style="2" customWidth="1"/>
    <col min="2070" max="2072" width="15.7109375" style="2" customWidth="1"/>
    <col min="2073" max="2073" width="2.85546875" style="2" customWidth="1"/>
    <col min="2074" max="2074" width="10.85546875" style="2" customWidth="1"/>
    <col min="2075" max="2075" width="2.85546875" style="2" customWidth="1"/>
    <col min="2076" max="2304" width="11.42578125" style="2"/>
    <col min="2305" max="2305" width="2.85546875" style="2" customWidth="1"/>
    <col min="2306" max="2306" width="49.7109375" style="2" customWidth="1"/>
    <col min="2307" max="2307" width="6" style="2" customWidth="1"/>
    <col min="2308" max="2310" width="15.7109375" style="2" customWidth="1"/>
    <col min="2311" max="2311" width="2.85546875" style="2" customWidth="1"/>
    <col min="2312" max="2314" width="15.7109375" style="2" customWidth="1"/>
    <col min="2315" max="2315" width="2.85546875" style="2" customWidth="1"/>
    <col min="2316" max="2316" width="10.85546875" style="2" customWidth="1"/>
    <col min="2317" max="2317" width="2.85546875" style="2" customWidth="1"/>
    <col min="2318" max="2319" width="15.7109375" style="2" customWidth="1"/>
    <col min="2320" max="2320" width="2.85546875" style="2" customWidth="1"/>
    <col min="2321" max="2321" width="52.85546875" style="2" customWidth="1"/>
    <col min="2322" max="2324" width="15.7109375" style="2" customWidth="1"/>
    <col min="2325" max="2325" width="2.85546875" style="2" customWidth="1"/>
    <col min="2326" max="2328" width="15.7109375" style="2" customWidth="1"/>
    <col min="2329" max="2329" width="2.85546875" style="2" customWidth="1"/>
    <col min="2330" max="2330" width="10.85546875" style="2" customWidth="1"/>
    <col min="2331" max="2331" width="2.85546875" style="2" customWidth="1"/>
    <col min="2332" max="2560" width="11.42578125" style="2"/>
    <col min="2561" max="2561" width="2.85546875" style="2" customWidth="1"/>
    <col min="2562" max="2562" width="49.7109375" style="2" customWidth="1"/>
    <col min="2563" max="2563" width="6" style="2" customWidth="1"/>
    <col min="2564" max="2566" width="15.7109375" style="2" customWidth="1"/>
    <col min="2567" max="2567" width="2.85546875" style="2" customWidth="1"/>
    <col min="2568" max="2570" width="15.7109375" style="2" customWidth="1"/>
    <col min="2571" max="2571" width="2.85546875" style="2" customWidth="1"/>
    <col min="2572" max="2572" width="10.85546875" style="2" customWidth="1"/>
    <col min="2573" max="2573" width="2.85546875" style="2" customWidth="1"/>
    <col min="2574" max="2575" width="15.7109375" style="2" customWidth="1"/>
    <col min="2576" max="2576" width="2.85546875" style="2" customWidth="1"/>
    <col min="2577" max="2577" width="52.85546875" style="2" customWidth="1"/>
    <col min="2578" max="2580" width="15.7109375" style="2" customWidth="1"/>
    <col min="2581" max="2581" width="2.85546875" style="2" customWidth="1"/>
    <col min="2582" max="2584" width="15.7109375" style="2" customWidth="1"/>
    <col min="2585" max="2585" width="2.85546875" style="2" customWidth="1"/>
    <col min="2586" max="2586" width="10.85546875" style="2" customWidth="1"/>
    <col min="2587" max="2587" width="2.85546875" style="2" customWidth="1"/>
    <col min="2588" max="2816" width="11.42578125" style="2"/>
    <col min="2817" max="2817" width="2.85546875" style="2" customWidth="1"/>
    <col min="2818" max="2818" width="49.7109375" style="2" customWidth="1"/>
    <col min="2819" max="2819" width="6" style="2" customWidth="1"/>
    <col min="2820" max="2822" width="15.7109375" style="2" customWidth="1"/>
    <col min="2823" max="2823" width="2.85546875" style="2" customWidth="1"/>
    <col min="2824" max="2826" width="15.7109375" style="2" customWidth="1"/>
    <col min="2827" max="2827" width="2.85546875" style="2" customWidth="1"/>
    <col min="2828" max="2828" width="10.85546875" style="2" customWidth="1"/>
    <col min="2829" max="2829" width="2.85546875" style="2" customWidth="1"/>
    <col min="2830" max="2831" width="15.7109375" style="2" customWidth="1"/>
    <col min="2832" max="2832" width="2.85546875" style="2" customWidth="1"/>
    <col min="2833" max="2833" width="52.85546875" style="2" customWidth="1"/>
    <col min="2834" max="2836" width="15.7109375" style="2" customWidth="1"/>
    <col min="2837" max="2837" width="2.85546875" style="2" customWidth="1"/>
    <col min="2838" max="2840" width="15.7109375" style="2" customWidth="1"/>
    <col min="2841" max="2841" width="2.85546875" style="2" customWidth="1"/>
    <col min="2842" max="2842" width="10.85546875" style="2" customWidth="1"/>
    <col min="2843" max="2843" width="2.85546875" style="2" customWidth="1"/>
    <col min="2844" max="3072" width="11.42578125" style="2"/>
    <col min="3073" max="3073" width="2.85546875" style="2" customWidth="1"/>
    <col min="3074" max="3074" width="49.7109375" style="2" customWidth="1"/>
    <col min="3075" max="3075" width="6" style="2" customWidth="1"/>
    <col min="3076" max="3078" width="15.7109375" style="2" customWidth="1"/>
    <col min="3079" max="3079" width="2.85546875" style="2" customWidth="1"/>
    <col min="3080" max="3082" width="15.7109375" style="2" customWidth="1"/>
    <col min="3083" max="3083" width="2.85546875" style="2" customWidth="1"/>
    <col min="3084" max="3084" width="10.85546875" style="2" customWidth="1"/>
    <col min="3085" max="3085" width="2.85546875" style="2" customWidth="1"/>
    <col min="3086" max="3087" width="15.7109375" style="2" customWidth="1"/>
    <col min="3088" max="3088" width="2.85546875" style="2" customWidth="1"/>
    <col min="3089" max="3089" width="52.85546875" style="2" customWidth="1"/>
    <col min="3090" max="3092" width="15.7109375" style="2" customWidth="1"/>
    <col min="3093" max="3093" width="2.85546875" style="2" customWidth="1"/>
    <col min="3094" max="3096" width="15.7109375" style="2" customWidth="1"/>
    <col min="3097" max="3097" width="2.85546875" style="2" customWidth="1"/>
    <col min="3098" max="3098" width="10.85546875" style="2" customWidth="1"/>
    <col min="3099" max="3099" width="2.85546875" style="2" customWidth="1"/>
    <col min="3100" max="3328" width="11.42578125" style="2"/>
    <col min="3329" max="3329" width="2.85546875" style="2" customWidth="1"/>
    <col min="3330" max="3330" width="49.7109375" style="2" customWidth="1"/>
    <col min="3331" max="3331" width="6" style="2" customWidth="1"/>
    <col min="3332" max="3334" width="15.7109375" style="2" customWidth="1"/>
    <col min="3335" max="3335" width="2.85546875" style="2" customWidth="1"/>
    <col min="3336" max="3338" width="15.7109375" style="2" customWidth="1"/>
    <col min="3339" max="3339" width="2.85546875" style="2" customWidth="1"/>
    <col min="3340" max="3340" width="10.85546875" style="2" customWidth="1"/>
    <col min="3341" max="3341" width="2.85546875" style="2" customWidth="1"/>
    <col min="3342" max="3343" width="15.7109375" style="2" customWidth="1"/>
    <col min="3344" max="3344" width="2.85546875" style="2" customWidth="1"/>
    <col min="3345" max="3345" width="52.85546875" style="2" customWidth="1"/>
    <col min="3346" max="3348" width="15.7109375" style="2" customWidth="1"/>
    <col min="3349" max="3349" width="2.85546875" style="2" customWidth="1"/>
    <col min="3350" max="3352" width="15.7109375" style="2" customWidth="1"/>
    <col min="3353" max="3353" width="2.85546875" style="2" customWidth="1"/>
    <col min="3354" max="3354" width="10.85546875" style="2" customWidth="1"/>
    <col min="3355" max="3355" width="2.85546875" style="2" customWidth="1"/>
    <col min="3356" max="3584" width="11.42578125" style="2"/>
    <col min="3585" max="3585" width="2.85546875" style="2" customWidth="1"/>
    <col min="3586" max="3586" width="49.7109375" style="2" customWidth="1"/>
    <col min="3587" max="3587" width="6" style="2" customWidth="1"/>
    <col min="3588" max="3590" width="15.7109375" style="2" customWidth="1"/>
    <col min="3591" max="3591" width="2.85546875" style="2" customWidth="1"/>
    <col min="3592" max="3594" width="15.7109375" style="2" customWidth="1"/>
    <col min="3595" max="3595" width="2.85546875" style="2" customWidth="1"/>
    <col min="3596" max="3596" width="10.85546875" style="2" customWidth="1"/>
    <col min="3597" max="3597" width="2.85546875" style="2" customWidth="1"/>
    <col min="3598" max="3599" width="15.7109375" style="2" customWidth="1"/>
    <col min="3600" max="3600" width="2.85546875" style="2" customWidth="1"/>
    <col min="3601" max="3601" width="52.85546875" style="2" customWidth="1"/>
    <col min="3602" max="3604" width="15.7109375" style="2" customWidth="1"/>
    <col min="3605" max="3605" width="2.85546875" style="2" customWidth="1"/>
    <col min="3606" max="3608" width="15.7109375" style="2" customWidth="1"/>
    <col min="3609" max="3609" width="2.85546875" style="2" customWidth="1"/>
    <col min="3610" max="3610" width="10.85546875" style="2" customWidth="1"/>
    <col min="3611" max="3611" width="2.85546875" style="2" customWidth="1"/>
    <col min="3612" max="3840" width="11.42578125" style="2"/>
    <col min="3841" max="3841" width="2.85546875" style="2" customWidth="1"/>
    <col min="3842" max="3842" width="49.7109375" style="2" customWidth="1"/>
    <col min="3843" max="3843" width="6" style="2" customWidth="1"/>
    <col min="3844" max="3846" width="15.7109375" style="2" customWidth="1"/>
    <col min="3847" max="3847" width="2.85546875" style="2" customWidth="1"/>
    <col min="3848" max="3850" width="15.7109375" style="2" customWidth="1"/>
    <col min="3851" max="3851" width="2.85546875" style="2" customWidth="1"/>
    <col min="3852" max="3852" width="10.85546875" style="2" customWidth="1"/>
    <col min="3853" max="3853" width="2.85546875" style="2" customWidth="1"/>
    <col min="3854" max="3855" width="15.7109375" style="2" customWidth="1"/>
    <col min="3856" max="3856" width="2.85546875" style="2" customWidth="1"/>
    <col min="3857" max="3857" width="52.85546875" style="2" customWidth="1"/>
    <col min="3858" max="3860" width="15.7109375" style="2" customWidth="1"/>
    <col min="3861" max="3861" width="2.85546875" style="2" customWidth="1"/>
    <col min="3862" max="3864" width="15.7109375" style="2" customWidth="1"/>
    <col min="3865" max="3865" width="2.85546875" style="2" customWidth="1"/>
    <col min="3866" max="3866" width="10.85546875" style="2" customWidth="1"/>
    <col min="3867" max="3867" width="2.85546875" style="2" customWidth="1"/>
    <col min="3868" max="4096" width="11.42578125" style="2"/>
    <col min="4097" max="4097" width="2.85546875" style="2" customWidth="1"/>
    <col min="4098" max="4098" width="49.7109375" style="2" customWidth="1"/>
    <col min="4099" max="4099" width="6" style="2" customWidth="1"/>
    <col min="4100" max="4102" width="15.7109375" style="2" customWidth="1"/>
    <col min="4103" max="4103" width="2.85546875" style="2" customWidth="1"/>
    <col min="4104" max="4106" width="15.7109375" style="2" customWidth="1"/>
    <col min="4107" max="4107" width="2.85546875" style="2" customWidth="1"/>
    <col min="4108" max="4108" width="10.85546875" style="2" customWidth="1"/>
    <col min="4109" max="4109" width="2.85546875" style="2" customWidth="1"/>
    <col min="4110" max="4111" width="15.7109375" style="2" customWidth="1"/>
    <col min="4112" max="4112" width="2.85546875" style="2" customWidth="1"/>
    <col min="4113" max="4113" width="52.85546875" style="2" customWidth="1"/>
    <col min="4114" max="4116" width="15.7109375" style="2" customWidth="1"/>
    <col min="4117" max="4117" width="2.85546875" style="2" customWidth="1"/>
    <col min="4118" max="4120" width="15.7109375" style="2" customWidth="1"/>
    <col min="4121" max="4121" width="2.85546875" style="2" customWidth="1"/>
    <col min="4122" max="4122" width="10.85546875" style="2" customWidth="1"/>
    <col min="4123" max="4123" width="2.85546875" style="2" customWidth="1"/>
    <col min="4124" max="4352" width="11.42578125" style="2"/>
    <col min="4353" max="4353" width="2.85546875" style="2" customWidth="1"/>
    <col min="4354" max="4354" width="49.7109375" style="2" customWidth="1"/>
    <col min="4355" max="4355" width="6" style="2" customWidth="1"/>
    <col min="4356" max="4358" width="15.7109375" style="2" customWidth="1"/>
    <col min="4359" max="4359" width="2.85546875" style="2" customWidth="1"/>
    <col min="4360" max="4362" width="15.7109375" style="2" customWidth="1"/>
    <col min="4363" max="4363" width="2.85546875" style="2" customWidth="1"/>
    <col min="4364" max="4364" width="10.85546875" style="2" customWidth="1"/>
    <col min="4365" max="4365" width="2.85546875" style="2" customWidth="1"/>
    <col min="4366" max="4367" width="15.7109375" style="2" customWidth="1"/>
    <col min="4368" max="4368" width="2.85546875" style="2" customWidth="1"/>
    <col min="4369" max="4369" width="52.85546875" style="2" customWidth="1"/>
    <col min="4370" max="4372" width="15.7109375" style="2" customWidth="1"/>
    <col min="4373" max="4373" width="2.85546875" style="2" customWidth="1"/>
    <col min="4374" max="4376" width="15.7109375" style="2" customWidth="1"/>
    <col min="4377" max="4377" width="2.85546875" style="2" customWidth="1"/>
    <col min="4378" max="4378" width="10.85546875" style="2" customWidth="1"/>
    <col min="4379" max="4379" width="2.85546875" style="2" customWidth="1"/>
    <col min="4380" max="4608" width="11.42578125" style="2"/>
    <col min="4609" max="4609" width="2.85546875" style="2" customWidth="1"/>
    <col min="4610" max="4610" width="49.7109375" style="2" customWidth="1"/>
    <col min="4611" max="4611" width="6" style="2" customWidth="1"/>
    <col min="4612" max="4614" width="15.7109375" style="2" customWidth="1"/>
    <col min="4615" max="4615" width="2.85546875" style="2" customWidth="1"/>
    <col min="4616" max="4618" width="15.7109375" style="2" customWidth="1"/>
    <col min="4619" max="4619" width="2.85546875" style="2" customWidth="1"/>
    <col min="4620" max="4620" width="10.85546875" style="2" customWidth="1"/>
    <col min="4621" max="4621" width="2.85546875" style="2" customWidth="1"/>
    <col min="4622" max="4623" width="15.7109375" style="2" customWidth="1"/>
    <col min="4624" max="4624" width="2.85546875" style="2" customWidth="1"/>
    <col min="4625" max="4625" width="52.85546875" style="2" customWidth="1"/>
    <col min="4626" max="4628" width="15.7109375" style="2" customWidth="1"/>
    <col min="4629" max="4629" width="2.85546875" style="2" customWidth="1"/>
    <col min="4630" max="4632" width="15.7109375" style="2" customWidth="1"/>
    <col min="4633" max="4633" width="2.85546875" style="2" customWidth="1"/>
    <col min="4634" max="4634" width="10.85546875" style="2" customWidth="1"/>
    <col min="4635" max="4635" width="2.85546875" style="2" customWidth="1"/>
    <col min="4636" max="4864" width="11.42578125" style="2"/>
    <col min="4865" max="4865" width="2.85546875" style="2" customWidth="1"/>
    <col min="4866" max="4866" width="49.7109375" style="2" customWidth="1"/>
    <col min="4867" max="4867" width="6" style="2" customWidth="1"/>
    <col min="4868" max="4870" width="15.7109375" style="2" customWidth="1"/>
    <col min="4871" max="4871" width="2.85546875" style="2" customWidth="1"/>
    <col min="4872" max="4874" width="15.7109375" style="2" customWidth="1"/>
    <col min="4875" max="4875" width="2.85546875" style="2" customWidth="1"/>
    <col min="4876" max="4876" width="10.85546875" style="2" customWidth="1"/>
    <col min="4877" max="4877" width="2.85546875" style="2" customWidth="1"/>
    <col min="4878" max="4879" width="15.7109375" style="2" customWidth="1"/>
    <col min="4880" max="4880" width="2.85546875" style="2" customWidth="1"/>
    <col min="4881" max="4881" width="52.85546875" style="2" customWidth="1"/>
    <col min="4882" max="4884" width="15.7109375" style="2" customWidth="1"/>
    <col min="4885" max="4885" width="2.85546875" style="2" customWidth="1"/>
    <col min="4886" max="4888" width="15.7109375" style="2" customWidth="1"/>
    <col min="4889" max="4889" width="2.85546875" style="2" customWidth="1"/>
    <col min="4890" max="4890" width="10.85546875" style="2" customWidth="1"/>
    <col min="4891" max="4891" width="2.85546875" style="2" customWidth="1"/>
    <col min="4892" max="5120" width="11.42578125" style="2"/>
    <col min="5121" max="5121" width="2.85546875" style="2" customWidth="1"/>
    <col min="5122" max="5122" width="49.7109375" style="2" customWidth="1"/>
    <col min="5123" max="5123" width="6" style="2" customWidth="1"/>
    <col min="5124" max="5126" width="15.7109375" style="2" customWidth="1"/>
    <col min="5127" max="5127" width="2.85546875" style="2" customWidth="1"/>
    <col min="5128" max="5130" width="15.7109375" style="2" customWidth="1"/>
    <col min="5131" max="5131" width="2.85546875" style="2" customWidth="1"/>
    <col min="5132" max="5132" width="10.85546875" style="2" customWidth="1"/>
    <col min="5133" max="5133" width="2.85546875" style="2" customWidth="1"/>
    <col min="5134" max="5135" width="15.7109375" style="2" customWidth="1"/>
    <col min="5136" max="5136" width="2.85546875" style="2" customWidth="1"/>
    <col min="5137" max="5137" width="52.85546875" style="2" customWidth="1"/>
    <col min="5138" max="5140" width="15.7109375" style="2" customWidth="1"/>
    <col min="5141" max="5141" width="2.85546875" style="2" customWidth="1"/>
    <col min="5142" max="5144" width="15.7109375" style="2" customWidth="1"/>
    <col min="5145" max="5145" width="2.85546875" style="2" customWidth="1"/>
    <col min="5146" max="5146" width="10.85546875" style="2" customWidth="1"/>
    <col min="5147" max="5147" width="2.85546875" style="2" customWidth="1"/>
    <col min="5148" max="5376" width="11.42578125" style="2"/>
    <col min="5377" max="5377" width="2.85546875" style="2" customWidth="1"/>
    <col min="5378" max="5378" width="49.7109375" style="2" customWidth="1"/>
    <col min="5379" max="5379" width="6" style="2" customWidth="1"/>
    <col min="5380" max="5382" width="15.7109375" style="2" customWidth="1"/>
    <col min="5383" max="5383" width="2.85546875" style="2" customWidth="1"/>
    <col min="5384" max="5386" width="15.7109375" style="2" customWidth="1"/>
    <col min="5387" max="5387" width="2.85546875" style="2" customWidth="1"/>
    <col min="5388" max="5388" width="10.85546875" style="2" customWidth="1"/>
    <col min="5389" max="5389" width="2.85546875" style="2" customWidth="1"/>
    <col min="5390" max="5391" width="15.7109375" style="2" customWidth="1"/>
    <col min="5392" max="5392" width="2.85546875" style="2" customWidth="1"/>
    <col min="5393" max="5393" width="52.85546875" style="2" customWidth="1"/>
    <col min="5394" max="5396" width="15.7109375" style="2" customWidth="1"/>
    <col min="5397" max="5397" width="2.85546875" style="2" customWidth="1"/>
    <col min="5398" max="5400" width="15.7109375" style="2" customWidth="1"/>
    <col min="5401" max="5401" width="2.85546875" style="2" customWidth="1"/>
    <col min="5402" max="5402" width="10.85546875" style="2" customWidth="1"/>
    <col min="5403" max="5403" width="2.85546875" style="2" customWidth="1"/>
    <col min="5404" max="5632" width="11.42578125" style="2"/>
    <col min="5633" max="5633" width="2.85546875" style="2" customWidth="1"/>
    <col min="5634" max="5634" width="49.7109375" style="2" customWidth="1"/>
    <col min="5635" max="5635" width="6" style="2" customWidth="1"/>
    <col min="5636" max="5638" width="15.7109375" style="2" customWidth="1"/>
    <col min="5639" max="5639" width="2.85546875" style="2" customWidth="1"/>
    <col min="5640" max="5642" width="15.7109375" style="2" customWidth="1"/>
    <col min="5643" max="5643" width="2.85546875" style="2" customWidth="1"/>
    <col min="5644" max="5644" width="10.85546875" style="2" customWidth="1"/>
    <col min="5645" max="5645" width="2.85546875" style="2" customWidth="1"/>
    <col min="5646" max="5647" width="15.7109375" style="2" customWidth="1"/>
    <col min="5648" max="5648" width="2.85546875" style="2" customWidth="1"/>
    <col min="5649" max="5649" width="52.85546875" style="2" customWidth="1"/>
    <col min="5650" max="5652" width="15.7109375" style="2" customWidth="1"/>
    <col min="5653" max="5653" width="2.85546875" style="2" customWidth="1"/>
    <col min="5654" max="5656" width="15.7109375" style="2" customWidth="1"/>
    <col min="5657" max="5657" width="2.85546875" style="2" customWidth="1"/>
    <col min="5658" max="5658" width="10.85546875" style="2" customWidth="1"/>
    <col min="5659" max="5659" width="2.85546875" style="2" customWidth="1"/>
    <col min="5660" max="5888" width="11.42578125" style="2"/>
    <col min="5889" max="5889" width="2.85546875" style="2" customWidth="1"/>
    <col min="5890" max="5890" width="49.7109375" style="2" customWidth="1"/>
    <col min="5891" max="5891" width="6" style="2" customWidth="1"/>
    <col min="5892" max="5894" width="15.7109375" style="2" customWidth="1"/>
    <col min="5895" max="5895" width="2.85546875" style="2" customWidth="1"/>
    <col min="5896" max="5898" width="15.7109375" style="2" customWidth="1"/>
    <col min="5899" max="5899" width="2.85546875" style="2" customWidth="1"/>
    <col min="5900" max="5900" width="10.85546875" style="2" customWidth="1"/>
    <col min="5901" max="5901" width="2.85546875" style="2" customWidth="1"/>
    <col min="5902" max="5903" width="15.7109375" style="2" customWidth="1"/>
    <col min="5904" max="5904" width="2.85546875" style="2" customWidth="1"/>
    <col min="5905" max="5905" width="52.85546875" style="2" customWidth="1"/>
    <col min="5906" max="5908" width="15.7109375" style="2" customWidth="1"/>
    <col min="5909" max="5909" width="2.85546875" style="2" customWidth="1"/>
    <col min="5910" max="5912" width="15.7109375" style="2" customWidth="1"/>
    <col min="5913" max="5913" width="2.85546875" style="2" customWidth="1"/>
    <col min="5914" max="5914" width="10.85546875" style="2" customWidth="1"/>
    <col min="5915" max="5915" width="2.85546875" style="2" customWidth="1"/>
    <col min="5916" max="6144" width="11.42578125" style="2"/>
    <col min="6145" max="6145" width="2.85546875" style="2" customWidth="1"/>
    <col min="6146" max="6146" width="49.7109375" style="2" customWidth="1"/>
    <col min="6147" max="6147" width="6" style="2" customWidth="1"/>
    <col min="6148" max="6150" width="15.7109375" style="2" customWidth="1"/>
    <col min="6151" max="6151" width="2.85546875" style="2" customWidth="1"/>
    <col min="6152" max="6154" width="15.7109375" style="2" customWidth="1"/>
    <col min="6155" max="6155" width="2.85546875" style="2" customWidth="1"/>
    <col min="6156" max="6156" width="10.85546875" style="2" customWidth="1"/>
    <col min="6157" max="6157" width="2.85546875" style="2" customWidth="1"/>
    <col min="6158" max="6159" width="15.7109375" style="2" customWidth="1"/>
    <col min="6160" max="6160" width="2.85546875" style="2" customWidth="1"/>
    <col min="6161" max="6161" width="52.85546875" style="2" customWidth="1"/>
    <col min="6162" max="6164" width="15.7109375" style="2" customWidth="1"/>
    <col min="6165" max="6165" width="2.85546875" style="2" customWidth="1"/>
    <col min="6166" max="6168" width="15.7109375" style="2" customWidth="1"/>
    <col min="6169" max="6169" width="2.85546875" style="2" customWidth="1"/>
    <col min="6170" max="6170" width="10.85546875" style="2" customWidth="1"/>
    <col min="6171" max="6171" width="2.85546875" style="2" customWidth="1"/>
    <col min="6172" max="6400" width="11.42578125" style="2"/>
    <col min="6401" max="6401" width="2.85546875" style="2" customWidth="1"/>
    <col min="6402" max="6402" width="49.7109375" style="2" customWidth="1"/>
    <col min="6403" max="6403" width="6" style="2" customWidth="1"/>
    <col min="6404" max="6406" width="15.7109375" style="2" customWidth="1"/>
    <col min="6407" max="6407" width="2.85546875" style="2" customWidth="1"/>
    <col min="6408" max="6410" width="15.7109375" style="2" customWidth="1"/>
    <col min="6411" max="6411" width="2.85546875" style="2" customWidth="1"/>
    <col min="6412" max="6412" width="10.85546875" style="2" customWidth="1"/>
    <col min="6413" max="6413" width="2.85546875" style="2" customWidth="1"/>
    <col min="6414" max="6415" width="15.7109375" style="2" customWidth="1"/>
    <col min="6416" max="6416" width="2.85546875" style="2" customWidth="1"/>
    <col min="6417" max="6417" width="52.85546875" style="2" customWidth="1"/>
    <col min="6418" max="6420" width="15.7109375" style="2" customWidth="1"/>
    <col min="6421" max="6421" width="2.85546875" style="2" customWidth="1"/>
    <col min="6422" max="6424" width="15.7109375" style="2" customWidth="1"/>
    <col min="6425" max="6425" width="2.85546875" style="2" customWidth="1"/>
    <col min="6426" max="6426" width="10.85546875" style="2" customWidth="1"/>
    <col min="6427" max="6427" width="2.85546875" style="2" customWidth="1"/>
    <col min="6428" max="6656" width="11.42578125" style="2"/>
    <col min="6657" max="6657" width="2.85546875" style="2" customWidth="1"/>
    <col min="6658" max="6658" width="49.7109375" style="2" customWidth="1"/>
    <col min="6659" max="6659" width="6" style="2" customWidth="1"/>
    <col min="6660" max="6662" width="15.7109375" style="2" customWidth="1"/>
    <col min="6663" max="6663" width="2.85546875" style="2" customWidth="1"/>
    <col min="6664" max="6666" width="15.7109375" style="2" customWidth="1"/>
    <col min="6667" max="6667" width="2.85546875" style="2" customWidth="1"/>
    <col min="6668" max="6668" width="10.85546875" style="2" customWidth="1"/>
    <col min="6669" max="6669" width="2.85546875" style="2" customWidth="1"/>
    <col min="6670" max="6671" width="15.7109375" style="2" customWidth="1"/>
    <col min="6672" max="6672" width="2.85546875" style="2" customWidth="1"/>
    <col min="6673" max="6673" width="52.85546875" style="2" customWidth="1"/>
    <col min="6674" max="6676" width="15.7109375" style="2" customWidth="1"/>
    <col min="6677" max="6677" width="2.85546875" style="2" customWidth="1"/>
    <col min="6678" max="6680" width="15.7109375" style="2" customWidth="1"/>
    <col min="6681" max="6681" width="2.85546875" style="2" customWidth="1"/>
    <col min="6682" max="6682" width="10.85546875" style="2" customWidth="1"/>
    <col min="6683" max="6683" width="2.85546875" style="2" customWidth="1"/>
    <col min="6684" max="6912" width="11.42578125" style="2"/>
    <col min="6913" max="6913" width="2.85546875" style="2" customWidth="1"/>
    <col min="6914" max="6914" width="49.7109375" style="2" customWidth="1"/>
    <col min="6915" max="6915" width="6" style="2" customWidth="1"/>
    <col min="6916" max="6918" width="15.7109375" style="2" customWidth="1"/>
    <col min="6919" max="6919" width="2.85546875" style="2" customWidth="1"/>
    <col min="6920" max="6922" width="15.7109375" style="2" customWidth="1"/>
    <col min="6923" max="6923" width="2.85546875" style="2" customWidth="1"/>
    <col min="6924" max="6924" width="10.85546875" style="2" customWidth="1"/>
    <col min="6925" max="6925" width="2.85546875" style="2" customWidth="1"/>
    <col min="6926" max="6927" width="15.7109375" style="2" customWidth="1"/>
    <col min="6928" max="6928" width="2.85546875" style="2" customWidth="1"/>
    <col min="6929" max="6929" width="52.85546875" style="2" customWidth="1"/>
    <col min="6930" max="6932" width="15.7109375" style="2" customWidth="1"/>
    <col min="6933" max="6933" width="2.85546875" style="2" customWidth="1"/>
    <col min="6934" max="6936" width="15.7109375" style="2" customWidth="1"/>
    <col min="6937" max="6937" width="2.85546875" style="2" customWidth="1"/>
    <col min="6938" max="6938" width="10.85546875" style="2" customWidth="1"/>
    <col min="6939" max="6939" width="2.85546875" style="2" customWidth="1"/>
    <col min="6940" max="7168" width="11.42578125" style="2"/>
    <col min="7169" max="7169" width="2.85546875" style="2" customWidth="1"/>
    <col min="7170" max="7170" width="49.7109375" style="2" customWidth="1"/>
    <col min="7171" max="7171" width="6" style="2" customWidth="1"/>
    <col min="7172" max="7174" width="15.7109375" style="2" customWidth="1"/>
    <col min="7175" max="7175" width="2.85546875" style="2" customWidth="1"/>
    <col min="7176" max="7178" width="15.7109375" style="2" customWidth="1"/>
    <col min="7179" max="7179" width="2.85546875" style="2" customWidth="1"/>
    <col min="7180" max="7180" width="10.85546875" style="2" customWidth="1"/>
    <col min="7181" max="7181" width="2.85546875" style="2" customWidth="1"/>
    <col min="7182" max="7183" width="15.7109375" style="2" customWidth="1"/>
    <col min="7184" max="7184" width="2.85546875" style="2" customWidth="1"/>
    <col min="7185" max="7185" width="52.85546875" style="2" customWidth="1"/>
    <col min="7186" max="7188" width="15.7109375" style="2" customWidth="1"/>
    <col min="7189" max="7189" width="2.85546875" style="2" customWidth="1"/>
    <col min="7190" max="7192" width="15.7109375" style="2" customWidth="1"/>
    <col min="7193" max="7193" width="2.85546875" style="2" customWidth="1"/>
    <col min="7194" max="7194" width="10.85546875" style="2" customWidth="1"/>
    <col min="7195" max="7195" width="2.85546875" style="2" customWidth="1"/>
    <col min="7196" max="7424" width="11.42578125" style="2"/>
    <col min="7425" max="7425" width="2.85546875" style="2" customWidth="1"/>
    <col min="7426" max="7426" width="49.7109375" style="2" customWidth="1"/>
    <col min="7427" max="7427" width="6" style="2" customWidth="1"/>
    <col min="7428" max="7430" width="15.7109375" style="2" customWidth="1"/>
    <col min="7431" max="7431" width="2.85546875" style="2" customWidth="1"/>
    <col min="7432" max="7434" width="15.7109375" style="2" customWidth="1"/>
    <col min="7435" max="7435" width="2.85546875" style="2" customWidth="1"/>
    <col min="7436" max="7436" width="10.85546875" style="2" customWidth="1"/>
    <col min="7437" max="7437" width="2.85546875" style="2" customWidth="1"/>
    <col min="7438" max="7439" width="15.7109375" style="2" customWidth="1"/>
    <col min="7440" max="7440" width="2.85546875" style="2" customWidth="1"/>
    <col min="7441" max="7441" width="52.85546875" style="2" customWidth="1"/>
    <col min="7442" max="7444" width="15.7109375" style="2" customWidth="1"/>
    <col min="7445" max="7445" width="2.85546875" style="2" customWidth="1"/>
    <col min="7446" max="7448" width="15.7109375" style="2" customWidth="1"/>
    <col min="7449" max="7449" width="2.85546875" style="2" customWidth="1"/>
    <col min="7450" max="7450" width="10.85546875" style="2" customWidth="1"/>
    <col min="7451" max="7451" width="2.85546875" style="2" customWidth="1"/>
    <col min="7452" max="7680" width="11.42578125" style="2"/>
    <col min="7681" max="7681" width="2.85546875" style="2" customWidth="1"/>
    <col min="7682" max="7682" width="49.7109375" style="2" customWidth="1"/>
    <col min="7683" max="7683" width="6" style="2" customWidth="1"/>
    <col min="7684" max="7686" width="15.7109375" style="2" customWidth="1"/>
    <col min="7687" max="7687" width="2.85546875" style="2" customWidth="1"/>
    <col min="7688" max="7690" width="15.7109375" style="2" customWidth="1"/>
    <col min="7691" max="7691" width="2.85546875" style="2" customWidth="1"/>
    <col min="7692" max="7692" width="10.85546875" style="2" customWidth="1"/>
    <col min="7693" max="7693" width="2.85546875" style="2" customWidth="1"/>
    <col min="7694" max="7695" width="15.7109375" style="2" customWidth="1"/>
    <col min="7696" max="7696" width="2.85546875" style="2" customWidth="1"/>
    <col min="7697" max="7697" width="52.85546875" style="2" customWidth="1"/>
    <col min="7698" max="7700" width="15.7109375" style="2" customWidth="1"/>
    <col min="7701" max="7701" width="2.85546875" style="2" customWidth="1"/>
    <col min="7702" max="7704" width="15.7109375" style="2" customWidth="1"/>
    <col min="7705" max="7705" width="2.85546875" style="2" customWidth="1"/>
    <col min="7706" max="7706" width="10.85546875" style="2" customWidth="1"/>
    <col min="7707" max="7707" width="2.85546875" style="2" customWidth="1"/>
    <col min="7708" max="7936" width="11.42578125" style="2"/>
    <col min="7937" max="7937" width="2.85546875" style="2" customWidth="1"/>
    <col min="7938" max="7938" width="49.7109375" style="2" customWidth="1"/>
    <col min="7939" max="7939" width="6" style="2" customWidth="1"/>
    <col min="7940" max="7942" width="15.7109375" style="2" customWidth="1"/>
    <col min="7943" max="7943" width="2.85546875" style="2" customWidth="1"/>
    <col min="7944" max="7946" width="15.7109375" style="2" customWidth="1"/>
    <col min="7947" max="7947" width="2.85546875" style="2" customWidth="1"/>
    <col min="7948" max="7948" width="10.85546875" style="2" customWidth="1"/>
    <col min="7949" max="7949" width="2.85546875" style="2" customWidth="1"/>
    <col min="7950" max="7951" width="15.7109375" style="2" customWidth="1"/>
    <col min="7952" max="7952" width="2.85546875" style="2" customWidth="1"/>
    <col min="7953" max="7953" width="52.85546875" style="2" customWidth="1"/>
    <col min="7954" max="7956" width="15.7109375" style="2" customWidth="1"/>
    <col min="7957" max="7957" width="2.85546875" style="2" customWidth="1"/>
    <col min="7958" max="7960" width="15.7109375" style="2" customWidth="1"/>
    <col min="7961" max="7961" width="2.85546875" style="2" customWidth="1"/>
    <col min="7962" max="7962" width="10.85546875" style="2" customWidth="1"/>
    <col min="7963" max="7963" width="2.85546875" style="2" customWidth="1"/>
    <col min="7964" max="8192" width="11.42578125" style="2"/>
    <col min="8193" max="8193" width="2.85546875" style="2" customWidth="1"/>
    <col min="8194" max="8194" width="49.7109375" style="2" customWidth="1"/>
    <col min="8195" max="8195" width="6" style="2" customWidth="1"/>
    <col min="8196" max="8198" width="15.7109375" style="2" customWidth="1"/>
    <col min="8199" max="8199" width="2.85546875" style="2" customWidth="1"/>
    <col min="8200" max="8202" width="15.7109375" style="2" customWidth="1"/>
    <col min="8203" max="8203" width="2.85546875" style="2" customWidth="1"/>
    <col min="8204" max="8204" width="10.85546875" style="2" customWidth="1"/>
    <col min="8205" max="8205" width="2.85546875" style="2" customWidth="1"/>
    <col min="8206" max="8207" width="15.7109375" style="2" customWidth="1"/>
    <col min="8208" max="8208" width="2.85546875" style="2" customWidth="1"/>
    <col min="8209" max="8209" width="52.85546875" style="2" customWidth="1"/>
    <col min="8210" max="8212" width="15.7109375" style="2" customWidth="1"/>
    <col min="8213" max="8213" width="2.85546875" style="2" customWidth="1"/>
    <col min="8214" max="8216" width="15.7109375" style="2" customWidth="1"/>
    <col min="8217" max="8217" width="2.85546875" style="2" customWidth="1"/>
    <col min="8218" max="8218" width="10.85546875" style="2" customWidth="1"/>
    <col min="8219" max="8219" width="2.85546875" style="2" customWidth="1"/>
    <col min="8220" max="8448" width="11.42578125" style="2"/>
    <col min="8449" max="8449" width="2.85546875" style="2" customWidth="1"/>
    <col min="8450" max="8450" width="49.7109375" style="2" customWidth="1"/>
    <col min="8451" max="8451" width="6" style="2" customWidth="1"/>
    <col min="8452" max="8454" width="15.7109375" style="2" customWidth="1"/>
    <col min="8455" max="8455" width="2.85546875" style="2" customWidth="1"/>
    <col min="8456" max="8458" width="15.7109375" style="2" customWidth="1"/>
    <col min="8459" max="8459" width="2.85546875" style="2" customWidth="1"/>
    <col min="8460" max="8460" width="10.85546875" style="2" customWidth="1"/>
    <col min="8461" max="8461" width="2.85546875" style="2" customWidth="1"/>
    <col min="8462" max="8463" width="15.7109375" style="2" customWidth="1"/>
    <col min="8464" max="8464" width="2.85546875" style="2" customWidth="1"/>
    <col min="8465" max="8465" width="52.85546875" style="2" customWidth="1"/>
    <col min="8466" max="8468" width="15.7109375" style="2" customWidth="1"/>
    <col min="8469" max="8469" width="2.85546875" style="2" customWidth="1"/>
    <col min="8470" max="8472" width="15.7109375" style="2" customWidth="1"/>
    <col min="8473" max="8473" width="2.85546875" style="2" customWidth="1"/>
    <col min="8474" max="8474" width="10.85546875" style="2" customWidth="1"/>
    <col min="8475" max="8475" width="2.85546875" style="2" customWidth="1"/>
    <col min="8476" max="8704" width="11.42578125" style="2"/>
    <col min="8705" max="8705" width="2.85546875" style="2" customWidth="1"/>
    <col min="8706" max="8706" width="49.7109375" style="2" customWidth="1"/>
    <col min="8707" max="8707" width="6" style="2" customWidth="1"/>
    <col min="8708" max="8710" width="15.7109375" style="2" customWidth="1"/>
    <col min="8711" max="8711" width="2.85546875" style="2" customWidth="1"/>
    <col min="8712" max="8714" width="15.7109375" style="2" customWidth="1"/>
    <col min="8715" max="8715" width="2.85546875" style="2" customWidth="1"/>
    <col min="8716" max="8716" width="10.85546875" style="2" customWidth="1"/>
    <col min="8717" max="8717" width="2.85546875" style="2" customWidth="1"/>
    <col min="8718" max="8719" width="15.7109375" style="2" customWidth="1"/>
    <col min="8720" max="8720" width="2.85546875" style="2" customWidth="1"/>
    <col min="8721" max="8721" width="52.85546875" style="2" customWidth="1"/>
    <col min="8722" max="8724" width="15.7109375" style="2" customWidth="1"/>
    <col min="8725" max="8725" width="2.85546875" style="2" customWidth="1"/>
    <col min="8726" max="8728" width="15.7109375" style="2" customWidth="1"/>
    <col min="8729" max="8729" width="2.85546875" style="2" customWidth="1"/>
    <col min="8730" max="8730" width="10.85546875" style="2" customWidth="1"/>
    <col min="8731" max="8731" width="2.85546875" style="2" customWidth="1"/>
    <col min="8732" max="8960" width="11.42578125" style="2"/>
    <col min="8961" max="8961" width="2.85546875" style="2" customWidth="1"/>
    <col min="8962" max="8962" width="49.7109375" style="2" customWidth="1"/>
    <col min="8963" max="8963" width="6" style="2" customWidth="1"/>
    <col min="8964" max="8966" width="15.7109375" style="2" customWidth="1"/>
    <col min="8967" max="8967" width="2.85546875" style="2" customWidth="1"/>
    <col min="8968" max="8970" width="15.7109375" style="2" customWidth="1"/>
    <col min="8971" max="8971" width="2.85546875" style="2" customWidth="1"/>
    <col min="8972" max="8972" width="10.85546875" style="2" customWidth="1"/>
    <col min="8973" max="8973" width="2.85546875" style="2" customWidth="1"/>
    <col min="8974" max="8975" width="15.7109375" style="2" customWidth="1"/>
    <col min="8976" max="8976" width="2.85546875" style="2" customWidth="1"/>
    <col min="8977" max="8977" width="52.85546875" style="2" customWidth="1"/>
    <col min="8978" max="8980" width="15.7109375" style="2" customWidth="1"/>
    <col min="8981" max="8981" width="2.85546875" style="2" customWidth="1"/>
    <col min="8982" max="8984" width="15.7109375" style="2" customWidth="1"/>
    <col min="8985" max="8985" width="2.85546875" style="2" customWidth="1"/>
    <col min="8986" max="8986" width="10.85546875" style="2" customWidth="1"/>
    <col min="8987" max="8987" width="2.85546875" style="2" customWidth="1"/>
    <col min="8988" max="9216" width="11.42578125" style="2"/>
    <col min="9217" max="9217" width="2.85546875" style="2" customWidth="1"/>
    <col min="9218" max="9218" width="49.7109375" style="2" customWidth="1"/>
    <col min="9219" max="9219" width="6" style="2" customWidth="1"/>
    <col min="9220" max="9222" width="15.7109375" style="2" customWidth="1"/>
    <col min="9223" max="9223" width="2.85546875" style="2" customWidth="1"/>
    <col min="9224" max="9226" width="15.7109375" style="2" customWidth="1"/>
    <col min="9227" max="9227" width="2.85546875" style="2" customWidth="1"/>
    <col min="9228" max="9228" width="10.85546875" style="2" customWidth="1"/>
    <col min="9229" max="9229" width="2.85546875" style="2" customWidth="1"/>
    <col min="9230" max="9231" width="15.7109375" style="2" customWidth="1"/>
    <col min="9232" max="9232" width="2.85546875" style="2" customWidth="1"/>
    <col min="9233" max="9233" width="52.85546875" style="2" customWidth="1"/>
    <col min="9234" max="9236" width="15.7109375" style="2" customWidth="1"/>
    <col min="9237" max="9237" width="2.85546875" style="2" customWidth="1"/>
    <col min="9238" max="9240" width="15.7109375" style="2" customWidth="1"/>
    <col min="9241" max="9241" width="2.85546875" style="2" customWidth="1"/>
    <col min="9242" max="9242" width="10.85546875" style="2" customWidth="1"/>
    <col min="9243" max="9243" width="2.85546875" style="2" customWidth="1"/>
    <col min="9244" max="9472" width="11.42578125" style="2"/>
    <col min="9473" max="9473" width="2.85546875" style="2" customWidth="1"/>
    <col min="9474" max="9474" width="49.7109375" style="2" customWidth="1"/>
    <col min="9475" max="9475" width="6" style="2" customWidth="1"/>
    <col min="9476" max="9478" width="15.7109375" style="2" customWidth="1"/>
    <col min="9479" max="9479" width="2.85546875" style="2" customWidth="1"/>
    <col min="9480" max="9482" width="15.7109375" style="2" customWidth="1"/>
    <col min="9483" max="9483" width="2.85546875" style="2" customWidth="1"/>
    <col min="9484" max="9484" width="10.85546875" style="2" customWidth="1"/>
    <col min="9485" max="9485" width="2.85546875" style="2" customWidth="1"/>
    <col min="9486" max="9487" width="15.7109375" style="2" customWidth="1"/>
    <col min="9488" max="9488" width="2.85546875" style="2" customWidth="1"/>
    <col min="9489" max="9489" width="52.85546875" style="2" customWidth="1"/>
    <col min="9490" max="9492" width="15.7109375" style="2" customWidth="1"/>
    <col min="9493" max="9493" width="2.85546875" style="2" customWidth="1"/>
    <col min="9494" max="9496" width="15.7109375" style="2" customWidth="1"/>
    <col min="9497" max="9497" width="2.85546875" style="2" customWidth="1"/>
    <col min="9498" max="9498" width="10.85546875" style="2" customWidth="1"/>
    <col min="9499" max="9499" width="2.85546875" style="2" customWidth="1"/>
    <col min="9500" max="9728" width="11.42578125" style="2"/>
    <col min="9729" max="9729" width="2.85546875" style="2" customWidth="1"/>
    <col min="9730" max="9730" width="49.7109375" style="2" customWidth="1"/>
    <col min="9731" max="9731" width="6" style="2" customWidth="1"/>
    <col min="9732" max="9734" width="15.7109375" style="2" customWidth="1"/>
    <col min="9735" max="9735" width="2.85546875" style="2" customWidth="1"/>
    <col min="9736" max="9738" width="15.7109375" style="2" customWidth="1"/>
    <col min="9739" max="9739" width="2.85546875" style="2" customWidth="1"/>
    <col min="9740" max="9740" width="10.85546875" style="2" customWidth="1"/>
    <col min="9741" max="9741" width="2.85546875" style="2" customWidth="1"/>
    <col min="9742" max="9743" width="15.7109375" style="2" customWidth="1"/>
    <col min="9744" max="9744" width="2.85546875" style="2" customWidth="1"/>
    <col min="9745" max="9745" width="52.85546875" style="2" customWidth="1"/>
    <col min="9746" max="9748" width="15.7109375" style="2" customWidth="1"/>
    <col min="9749" max="9749" width="2.85546875" style="2" customWidth="1"/>
    <col min="9750" max="9752" width="15.7109375" style="2" customWidth="1"/>
    <col min="9753" max="9753" width="2.85546875" style="2" customWidth="1"/>
    <col min="9754" max="9754" width="10.85546875" style="2" customWidth="1"/>
    <col min="9755" max="9755" width="2.85546875" style="2" customWidth="1"/>
    <col min="9756" max="9984" width="11.42578125" style="2"/>
    <col min="9985" max="9985" width="2.85546875" style="2" customWidth="1"/>
    <col min="9986" max="9986" width="49.7109375" style="2" customWidth="1"/>
    <col min="9987" max="9987" width="6" style="2" customWidth="1"/>
    <col min="9988" max="9990" width="15.7109375" style="2" customWidth="1"/>
    <col min="9991" max="9991" width="2.85546875" style="2" customWidth="1"/>
    <col min="9992" max="9994" width="15.7109375" style="2" customWidth="1"/>
    <col min="9995" max="9995" width="2.85546875" style="2" customWidth="1"/>
    <col min="9996" max="9996" width="10.85546875" style="2" customWidth="1"/>
    <col min="9997" max="9997" width="2.85546875" style="2" customWidth="1"/>
    <col min="9998" max="9999" width="15.7109375" style="2" customWidth="1"/>
    <col min="10000" max="10000" width="2.85546875" style="2" customWidth="1"/>
    <col min="10001" max="10001" width="52.85546875" style="2" customWidth="1"/>
    <col min="10002" max="10004" width="15.7109375" style="2" customWidth="1"/>
    <col min="10005" max="10005" width="2.85546875" style="2" customWidth="1"/>
    <col min="10006" max="10008" width="15.7109375" style="2" customWidth="1"/>
    <col min="10009" max="10009" width="2.85546875" style="2" customWidth="1"/>
    <col min="10010" max="10010" width="10.85546875" style="2" customWidth="1"/>
    <col min="10011" max="10011" width="2.85546875" style="2" customWidth="1"/>
    <col min="10012" max="10240" width="11.42578125" style="2"/>
    <col min="10241" max="10241" width="2.85546875" style="2" customWidth="1"/>
    <col min="10242" max="10242" width="49.7109375" style="2" customWidth="1"/>
    <col min="10243" max="10243" width="6" style="2" customWidth="1"/>
    <col min="10244" max="10246" width="15.7109375" style="2" customWidth="1"/>
    <col min="10247" max="10247" width="2.85546875" style="2" customWidth="1"/>
    <col min="10248" max="10250" width="15.7109375" style="2" customWidth="1"/>
    <col min="10251" max="10251" width="2.85546875" style="2" customWidth="1"/>
    <col min="10252" max="10252" width="10.85546875" style="2" customWidth="1"/>
    <col min="10253" max="10253" width="2.85546875" style="2" customWidth="1"/>
    <col min="10254" max="10255" width="15.7109375" style="2" customWidth="1"/>
    <col min="10256" max="10256" width="2.85546875" style="2" customWidth="1"/>
    <col min="10257" max="10257" width="52.85546875" style="2" customWidth="1"/>
    <col min="10258" max="10260" width="15.7109375" style="2" customWidth="1"/>
    <col min="10261" max="10261" width="2.85546875" style="2" customWidth="1"/>
    <col min="10262" max="10264" width="15.7109375" style="2" customWidth="1"/>
    <col min="10265" max="10265" width="2.85546875" style="2" customWidth="1"/>
    <col min="10266" max="10266" width="10.85546875" style="2" customWidth="1"/>
    <col min="10267" max="10267" width="2.85546875" style="2" customWidth="1"/>
    <col min="10268" max="10496" width="11.42578125" style="2"/>
    <col min="10497" max="10497" width="2.85546875" style="2" customWidth="1"/>
    <col min="10498" max="10498" width="49.7109375" style="2" customWidth="1"/>
    <col min="10499" max="10499" width="6" style="2" customWidth="1"/>
    <col min="10500" max="10502" width="15.7109375" style="2" customWidth="1"/>
    <col min="10503" max="10503" width="2.85546875" style="2" customWidth="1"/>
    <col min="10504" max="10506" width="15.7109375" style="2" customWidth="1"/>
    <col min="10507" max="10507" width="2.85546875" style="2" customWidth="1"/>
    <col min="10508" max="10508" width="10.85546875" style="2" customWidth="1"/>
    <col min="10509" max="10509" width="2.85546875" style="2" customWidth="1"/>
    <col min="10510" max="10511" width="15.7109375" style="2" customWidth="1"/>
    <col min="10512" max="10512" width="2.85546875" style="2" customWidth="1"/>
    <col min="10513" max="10513" width="52.85546875" style="2" customWidth="1"/>
    <col min="10514" max="10516" width="15.7109375" style="2" customWidth="1"/>
    <col min="10517" max="10517" width="2.85546875" style="2" customWidth="1"/>
    <col min="10518" max="10520" width="15.7109375" style="2" customWidth="1"/>
    <col min="10521" max="10521" width="2.85546875" style="2" customWidth="1"/>
    <col min="10522" max="10522" width="10.85546875" style="2" customWidth="1"/>
    <col min="10523" max="10523" width="2.85546875" style="2" customWidth="1"/>
    <col min="10524" max="10752" width="11.42578125" style="2"/>
    <col min="10753" max="10753" width="2.85546875" style="2" customWidth="1"/>
    <col min="10754" max="10754" width="49.7109375" style="2" customWidth="1"/>
    <col min="10755" max="10755" width="6" style="2" customWidth="1"/>
    <col min="10756" max="10758" width="15.7109375" style="2" customWidth="1"/>
    <col min="10759" max="10759" width="2.85546875" style="2" customWidth="1"/>
    <col min="10760" max="10762" width="15.7109375" style="2" customWidth="1"/>
    <col min="10763" max="10763" width="2.85546875" style="2" customWidth="1"/>
    <col min="10764" max="10764" width="10.85546875" style="2" customWidth="1"/>
    <col min="10765" max="10765" width="2.85546875" style="2" customWidth="1"/>
    <col min="10766" max="10767" width="15.7109375" style="2" customWidth="1"/>
    <col min="10768" max="10768" width="2.85546875" style="2" customWidth="1"/>
    <col min="10769" max="10769" width="52.85546875" style="2" customWidth="1"/>
    <col min="10770" max="10772" width="15.7109375" style="2" customWidth="1"/>
    <col min="10773" max="10773" width="2.85546875" style="2" customWidth="1"/>
    <col min="10774" max="10776" width="15.7109375" style="2" customWidth="1"/>
    <col min="10777" max="10777" width="2.85546875" style="2" customWidth="1"/>
    <col min="10778" max="10778" width="10.85546875" style="2" customWidth="1"/>
    <col min="10779" max="10779" width="2.85546875" style="2" customWidth="1"/>
    <col min="10780" max="11008" width="11.42578125" style="2"/>
    <col min="11009" max="11009" width="2.85546875" style="2" customWidth="1"/>
    <col min="11010" max="11010" width="49.7109375" style="2" customWidth="1"/>
    <col min="11011" max="11011" width="6" style="2" customWidth="1"/>
    <col min="11012" max="11014" width="15.7109375" style="2" customWidth="1"/>
    <col min="11015" max="11015" width="2.85546875" style="2" customWidth="1"/>
    <col min="11016" max="11018" width="15.7109375" style="2" customWidth="1"/>
    <col min="11019" max="11019" width="2.85546875" style="2" customWidth="1"/>
    <col min="11020" max="11020" width="10.85546875" style="2" customWidth="1"/>
    <col min="11021" max="11021" width="2.85546875" style="2" customWidth="1"/>
    <col min="11022" max="11023" width="15.7109375" style="2" customWidth="1"/>
    <col min="11024" max="11024" width="2.85546875" style="2" customWidth="1"/>
    <col min="11025" max="11025" width="52.85546875" style="2" customWidth="1"/>
    <col min="11026" max="11028" width="15.7109375" style="2" customWidth="1"/>
    <col min="11029" max="11029" width="2.85546875" style="2" customWidth="1"/>
    <col min="11030" max="11032" width="15.7109375" style="2" customWidth="1"/>
    <col min="11033" max="11033" width="2.85546875" style="2" customWidth="1"/>
    <col min="11034" max="11034" width="10.85546875" style="2" customWidth="1"/>
    <col min="11035" max="11035" width="2.85546875" style="2" customWidth="1"/>
    <col min="11036" max="11264" width="11.42578125" style="2"/>
    <col min="11265" max="11265" width="2.85546875" style="2" customWidth="1"/>
    <col min="11266" max="11266" width="49.7109375" style="2" customWidth="1"/>
    <col min="11267" max="11267" width="6" style="2" customWidth="1"/>
    <col min="11268" max="11270" width="15.7109375" style="2" customWidth="1"/>
    <col min="11271" max="11271" width="2.85546875" style="2" customWidth="1"/>
    <col min="11272" max="11274" width="15.7109375" style="2" customWidth="1"/>
    <col min="11275" max="11275" width="2.85546875" style="2" customWidth="1"/>
    <col min="11276" max="11276" width="10.85546875" style="2" customWidth="1"/>
    <col min="11277" max="11277" width="2.85546875" style="2" customWidth="1"/>
    <col min="11278" max="11279" width="15.7109375" style="2" customWidth="1"/>
    <col min="11280" max="11280" width="2.85546875" style="2" customWidth="1"/>
    <col min="11281" max="11281" width="52.85546875" style="2" customWidth="1"/>
    <col min="11282" max="11284" width="15.7109375" style="2" customWidth="1"/>
    <col min="11285" max="11285" width="2.85546875" style="2" customWidth="1"/>
    <col min="11286" max="11288" width="15.7109375" style="2" customWidth="1"/>
    <col min="11289" max="11289" width="2.85546875" style="2" customWidth="1"/>
    <col min="11290" max="11290" width="10.85546875" style="2" customWidth="1"/>
    <col min="11291" max="11291" width="2.85546875" style="2" customWidth="1"/>
    <col min="11292" max="11520" width="11.42578125" style="2"/>
    <col min="11521" max="11521" width="2.85546875" style="2" customWidth="1"/>
    <col min="11522" max="11522" width="49.7109375" style="2" customWidth="1"/>
    <col min="11523" max="11523" width="6" style="2" customWidth="1"/>
    <col min="11524" max="11526" width="15.7109375" style="2" customWidth="1"/>
    <col min="11527" max="11527" width="2.85546875" style="2" customWidth="1"/>
    <col min="11528" max="11530" width="15.7109375" style="2" customWidth="1"/>
    <col min="11531" max="11531" width="2.85546875" style="2" customWidth="1"/>
    <col min="11532" max="11532" width="10.85546875" style="2" customWidth="1"/>
    <col min="11533" max="11533" width="2.85546875" style="2" customWidth="1"/>
    <col min="11534" max="11535" width="15.7109375" style="2" customWidth="1"/>
    <col min="11536" max="11536" width="2.85546875" style="2" customWidth="1"/>
    <col min="11537" max="11537" width="52.85546875" style="2" customWidth="1"/>
    <col min="11538" max="11540" width="15.7109375" style="2" customWidth="1"/>
    <col min="11541" max="11541" width="2.85546875" style="2" customWidth="1"/>
    <col min="11542" max="11544" width="15.7109375" style="2" customWidth="1"/>
    <col min="11545" max="11545" width="2.85546875" style="2" customWidth="1"/>
    <col min="11546" max="11546" width="10.85546875" style="2" customWidth="1"/>
    <col min="11547" max="11547" width="2.85546875" style="2" customWidth="1"/>
    <col min="11548" max="11776" width="11.42578125" style="2"/>
    <col min="11777" max="11777" width="2.85546875" style="2" customWidth="1"/>
    <col min="11778" max="11778" width="49.7109375" style="2" customWidth="1"/>
    <col min="11779" max="11779" width="6" style="2" customWidth="1"/>
    <col min="11780" max="11782" width="15.7109375" style="2" customWidth="1"/>
    <col min="11783" max="11783" width="2.85546875" style="2" customWidth="1"/>
    <col min="11784" max="11786" width="15.7109375" style="2" customWidth="1"/>
    <col min="11787" max="11787" width="2.85546875" style="2" customWidth="1"/>
    <col min="11788" max="11788" width="10.85546875" style="2" customWidth="1"/>
    <col min="11789" max="11789" width="2.85546875" style="2" customWidth="1"/>
    <col min="11790" max="11791" width="15.7109375" style="2" customWidth="1"/>
    <col min="11792" max="11792" width="2.85546875" style="2" customWidth="1"/>
    <col min="11793" max="11793" width="52.85546875" style="2" customWidth="1"/>
    <col min="11794" max="11796" width="15.7109375" style="2" customWidth="1"/>
    <col min="11797" max="11797" width="2.85546875" style="2" customWidth="1"/>
    <col min="11798" max="11800" width="15.7109375" style="2" customWidth="1"/>
    <col min="11801" max="11801" width="2.85546875" style="2" customWidth="1"/>
    <col min="11802" max="11802" width="10.85546875" style="2" customWidth="1"/>
    <col min="11803" max="11803" width="2.85546875" style="2" customWidth="1"/>
    <col min="11804" max="12032" width="11.42578125" style="2"/>
    <col min="12033" max="12033" width="2.85546875" style="2" customWidth="1"/>
    <col min="12034" max="12034" width="49.7109375" style="2" customWidth="1"/>
    <col min="12035" max="12035" width="6" style="2" customWidth="1"/>
    <col min="12036" max="12038" width="15.7109375" style="2" customWidth="1"/>
    <col min="12039" max="12039" width="2.85546875" style="2" customWidth="1"/>
    <col min="12040" max="12042" width="15.7109375" style="2" customWidth="1"/>
    <col min="12043" max="12043" width="2.85546875" style="2" customWidth="1"/>
    <col min="12044" max="12044" width="10.85546875" style="2" customWidth="1"/>
    <col min="12045" max="12045" width="2.85546875" style="2" customWidth="1"/>
    <col min="12046" max="12047" width="15.7109375" style="2" customWidth="1"/>
    <col min="12048" max="12048" width="2.85546875" style="2" customWidth="1"/>
    <col min="12049" max="12049" width="52.85546875" style="2" customWidth="1"/>
    <col min="12050" max="12052" width="15.7109375" style="2" customWidth="1"/>
    <col min="12053" max="12053" width="2.85546875" style="2" customWidth="1"/>
    <col min="12054" max="12056" width="15.7109375" style="2" customWidth="1"/>
    <col min="12057" max="12057" width="2.85546875" style="2" customWidth="1"/>
    <col min="12058" max="12058" width="10.85546875" style="2" customWidth="1"/>
    <col min="12059" max="12059" width="2.85546875" style="2" customWidth="1"/>
    <col min="12060" max="12288" width="11.42578125" style="2"/>
    <col min="12289" max="12289" width="2.85546875" style="2" customWidth="1"/>
    <col min="12290" max="12290" width="49.7109375" style="2" customWidth="1"/>
    <col min="12291" max="12291" width="6" style="2" customWidth="1"/>
    <col min="12292" max="12294" width="15.7109375" style="2" customWidth="1"/>
    <col min="12295" max="12295" width="2.85546875" style="2" customWidth="1"/>
    <col min="12296" max="12298" width="15.7109375" style="2" customWidth="1"/>
    <col min="12299" max="12299" width="2.85546875" style="2" customWidth="1"/>
    <col min="12300" max="12300" width="10.85546875" style="2" customWidth="1"/>
    <col min="12301" max="12301" width="2.85546875" style="2" customWidth="1"/>
    <col min="12302" max="12303" width="15.7109375" style="2" customWidth="1"/>
    <col min="12304" max="12304" width="2.85546875" style="2" customWidth="1"/>
    <col min="12305" max="12305" width="52.85546875" style="2" customWidth="1"/>
    <col min="12306" max="12308" width="15.7109375" style="2" customWidth="1"/>
    <col min="12309" max="12309" width="2.85546875" style="2" customWidth="1"/>
    <col min="12310" max="12312" width="15.7109375" style="2" customWidth="1"/>
    <col min="12313" max="12313" width="2.85546875" style="2" customWidth="1"/>
    <col min="12314" max="12314" width="10.85546875" style="2" customWidth="1"/>
    <col min="12315" max="12315" width="2.85546875" style="2" customWidth="1"/>
    <col min="12316" max="12544" width="11.42578125" style="2"/>
    <col min="12545" max="12545" width="2.85546875" style="2" customWidth="1"/>
    <col min="12546" max="12546" width="49.7109375" style="2" customWidth="1"/>
    <col min="12547" max="12547" width="6" style="2" customWidth="1"/>
    <col min="12548" max="12550" width="15.7109375" style="2" customWidth="1"/>
    <col min="12551" max="12551" width="2.85546875" style="2" customWidth="1"/>
    <col min="12552" max="12554" width="15.7109375" style="2" customWidth="1"/>
    <col min="12555" max="12555" width="2.85546875" style="2" customWidth="1"/>
    <col min="12556" max="12556" width="10.85546875" style="2" customWidth="1"/>
    <col min="12557" max="12557" width="2.85546875" style="2" customWidth="1"/>
    <col min="12558" max="12559" width="15.7109375" style="2" customWidth="1"/>
    <col min="12560" max="12560" width="2.85546875" style="2" customWidth="1"/>
    <col min="12561" max="12561" width="52.85546875" style="2" customWidth="1"/>
    <col min="12562" max="12564" width="15.7109375" style="2" customWidth="1"/>
    <col min="12565" max="12565" width="2.85546875" style="2" customWidth="1"/>
    <col min="12566" max="12568" width="15.7109375" style="2" customWidth="1"/>
    <col min="12569" max="12569" width="2.85546875" style="2" customWidth="1"/>
    <col min="12570" max="12570" width="10.85546875" style="2" customWidth="1"/>
    <col min="12571" max="12571" width="2.85546875" style="2" customWidth="1"/>
    <col min="12572" max="12800" width="11.42578125" style="2"/>
    <col min="12801" max="12801" width="2.85546875" style="2" customWidth="1"/>
    <col min="12802" max="12802" width="49.7109375" style="2" customWidth="1"/>
    <col min="12803" max="12803" width="6" style="2" customWidth="1"/>
    <col min="12804" max="12806" width="15.7109375" style="2" customWidth="1"/>
    <col min="12807" max="12807" width="2.85546875" style="2" customWidth="1"/>
    <col min="12808" max="12810" width="15.7109375" style="2" customWidth="1"/>
    <col min="12811" max="12811" width="2.85546875" style="2" customWidth="1"/>
    <col min="12812" max="12812" width="10.85546875" style="2" customWidth="1"/>
    <col min="12813" max="12813" width="2.85546875" style="2" customWidth="1"/>
    <col min="12814" max="12815" width="15.7109375" style="2" customWidth="1"/>
    <col min="12816" max="12816" width="2.85546875" style="2" customWidth="1"/>
    <col min="12817" max="12817" width="52.85546875" style="2" customWidth="1"/>
    <col min="12818" max="12820" width="15.7109375" style="2" customWidth="1"/>
    <col min="12821" max="12821" width="2.85546875" style="2" customWidth="1"/>
    <col min="12822" max="12824" width="15.7109375" style="2" customWidth="1"/>
    <col min="12825" max="12825" width="2.85546875" style="2" customWidth="1"/>
    <col min="12826" max="12826" width="10.85546875" style="2" customWidth="1"/>
    <col min="12827" max="12827" width="2.85546875" style="2" customWidth="1"/>
    <col min="12828" max="13056" width="11.42578125" style="2"/>
    <col min="13057" max="13057" width="2.85546875" style="2" customWidth="1"/>
    <col min="13058" max="13058" width="49.7109375" style="2" customWidth="1"/>
    <col min="13059" max="13059" width="6" style="2" customWidth="1"/>
    <col min="13060" max="13062" width="15.7109375" style="2" customWidth="1"/>
    <col min="13063" max="13063" width="2.85546875" style="2" customWidth="1"/>
    <col min="13064" max="13066" width="15.7109375" style="2" customWidth="1"/>
    <col min="13067" max="13067" width="2.85546875" style="2" customWidth="1"/>
    <col min="13068" max="13068" width="10.85546875" style="2" customWidth="1"/>
    <col min="13069" max="13069" width="2.85546875" style="2" customWidth="1"/>
    <col min="13070" max="13071" width="15.7109375" style="2" customWidth="1"/>
    <col min="13072" max="13072" width="2.85546875" style="2" customWidth="1"/>
    <col min="13073" max="13073" width="52.85546875" style="2" customWidth="1"/>
    <col min="13074" max="13076" width="15.7109375" style="2" customWidth="1"/>
    <col min="13077" max="13077" width="2.85546875" style="2" customWidth="1"/>
    <col min="13078" max="13080" width="15.7109375" style="2" customWidth="1"/>
    <col min="13081" max="13081" width="2.85546875" style="2" customWidth="1"/>
    <col min="13082" max="13082" width="10.85546875" style="2" customWidth="1"/>
    <col min="13083" max="13083" width="2.85546875" style="2" customWidth="1"/>
    <col min="13084" max="13312" width="11.42578125" style="2"/>
    <col min="13313" max="13313" width="2.85546875" style="2" customWidth="1"/>
    <col min="13314" max="13314" width="49.7109375" style="2" customWidth="1"/>
    <col min="13315" max="13315" width="6" style="2" customWidth="1"/>
    <col min="13316" max="13318" width="15.7109375" style="2" customWidth="1"/>
    <col min="13319" max="13319" width="2.85546875" style="2" customWidth="1"/>
    <col min="13320" max="13322" width="15.7109375" style="2" customWidth="1"/>
    <col min="13323" max="13323" width="2.85546875" style="2" customWidth="1"/>
    <col min="13324" max="13324" width="10.85546875" style="2" customWidth="1"/>
    <col min="13325" max="13325" width="2.85546875" style="2" customWidth="1"/>
    <col min="13326" max="13327" width="15.7109375" style="2" customWidth="1"/>
    <col min="13328" max="13328" width="2.85546875" style="2" customWidth="1"/>
    <col min="13329" max="13329" width="52.85546875" style="2" customWidth="1"/>
    <col min="13330" max="13332" width="15.7109375" style="2" customWidth="1"/>
    <col min="13333" max="13333" width="2.85546875" style="2" customWidth="1"/>
    <col min="13334" max="13336" width="15.7109375" style="2" customWidth="1"/>
    <col min="13337" max="13337" width="2.85546875" style="2" customWidth="1"/>
    <col min="13338" max="13338" width="10.85546875" style="2" customWidth="1"/>
    <col min="13339" max="13339" width="2.85546875" style="2" customWidth="1"/>
    <col min="13340" max="13568" width="11.42578125" style="2"/>
    <col min="13569" max="13569" width="2.85546875" style="2" customWidth="1"/>
    <col min="13570" max="13570" width="49.7109375" style="2" customWidth="1"/>
    <col min="13571" max="13571" width="6" style="2" customWidth="1"/>
    <col min="13572" max="13574" width="15.7109375" style="2" customWidth="1"/>
    <col min="13575" max="13575" width="2.85546875" style="2" customWidth="1"/>
    <col min="13576" max="13578" width="15.7109375" style="2" customWidth="1"/>
    <col min="13579" max="13579" width="2.85546875" style="2" customWidth="1"/>
    <col min="13580" max="13580" width="10.85546875" style="2" customWidth="1"/>
    <col min="13581" max="13581" width="2.85546875" style="2" customWidth="1"/>
    <col min="13582" max="13583" width="15.7109375" style="2" customWidth="1"/>
    <col min="13584" max="13584" width="2.85546875" style="2" customWidth="1"/>
    <col min="13585" max="13585" width="52.85546875" style="2" customWidth="1"/>
    <col min="13586" max="13588" width="15.7109375" style="2" customWidth="1"/>
    <col min="13589" max="13589" width="2.85546875" style="2" customWidth="1"/>
    <col min="13590" max="13592" width="15.7109375" style="2" customWidth="1"/>
    <col min="13593" max="13593" width="2.85546875" style="2" customWidth="1"/>
    <col min="13594" max="13594" width="10.85546875" style="2" customWidth="1"/>
    <col min="13595" max="13595" width="2.85546875" style="2" customWidth="1"/>
    <col min="13596" max="13824" width="11.42578125" style="2"/>
    <col min="13825" max="13825" width="2.85546875" style="2" customWidth="1"/>
    <col min="13826" max="13826" width="49.7109375" style="2" customWidth="1"/>
    <col min="13827" max="13827" width="6" style="2" customWidth="1"/>
    <col min="13828" max="13830" width="15.7109375" style="2" customWidth="1"/>
    <col min="13831" max="13831" width="2.85546875" style="2" customWidth="1"/>
    <col min="13832" max="13834" width="15.7109375" style="2" customWidth="1"/>
    <col min="13835" max="13835" width="2.85546875" style="2" customWidth="1"/>
    <col min="13836" max="13836" width="10.85546875" style="2" customWidth="1"/>
    <col min="13837" max="13837" width="2.85546875" style="2" customWidth="1"/>
    <col min="13838" max="13839" width="15.7109375" style="2" customWidth="1"/>
    <col min="13840" max="13840" width="2.85546875" style="2" customWidth="1"/>
    <col min="13841" max="13841" width="52.85546875" style="2" customWidth="1"/>
    <col min="13842" max="13844" width="15.7109375" style="2" customWidth="1"/>
    <col min="13845" max="13845" width="2.85546875" style="2" customWidth="1"/>
    <col min="13846" max="13848" width="15.7109375" style="2" customWidth="1"/>
    <col min="13849" max="13849" width="2.85546875" style="2" customWidth="1"/>
    <col min="13850" max="13850" width="10.85546875" style="2" customWidth="1"/>
    <col min="13851" max="13851" width="2.85546875" style="2" customWidth="1"/>
    <col min="13852" max="14080" width="11.42578125" style="2"/>
    <col min="14081" max="14081" width="2.85546875" style="2" customWidth="1"/>
    <col min="14082" max="14082" width="49.7109375" style="2" customWidth="1"/>
    <col min="14083" max="14083" width="6" style="2" customWidth="1"/>
    <col min="14084" max="14086" width="15.7109375" style="2" customWidth="1"/>
    <col min="14087" max="14087" width="2.85546875" style="2" customWidth="1"/>
    <col min="14088" max="14090" width="15.7109375" style="2" customWidth="1"/>
    <col min="14091" max="14091" width="2.85546875" style="2" customWidth="1"/>
    <col min="14092" max="14092" width="10.85546875" style="2" customWidth="1"/>
    <col min="14093" max="14093" width="2.85546875" style="2" customWidth="1"/>
    <col min="14094" max="14095" width="15.7109375" style="2" customWidth="1"/>
    <col min="14096" max="14096" width="2.85546875" style="2" customWidth="1"/>
    <col min="14097" max="14097" width="52.85546875" style="2" customWidth="1"/>
    <col min="14098" max="14100" width="15.7109375" style="2" customWidth="1"/>
    <col min="14101" max="14101" width="2.85546875" style="2" customWidth="1"/>
    <col min="14102" max="14104" width="15.7109375" style="2" customWidth="1"/>
    <col min="14105" max="14105" width="2.85546875" style="2" customWidth="1"/>
    <col min="14106" max="14106" width="10.85546875" style="2" customWidth="1"/>
    <col min="14107" max="14107" width="2.85546875" style="2" customWidth="1"/>
    <col min="14108" max="14336" width="11.42578125" style="2"/>
    <col min="14337" max="14337" width="2.85546875" style="2" customWidth="1"/>
    <col min="14338" max="14338" width="49.7109375" style="2" customWidth="1"/>
    <col min="14339" max="14339" width="6" style="2" customWidth="1"/>
    <col min="14340" max="14342" width="15.7109375" style="2" customWidth="1"/>
    <col min="14343" max="14343" width="2.85546875" style="2" customWidth="1"/>
    <col min="14344" max="14346" width="15.7109375" style="2" customWidth="1"/>
    <col min="14347" max="14347" width="2.85546875" style="2" customWidth="1"/>
    <col min="14348" max="14348" width="10.85546875" style="2" customWidth="1"/>
    <col min="14349" max="14349" width="2.85546875" style="2" customWidth="1"/>
    <col min="14350" max="14351" width="15.7109375" style="2" customWidth="1"/>
    <col min="14352" max="14352" width="2.85546875" style="2" customWidth="1"/>
    <col min="14353" max="14353" width="52.85546875" style="2" customWidth="1"/>
    <col min="14354" max="14356" width="15.7109375" style="2" customWidth="1"/>
    <col min="14357" max="14357" width="2.85546875" style="2" customWidth="1"/>
    <col min="14358" max="14360" width="15.7109375" style="2" customWidth="1"/>
    <col min="14361" max="14361" width="2.85546875" style="2" customWidth="1"/>
    <col min="14362" max="14362" width="10.85546875" style="2" customWidth="1"/>
    <col min="14363" max="14363" width="2.85546875" style="2" customWidth="1"/>
    <col min="14364" max="14592" width="11.42578125" style="2"/>
    <col min="14593" max="14593" width="2.85546875" style="2" customWidth="1"/>
    <col min="14594" max="14594" width="49.7109375" style="2" customWidth="1"/>
    <col min="14595" max="14595" width="6" style="2" customWidth="1"/>
    <col min="14596" max="14598" width="15.7109375" style="2" customWidth="1"/>
    <col min="14599" max="14599" width="2.85546875" style="2" customWidth="1"/>
    <col min="14600" max="14602" width="15.7109375" style="2" customWidth="1"/>
    <col min="14603" max="14603" width="2.85546875" style="2" customWidth="1"/>
    <col min="14604" max="14604" width="10.85546875" style="2" customWidth="1"/>
    <col min="14605" max="14605" width="2.85546875" style="2" customWidth="1"/>
    <col min="14606" max="14607" width="15.7109375" style="2" customWidth="1"/>
    <col min="14608" max="14608" width="2.85546875" style="2" customWidth="1"/>
    <col min="14609" max="14609" width="52.85546875" style="2" customWidth="1"/>
    <col min="14610" max="14612" width="15.7109375" style="2" customWidth="1"/>
    <col min="14613" max="14613" width="2.85546875" style="2" customWidth="1"/>
    <col min="14614" max="14616" width="15.7109375" style="2" customWidth="1"/>
    <col min="14617" max="14617" width="2.85546875" style="2" customWidth="1"/>
    <col min="14618" max="14618" width="10.85546875" style="2" customWidth="1"/>
    <col min="14619" max="14619" width="2.85546875" style="2" customWidth="1"/>
    <col min="14620" max="14848" width="11.42578125" style="2"/>
    <col min="14849" max="14849" width="2.85546875" style="2" customWidth="1"/>
    <col min="14850" max="14850" width="49.7109375" style="2" customWidth="1"/>
    <col min="14851" max="14851" width="6" style="2" customWidth="1"/>
    <col min="14852" max="14854" width="15.7109375" style="2" customWidth="1"/>
    <col min="14855" max="14855" width="2.85546875" style="2" customWidth="1"/>
    <col min="14856" max="14858" width="15.7109375" style="2" customWidth="1"/>
    <col min="14859" max="14859" width="2.85546875" style="2" customWidth="1"/>
    <col min="14860" max="14860" width="10.85546875" style="2" customWidth="1"/>
    <col min="14861" max="14861" width="2.85546875" style="2" customWidth="1"/>
    <col min="14862" max="14863" width="15.7109375" style="2" customWidth="1"/>
    <col min="14864" max="14864" width="2.85546875" style="2" customWidth="1"/>
    <col min="14865" max="14865" width="52.85546875" style="2" customWidth="1"/>
    <col min="14866" max="14868" width="15.7109375" style="2" customWidth="1"/>
    <col min="14869" max="14869" width="2.85546875" style="2" customWidth="1"/>
    <col min="14870" max="14872" width="15.7109375" style="2" customWidth="1"/>
    <col min="14873" max="14873" width="2.85546875" style="2" customWidth="1"/>
    <col min="14874" max="14874" width="10.85546875" style="2" customWidth="1"/>
    <col min="14875" max="14875" width="2.85546875" style="2" customWidth="1"/>
    <col min="14876" max="15104" width="11.42578125" style="2"/>
    <col min="15105" max="15105" width="2.85546875" style="2" customWidth="1"/>
    <col min="15106" max="15106" width="49.7109375" style="2" customWidth="1"/>
    <col min="15107" max="15107" width="6" style="2" customWidth="1"/>
    <col min="15108" max="15110" width="15.7109375" style="2" customWidth="1"/>
    <col min="15111" max="15111" width="2.85546875" style="2" customWidth="1"/>
    <col min="15112" max="15114" width="15.7109375" style="2" customWidth="1"/>
    <col min="15115" max="15115" width="2.85546875" style="2" customWidth="1"/>
    <col min="15116" max="15116" width="10.85546875" style="2" customWidth="1"/>
    <col min="15117" max="15117" width="2.85546875" style="2" customWidth="1"/>
    <col min="15118" max="15119" width="15.7109375" style="2" customWidth="1"/>
    <col min="15120" max="15120" width="2.85546875" style="2" customWidth="1"/>
    <col min="15121" max="15121" width="52.85546875" style="2" customWidth="1"/>
    <col min="15122" max="15124" width="15.7109375" style="2" customWidth="1"/>
    <col min="15125" max="15125" width="2.85546875" style="2" customWidth="1"/>
    <col min="15126" max="15128" width="15.7109375" style="2" customWidth="1"/>
    <col min="15129" max="15129" width="2.85546875" style="2" customWidth="1"/>
    <col min="15130" max="15130" width="10.85546875" style="2" customWidth="1"/>
    <col min="15131" max="15131" width="2.85546875" style="2" customWidth="1"/>
    <col min="15132" max="15360" width="11.42578125" style="2"/>
    <col min="15361" max="15361" width="2.85546875" style="2" customWidth="1"/>
    <col min="15362" max="15362" width="49.7109375" style="2" customWidth="1"/>
    <col min="15363" max="15363" width="6" style="2" customWidth="1"/>
    <col min="15364" max="15366" width="15.7109375" style="2" customWidth="1"/>
    <col min="15367" max="15367" width="2.85546875" style="2" customWidth="1"/>
    <col min="15368" max="15370" width="15.7109375" style="2" customWidth="1"/>
    <col min="15371" max="15371" width="2.85546875" style="2" customWidth="1"/>
    <col min="15372" max="15372" width="10.85546875" style="2" customWidth="1"/>
    <col min="15373" max="15373" width="2.85546875" style="2" customWidth="1"/>
    <col min="15374" max="15375" width="15.7109375" style="2" customWidth="1"/>
    <col min="15376" max="15376" width="2.85546875" style="2" customWidth="1"/>
    <col min="15377" max="15377" width="52.85546875" style="2" customWidth="1"/>
    <col min="15378" max="15380" width="15.7109375" style="2" customWidth="1"/>
    <col min="15381" max="15381" width="2.85546875" style="2" customWidth="1"/>
    <col min="15382" max="15384" width="15.7109375" style="2" customWidth="1"/>
    <col min="15385" max="15385" width="2.85546875" style="2" customWidth="1"/>
    <col min="15386" max="15386" width="10.85546875" style="2" customWidth="1"/>
    <col min="15387" max="15387" width="2.85546875" style="2" customWidth="1"/>
    <col min="15388" max="15616" width="11.42578125" style="2"/>
    <col min="15617" max="15617" width="2.85546875" style="2" customWidth="1"/>
    <col min="15618" max="15618" width="49.7109375" style="2" customWidth="1"/>
    <col min="15619" max="15619" width="6" style="2" customWidth="1"/>
    <col min="15620" max="15622" width="15.7109375" style="2" customWidth="1"/>
    <col min="15623" max="15623" width="2.85546875" style="2" customWidth="1"/>
    <col min="15624" max="15626" width="15.7109375" style="2" customWidth="1"/>
    <col min="15627" max="15627" width="2.85546875" style="2" customWidth="1"/>
    <col min="15628" max="15628" width="10.85546875" style="2" customWidth="1"/>
    <col min="15629" max="15629" width="2.85546875" style="2" customWidth="1"/>
    <col min="15630" max="15631" width="15.7109375" style="2" customWidth="1"/>
    <col min="15632" max="15632" width="2.85546875" style="2" customWidth="1"/>
    <col min="15633" max="15633" width="52.85546875" style="2" customWidth="1"/>
    <col min="15634" max="15636" width="15.7109375" style="2" customWidth="1"/>
    <col min="15637" max="15637" width="2.85546875" style="2" customWidth="1"/>
    <col min="15638" max="15640" width="15.7109375" style="2" customWidth="1"/>
    <col min="15641" max="15641" width="2.85546875" style="2" customWidth="1"/>
    <col min="15642" max="15642" width="10.85546875" style="2" customWidth="1"/>
    <col min="15643" max="15643" width="2.85546875" style="2" customWidth="1"/>
    <col min="15644" max="15872" width="11.42578125" style="2"/>
    <col min="15873" max="15873" width="2.85546875" style="2" customWidth="1"/>
    <col min="15874" max="15874" width="49.7109375" style="2" customWidth="1"/>
    <col min="15875" max="15875" width="6" style="2" customWidth="1"/>
    <col min="15876" max="15878" width="15.7109375" style="2" customWidth="1"/>
    <col min="15879" max="15879" width="2.85546875" style="2" customWidth="1"/>
    <col min="15880" max="15882" width="15.7109375" style="2" customWidth="1"/>
    <col min="15883" max="15883" width="2.85546875" style="2" customWidth="1"/>
    <col min="15884" max="15884" width="10.85546875" style="2" customWidth="1"/>
    <col min="15885" max="15885" width="2.85546875" style="2" customWidth="1"/>
    <col min="15886" max="15887" width="15.7109375" style="2" customWidth="1"/>
    <col min="15888" max="15888" width="2.85546875" style="2" customWidth="1"/>
    <col min="15889" max="15889" width="52.85546875" style="2" customWidth="1"/>
    <col min="15890" max="15892" width="15.7109375" style="2" customWidth="1"/>
    <col min="15893" max="15893" width="2.85546875" style="2" customWidth="1"/>
    <col min="15894" max="15896" width="15.7109375" style="2" customWidth="1"/>
    <col min="15897" max="15897" width="2.85546875" style="2" customWidth="1"/>
    <col min="15898" max="15898" width="10.85546875" style="2" customWidth="1"/>
    <col min="15899" max="15899" width="2.85546875" style="2" customWidth="1"/>
    <col min="15900" max="16128" width="11.42578125" style="2"/>
    <col min="16129" max="16129" width="2.85546875" style="2" customWidth="1"/>
    <col min="16130" max="16130" width="49.7109375" style="2" customWidth="1"/>
    <col min="16131" max="16131" width="6" style="2" customWidth="1"/>
    <col min="16132" max="16134" width="15.7109375" style="2" customWidth="1"/>
    <col min="16135" max="16135" width="2.85546875" style="2" customWidth="1"/>
    <col min="16136" max="16138" width="15.7109375" style="2" customWidth="1"/>
    <col min="16139" max="16139" width="2.85546875" style="2" customWidth="1"/>
    <col min="16140" max="16140" width="10.85546875" style="2" customWidth="1"/>
    <col min="16141" max="16141" width="2.85546875" style="2" customWidth="1"/>
    <col min="16142" max="16143" width="15.7109375" style="2" customWidth="1"/>
    <col min="16144" max="16144" width="2.85546875" style="2" customWidth="1"/>
    <col min="16145" max="16145" width="52.85546875" style="2" customWidth="1"/>
    <col min="16146" max="16148" width="15.7109375" style="2" customWidth="1"/>
    <col min="16149" max="16149" width="2.85546875" style="2" customWidth="1"/>
    <col min="16150" max="16152" width="15.7109375" style="2" customWidth="1"/>
    <col min="16153" max="16153" width="2.85546875" style="2" customWidth="1"/>
    <col min="16154" max="16154" width="10.85546875" style="2" customWidth="1"/>
    <col min="16155" max="16155" width="2.85546875" style="2" customWidth="1"/>
    <col min="16156" max="16384" width="11.42578125" style="2"/>
  </cols>
  <sheetData>
    <row r="1" spans="1:27" x14ac:dyDescent="0.25">
      <c r="A1" s="112"/>
      <c r="B1" s="112"/>
      <c r="C1" s="5"/>
      <c r="D1" s="112"/>
      <c r="E1" s="112"/>
      <c r="F1" s="112"/>
      <c r="G1" s="112"/>
      <c r="H1" s="112"/>
      <c r="I1" s="112"/>
      <c r="J1" s="112"/>
      <c r="K1" s="112"/>
      <c r="L1" s="112"/>
      <c r="M1" s="112"/>
      <c r="N1" s="112"/>
      <c r="O1" s="112"/>
      <c r="P1" s="112"/>
      <c r="Q1" s="112"/>
      <c r="R1" s="112"/>
      <c r="S1" s="112"/>
      <c r="T1" s="112"/>
      <c r="U1" s="112"/>
      <c r="V1" s="112"/>
      <c r="W1" s="112"/>
      <c r="X1" s="112"/>
      <c r="Y1" s="112"/>
      <c r="Z1" s="112"/>
    </row>
    <row r="2" spans="1:27" x14ac:dyDescent="0.25">
      <c r="A2" s="112"/>
      <c r="B2" s="113" t="s">
        <v>737</v>
      </c>
      <c r="C2" s="5"/>
      <c r="D2" s="112"/>
      <c r="E2" s="112"/>
      <c r="F2" s="112"/>
      <c r="G2" s="112"/>
      <c r="H2" s="112"/>
      <c r="I2" s="112"/>
      <c r="J2" s="112"/>
      <c r="K2" s="112"/>
      <c r="L2" s="112"/>
      <c r="M2" s="112"/>
      <c r="N2" s="112"/>
      <c r="O2" s="112"/>
      <c r="P2" s="112"/>
      <c r="Q2" s="113"/>
      <c r="R2" s="112"/>
      <c r="S2" s="112"/>
      <c r="T2" s="112"/>
      <c r="U2" s="112"/>
      <c r="V2" s="112"/>
      <c r="W2" s="112"/>
      <c r="X2" s="112"/>
      <c r="Y2" s="112"/>
      <c r="Z2" s="112"/>
    </row>
    <row r="3" spans="1:27" x14ac:dyDescent="0.25">
      <c r="A3" s="112"/>
      <c r="B3" s="6" t="s">
        <v>212</v>
      </c>
      <c r="C3" s="5"/>
      <c r="D3" s="112"/>
      <c r="E3" s="112"/>
      <c r="F3" s="112"/>
      <c r="G3" s="112"/>
      <c r="H3" s="112"/>
      <c r="I3" s="112"/>
      <c r="J3" s="112"/>
      <c r="K3" s="112"/>
      <c r="L3" s="112"/>
      <c r="M3" s="112"/>
      <c r="N3" s="112"/>
      <c r="O3" s="112"/>
      <c r="P3" s="112"/>
      <c r="Q3" s="6" t="s">
        <v>212</v>
      </c>
      <c r="R3" s="112"/>
      <c r="S3" s="112"/>
      <c r="T3" s="112"/>
      <c r="U3" s="112"/>
      <c r="V3" s="112"/>
      <c r="W3" s="112"/>
      <c r="X3" s="112"/>
      <c r="Y3" s="112"/>
      <c r="Z3" s="112"/>
    </row>
    <row r="4" spans="1:27" x14ac:dyDescent="0.25">
      <c r="A4" s="112"/>
      <c r="B4" s="116" t="s">
        <v>2</v>
      </c>
      <c r="C4" s="5"/>
      <c r="D4" s="112"/>
      <c r="E4" s="112"/>
      <c r="F4" s="112"/>
      <c r="G4" s="112"/>
      <c r="H4" s="112"/>
      <c r="I4" s="112"/>
      <c r="J4" s="112"/>
      <c r="K4" s="112"/>
      <c r="L4" s="112"/>
      <c r="M4" s="112"/>
      <c r="N4" s="112"/>
      <c r="O4" s="112"/>
      <c r="P4" s="112"/>
      <c r="Q4" s="116" t="s">
        <v>3</v>
      </c>
      <c r="R4" s="112"/>
      <c r="S4" s="112"/>
      <c r="T4" s="112"/>
      <c r="U4" s="112"/>
      <c r="V4" s="112"/>
      <c r="W4" s="112"/>
      <c r="X4" s="112"/>
      <c r="Y4" s="112"/>
      <c r="Z4" s="112"/>
    </row>
    <row r="5" spans="1:27" ht="15" customHeight="1" x14ac:dyDescent="0.25">
      <c r="A5" s="12"/>
      <c r="B5" s="2061" t="s">
        <v>4</v>
      </c>
      <c r="C5" s="2061" t="s">
        <v>5</v>
      </c>
      <c r="D5" s="2061">
        <v>2016</v>
      </c>
      <c r="E5" s="2061"/>
      <c r="F5" s="2061"/>
      <c r="G5" s="12"/>
      <c r="H5" s="2061">
        <v>2015</v>
      </c>
      <c r="I5" s="2061"/>
      <c r="J5" s="2061"/>
      <c r="K5" s="12"/>
      <c r="L5" s="2062" t="s">
        <v>207</v>
      </c>
      <c r="M5" s="12"/>
      <c r="N5" s="2043" t="s">
        <v>208</v>
      </c>
      <c r="O5" s="2043" t="s">
        <v>209</v>
      </c>
      <c r="P5" s="12"/>
      <c r="Q5" s="2061" t="s">
        <v>4</v>
      </c>
      <c r="R5" s="1363"/>
      <c r="S5" s="2061">
        <v>2016</v>
      </c>
      <c r="T5" s="2061"/>
      <c r="U5" s="12"/>
      <c r="V5" s="1363"/>
      <c r="W5" s="2061">
        <v>2015</v>
      </c>
      <c r="X5" s="2061"/>
      <c r="Y5" s="12"/>
      <c r="Z5" s="2062" t="s">
        <v>207</v>
      </c>
      <c r="AA5" s="17"/>
    </row>
    <row r="6" spans="1:27" x14ac:dyDescent="0.25">
      <c r="A6" s="12"/>
      <c r="B6" s="2061"/>
      <c r="C6" s="2061"/>
      <c r="D6" s="2061" t="s">
        <v>201</v>
      </c>
      <c r="E6" s="2063" t="s">
        <v>726</v>
      </c>
      <c r="F6" s="2063" t="s">
        <v>727</v>
      </c>
      <c r="G6" s="12"/>
      <c r="H6" s="2061" t="s">
        <v>201</v>
      </c>
      <c r="I6" s="2063" t="s">
        <v>726</v>
      </c>
      <c r="J6" s="2063" t="s">
        <v>727</v>
      </c>
      <c r="K6" s="12"/>
      <c r="L6" s="2062"/>
      <c r="M6" s="12"/>
      <c r="N6" s="2043"/>
      <c r="O6" s="2043"/>
      <c r="P6" s="12"/>
      <c r="Q6" s="2061"/>
      <c r="R6" s="2061" t="s">
        <v>201</v>
      </c>
      <c r="S6" s="2063" t="s">
        <v>726</v>
      </c>
      <c r="T6" s="2063" t="s">
        <v>727</v>
      </c>
      <c r="U6" s="12"/>
      <c r="V6" s="2061" t="s">
        <v>201</v>
      </c>
      <c r="W6" s="2063" t="s">
        <v>726</v>
      </c>
      <c r="X6" s="2063" t="s">
        <v>727</v>
      </c>
      <c r="Y6" s="12"/>
      <c r="Z6" s="2062"/>
      <c r="AA6" s="17"/>
    </row>
    <row r="7" spans="1:27" x14ac:dyDescent="0.25">
      <c r="A7" s="12"/>
      <c r="B7" s="2061"/>
      <c r="C7" s="2061"/>
      <c r="D7" s="2061"/>
      <c r="E7" s="2063"/>
      <c r="F7" s="2063"/>
      <c r="G7" s="12"/>
      <c r="H7" s="2061"/>
      <c r="I7" s="2063"/>
      <c r="J7" s="2063"/>
      <c r="K7" s="12"/>
      <c r="L7" s="2062"/>
      <c r="M7" s="12"/>
      <c r="N7" s="2043"/>
      <c r="O7" s="2043"/>
      <c r="P7" s="12"/>
      <c r="Q7" s="2061"/>
      <c r="R7" s="2061"/>
      <c r="S7" s="2063"/>
      <c r="T7" s="2063"/>
      <c r="U7" s="12"/>
      <c r="V7" s="2061"/>
      <c r="W7" s="2063"/>
      <c r="X7" s="2063"/>
      <c r="Y7" s="12"/>
      <c r="Z7" s="2062"/>
      <c r="AA7" s="17"/>
    </row>
    <row r="8" spans="1:27" x14ac:dyDescent="0.25">
      <c r="A8" s="16"/>
      <c r="B8" s="16"/>
      <c r="C8" s="16"/>
      <c r="D8" s="16"/>
      <c r="E8" s="16"/>
      <c r="F8" s="16"/>
      <c r="G8" s="16"/>
      <c r="H8" s="16"/>
      <c r="I8" s="16"/>
      <c r="J8" s="16"/>
      <c r="K8" s="16"/>
      <c r="L8" s="19"/>
      <c r="M8" s="16"/>
      <c r="N8" s="19"/>
      <c r="O8" s="16"/>
      <c r="P8" s="16"/>
      <c r="Q8" s="16"/>
      <c r="R8" s="16"/>
      <c r="S8" s="16"/>
      <c r="T8" s="16"/>
      <c r="U8" s="16"/>
      <c r="V8" s="16"/>
      <c r="W8" s="16"/>
      <c r="X8" s="16"/>
      <c r="Y8" s="16"/>
      <c r="Z8" s="19"/>
      <c r="AA8" s="16"/>
    </row>
    <row r="9" spans="1:27" x14ac:dyDescent="0.25">
      <c r="A9" s="112"/>
      <c r="B9" s="1364" t="s">
        <v>11</v>
      </c>
      <c r="C9" s="118"/>
      <c r="D9" s="21"/>
      <c r="E9" s="21"/>
      <c r="F9" s="21"/>
      <c r="G9" s="112"/>
      <c r="H9" s="21"/>
      <c r="I9" s="21"/>
      <c r="J9" s="21"/>
      <c r="K9" s="112"/>
      <c r="L9" s="23"/>
      <c r="M9" s="112"/>
      <c r="N9" s="23"/>
      <c r="P9" s="112"/>
      <c r="Q9" s="1364" t="s">
        <v>11</v>
      </c>
      <c r="R9" s="21"/>
      <c r="S9" s="21"/>
      <c r="T9" s="21"/>
      <c r="U9" s="112"/>
      <c r="V9" s="21"/>
      <c r="W9" s="21"/>
      <c r="X9" s="21"/>
      <c r="Y9" s="112"/>
      <c r="Z9" s="23"/>
    </row>
    <row r="10" spans="1:27" x14ac:dyDescent="0.25">
      <c r="A10" s="112"/>
      <c r="B10" s="1909" t="s">
        <v>135</v>
      </c>
      <c r="C10" s="1910" t="s">
        <v>565</v>
      </c>
      <c r="D10" s="1911">
        <f>SUM(E10:F10)</f>
        <v>1.6</v>
      </c>
      <c r="E10" s="1912">
        <v>1.58</v>
      </c>
      <c r="F10" s="1913">
        <v>0.02</v>
      </c>
      <c r="G10" s="112"/>
      <c r="H10" s="1914">
        <v>72.569999999999993</v>
      </c>
      <c r="I10" s="1912">
        <v>72.099999999999994</v>
      </c>
      <c r="J10" s="1913">
        <v>0.47</v>
      </c>
      <c r="K10" s="29"/>
      <c r="L10" s="1369">
        <f>D10/H10-1</f>
        <v>-0.97795232189610026</v>
      </c>
      <c r="M10" s="112"/>
      <c r="N10" s="1518">
        <f>VLOOKUP(B10,'FX rates'!$B$9:$K$116,9,FALSE)</f>
        <v>2</v>
      </c>
      <c r="O10" s="1519">
        <v>2</v>
      </c>
      <c r="P10" s="112"/>
      <c r="Q10" s="1365" t="s">
        <v>135</v>
      </c>
      <c r="R10" s="1370">
        <f>SUM(S10:T10)</f>
        <v>0.8</v>
      </c>
      <c r="S10" s="238">
        <f>E10/O10</f>
        <v>0.79</v>
      </c>
      <c r="T10" s="238">
        <f>F10/O10</f>
        <v>0.01</v>
      </c>
      <c r="U10" s="600"/>
      <c r="V10" s="1367">
        <f>SUM(W10:X10)</f>
        <v>36.284999999999997</v>
      </c>
      <c r="W10" s="238">
        <f>I10/O10</f>
        <v>36.049999999999997</v>
      </c>
      <c r="X10" s="238">
        <f>J10/O10</f>
        <v>0.23499999999999999</v>
      </c>
      <c r="Y10" s="29"/>
      <c r="Z10" s="1369">
        <f>R10/V10-1</f>
        <v>-0.97795232189610026</v>
      </c>
      <c r="AA10" s="1351"/>
    </row>
    <row r="11" spans="1:27" x14ac:dyDescent="0.25">
      <c r="A11" s="112"/>
      <c r="B11" s="48"/>
      <c r="C11" s="183"/>
      <c r="D11" s="48"/>
      <c r="E11" s="48"/>
      <c r="F11" s="48"/>
      <c r="G11" s="112"/>
      <c r="H11" s="48"/>
      <c r="I11" s="48"/>
      <c r="J11" s="48"/>
      <c r="K11" s="112"/>
      <c r="L11" s="1355"/>
      <c r="M11" s="112"/>
      <c r="O11" s="126"/>
      <c r="P11" s="112"/>
      <c r="Q11" s="190" t="s">
        <v>30</v>
      </c>
      <c r="R11" s="185">
        <f>SUM(R10:R10)</f>
        <v>0.8</v>
      </c>
      <c r="S11" s="211"/>
      <c r="T11" s="211"/>
      <c r="U11" s="166"/>
      <c r="V11" s="186">
        <f>SUM(V10:V10)</f>
        <v>36.284999999999997</v>
      </c>
      <c r="W11" s="211"/>
      <c r="X11" s="211"/>
      <c r="Y11" s="112"/>
      <c r="Z11" s="1355">
        <f>R11/V11-1</f>
        <v>-0.97795232189610026</v>
      </c>
      <c r="AA11" s="1353"/>
    </row>
    <row r="12" spans="1:27" x14ac:dyDescent="0.25">
      <c r="A12" s="187"/>
      <c r="B12" s="48"/>
      <c r="C12" s="183"/>
      <c r="D12" s="48"/>
      <c r="E12" s="48"/>
      <c r="F12" s="48"/>
      <c r="G12" s="187"/>
      <c r="H12" s="48"/>
      <c r="I12" s="48"/>
      <c r="J12" s="48"/>
      <c r="K12" s="187"/>
      <c r="L12" s="1355"/>
      <c r="M12" s="187"/>
      <c r="O12" s="126"/>
      <c r="P12" s="187"/>
      <c r="Q12" s="48"/>
      <c r="R12" s="48"/>
      <c r="S12" s="29"/>
      <c r="T12" s="29"/>
      <c r="U12" s="207"/>
      <c r="V12" s="188"/>
      <c r="W12" s="29"/>
      <c r="X12" s="29"/>
      <c r="Y12" s="187"/>
      <c r="Z12" s="1355"/>
      <c r="AA12" s="1357"/>
    </row>
    <row r="13" spans="1:27" x14ac:dyDescent="0.25">
      <c r="A13" s="187"/>
      <c r="B13" s="1364" t="s">
        <v>31</v>
      </c>
      <c r="C13" s="118"/>
      <c r="D13" s="190"/>
      <c r="E13" s="21"/>
      <c r="F13" s="21"/>
      <c r="G13" s="187"/>
      <c r="H13" s="190"/>
      <c r="I13" s="21"/>
      <c r="J13" s="21"/>
      <c r="K13" s="187"/>
      <c r="L13" s="1358"/>
      <c r="M13" s="187"/>
      <c r="O13" s="130"/>
      <c r="P13" s="187"/>
      <c r="Q13" s="1364" t="s">
        <v>31</v>
      </c>
      <c r="R13" s="190"/>
      <c r="S13" s="29"/>
      <c r="T13" s="29"/>
      <c r="U13" s="207"/>
      <c r="V13" s="192"/>
      <c r="W13" s="29"/>
      <c r="X13" s="29"/>
      <c r="Y13" s="187"/>
      <c r="Z13" s="1358"/>
      <c r="AA13" s="1357"/>
    </row>
    <row r="14" spans="1:27" x14ac:dyDescent="0.25">
      <c r="A14" s="112"/>
      <c r="B14" s="1909" t="s">
        <v>161</v>
      </c>
      <c r="C14" s="1910" t="s">
        <v>33</v>
      </c>
      <c r="D14" s="1911">
        <v>0</v>
      </c>
      <c r="E14" s="1912">
        <v>0</v>
      </c>
      <c r="F14" s="1913">
        <v>0</v>
      </c>
      <c r="G14" s="112"/>
      <c r="H14" s="1914">
        <v>0.04</v>
      </c>
      <c r="I14" s="1912">
        <v>0.04</v>
      </c>
      <c r="J14" s="1913">
        <v>0</v>
      </c>
      <c r="K14" s="29"/>
      <c r="L14" s="1600" t="s">
        <v>131</v>
      </c>
      <c r="M14" s="112"/>
      <c r="N14" s="1518">
        <f>VLOOKUP(B14,'FX rates'!$B$9:$K$116,9,FALSE)</f>
        <v>1.3452500000000001</v>
      </c>
      <c r="O14" s="1519">
        <v>1.3718999999999999</v>
      </c>
      <c r="P14" s="112"/>
      <c r="Q14" s="1365" t="s">
        <v>161</v>
      </c>
      <c r="R14" s="1370">
        <f>SUM(S14:T14)</f>
        <v>0</v>
      </c>
      <c r="S14" s="238">
        <f>E14/O14</f>
        <v>0</v>
      </c>
      <c r="T14" s="238">
        <f>F14/O14</f>
        <v>0</v>
      </c>
      <c r="U14" s="600"/>
      <c r="V14" s="1367">
        <f>SUM(W14:X14)</f>
        <v>2.9156644070267516E-2</v>
      </c>
      <c r="W14" s="238">
        <f>I14/O14</f>
        <v>2.9156644070267516E-2</v>
      </c>
      <c r="X14" s="238">
        <f>J14/O14</f>
        <v>0</v>
      </c>
      <c r="Y14" s="29"/>
      <c r="Z14" s="1369" t="s">
        <v>131</v>
      </c>
      <c r="AA14" s="1351"/>
    </row>
    <row r="15" spans="1:27" x14ac:dyDescent="0.25">
      <c r="A15" s="112"/>
      <c r="B15" s="72"/>
      <c r="C15" s="183"/>
      <c r="D15" s="72"/>
      <c r="E15" s="72"/>
      <c r="F15" s="72"/>
      <c r="G15" s="112"/>
      <c r="H15" s="72"/>
      <c r="I15" s="72"/>
      <c r="J15" s="72"/>
      <c r="K15" s="112"/>
      <c r="L15" s="1358"/>
      <c r="M15" s="112"/>
      <c r="O15" s="130"/>
      <c r="P15" s="112"/>
      <c r="Q15" s="190" t="s">
        <v>30</v>
      </c>
      <c r="R15" s="186">
        <f>SUM(R14:R14)</f>
        <v>0</v>
      </c>
      <c r="S15" s="211"/>
      <c r="T15" s="211"/>
      <c r="U15" s="166"/>
      <c r="V15" s="186">
        <f>SUM(V14:V14)</f>
        <v>2.9156644070267516E-2</v>
      </c>
      <c r="W15" s="49"/>
      <c r="X15" s="49"/>
      <c r="Y15" s="112"/>
      <c r="Z15" s="1355" t="s">
        <v>131</v>
      </c>
      <c r="AA15" s="1353"/>
    </row>
    <row r="16" spans="1:27" x14ac:dyDescent="0.25">
      <c r="A16" s="187"/>
      <c r="B16" s="48"/>
      <c r="C16" s="183"/>
      <c r="D16" s="48"/>
      <c r="E16" s="48"/>
      <c r="F16" s="48"/>
      <c r="G16" s="187"/>
      <c r="H16" s="48"/>
      <c r="I16" s="48"/>
      <c r="J16" s="48"/>
      <c r="K16" s="187"/>
      <c r="L16" s="1358"/>
      <c r="M16" s="187"/>
      <c r="O16" s="130"/>
      <c r="P16" s="187"/>
      <c r="Q16" s="48"/>
      <c r="R16" s="48"/>
      <c r="S16" s="36"/>
      <c r="T16" s="36"/>
      <c r="U16" s="187"/>
      <c r="V16" s="48"/>
      <c r="W16" s="36"/>
      <c r="X16" s="36"/>
      <c r="Y16" s="187"/>
      <c r="Z16" s="1358"/>
      <c r="AA16" s="1353"/>
    </row>
    <row r="17" spans="1:30" x14ac:dyDescent="0.25">
      <c r="A17" s="187"/>
      <c r="B17" s="1113" t="s">
        <v>64</v>
      </c>
      <c r="C17" s="118"/>
      <c r="D17" s="190"/>
      <c r="E17" s="21"/>
      <c r="F17" s="21"/>
      <c r="G17" s="187"/>
      <c r="H17" s="190"/>
      <c r="I17" s="21"/>
      <c r="J17" s="21"/>
      <c r="K17" s="187"/>
      <c r="L17" s="1355"/>
      <c r="M17" s="187"/>
      <c r="O17" s="126"/>
      <c r="P17" s="187"/>
      <c r="Q17" s="1113" t="s">
        <v>64</v>
      </c>
      <c r="R17" s="190"/>
      <c r="S17" s="36"/>
      <c r="T17" s="36"/>
      <c r="U17" s="187"/>
      <c r="V17" s="190"/>
      <c r="W17" s="36"/>
      <c r="X17" s="36"/>
      <c r="Y17" s="187"/>
      <c r="Z17" s="1355"/>
      <c r="AA17" s="1353"/>
    </row>
    <row r="18" spans="1:30" x14ac:dyDescent="0.25">
      <c r="A18" s="112"/>
      <c r="B18" s="1260" t="s">
        <v>168</v>
      </c>
      <c r="C18" s="1069" t="s">
        <v>169</v>
      </c>
      <c r="D18" s="1504">
        <f>SUM(E18:F18)</f>
        <v>38100</v>
      </c>
      <c r="E18" s="1547">
        <v>38100</v>
      </c>
      <c r="F18" s="614">
        <v>0</v>
      </c>
      <c r="G18" s="199"/>
      <c r="H18" s="1504">
        <f t="shared" ref="H18:H26" si="0">SUM(I18:J18)</f>
        <v>197342</v>
      </c>
      <c r="I18" s="1547">
        <v>197342</v>
      </c>
      <c r="J18" s="733">
        <v>0</v>
      </c>
      <c r="K18" s="36"/>
      <c r="L18" s="1522">
        <f t="shared" ref="L18:L26" si="1">D18/H18-1</f>
        <v>-0.80693415491887177</v>
      </c>
      <c r="M18" s="112"/>
      <c r="N18" s="1334">
        <f>VLOOKUP(B18,'FX rates'!$B$9:$K$116,9,FALSE)</f>
        <v>1485.63</v>
      </c>
      <c r="O18" s="1515">
        <v>1486.15</v>
      </c>
      <c r="P18" s="112"/>
      <c r="Q18" s="1260" t="s">
        <v>168</v>
      </c>
      <c r="R18" s="1504">
        <f t="shared" ref="R18:R27" si="2">SUM(S18:T18)</f>
        <v>25.636712310332065</v>
      </c>
      <c r="S18" s="1330">
        <f t="shared" ref="S18:S27" si="3">E18/O18</f>
        <v>25.636712310332065</v>
      </c>
      <c r="T18" s="63">
        <f t="shared" ref="T18:T27" si="4">F18/O18</f>
        <v>0</v>
      </c>
      <c r="U18" s="199"/>
      <c r="V18" s="1504">
        <f t="shared" ref="V18:V26" si="5">SUM(W18:X18)</f>
        <v>132.78740369410892</v>
      </c>
      <c r="W18" s="609">
        <f>I18/O18</f>
        <v>132.78740369410892</v>
      </c>
      <c r="X18" s="1468">
        <f>J18/O18</f>
        <v>0</v>
      </c>
      <c r="Y18" s="36"/>
      <c r="Z18" s="1522">
        <f>R18/V18-1</f>
        <v>-0.80693415491887177</v>
      </c>
      <c r="AA18" s="1353"/>
    </row>
    <row r="19" spans="1:30" x14ac:dyDescent="0.25">
      <c r="A19" s="112"/>
      <c r="B19" s="1261" t="s">
        <v>734</v>
      </c>
      <c r="C19" s="1070" t="s">
        <v>735</v>
      </c>
      <c r="D19" s="1061">
        <f t="shared" ref="D19:D27" si="6">SUM(E19:F19)</f>
        <v>7.53</v>
      </c>
      <c r="E19" s="195">
        <v>7.53</v>
      </c>
      <c r="F19" s="615">
        <v>0</v>
      </c>
      <c r="G19" s="199"/>
      <c r="H19" s="1061">
        <f t="shared" si="0"/>
        <v>4.28</v>
      </c>
      <c r="I19" s="195">
        <v>4.28</v>
      </c>
      <c r="J19" s="735">
        <v>0</v>
      </c>
      <c r="K19" s="36"/>
      <c r="L19" s="1523">
        <f t="shared" si="1"/>
        <v>0.75934579439252325</v>
      </c>
      <c r="M19" s="112"/>
      <c r="N19" s="1335">
        <f>VLOOKUP(B19,'FX rates'!$B$9:$K$116,9,FALSE)</f>
        <v>20085.674999999999</v>
      </c>
      <c r="O19" s="1516">
        <v>18618.400000000001</v>
      </c>
      <c r="P19" s="112"/>
      <c r="Q19" s="1261" t="s">
        <v>734</v>
      </c>
      <c r="R19" s="1061">
        <f t="shared" si="2"/>
        <v>4.044386198599235E-4</v>
      </c>
      <c r="S19" s="75">
        <f t="shared" si="3"/>
        <v>4.044386198599235E-4</v>
      </c>
      <c r="T19" s="66">
        <f t="shared" si="4"/>
        <v>0</v>
      </c>
      <c r="U19" s="199"/>
      <c r="V19" s="1061">
        <f t="shared" si="5"/>
        <v>2.2988011859236023E-4</v>
      </c>
      <c r="W19" s="75">
        <f t="shared" ref="W19:W26" si="7">I19/O19</f>
        <v>2.2988011859236023E-4</v>
      </c>
      <c r="X19" s="66">
        <f t="shared" ref="X19:X26" si="8">J19/O19</f>
        <v>0</v>
      </c>
      <c r="Y19" s="36"/>
      <c r="Z19" s="1523">
        <f>R19/V19-1</f>
        <v>0.75934579439252348</v>
      </c>
      <c r="AA19" s="1353"/>
    </row>
    <row r="20" spans="1:30" x14ac:dyDescent="0.25">
      <c r="A20" s="112"/>
      <c r="B20" s="1261" t="s">
        <v>175</v>
      </c>
      <c r="C20" s="1070" t="s">
        <v>176</v>
      </c>
      <c r="D20" s="1061">
        <f t="shared" si="6"/>
        <v>0</v>
      </c>
      <c r="E20" s="195">
        <v>0</v>
      </c>
      <c r="F20" s="615">
        <v>0</v>
      </c>
      <c r="G20" s="199"/>
      <c r="H20" s="1061">
        <f t="shared" si="0"/>
        <v>1401.6</v>
      </c>
      <c r="I20" s="195">
        <v>1401.6</v>
      </c>
      <c r="J20" s="735">
        <v>0</v>
      </c>
      <c r="K20" s="36"/>
      <c r="L20" s="1523">
        <f t="shared" si="1"/>
        <v>-1</v>
      </c>
      <c r="M20" s="112"/>
      <c r="N20" s="1335">
        <f>VLOOKUP(B20,'FX rates'!$B$9:$K$116,9,FALSE)</f>
        <v>4.0550699999999997</v>
      </c>
      <c r="O20" s="1516">
        <v>4.1444000000000001</v>
      </c>
      <c r="P20" s="112"/>
      <c r="Q20" s="1261" t="s">
        <v>175</v>
      </c>
      <c r="R20" s="1061">
        <f t="shared" si="2"/>
        <v>0</v>
      </c>
      <c r="S20" s="75">
        <f t="shared" si="3"/>
        <v>0</v>
      </c>
      <c r="T20" s="66">
        <f t="shared" si="4"/>
        <v>0</v>
      </c>
      <c r="U20" s="199"/>
      <c r="V20" s="1061">
        <f t="shared" si="5"/>
        <v>338.1912942766142</v>
      </c>
      <c r="W20" s="75">
        <f t="shared" si="7"/>
        <v>338.1912942766142</v>
      </c>
      <c r="X20" s="66">
        <f t="shared" si="8"/>
        <v>0</v>
      </c>
      <c r="Y20" s="36"/>
      <c r="Z20" s="1523" t="s">
        <v>131</v>
      </c>
      <c r="AA20" s="1353"/>
    </row>
    <row r="21" spans="1:30" x14ac:dyDescent="0.25">
      <c r="A21" s="112"/>
      <c r="B21" s="1261" t="s">
        <v>177</v>
      </c>
      <c r="C21" s="1070" t="s">
        <v>178</v>
      </c>
      <c r="D21" s="1061">
        <f t="shared" si="6"/>
        <v>6266.06</v>
      </c>
      <c r="E21" s="195">
        <v>6266.06</v>
      </c>
      <c r="F21" s="615">
        <v>0</v>
      </c>
      <c r="G21" s="199"/>
      <c r="H21" s="1061">
        <f t="shared" si="0"/>
        <v>5971.18</v>
      </c>
      <c r="I21" s="195">
        <v>5971.18</v>
      </c>
      <c r="J21" s="735">
        <v>0</v>
      </c>
      <c r="K21" s="36"/>
      <c r="L21" s="1523">
        <f t="shared" si="1"/>
        <v>4.9383873874175643E-2</v>
      </c>
      <c r="M21" s="112"/>
      <c r="N21" s="1335">
        <f>VLOOKUP(B21,'FX rates'!$B$9:$K$116,9,FALSE)</f>
        <v>281.21499999999997</v>
      </c>
      <c r="O21" s="1516">
        <v>286.46100000000001</v>
      </c>
      <c r="P21" s="112"/>
      <c r="Q21" s="1261" t="s">
        <v>177</v>
      </c>
      <c r="R21" s="1061">
        <f t="shared" si="2"/>
        <v>21.874042190734517</v>
      </c>
      <c r="S21" s="75">
        <f t="shared" si="3"/>
        <v>21.874042190734517</v>
      </c>
      <c r="T21" s="66">
        <f t="shared" si="4"/>
        <v>0</v>
      </c>
      <c r="U21" s="199"/>
      <c r="V21" s="1061">
        <f t="shared" si="5"/>
        <v>20.844652500689449</v>
      </c>
      <c r="W21" s="75">
        <f t="shared" si="7"/>
        <v>20.844652500689449</v>
      </c>
      <c r="X21" s="66">
        <f t="shared" si="8"/>
        <v>0</v>
      </c>
      <c r="Y21" s="36"/>
      <c r="Z21" s="1523">
        <f t="shared" ref="Z21:Z26" si="9">R21/V21-1</f>
        <v>4.9383873874175643E-2</v>
      </c>
      <c r="AA21" s="1353"/>
    </row>
    <row r="22" spans="1:30" x14ac:dyDescent="0.25">
      <c r="A22" s="112"/>
      <c r="B22" s="1261" t="s">
        <v>183</v>
      </c>
      <c r="C22" s="1070" t="s">
        <v>70</v>
      </c>
      <c r="D22" s="1061">
        <f t="shared" si="6"/>
        <v>758437</v>
      </c>
      <c r="E22" s="195">
        <v>368248</v>
      </c>
      <c r="F22" s="615">
        <v>390189</v>
      </c>
      <c r="G22" s="199"/>
      <c r="H22" s="1061">
        <f t="shared" si="0"/>
        <v>715303</v>
      </c>
      <c r="I22" s="195">
        <v>379092</v>
      </c>
      <c r="J22" s="735">
        <v>336211</v>
      </c>
      <c r="K22" s="36"/>
      <c r="L22" s="1523">
        <f t="shared" si="1"/>
        <v>6.0301718292807394E-2</v>
      </c>
      <c r="M22" s="112"/>
      <c r="N22" s="1335">
        <f>VLOOKUP(B22,'FX rates'!$B$9:$K$116,9,FALSE)</f>
        <v>0.90380700000000003</v>
      </c>
      <c r="O22" s="1516">
        <v>0.91520000000000001</v>
      </c>
      <c r="P22" s="112"/>
      <c r="Q22" s="1261" t="s">
        <v>183</v>
      </c>
      <c r="R22" s="1061">
        <f t="shared" si="2"/>
        <v>828711.75699300691</v>
      </c>
      <c r="S22" s="75">
        <f t="shared" si="3"/>
        <v>402368.88111888111</v>
      </c>
      <c r="T22" s="66">
        <f t="shared" si="4"/>
        <v>426342.87587412586</v>
      </c>
      <c r="U22" s="199"/>
      <c r="V22" s="1061">
        <f t="shared" si="5"/>
        <v>781581.07517482515</v>
      </c>
      <c r="W22" s="75">
        <f t="shared" si="7"/>
        <v>414217.65734265733</v>
      </c>
      <c r="X22" s="66">
        <f t="shared" si="8"/>
        <v>367363.41783216782</v>
      </c>
      <c r="Y22" s="36"/>
      <c r="Z22" s="1523">
        <f t="shared" si="9"/>
        <v>6.0301718292807394E-2</v>
      </c>
      <c r="AA22" s="1353"/>
    </row>
    <row r="23" spans="1:30" x14ac:dyDescent="0.25">
      <c r="A23" s="112"/>
      <c r="B23" s="1261" t="s">
        <v>190</v>
      </c>
      <c r="C23" s="1070" t="s">
        <v>191</v>
      </c>
      <c r="D23" s="1061">
        <f t="shared" si="6"/>
        <v>37003100</v>
      </c>
      <c r="E23" s="195">
        <v>37003100</v>
      </c>
      <c r="F23" s="615">
        <v>0</v>
      </c>
      <c r="G23" s="199"/>
      <c r="H23" s="1061">
        <f t="shared" si="0"/>
        <v>39851238</v>
      </c>
      <c r="I23" s="195">
        <v>39851238</v>
      </c>
      <c r="J23" s="735">
        <v>0</v>
      </c>
      <c r="K23" s="36"/>
      <c r="L23" s="1523">
        <f t="shared" si="1"/>
        <v>-7.1469247705679861E-2</v>
      </c>
      <c r="M23" s="112"/>
      <c r="N23" s="1335">
        <f>VLOOKUP(B23,'FX rates'!$B$9:$K$116,9,FALSE)</f>
        <v>30076.3</v>
      </c>
      <c r="O23" s="1516">
        <v>29830</v>
      </c>
      <c r="P23" s="112"/>
      <c r="Q23" s="1261" t="s">
        <v>190</v>
      </c>
      <c r="R23" s="1061">
        <f t="shared" si="2"/>
        <v>1240.4659738518271</v>
      </c>
      <c r="S23" s="75">
        <f t="shared" si="3"/>
        <v>1240.4659738518271</v>
      </c>
      <c r="T23" s="66">
        <f t="shared" si="4"/>
        <v>0</v>
      </c>
      <c r="U23" s="199"/>
      <c r="V23" s="1061">
        <f t="shared" si="5"/>
        <v>1335.9449547435468</v>
      </c>
      <c r="W23" s="75">
        <f t="shared" si="7"/>
        <v>1335.9449547435468</v>
      </c>
      <c r="X23" s="66">
        <f t="shared" si="8"/>
        <v>0</v>
      </c>
      <c r="Y23" s="36"/>
      <c r="Z23" s="1523">
        <f t="shared" si="9"/>
        <v>-7.146924770567975E-2</v>
      </c>
      <c r="AA23" s="1353"/>
    </row>
    <row r="24" spans="1:30" x14ac:dyDescent="0.25">
      <c r="A24" s="112"/>
      <c r="B24" s="1261" t="s">
        <v>755</v>
      </c>
      <c r="C24" s="1070" t="s">
        <v>172</v>
      </c>
      <c r="D24" s="1061">
        <f t="shared" si="6"/>
        <v>143.01</v>
      </c>
      <c r="E24" s="195">
        <v>143.01</v>
      </c>
      <c r="F24" s="615">
        <v>0</v>
      </c>
      <c r="G24" s="199"/>
      <c r="H24" s="1061">
        <f t="shared" si="0"/>
        <v>333.42</v>
      </c>
      <c r="I24" s="195">
        <v>333.42</v>
      </c>
      <c r="J24" s="735">
        <v>0</v>
      </c>
      <c r="K24" s="36"/>
      <c r="L24" s="1523">
        <f t="shared" si="1"/>
        <v>-0.57108151880511071</v>
      </c>
      <c r="M24" s="112"/>
      <c r="N24" s="1335">
        <f>VLOOKUP(B24,'FX rates'!$B$9:$K$116,9,FALSE)</f>
        <v>2.1408200000000002</v>
      </c>
      <c r="O24" s="1516">
        <v>2.0217000000000001</v>
      </c>
      <c r="P24" s="112"/>
      <c r="Q24" s="1261" t="s">
        <v>755</v>
      </c>
      <c r="R24" s="1061">
        <f t="shared" si="2"/>
        <v>70.737498145125386</v>
      </c>
      <c r="S24" s="75">
        <f t="shared" si="3"/>
        <v>70.737498145125386</v>
      </c>
      <c r="T24" s="66">
        <f t="shared" si="4"/>
        <v>0</v>
      </c>
      <c r="U24" s="199"/>
      <c r="V24" s="1061">
        <f t="shared" si="5"/>
        <v>164.92061136667161</v>
      </c>
      <c r="W24" s="75">
        <f t="shared" si="7"/>
        <v>164.92061136667161</v>
      </c>
      <c r="X24" s="66">
        <f t="shared" si="8"/>
        <v>0</v>
      </c>
      <c r="Y24" s="36"/>
      <c r="Z24" s="1523">
        <f t="shared" si="9"/>
        <v>-0.5710815188051106</v>
      </c>
      <c r="AA24" s="1353"/>
    </row>
    <row r="25" spans="1:30" x14ac:dyDescent="0.25">
      <c r="A25" s="112"/>
      <c r="B25" s="1261" t="s">
        <v>192</v>
      </c>
      <c r="C25" s="1070" t="s">
        <v>193</v>
      </c>
      <c r="D25" s="1061">
        <f t="shared" si="6"/>
        <v>1498.41</v>
      </c>
      <c r="E25" s="195">
        <v>1498.41</v>
      </c>
      <c r="F25" s="615">
        <v>0</v>
      </c>
      <c r="G25" s="199"/>
      <c r="H25" s="1061">
        <f t="shared" si="0"/>
        <v>2503.21</v>
      </c>
      <c r="I25" s="195">
        <v>2502.87</v>
      </c>
      <c r="J25" s="735">
        <v>0.34</v>
      </c>
      <c r="K25" s="36"/>
      <c r="L25" s="1523">
        <f t="shared" si="1"/>
        <v>-0.40140459649809646</v>
      </c>
      <c r="M25" s="112"/>
      <c r="N25" s="1335">
        <f>VLOOKUP(B25,'FX rates'!$B$9:$K$116,9,FALSE)</f>
        <v>25.302099999999999</v>
      </c>
      <c r="O25" s="1516">
        <v>23.732500000000002</v>
      </c>
      <c r="P25" s="112"/>
      <c r="Q25" s="1261" t="s">
        <v>192</v>
      </c>
      <c r="R25" s="1061">
        <f t="shared" si="2"/>
        <v>63.137469714526489</v>
      </c>
      <c r="S25" s="75">
        <f t="shared" si="3"/>
        <v>63.137469714526489</v>
      </c>
      <c r="T25" s="66">
        <f t="shared" si="4"/>
        <v>0</v>
      </c>
      <c r="U25" s="199"/>
      <c r="V25" s="1061">
        <f t="shared" si="5"/>
        <v>105.4760349731381</v>
      </c>
      <c r="W25" s="75">
        <f t="shared" si="7"/>
        <v>105.46170862740966</v>
      </c>
      <c r="X25" s="66">
        <f t="shared" si="8"/>
        <v>1.4326345728431476E-2</v>
      </c>
      <c r="Y25" s="36"/>
      <c r="Z25" s="1523">
        <f t="shared" si="9"/>
        <v>-0.40140459649809646</v>
      </c>
      <c r="AA25" s="1353"/>
    </row>
    <row r="26" spans="1:30" x14ac:dyDescent="0.25">
      <c r="A26" s="112"/>
      <c r="B26" s="1261" t="s">
        <v>194</v>
      </c>
      <c r="C26" s="1520" t="s">
        <v>195</v>
      </c>
      <c r="D26" s="1061">
        <f t="shared" si="6"/>
        <v>18833.32</v>
      </c>
      <c r="E26" s="195">
        <v>18776.099999999999</v>
      </c>
      <c r="F26" s="615">
        <v>57.22</v>
      </c>
      <c r="G26" s="199"/>
      <c r="H26" s="1061">
        <f t="shared" si="0"/>
        <v>29345.420000000002</v>
      </c>
      <c r="I26" s="195">
        <v>29326.93</v>
      </c>
      <c r="J26" s="735">
        <v>18.489999999999998</v>
      </c>
      <c r="K26" s="36"/>
      <c r="L26" s="1523">
        <f t="shared" si="1"/>
        <v>-0.35821944276142581</v>
      </c>
      <c r="M26" s="112"/>
      <c r="N26" s="1335">
        <f>VLOOKUP(B26,'FX rates'!$B$9:$K$116,9,FALSE)</f>
        <v>3.94089</v>
      </c>
      <c r="O26" s="1516">
        <v>3.8803999999999998</v>
      </c>
      <c r="P26" s="112"/>
      <c r="Q26" s="1261" t="s">
        <v>194</v>
      </c>
      <c r="R26" s="1061">
        <f t="shared" si="2"/>
        <v>4853.4480981342131</v>
      </c>
      <c r="S26" s="75">
        <f t="shared" si="3"/>
        <v>4838.7021956499329</v>
      </c>
      <c r="T26" s="66">
        <f t="shared" si="4"/>
        <v>14.745902484279972</v>
      </c>
      <c r="U26" s="199"/>
      <c r="V26" s="1061">
        <f t="shared" si="5"/>
        <v>7562.4729409339252</v>
      </c>
      <c r="W26" s="75">
        <f t="shared" si="7"/>
        <v>7557.7079682506965</v>
      </c>
      <c r="X26" s="66">
        <f t="shared" si="8"/>
        <v>4.7649726832285326</v>
      </c>
      <c r="Y26" s="36"/>
      <c r="Z26" s="1523">
        <f t="shared" si="9"/>
        <v>-0.35821944276142581</v>
      </c>
      <c r="AA26" s="1353"/>
    </row>
    <row r="27" spans="1:30" x14ac:dyDescent="0.25">
      <c r="A27" s="112"/>
      <c r="B27" s="1263" t="s">
        <v>197</v>
      </c>
      <c r="C27" s="1521" t="s">
        <v>198</v>
      </c>
      <c r="D27" s="1062">
        <f t="shared" si="6"/>
        <v>1087.5</v>
      </c>
      <c r="E27" s="1717">
        <v>1087.5</v>
      </c>
      <c r="F27" s="617">
        <v>0</v>
      </c>
      <c r="G27" s="199"/>
      <c r="H27" s="1062">
        <v>0</v>
      </c>
      <c r="I27" s="1717">
        <v>0</v>
      </c>
      <c r="J27" s="905">
        <v>0</v>
      </c>
      <c r="K27" s="112"/>
      <c r="L27" s="1524" t="s">
        <v>131</v>
      </c>
      <c r="M27" s="112"/>
      <c r="N27" s="1336">
        <f>VLOOKUP(B27,'FX rates'!$B$9:$K$116,9,FALSE)</f>
        <v>6.7894600000000001</v>
      </c>
      <c r="O27" s="1517">
        <v>6.897008333333333</v>
      </c>
      <c r="P27" s="112"/>
      <c r="Q27" s="1263" t="s">
        <v>756</v>
      </c>
      <c r="R27" s="1062">
        <f t="shared" si="2"/>
        <v>157.67706046462175</v>
      </c>
      <c r="S27" s="1525">
        <f t="shared" si="3"/>
        <v>157.67706046462175</v>
      </c>
      <c r="T27" s="1060">
        <f t="shared" si="4"/>
        <v>0</v>
      </c>
      <c r="U27" s="199"/>
      <c r="V27" s="1062">
        <v>0</v>
      </c>
      <c r="W27" s="1525">
        <v>0</v>
      </c>
      <c r="X27" s="1060">
        <v>0</v>
      </c>
      <c r="Y27" s="112"/>
      <c r="Z27" s="1524" t="s">
        <v>131</v>
      </c>
      <c r="AA27" s="112"/>
      <c r="AB27" s="112"/>
      <c r="AC27" s="112"/>
      <c r="AD27" s="112"/>
    </row>
    <row r="28" spans="1:30" x14ac:dyDescent="0.25">
      <c r="A28" s="112"/>
      <c r="B28" s="112"/>
      <c r="C28" s="112"/>
      <c r="D28" s="112"/>
      <c r="E28" s="112"/>
      <c r="F28" s="112"/>
      <c r="G28" s="112"/>
      <c r="H28" s="112"/>
      <c r="I28" s="112"/>
      <c r="J28" s="112"/>
      <c r="K28" s="112"/>
      <c r="L28" s="112"/>
      <c r="M28" s="112"/>
      <c r="O28" s="112"/>
      <c r="P28" s="112"/>
      <c r="Q28" s="157" t="s">
        <v>30</v>
      </c>
      <c r="R28" s="317">
        <f>SUM(R18:R27)</f>
        <v>835144.73425225692</v>
      </c>
      <c r="S28" s="199"/>
      <c r="T28" s="199"/>
      <c r="U28" s="199"/>
      <c r="V28" s="317">
        <f>SUM(V18:V27)</f>
        <v>791241.71329719387</v>
      </c>
      <c r="W28" s="199"/>
      <c r="X28" s="199"/>
      <c r="Y28" s="112"/>
      <c r="Z28" s="1355">
        <f>R28/V28-1</f>
        <v>5.5486231599335412E-2</v>
      </c>
      <c r="AA28" s="202"/>
    </row>
    <row r="29" spans="1:30" x14ac:dyDescent="0.25">
      <c r="A29" s="112"/>
      <c r="B29" s="112"/>
      <c r="C29" s="112"/>
      <c r="D29" s="112"/>
      <c r="E29" s="112"/>
      <c r="F29" s="112"/>
      <c r="G29" s="112"/>
      <c r="H29" s="112"/>
      <c r="I29" s="112"/>
      <c r="J29" s="112"/>
      <c r="K29" s="112"/>
      <c r="L29" s="112"/>
      <c r="M29" s="112"/>
      <c r="N29" s="112"/>
      <c r="O29" s="112"/>
      <c r="P29" s="112"/>
      <c r="Q29" s="112"/>
      <c r="R29" s="113"/>
      <c r="S29" s="112"/>
      <c r="T29" s="112"/>
      <c r="U29" s="112"/>
      <c r="V29" s="113"/>
      <c r="W29" s="112"/>
      <c r="X29" s="112"/>
      <c r="Y29" s="112"/>
      <c r="Z29" s="204"/>
      <c r="AA29" s="202"/>
    </row>
    <row r="30" spans="1:30" x14ac:dyDescent="0.25">
      <c r="A30" s="187"/>
      <c r="B30" s="187"/>
      <c r="C30" s="1340"/>
      <c r="D30" s="112"/>
      <c r="E30" s="112"/>
      <c r="F30" s="112"/>
      <c r="G30" s="112"/>
      <c r="H30" s="112"/>
      <c r="I30" s="187"/>
      <c r="J30" s="187"/>
      <c r="K30" s="187"/>
      <c r="L30" s="187"/>
      <c r="M30" s="187"/>
      <c r="N30" s="187"/>
      <c r="O30" s="187"/>
      <c r="P30" s="187"/>
      <c r="Q30" s="1188" t="s">
        <v>132</v>
      </c>
      <c r="R30" s="1189">
        <f>SUM(R11,R15,R28)</f>
        <v>835145.53425225697</v>
      </c>
      <c r="S30" s="1360"/>
      <c r="T30" s="1360"/>
      <c r="U30" s="1360"/>
      <c r="V30" s="1189">
        <f>SUM(V11,V15,V28)</f>
        <v>791278.02745383792</v>
      </c>
      <c r="W30" s="1361"/>
      <c r="X30" s="1361"/>
      <c r="Y30" s="1361"/>
      <c r="Z30" s="1362">
        <f>R30/V30-1</f>
        <v>5.5438803146822258E-2</v>
      </c>
      <c r="AA30" s="202"/>
    </row>
    <row r="31" spans="1:30" x14ac:dyDescent="0.25">
      <c r="A31" s="112"/>
      <c r="B31" s="87" t="s">
        <v>716</v>
      </c>
      <c r="C31" s="5"/>
      <c r="D31" s="112"/>
      <c r="E31" s="112"/>
      <c r="F31" s="112"/>
      <c r="G31" s="112"/>
      <c r="H31" s="112"/>
      <c r="I31" s="112"/>
      <c r="J31" s="112"/>
      <c r="K31" s="112"/>
      <c r="L31" s="112"/>
      <c r="M31" s="112"/>
      <c r="N31" s="112"/>
      <c r="O31" s="112"/>
      <c r="P31" s="112"/>
      <c r="Q31" s="87"/>
      <c r="R31" s="112"/>
      <c r="S31" s="112"/>
      <c r="T31" s="112"/>
      <c r="U31" s="112"/>
      <c r="V31" s="112"/>
      <c r="W31" s="112"/>
      <c r="X31" s="112"/>
      <c r="Y31" s="112"/>
      <c r="Z31" s="112"/>
    </row>
    <row r="32" spans="1:30" x14ac:dyDescent="0.25">
      <c r="A32" s="112"/>
      <c r="B32" s="87" t="s">
        <v>111</v>
      </c>
      <c r="C32" s="5"/>
      <c r="D32" s="112"/>
      <c r="E32" s="112"/>
      <c r="F32" s="112"/>
      <c r="G32" s="112"/>
      <c r="H32" s="112"/>
      <c r="I32" s="112"/>
      <c r="J32" s="112"/>
      <c r="K32" s="112"/>
      <c r="L32" s="112"/>
      <c r="M32" s="112"/>
      <c r="N32" s="112"/>
      <c r="O32" s="112"/>
      <c r="P32" s="112"/>
      <c r="Q32" s="87"/>
      <c r="R32" s="112"/>
      <c r="S32" s="112"/>
      <c r="T32" s="112"/>
      <c r="U32" s="112"/>
      <c r="V32" s="112"/>
      <c r="W32" s="112"/>
      <c r="X32" s="112"/>
      <c r="Y32" s="112"/>
      <c r="Z32" s="112"/>
    </row>
    <row r="33" spans="1:26" x14ac:dyDescent="0.25">
      <c r="A33" s="112"/>
      <c r="B33" s="87" t="s">
        <v>112</v>
      </c>
      <c r="C33" s="5"/>
      <c r="D33" s="112"/>
      <c r="E33" s="112"/>
      <c r="F33" s="112"/>
      <c r="G33" s="112"/>
      <c r="H33" s="112"/>
      <c r="I33" s="112"/>
      <c r="J33" s="112"/>
      <c r="K33" s="112"/>
      <c r="L33" s="112"/>
      <c r="M33" s="112"/>
      <c r="N33" s="112"/>
      <c r="O33" s="112"/>
      <c r="P33" s="112"/>
      <c r="Q33" s="87"/>
      <c r="R33" s="112"/>
      <c r="S33" s="112"/>
      <c r="T33" s="112"/>
      <c r="U33" s="112"/>
      <c r="V33" s="112"/>
      <c r="W33" s="112"/>
      <c r="X33" s="112"/>
      <c r="Y33" s="112"/>
      <c r="Z33" s="112"/>
    </row>
    <row r="34" spans="1:26" x14ac:dyDescent="0.25">
      <c r="B34" s="94" t="s">
        <v>113</v>
      </c>
      <c r="Q34" s="94"/>
    </row>
    <row r="35" spans="1:26" x14ac:dyDescent="0.25">
      <c r="B35" s="87" t="s">
        <v>717</v>
      </c>
      <c r="Q35" s="87"/>
    </row>
    <row r="36" spans="1:26" x14ac:dyDescent="0.25">
      <c r="B36" s="87" t="s">
        <v>718</v>
      </c>
      <c r="Q36" s="87"/>
    </row>
    <row r="38" spans="1:26" x14ac:dyDescent="0.25">
      <c r="B38" s="81"/>
      <c r="Q38" s="81"/>
    </row>
    <row r="39" spans="1:26" x14ac:dyDescent="0.25">
      <c r="B39" s="81"/>
      <c r="Q39" s="81"/>
    </row>
    <row r="40" spans="1:26" x14ac:dyDescent="0.25">
      <c r="B40" s="81"/>
      <c r="Q40" s="81"/>
    </row>
    <row r="41" spans="1:26" x14ac:dyDescent="0.25">
      <c r="B41" s="81"/>
      <c r="Q41" s="81"/>
    </row>
    <row r="42" spans="1:26" x14ac:dyDescent="0.25">
      <c r="B42" s="81"/>
      <c r="Q42" s="81"/>
    </row>
    <row r="43" spans="1:26" x14ac:dyDescent="0.25">
      <c r="B43" s="81"/>
      <c r="Q43" s="81"/>
    </row>
    <row r="44" spans="1:26" x14ac:dyDescent="0.25">
      <c r="B44" s="81"/>
      <c r="Q44" s="81"/>
    </row>
    <row r="45" spans="1:26" x14ac:dyDescent="0.25">
      <c r="B45" s="81"/>
      <c r="Q45" s="81"/>
    </row>
    <row r="46" spans="1:26" x14ac:dyDescent="0.25">
      <c r="B46" s="81"/>
      <c r="Q46" s="81"/>
    </row>
    <row r="47" spans="1:26" x14ac:dyDescent="0.25">
      <c r="B47" s="81"/>
      <c r="Q47" s="81"/>
    </row>
    <row r="48" spans="1:26" x14ac:dyDescent="0.25">
      <c r="B48" s="81"/>
    </row>
  </sheetData>
  <sortState ref="B18:Z26">
    <sortCondition ref="B18"/>
  </sortState>
  <mergeCells count="23">
    <mergeCell ref="W6:W7"/>
    <mergeCell ref="Z5:Z7"/>
    <mergeCell ref="D6:D7"/>
    <mergeCell ref="E6:E7"/>
    <mergeCell ref="F6:F7"/>
    <mergeCell ref="H6:H7"/>
    <mergeCell ref="I6:I7"/>
    <mergeCell ref="N5:N7"/>
    <mergeCell ref="X6:X7"/>
    <mergeCell ref="O5:O7"/>
    <mergeCell ref="Q5:Q7"/>
    <mergeCell ref="S5:T5"/>
    <mergeCell ref="W5:X5"/>
    <mergeCell ref="R6:R7"/>
    <mergeCell ref="S6:S7"/>
    <mergeCell ref="T6:T7"/>
    <mergeCell ref="V6:V7"/>
    <mergeCell ref="B5:B7"/>
    <mergeCell ref="C5:C7"/>
    <mergeCell ref="D5:F5"/>
    <mergeCell ref="H5:J5"/>
    <mergeCell ref="L5:L7"/>
    <mergeCell ref="J6:J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A47"/>
  <sheetViews>
    <sheetView showGridLines="0" topLeftCell="E1" zoomScale="85" zoomScaleNormal="85" workbookViewId="0">
      <selection activeCell="Q30" sqref="Q30"/>
    </sheetView>
  </sheetViews>
  <sheetFormatPr defaultColWidth="11.42578125" defaultRowHeight="15" x14ac:dyDescent="0.25"/>
  <cols>
    <col min="1" max="1" width="2.85546875" style="2" customWidth="1"/>
    <col min="2" max="2" width="49.7109375" style="2" customWidth="1"/>
    <col min="3" max="3" width="6" style="111" customWidth="1"/>
    <col min="4" max="6" width="15.7109375" style="2" customWidth="1"/>
    <col min="7" max="7" width="2.85546875" style="2" customWidth="1"/>
    <col min="8" max="10" width="15.7109375" style="2" customWidth="1"/>
    <col min="11" max="11" width="2.85546875" style="2" customWidth="1"/>
    <col min="12" max="12" width="10.85546875" style="2" customWidth="1"/>
    <col min="13" max="13" width="2.85546875" style="2" customWidth="1"/>
    <col min="14" max="15" width="15.7109375" style="2" customWidth="1"/>
    <col min="16" max="16" width="2.85546875" style="2" customWidth="1"/>
    <col min="17" max="17" width="52.85546875" style="2" customWidth="1"/>
    <col min="18" max="20" width="15.7109375" style="2" customWidth="1"/>
    <col min="21" max="21" width="2.85546875" style="2" customWidth="1"/>
    <col min="22" max="24" width="15.7109375" style="2" customWidth="1"/>
    <col min="25" max="25" width="2.85546875" style="2" customWidth="1"/>
    <col min="26" max="26" width="10.85546875" style="2" customWidth="1"/>
    <col min="27" max="27" width="2.85546875" style="2" customWidth="1"/>
    <col min="28" max="256" width="11.42578125" style="2"/>
    <col min="257" max="257" width="2.85546875" style="2" customWidth="1"/>
    <col min="258" max="258" width="49.7109375" style="2" customWidth="1"/>
    <col min="259" max="259" width="6" style="2" customWidth="1"/>
    <col min="260" max="262" width="15.7109375" style="2" customWidth="1"/>
    <col min="263" max="263" width="2.85546875" style="2" customWidth="1"/>
    <col min="264" max="266" width="15.7109375" style="2" customWidth="1"/>
    <col min="267" max="267" width="2.85546875" style="2" customWidth="1"/>
    <col min="268" max="268" width="10.85546875" style="2" customWidth="1"/>
    <col min="269" max="269" width="2.85546875" style="2" customWidth="1"/>
    <col min="270" max="271" width="15.7109375" style="2" customWidth="1"/>
    <col min="272" max="272" width="2.85546875" style="2" customWidth="1"/>
    <col min="273" max="273" width="52.85546875" style="2" customWidth="1"/>
    <col min="274" max="276" width="15.7109375" style="2" customWidth="1"/>
    <col min="277" max="277" width="2.85546875" style="2" customWidth="1"/>
    <col min="278" max="280" width="15.7109375" style="2" customWidth="1"/>
    <col min="281" max="281" width="2.85546875" style="2" customWidth="1"/>
    <col min="282" max="282" width="10.85546875" style="2" customWidth="1"/>
    <col min="283" max="283" width="2.85546875" style="2" customWidth="1"/>
    <col min="284" max="512" width="11.42578125" style="2"/>
    <col min="513" max="513" width="2.85546875" style="2" customWidth="1"/>
    <col min="514" max="514" width="49.7109375" style="2" customWidth="1"/>
    <col min="515" max="515" width="6" style="2" customWidth="1"/>
    <col min="516" max="518" width="15.7109375" style="2" customWidth="1"/>
    <col min="519" max="519" width="2.85546875" style="2" customWidth="1"/>
    <col min="520" max="522" width="15.7109375" style="2" customWidth="1"/>
    <col min="523" max="523" width="2.85546875" style="2" customWidth="1"/>
    <col min="524" max="524" width="10.85546875" style="2" customWidth="1"/>
    <col min="525" max="525" width="2.85546875" style="2" customWidth="1"/>
    <col min="526" max="527" width="15.7109375" style="2" customWidth="1"/>
    <col min="528" max="528" width="2.85546875" style="2" customWidth="1"/>
    <col min="529" max="529" width="52.85546875" style="2" customWidth="1"/>
    <col min="530" max="532" width="15.7109375" style="2" customWidth="1"/>
    <col min="533" max="533" width="2.85546875" style="2" customWidth="1"/>
    <col min="534" max="536" width="15.7109375" style="2" customWidth="1"/>
    <col min="537" max="537" width="2.85546875" style="2" customWidth="1"/>
    <col min="538" max="538" width="10.85546875" style="2" customWidth="1"/>
    <col min="539" max="539" width="2.85546875" style="2" customWidth="1"/>
    <col min="540" max="768" width="11.42578125" style="2"/>
    <col min="769" max="769" width="2.85546875" style="2" customWidth="1"/>
    <col min="770" max="770" width="49.7109375" style="2" customWidth="1"/>
    <col min="771" max="771" width="6" style="2" customWidth="1"/>
    <col min="772" max="774" width="15.7109375" style="2" customWidth="1"/>
    <col min="775" max="775" width="2.85546875" style="2" customWidth="1"/>
    <col min="776" max="778" width="15.7109375" style="2" customWidth="1"/>
    <col min="779" max="779" width="2.85546875" style="2" customWidth="1"/>
    <col min="780" max="780" width="10.85546875" style="2" customWidth="1"/>
    <col min="781" max="781" width="2.85546875" style="2" customWidth="1"/>
    <col min="782" max="783" width="15.7109375" style="2" customWidth="1"/>
    <col min="784" max="784" width="2.85546875" style="2" customWidth="1"/>
    <col min="785" max="785" width="52.85546875" style="2" customWidth="1"/>
    <col min="786" max="788" width="15.7109375" style="2" customWidth="1"/>
    <col min="789" max="789" width="2.85546875" style="2" customWidth="1"/>
    <col min="790" max="792" width="15.7109375" style="2" customWidth="1"/>
    <col min="793" max="793" width="2.85546875" style="2" customWidth="1"/>
    <col min="794" max="794" width="10.85546875" style="2" customWidth="1"/>
    <col min="795" max="795" width="2.85546875" style="2" customWidth="1"/>
    <col min="796" max="1024" width="11.42578125" style="2"/>
    <col min="1025" max="1025" width="2.85546875" style="2" customWidth="1"/>
    <col min="1026" max="1026" width="49.7109375" style="2" customWidth="1"/>
    <col min="1027" max="1027" width="6" style="2" customWidth="1"/>
    <col min="1028" max="1030" width="15.7109375" style="2" customWidth="1"/>
    <col min="1031" max="1031" width="2.85546875" style="2" customWidth="1"/>
    <col min="1032" max="1034" width="15.7109375" style="2" customWidth="1"/>
    <col min="1035" max="1035" width="2.85546875" style="2" customWidth="1"/>
    <col min="1036" max="1036" width="10.85546875" style="2" customWidth="1"/>
    <col min="1037" max="1037" width="2.85546875" style="2" customWidth="1"/>
    <col min="1038" max="1039" width="15.7109375" style="2" customWidth="1"/>
    <col min="1040" max="1040" width="2.85546875" style="2" customWidth="1"/>
    <col min="1041" max="1041" width="52.85546875" style="2" customWidth="1"/>
    <col min="1042" max="1044" width="15.7109375" style="2" customWidth="1"/>
    <col min="1045" max="1045" width="2.85546875" style="2" customWidth="1"/>
    <col min="1046" max="1048" width="15.7109375" style="2" customWidth="1"/>
    <col min="1049" max="1049" width="2.85546875" style="2" customWidth="1"/>
    <col min="1050" max="1050" width="10.85546875" style="2" customWidth="1"/>
    <col min="1051" max="1051" width="2.85546875" style="2" customWidth="1"/>
    <col min="1052" max="1280" width="11.42578125" style="2"/>
    <col min="1281" max="1281" width="2.85546875" style="2" customWidth="1"/>
    <col min="1282" max="1282" width="49.7109375" style="2" customWidth="1"/>
    <col min="1283" max="1283" width="6" style="2" customWidth="1"/>
    <col min="1284" max="1286" width="15.7109375" style="2" customWidth="1"/>
    <col min="1287" max="1287" width="2.85546875" style="2" customWidth="1"/>
    <col min="1288" max="1290" width="15.7109375" style="2" customWidth="1"/>
    <col min="1291" max="1291" width="2.85546875" style="2" customWidth="1"/>
    <col min="1292" max="1292" width="10.85546875" style="2" customWidth="1"/>
    <col min="1293" max="1293" width="2.85546875" style="2" customWidth="1"/>
    <col min="1294" max="1295" width="15.7109375" style="2" customWidth="1"/>
    <col min="1296" max="1296" width="2.85546875" style="2" customWidth="1"/>
    <col min="1297" max="1297" width="52.85546875" style="2" customWidth="1"/>
    <col min="1298" max="1300" width="15.7109375" style="2" customWidth="1"/>
    <col min="1301" max="1301" width="2.85546875" style="2" customWidth="1"/>
    <col min="1302" max="1304" width="15.7109375" style="2" customWidth="1"/>
    <col min="1305" max="1305" width="2.85546875" style="2" customWidth="1"/>
    <col min="1306" max="1306" width="10.85546875" style="2" customWidth="1"/>
    <col min="1307" max="1307" width="2.85546875" style="2" customWidth="1"/>
    <col min="1308" max="1536" width="11.42578125" style="2"/>
    <col min="1537" max="1537" width="2.85546875" style="2" customWidth="1"/>
    <col min="1538" max="1538" width="49.7109375" style="2" customWidth="1"/>
    <col min="1539" max="1539" width="6" style="2" customWidth="1"/>
    <col min="1540" max="1542" width="15.7109375" style="2" customWidth="1"/>
    <col min="1543" max="1543" width="2.85546875" style="2" customWidth="1"/>
    <col min="1544" max="1546" width="15.7109375" style="2" customWidth="1"/>
    <col min="1547" max="1547" width="2.85546875" style="2" customWidth="1"/>
    <col min="1548" max="1548" width="10.85546875" style="2" customWidth="1"/>
    <col min="1549" max="1549" width="2.85546875" style="2" customWidth="1"/>
    <col min="1550" max="1551" width="15.7109375" style="2" customWidth="1"/>
    <col min="1552" max="1552" width="2.85546875" style="2" customWidth="1"/>
    <col min="1553" max="1553" width="52.85546875" style="2" customWidth="1"/>
    <col min="1554" max="1556" width="15.7109375" style="2" customWidth="1"/>
    <col min="1557" max="1557" width="2.85546875" style="2" customWidth="1"/>
    <col min="1558" max="1560" width="15.7109375" style="2" customWidth="1"/>
    <col min="1561" max="1561" width="2.85546875" style="2" customWidth="1"/>
    <col min="1562" max="1562" width="10.85546875" style="2" customWidth="1"/>
    <col min="1563" max="1563" width="2.85546875" style="2" customWidth="1"/>
    <col min="1564" max="1792" width="11.42578125" style="2"/>
    <col min="1793" max="1793" width="2.85546875" style="2" customWidth="1"/>
    <col min="1794" max="1794" width="49.7109375" style="2" customWidth="1"/>
    <col min="1795" max="1795" width="6" style="2" customWidth="1"/>
    <col min="1796" max="1798" width="15.7109375" style="2" customWidth="1"/>
    <col min="1799" max="1799" width="2.85546875" style="2" customWidth="1"/>
    <col min="1800" max="1802" width="15.7109375" style="2" customWidth="1"/>
    <col min="1803" max="1803" width="2.85546875" style="2" customWidth="1"/>
    <col min="1804" max="1804" width="10.85546875" style="2" customWidth="1"/>
    <col min="1805" max="1805" width="2.85546875" style="2" customWidth="1"/>
    <col min="1806" max="1807" width="15.7109375" style="2" customWidth="1"/>
    <col min="1808" max="1808" width="2.85546875" style="2" customWidth="1"/>
    <col min="1809" max="1809" width="52.85546875" style="2" customWidth="1"/>
    <col min="1810" max="1812" width="15.7109375" style="2" customWidth="1"/>
    <col min="1813" max="1813" width="2.85546875" style="2" customWidth="1"/>
    <col min="1814" max="1816" width="15.7109375" style="2" customWidth="1"/>
    <col min="1817" max="1817" width="2.85546875" style="2" customWidth="1"/>
    <col min="1818" max="1818" width="10.85546875" style="2" customWidth="1"/>
    <col min="1819" max="1819" width="2.85546875" style="2" customWidth="1"/>
    <col min="1820" max="2048" width="11.42578125" style="2"/>
    <col min="2049" max="2049" width="2.85546875" style="2" customWidth="1"/>
    <col min="2050" max="2050" width="49.7109375" style="2" customWidth="1"/>
    <col min="2051" max="2051" width="6" style="2" customWidth="1"/>
    <col min="2052" max="2054" width="15.7109375" style="2" customWidth="1"/>
    <col min="2055" max="2055" width="2.85546875" style="2" customWidth="1"/>
    <col min="2056" max="2058" width="15.7109375" style="2" customWidth="1"/>
    <col min="2059" max="2059" width="2.85546875" style="2" customWidth="1"/>
    <col min="2060" max="2060" width="10.85546875" style="2" customWidth="1"/>
    <col min="2061" max="2061" width="2.85546875" style="2" customWidth="1"/>
    <col min="2062" max="2063" width="15.7109375" style="2" customWidth="1"/>
    <col min="2064" max="2064" width="2.85546875" style="2" customWidth="1"/>
    <col min="2065" max="2065" width="52.85546875" style="2" customWidth="1"/>
    <col min="2066" max="2068" width="15.7109375" style="2" customWidth="1"/>
    <col min="2069" max="2069" width="2.85546875" style="2" customWidth="1"/>
    <col min="2070" max="2072" width="15.7109375" style="2" customWidth="1"/>
    <col min="2073" max="2073" width="2.85546875" style="2" customWidth="1"/>
    <col min="2074" max="2074" width="10.85546875" style="2" customWidth="1"/>
    <col min="2075" max="2075" width="2.85546875" style="2" customWidth="1"/>
    <col min="2076" max="2304" width="11.42578125" style="2"/>
    <col min="2305" max="2305" width="2.85546875" style="2" customWidth="1"/>
    <col min="2306" max="2306" width="49.7109375" style="2" customWidth="1"/>
    <col min="2307" max="2307" width="6" style="2" customWidth="1"/>
    <col min="2308" max="2310" width="15.7109375" style="2" customWidth="1"/>
    <col min="2311" max="2311" width="2.85546875" style="2" customWidth="1"/>
    <col min="2312" max="2314" width="15.7109375" style="2" customWidth="1"/>
    <col min="2315" max="2315" width="2.85546875" style="2" customWidth="1"/>
    <col min="2316" max="2316" width="10.85546875" style="2" customWidth="1"/>
    <col min="2317" max="2317" width="2.85546875" style="2" customWidth="1"/>
    <col min="2318" max="2319" width="15.7109375" style="2" customWidth="1"/>
    <col min="2320" max="2320" width="2.85546875" style="2" customWidth="1"/>
    <col min="2321" max="2321" width="52.85546875" style="2" customWidth="1"/>
    <col min="2322" max="2324" width="15.7109375" style="2" customWidth="1"/>
    <col min="2325" max="2325" width="2.85546875" style="2" customWidth="1"/>
    <col min="2326" max="2328" width="15.7109375" style="2" customWidth="1"/>
    <col min="2329" max="2329" width="2.85546875" style="2" customWidth="1"/>
    <col min="2330" max="2330" width="10.85546875" style="2" customWidth="1"/>
    <col min="2331" max="2331" width="2.85546875" style="2" customWidth="1"/>
    <col min="2332" max="2560" width="11.42578125" style="2"/>
    <col min="2561" max="2561" width="2.85546875" style="2" customWidth="1"/>
    <col min="2562" max="2562" width="49.7109375" style="2" customWidth="1"/>
    <col min="2563" max="2563" width="6" style="2" customWidth="1"/>
    <col min="2564" max="2566" width="15.7109375" style="2" customWidth="1"/>
    <col min="2567" max="2567" width="2.85546875" style="2" customWidth="1"/>
    <col min="2568" max="2570" width="15.7109375" style="2" customWidth="1"/>
    <col min="2571" max="2571" width="2.85546875" style="2" customWidth="1"/>
    <col min="2572" max="2572" width="10.85546875" style="2" customWidth="1"/>
    <col min="2573" max="2573" width="2.85546875" style="2" customWidth="1"/>
    <col min="2574" max="2575" width="15.7109375" style="2" customWidth="1"/>
    <col min="2576" max="2576" width="2.85546875" style="2" customWidth="1"/>
    <col min="2577" max="2577" width="52.85546875" style="2" customWidth="1"/>
    <col min="2578" max="2580" width="15.7109375" style="2" customWidth="1"/>
    <col min="2581" max="2581" width="2.85546875" style="2" customWidth="1"/>
    <col min="2582" max="2584" width="15.7109375" style="2" customWidth="1"/>
    <col min="2585" max="2585" width="2.85546875" style="2" customWidth="1"/>
    <col min="2586" max="2586" width="10.85546875" style="2" customWidth="1"/>
    <col min="2587" max="2587" width="2.85546875" style="2" customWidth="1"/>
    <col min="2588" max="2816" width="11.42578125" style="2"/>
    <col min="2817" max="2817" width="2.85546875" style="2" customWidth="1"/>
    <col min="2818" max="2818" width="49.7109375" style="2" customWidth="1"/>
    <col min="2819" max="2819" width="6" style="2" customWidth="1"/>
    <col min="2820" max="2822" width="15.7109375" style="2" customWidth="1"/>
    <col min="2823" max="2823" width="2.85546875" style="2" customWidth="1"/>
    <col min="2824" max="2826" width="15.7109375" style="2" customWidth="1"/>
    <col min="2827" max="2827" width="2.85546875" style="2" customWidth="1"/>
    <col min="2828" max="2828" width="10.85546875" style="2" customWidth="1"/>
    <col min="2829" max="2829" width="2.85546875" style="2" customWidth="1"/>
    <col min="2830" max="2831" width="15.7109375" style="2" customWidth="1"/>
    <col min="2832" max="2832" width="2.85546875" style="2" customWidth="1"/>
    <col min="2833" max="2833" width="52.85546875" style="2" customWidth="1"/>
    <col min="2834" max="2836" width="15.7109375" style="2" customWidth="1"/>
    <col min="2837" max="2837" width="2.85546875" style="2" customWidth="1"/>
    <col min="2838" max="2840" width="15.7109375" style="2" customWidth="1"/>
    <col min="2841" max="2841" width="2.85546875" style="2" customWidth="1"/>
    <col min="2842" max="2842" width="10.85546875" style="2" customWidth="1"/>
    <col min="2843" max="2843" width="2.85546875" style="2" customWidth="1"/>
    <col min="2844" max="3072" width="11.42578125" style="2"/>
    <col min="3073" max="3073" width="2.85546875" style="2" customWidth="1"/>
    <col min="3074" max="3074" width="49.7109375" style="2" customWidth="1"/>
    <col min="3075" max="3075" width="6" style="2" customWidth="1"/>
    <col min="3076" max="3078" width="15.7109375" style="2" customWidth="1"/>
    <col min="3079" max="3079" width="2.85546875" style="2" customWidth="1"/>
    <col min="3080" max="3082" width="15.7109375" style="2" customWidth="1"/>
    <col min="3083" max="3083" width="2.85546875" style="2" customWidth="1"/>
    <col min="3084" max="3084" width="10.85546875" style="2" customWidth="1"/>
    <col min="3085" max="3085" width="2.85546875" style="2" customWidth="1"/>
    <col min="3086" max="3087" width="15.7109375" style="2" customWidth="1"/>
    <col min="3088" max="3088" width="2.85546875" style="2" customWidth="1"/>
    <col min="3089" max="3089" width="52.85546875" style="2" customWidth="1"/>
    <col min="3090" max="3092" width="15.7109375" style="2" customWidth="1"/>
    <col min="3093" max="3093" width="2.85546875" style="2" customWidth="1"/>
    <col min="3094" max="3096" width="15.7109375" style="2" customWidth="1"/>
    <col min="3097" max="3097" width="2.85546875" style="2" customWidth="1"/>
    <col min="3098" max="3098" width="10.85546875" style="2" customWidth="1"/>
    <col min="3099" max="3099" width="2.85546875" style="2" customWidth="1"/>
    <col min="3100" max="3328" width="11.42578125" style="2"/>
    <col min="3329" max="3329" width="2.85546875" style="2" customWidth="1"/>
    <col min="3330" max="3330" width="49.7109375" style="2" customWidth="1"/>
    <col min="3331" max="3331" width="6" style="2" customWidth="1"/>
    <col min="3332" max="3334" width="15.7109375" style="2" customWidth="1"/>
    <col min="3335" max="3335" width="2.85546875" style="2" customWidth="1"/>
    <col min="3336" max="3338" width="15.7109375" style="2" customWidth="1"/>
    <col min="3339" max="3339" width="2.85546875" style="2" customWidth="1"/>
    <col min="3340" max="3340" width="10.85546875" style="2" customWidth="1"/>
    <col min="3341" max="3341" width="2.85546875" style="2" customWidth="1"/>
    <col min="3342" max="3343" width="15.7109375" style="2" customWidth="1"/>
    <col min="3344" max="3344" width="2.85546875" style="2" customWidth="1"/>
    <col min="3345" max="3345" width="52.85546875" style="2" customWidth="1"/>
    <col min="3346" max="3348" width="15.7109375" style="2" customWidth="1"/>
    <col min="3349" max="3349" width="2.85546875" style="2" customWidth="1"/>
    <col min="3350" max="3352" width="15.7109375" style="2" customWidth="1"/>
    <col min="3353" max="3353" width="2.85546875" style="2" customWidth="1"/>
    <col min="3354" max="3354" width="10.85546875" style="2" customWidth="1"/>
    <col min="3355" max="3355" width="2.85546875" style="2" customWidth="1"/>
    <col min="3356" max="3584" width="11.42578125" style="2"/>
    <col min="3585" max="3585" width="2.85546875" style="2" customWidth="1"/>
    <col min="3586" max="3586" width="49.7109375" style="2" customWidth="1"/>
    <col min="3587" max="3587" width="6" style="2" customWidth="1"/>
    <col min="3588" max="3590" width="15.7109375" style="2" customWidth="1"/>
    <col min="3591" max="3591" width="2.85546875" style="2" customWidth="1"/>
    <col min="3592" max="3594" width="15.7109375" style="2" customWidth="1"/>
    <col min="3595" max="3595" width="2.85546875" style="2" customWidth="1"/>
    <col min="3596" max="3596" width="10.85546875" style="2" customWidth="1"/>
    <col min="3597" max="3597" width="2.85546875" style="2" customWidth="1"/>
    <col min="3598" max="3599" width="15.7109375" style="2" customWidth="1"/>
    <col min="3600" max="3600" width="2.85546875" style="2" customWidth="1"/>
    <col min="3601" max="3601" width="52.85546875" style="2" customWidth="1"/>
    <col min="3602" max="3604" width="15.7109375" style="2" customWidth="1"/>
    <col min="3605" max="3605" width="2.85546875" style="2" customWidth="1"/>
    <col min="3606" max="3608" width="15.7109375" style="2" customWidth="1"/>
    <col min="3609" max="3609" width="2.85546875" style="2" customWidth="1"/>
    <col min="3610" max="3610" width="10.85546875" style="2" customWidth="1"/>
    <col min="3611" max="3611" width="2.85546875" style="2" customWidth="1"/>
    <col min="3612" max="3840" width="11.42578125" style="2"/>
    <col min="3841" max="3841" width="2.85546875" style="2" customWidth="1"/>
    <col min="3842" max="3842" width="49.7109375" style="2" customWidth="1"/>
    <col min="3843" max="3843" width="6" style="2" customWidth="1"/>
    <col min="3844" max="3846" width="15.7109375" style="2" customWidth="1"/>
    <col min="3847" max="3847" width="2.85546875" style="2" customWidth="1"/>
    <col min="3848" max="3850" width="15.7109375" style="2" customWidth="1"/>
    <col min="3851" max="3851" width="2.85546875" style="2" customWidth="1"/>
    <col min="3852" max="3852" width="10.85546875" style="2" customWidth="1"/>
    <col min="3853" max="3853" width="2.85546875" style="2" customWidth="1"/>
    <col min="3854" max="3855" width="15.7109375" style="2" customWidth="1"/>
    <col min="3856" max="3856" width="2.85546875" style="2" customWidth="1"/>
    <col min="3857" max="3857" width="52.85546875" style="2" customWidth="1"/>
    <col min="3858" max="3860" width="15.7109375" style="2" customWidth="1"/>
    <col min="3861" max="3861" width="2.85546875" style="2" customWidth="1"/>
    <col min="3862" max="3864" width="15.7109375" style="2" customWidth="1"/>
    <col min="3865" max="3865" width="2.85546875" style="2" customWidth="1"/>
    <col min="3866" max="3866" width="10.85546875" style="2" customWidth="1"/>
    <col min="3867" max="3867" width="2.85546875" style="2" customWidth="1"/>
    <col min="3868" max="4096" width="11.42578125" style="2"/>
    <col min="4097" max="4097" width="2.85546875" style="2" customWidth="1"/>
    <col min="4098" max="4098" width="49.7109375" style="2" customWidth="1"/>
    <col min="4099" max="4099" width="6" style="2" customWidth="1"/>
    <col min="4100" max="4102" width="15.7109375" style="2" customWidth="1"/>
    <col min="4103" max="4103" width="2.85546875" style="2" customWidth="1"/>
    <col min="4104" max="4106" width="15.7109375" style="2" customWidth="1"/>
    <col min="4107" max="4107" width="2.85546875" style="2" customWidth="1"/>
    <col min="4108" max="4108" width="10.85546875" style="2" customWidth="1"/>
    <col min="4109" max="4109" width="2.85546875" style="2" customWidth="1"/>
    <col min="4110" max="4111" width="15.7109375" style="2" customWidth="1"/>
    <col min="4112" max="4112" width="2.85546875" style="2" customWidth="1"/>
    <col min="4113" max="4113" width="52.85546875" style="2" customWidth="1"/>
    <col min="4114" max="4116" width="15.7109375" style="2" customWidth="1"/>
    <col min="4117" max="4117" width="2.85546875" style="2" customWidth="1"/>
    <col min="4118" max="4120" width="15.7109375" style="2" customWidth="1"/>
    <col min="4121" max="4121" width="2.85546875" style="2" customWidth="1"/>
    <col min="4122" max="4122" width="10.85546875" style="2" customWidth="1"/>
    <col min="4123" max="4123" width="2.85546875" style="2" customWidth="1"/>
    <col min="4124" max="4352" width="11.42578125" style="2"/>
    <col min="4353" max="4353" width="2.85546875" style="2" customWidth="1"/>
    <col min="4354" max="4354" width="49.7109375" style="2" customWidth="1"/>
    <col min="4355" max="4355" width="6" style="2" customWidth="1"/>
    <col min="4356" max="4358" width="15.7109375" style="2" customWidth="1"/>
    <col min="4359" max="4359" width="2.85546875" style="2" customWidth="1"/>
    <col min="4360" max="4362" width="15.7109375" style="2" customWidth="1"/>
    <col min="4363" max="4363" width="2.85546875" style="2" customWidth="1"/>
    <col min="4364" max="4364" width="10.85546875" style="2" customWidth="1"/>
    <col min="4365" max="4365" width="2.85546875" style="2" customWidth="1"/>
    <col min="4366" max="4367" width="15.7109375" style="2" customWidth="1"/>
    <col min="4368" max="4368" width="2.85546875" style="2" customWidth="1"/>
    <col min="4369" max="4369" width="52.85546875" style="2" customWidth="1"/>
    <col min="4370" max="4372" width="15.7109375" style="2" customWidth="1"/>
    <col min="4373" max="4373" width="2.85546875" style="2" customWidth="1"/>
    <col min="4374" max="4376" width="15.7109375" style="2" customWidth="1"/>
    <col min="4377" max="4377" width="2.85546875" style="2" customWidth="1"/>
    <col min="4378" max="4378" width="10.85546875" style="2" customWidth="1"/>
    <col min="4379" max="4379" width="2.85546875" style="2" customWidth="1"/>
    <col min="4380" max="4608" width="11.42578125" style="2"/>
    <col min="4609" max="4609" width="2.85546875" style="2" customWidth="1"/>
    <col min="4610" max="4610" width="49.7109375" style="2" customWidth="1"/>
    <col min="4611" max="4611" width="6" style="2" customWidth="1"/>
    <col min="4612" max="4614" width="15.7109375" style="2" customWidth="1"/>
    <col min="4615" max="4615" width="2.85546875" style="2" customWidth="1"/>
    <col min="4616" max="4618" width="15.7109375" style="2" customWidth="1"/>
    <col min="4619" max="4619" width="2.85546875" style="2" customWidth="1"/>
    <col min="4620" max="4620" width="10.85546875" style="2" customWidth="1"/>
    <col min="4621" max="4621" width="2.85546875" style="2" customWidth="1"/>
    <col min="4622" max="4623" width="15.7109375" style="2" customWidth="1"/>
    <col min="4624" max="4624" width="2.85546875" style="2" customWidth="1"/>
    <col min="4625" max="4625" width="52.85546875" style="2" customWidth="1"/>
    <col min="4626" max="4628" width="15.7109375" style="2" customWidth="1"/>
    <col min="4629" max="4629" width="2.85546875" style="2" customWidth="1"/>
    <col min="4630" max="4632" width="15.7109375" style="2" customWidth="1"/>
    <col min="4633" max="4633" width="2.85546875" style="2" customWidth="1"/>
    <col min="4634" max="4634" width="10.85546875" style="2" customWidth="1"/>
    <col min="4635" max="4635" width="2.85546875" style="2" customWidth="1"/>
    <col min="4636" max="4864" width="11.42578125" style="2"/>
    <col min="4865" max="4865" width="2.85546875" style="2" customWidth="1"/>
    <col min="4866" max="4866" width="49.7109375" style="2" customWidth="1"/>
    <col min="4867" max="4867" width="6" style="2" customWidth="1"/>
    <col min="4868" max="4870" width="15.7109375" style="2" customWidth="1"/>
    <col min="4871" max="4871" width="2.85546875" style="2" customWidth="1"/>
    <col min="4872" max="4874" width="15.7109375" style="2" customWidth="1"/>
    <col min="4875" max="4875" width="2.85546875" style="2" customWidth="1"/>
    <col min="4876" max="4876" width="10.85546875" style="2" customWidth="1"/>
    <col min="4877" max="4877" width="2.85546875" style="2" customWidth="1"/>
    <col min="4878" max="4879" width="15.7109375" style="2" customWidth="1"/>
    <col min="4880" max="4880" width="2.85546875" style="2" customWidth="1"/>
    <col min="4881" max="4881" width="52.85546875" style="2" customWidth="1"/>
    <col min="4882" max="4884" width="15.7109375" style="2" customWidth="1"/>
    <col min="4885" max="4885" width="2.85546875" style="2" customWidth="1"/>
    <col min="4886" max="4888" width="15.7109375" style="2" customWidth="1"/>
    <col min="4889" max="4889" width="2.85546875" style="2" customWidth="1"/>
    <col min="4890" max="4890" width="10.85546875" style="2" customWidth="1"/>
    <col min="4891" max="4891" width="2.85546875" style="2" customWidth="1"/>
    <col min="4892" max="5120" width="11.42578125" style="2"/>
    <col min="5121" max="5121" width="2.85546875" style="2" customWidth="1"/>
    <col min="5122" max="5122" width="49.7109375" style="2" customWidth="1"/>
    <col min="5123" max="5123" width="6" style="2" customWidth="1"/>
    <col min="5124" max="5126" width="15.7109375" style="2" customWidth="1"/>
    <col min="5127" max="5127" width="2.85546875" style="2" customWidth="1"/>
    <col min="5128" max="5130" width="15.7109375" style="2" customWidth="1"/>
    <col min="5131" max="5131" width="2.85546875" style="2" customWidth="1"/>
    <col min="5132" max="5132" width="10.85546875" style="2" customWidth="1"/>
    <col min="5133" max="5133" width="2.85546875" style="2" customWidth="1"/>
    <col min="5134" max="5135" width="15.7109375" style="2" customWidth="1"/>
    <col min="5136" max="5136" width="2.85546875" style="2" customWidth="1"/>
    <col min="5137" max="5137" width="52.85546875" style="2" customWidth="1"/>
    <col min="5138" max="5140" width="15.7109375" style="2" customWidth="1"/>
    <col min="5141" max="5141" width="2.85546875" style="2" customWidth="1"/>
    <col min="5142" max="5144" width="15.7109375" style="2" customWidth="1"/>
    <col min="5145" max="5145" width="2.85546875" style="2" customWidth="1"/>
    <col min="5146" max="5146" width="10.85546875" style="2" customWidth="1"/>
    <col min="5147" max="5147" width="2.85546875" style="2" customWidth="1"/>
    <col min="5148" max="5376" width="11.42578125" style="2"/>
    <col min="5377" max="5377" width="2.85546875" style="2" customWidth="1"/>
    <col min="5378" max="5378" width="49.7109375" style="2" customWidth="1"/>
    <col min="5379" max="5379" width="6" style="2" customWidth="1"/>
    <col min="5380" max="5382" width="15.7109375" style="2" customWidth="1"/>
    <col min="5383" max="5383" width="2.85546875" style="2" customWidth="1"/>
    <col min="5384" max="5386" width="15.7109375" style="2" customWidth="1"/>
    <col min="5387" max="5387" width="2.85546875" style="2" customWidth="1"/>
    <col min="5388" max="5388" width="10.85546875" style="2" customWidth="1"/>
    <col min="5389" max="5389" width="2.85546875" style="2" customWidth="1"/>
    <col min="5390" max="5391" width="15.7109375" style="2" customWidth="1"/>
    <col min="5392" max="5392" width="2.85546875" style="2" customWidth="1"/>
    <col min="5393" max="5393" width="52.85546875" style="2" customWidth="1"/>
    <col min="5394" max="5396" width="15.7109375" style="2" customWidth="1"/>
    <col min="5397" max="5397" width="2.85546875" style="2" customWidth="1"/>
    <col min="5398" max="5400" width="15.7109375" style="2" customWidth="1"/>
    <col min="5401" max="5401" width="2.85546875" style="2" customWidth="1"/>
    <col min="5402" max="5402" width="10.85546875" style="2" customWidth="1"/>
    <col min="5403" max="5403" width="2.85546875" style="2" customWidth="1"/>
    <col min="5404" max="5632" width="11.42578125" style="2"/>
    <col min="5633" max="5633" width="2.85546875" style="2" customWidth="1"/>
    <col min="5634" max="5634" width="49.7109375" style="2" customWidth="1"/>
    <col min="5635" max="5635" width="6" style="2" customWidth="1"/>
    <col min="5636" max="5638" width="15.7109375" style="2" customWidth="1"/>
    <col min="5639" max="5639" width="2.85546875" style="2" customWidth="1"/>
    <col min="5640" max="5642" width="15.7109375" style="2" customWidth="1"/>
    <col min="5643" max="5643" width="2.85546875" style="2" customWidth="1"/>
    <col min="5644" max="5644" width="10.85546875" style="2" customWidth="1"/>
    <col min="5645" max="5645" width="2.85546875" style="2" customWidth="1"/>
    <col min="5646" max="5647" width="15.7109375" style="2" customWidth="1"/>
    <col min="5648" max="5648" width="2.85546875" style="2" customWidth="1"/>
    <col min="5649" max="5649" width="52.85546875" style="2" customWidth="1"/>
    <col min="5650" max="5652" width="15.7109375" style="2" customWidth="1"/>
    <col min="5653" max="5653" width="2.85546875" style="2" customWidth="1"/>
    <col min="5654" max="5656" width="15.7109375" style="2" customWidth="1"/>
    <col min="5657" max="5657" width="2.85546875" style="2" customWidth="1"/>
    <col min="5658" max="5658" width="10.85546875" style="2" customWidth="1"/>
    <col min="5659" max="5659" width="2.85546875" style="2" customWidth="1"/>
    <col min="5660" max="5888" width="11.42578125" style="2"/>
    <col min="5889" max="5889" width="2.85546875" style="2" customWidth="1"/>
    <col min="5890" max="5890" width="49.7109375" style="2" customWidth="1"/>
    <col min="5891" max="5891" width="6" style="2" customWidth="1"/>
    <col min="5892" max="5894" width="15.7109375" style="2" customWidth="1"/>
    <col min="5895" max="5895" width="2.85546875" style="2" customWidth="1"/>
    <col min="5896" max="5898" width="15.7109375" style="2" customWidth="1"/>
    <col min="5899" max="5899" width="2.85546875" style="2" customWidth="1"/>
    <col min="5900" max="5900" width="10.85546875" style="2" customWidth="1"/>
    <col min="5901" max="5901" width="2.85546875" style="2" customWidth="1"/>
    <col min="5902" max="5903" width="15.7109375" style="2" customWidth="1"/>
    <col min="5904" max="5904" width="2.85546875" style="2" customWidth="1"/>
    <col min="5905" max="5905" width="52.85546875" style="2" customWidth="1"/>
    <col min="5906" max="5908" width="15.7109375" style="2" customWidth="1"/>
    <col min="5909" max="5909" width="2.85546875" style="2" customWidth="1"/>
    <col min="5910" max="5912" width="15.7109375" style="2" customWidth="1"/>
    <col min="5913" max="5913" width="2.85546875" style="2" customWidth="1"/>
    <col min="5914" max="5914" width="10.85546875" style="2" customWidth="1"/>
    <col min="5915" max="5915" width="2.85546875" style="2" customWidth="1"/>
    <col min="5916" max="6144" width="11.42578125" style="2"/>
    <col min="6145" max="6145" width="2.85546875" style="2" customWidth="1"/>
    <col min="6146" max="6146" width="49.7109375" style="2" customWidth="1"/>
    <col min="6147" max="6147" width="6" style="2" customWidth="1"/>
    <col min="6148" max="6150" width="15.7109375" style="2" customWidth="1"/>
    <col min="6151" max="6151" width="2.85546875" style="2" customWidth="1"/>
    <col min="6152" max="6154" width="15.7109375" style="2" customWidth="1"/>
    <col min="6155" max="6155" width="2.85546875" style="2" customWidth="1"/>
    <col min="6156" max="6156" width="10.85546875" style="2" customWidth="1"/>
    <col min="6157" max="6157" width="2.85546875" style="2" customWidth="1"/>
    <col min="6158" max="6159" width="15.7109375" style="2" customWidth="1"/>
    <col min="6160" max="6160" width="2.85546875" style="2" customWidth="1"/>
    <col min="6161" max="6161" width="52.85546875" style="2" customWidth="1"/>
    <col min="6162" max="6164" width="15.7109375" style="2" customWidth="1"/>
    <col min="6165" max="6165" width="2.85546875" style="2" customWidth="1"/>
    <col min="6166" max="6168" width="15.7109375" style="2" customWidth="1"/>
    <col min="6169" max="6169" width="2.85546875" style="2" customWidth="1"/>
    <col min="6170" max="6170" width="10.85546875" style="2" customWidth="1"/>
    <col min="6171" max="6171" width="2.85546875" style="2" customWidth="1"/>
    <col min="6172" max="6400" width="11.42578125" style="2"/>
    <col min="6401" max="6401" width="2.85546875" style="2" customWidth="1"/>
    <col min="6402" max="6402" width="49.7109375" style="2" customWidth="1"/>
    <col min="6403" max="6403" width="6" style="2" customWidth="1"/>
    <col min="6404" max="6406" width="15.7109375" style="2" customWidth="1"/>
    <col min="6407" max="6407" width="2.85546875" style="2" customWidth="1"/>
    <col min="6408" max="6410" width="15.7109375" style="2" customWidth="1"/>
    <col min="6411" max="6411" width="2.85546875" style="2" customWidth="1"/>
    <col min="6412" max="6412" width="10.85546875" style="2" customWidth="1"/>
    <col min="6413" max="6413" width="2.85546875" style="2" customWidth="1"/>
    <col min="6414" max="6415" width="15.7109375" style="2" customWidth="1"/>
    <col min="6416" max="6416" width="2.85546875" style="2" customWidth="1"/>
    <col min="6417" max="6417" width="52.85546875" style="2" customWidth="1"/>
    <col min="6418" max="6420" width="15.7109375" style="2" customWidth="1"/>
    <col min="6421" max="6421" width="2.85546875" style="2" customWidth="1"/>
    <col min="6422" max="6424" width="15.7109375" style="2" customWidth="1"/>
    <col min="6425" max="6425" width="2.85546875" style="2" customWidth="1"/>
    <col min="6426" max="6426" width="10.85546875" style="2" customWidth="1"/>
    <col min="6427" max="6427" width="2.85546875" style="2" customWidth="1"/>
    <col min="6428" max="6656" width="11.42578125" style="2"/>
    <col min="6657" max="6657" width="2.85546875" style="2" customWidth="1"/>
    <col min="6658" max="6658" width="49.7109375" style="2" customWidth="1"/>
    <col min="6659" max="6659" width="6" style="2" customWidth="1"/>
    <col min="6660" max="6662" width="15.7109375" style="2" customWidth="1"/>
    <col min="6663" max="6663" width="2.85546875" style="2" customWidth="1"/>
    <col min="6664" max="6666" width="15.7109375" style="2" customWidth="1"/>
    <col min="6667" max="6667" width="2.85546875" style="2" customWidth="1"/>
    <col min="6668" max="6668" width="10.85546875" style="2" customWidth="1"/>
    <col min="6669" max="6669" width="2.85546875" style="2" customWidth="1"/>
    <col min="6670" max="6671" width="15.7109375" style="2" customWidth="1"/>
    <col min="6672" max="6672" width="2.85546875" style="2" customWidth="1"/>
    <col min="6673" max="6673" width="52.85546875" style="2" customWidth="1"/>
    <col min="6674" max="6676" width="15.7109375" style="2" customWidth="1"/>
    <col min="6677" max="6677" width="2.85546875" style="2" customWidth="1"/>
    <col min="6678" max="6680" width="15.7109375" style="2" customWidth="1"/>
    <col min="6681" max="6681" width="2.85546875" style="2" customWidth="1"/>
    <col min="6682" max="6682" width="10.85546875" style="2" customWidth="1"/>
    <col min="6683" max="6683" width="2.85546875" style="2" customWidth="1"/>
    <col min="6684" max="6912" width="11.42578125" style="2"/>
    <col min="6913" max="6913" width="2.85546875" style="2" customWidth="1"/>
    <col min="6914" max="6914" width="49.7109375" style="2" customWidth="1"/>
    <col min="6915" max="6915" width="6" style="2" customWidth="1"/>
    <col min="6916" max="6918" width="15.7109375" style="2" customWidth="1"/>
    <col min="6919" max="6919" width="2.85546875" style="2" customWidth="1"/>
    <col min="6920" max="6922" width="15.7109375" style="2" customWidth="1"/>
    <col min="6923" max="6923" width="2.85546875" style="2" customWidth="1"/>
    <col min="6924" max="6924" width="10.85546875" style="2" customWidth="1"/>
    <col min="6925" max="6925" width="2.85546875" style="2" customWidth="1"/>
    <col min="6926" max="6927" width="15.7109375" style="2" customWidth="1"/>
    <col min="6928" max="6928" width="2.85546875" style="2" customWidth="1"/>
    <col min="6929" max="6929" width="52.85546875" style="2" customWidth="1"/>
    <col min="6930" max="6932" width="15.7109375" style="2" customWidth="1"/>
    <col min="6933" max="6933" width="2.85546875" style="2" customWidth="1"/>
    <col min="6934" max="6936" width="15.7109375" style="2" customWidth="1"/>
    <col min="6937" max="6937" width="2.85546875" style="2" customWidth="1"/>
    <col min="6938" max="6938" width="10.85546875" style="2" customWidth="1"/>
    <col min="6939" max="6939" width="2.85546875" style="2" customWidth="1"/>
    <col min="6940" max="7168" width="11.42578125" style="2"/>
    <col min="7169" max="7169" width="2.85546875" style="2" customWidth="1"/>
    <col min="7170" max="7170" width="49.7109375" style="2" customWidth="1"/>
    <col min="7171" max="7171" width="6" style="2" customWidth="1"/>
    <col min="7172" max="7174" width="15.7109375" style="2" customWidth="1"/>
    <col min="7175" max="7175" width="2.85546875" style="2" customWidth="1"/>
    <col min="7176" max="7178" width="15.7109375" style="2" customWidth="1"/>
    <col min="7179" max="7179" width="2.85546875" style="2" customWidth="1"/>
    <col min="7180" max="7180" width="10.85546875" style="2" customWidth="1"/>
    <col min="7181" max="7181" width="2.85546875" style="2" customWidth="1"/>
    <col min="7182" max="7183" width="15.7109375" style="2" customWidth="1"/>
    <col min="7184" max="7184" width="2.85546875" style="2" customWidth="1"/>
    <col min="7185" max="7185" width="52.85546875" style="2" customWidth="1"/>
    <col min="7186" max="7188" width="15.7109375" style="2" customWidth="1"/>
    <col min="7189" max="7189" width="2.85546875" style="2" customWidth="1"/>
    <col min="7190" max="7192" width="15.7109375" style="2" customWidth="1"/>
    <col min="7193" max="7193" width="2.85546875" style="2" customWidth="1"/>
    <col min="7194" max="7194" width="10.85546875" style="2" customWidth="1"/>
    <col min="7195" max="7195" width="2.85546875" style="2" customWidth="1"/>
    <col min="7196" max="7424" width="11.42578125" style="2"/>
    <col min="7425" max="7425" width="2.85546875" style="2" customWidth="1"/>
    <col min="7426" max="7426" width="49.7109375" style="2" customWidth="1"/>
    <col min="7427" max="7427" width="6" style="2" customWidth="1"/>
    <col min="7428" max="7430" width="15.7109375" style="2" customWidth="1"/>
    <col min="7431" max="7431" width="2.85546875" style="2" customWidth="1"/>
    <col min="7432" max="7434" width="15.7109375" style="2" customWidth="1"/>
    <col min="7435" max="7435" width="2.85546875" style="2" customWidth="1"/>
    <col min="7436" max="7436" width="10.85546875" style="2" customWidth="1"/>
    <col min="7437" max="7437" width="2.85546875" style="2" customWidth="1"/>
    <col min="7438" max="7439" width="15.7109375" style="2" customWidth="1"/>
    <col min="7440" max="7440" width="2.85546875" style="2" customWidth="1"/>
    <col min="7441" max="7441" width="52.85546875" style="2" customWidth="1"/>
    <col min="7442" max="7444" width="15.7109375" style="2" customWidth="1"/>
    <col min="7445" max="7445" width="2.85546875" style="2" customWidth="1"/>
    <col min="7446" max="7448" width="15.7109375" style="2" customWidth="1"/>
    <col min="7449" max="7449" width="2.85546875" style="2" customWidth="1"/>
    <col min="7450" max="7450" width="10.85546875" style="2" customWidth="1"/>
    <col min="7451" max="7451" width="2.85546875" style="2" customWidth="1"/>
    <col min="7452" max="7680" width="11.42578125" style="2"/>
    <col min="7681" max="7681" width="2.85546875" style="2" customWidth="1"/>
    <col min="7682" max="7682" width="49.7109375" style="2" customWidth="1"/>
    <col min="7683" max="7683" width="6" style="2" customWidth="1"/>
    <col min="7684" max="7686" width="15.7109375" style="2" customWidth="1"/>
    <col min="7687" max="7687" width="2.85546875" style="2" customWidth="1"/>
    <col min="7688" max="7690" width="15.7109375" style="2" customWidth="1"/>
    <col min="7691" max="7691" width="2.85546875" style="2" customWidth="1"/>
    <col min="7692" max="7692" width="10.85546875" style="2" customWidth="1"/>
    <col min="7693" max="7693" width="2.85546875" style="2" customWidth="1"/>
    <col min="7694" max="7695" width="15.7109375" style="2" customWidth="1"/>
    <col min="7696" max="7696" width="2.85546875" style="2" customWidth="1"/>
    <col min="7697" max="7697" width="52.85546875" style="2" customWidth="1"/>
    <col min="7698" max="7700" width="15.7109375" style="2" customWidth="1"/>
    <col min="7701" max="7701" width="2.85546875" style="2" customWidth="1"/>
    <col min="7702" max="7704" width="15.7109375" style="2" customWidth="1"/>
    <col min="7705" max="7705" width="2.85546875" style="2" customWidth="1"/>
    <col min="7706" max="7706" width="10.85546875" style="2" customWidth="1"/>
    <col min="7707" max="7707" width="2.85546875" style="2" customWidth="1"/>
    <col min="7708" max="7936" width="11.42578125" style="2"/>
    <col min="7937" max="7937" width="2.85546875" style="2" customWidth="1"/>
    <col min="7938" max="7938" width="49.7109375" style="2" customWidth="1"/>
    <col min="7939" max="7939" width="6" style="2" customWidth="1"/>
    <col min="7940" max="7942" width="15.7109375" style="2" customWidth="1"/>
    <col min="7943" max="7943" width="2.85546875" style="2" customWidth="1"/>
    <col min="7944" max="7946" width="15.7109375" style="2" customWidth="1"/>
    <col min="7947" max="7947" width="2.85546875" style="2" customWidth="1"/>
    <col min="7948" max="7948" width="10.85546875" style="2" customWidth="1"/>
    <col min="7949" max="7949" width="2.85546875" style="2" customWidth="1"/>
    <col min="7950" max="7951" width="15.7109375" style="2" customWidth="1"/>
    <col min="7952" max="7952" width="2.85546875" style="2" customWidth="1"/>
    <col min="7953" max="7953" width="52.85546875" style="2" customWidth="1"/>
    <col min="7954" max="7956" width="15.7109375" style="2" customWidth="1"/>
    <col min="7957" max="7957" width="2.85546875" style="2" customWidth="1"/>
    <col min="7958" max="7960" width="15.7109375" style="2" customWidth="1"/>
    <col min="7961" max="7961" width="2.85546875" style="2" customWidth="1"/>
    <col min="7962" max="7962" width="10.85546875" style="2" customWidth="1"/>
    <col min="7963" max="7963" width="2.85546875" style="2" customWidth="1"/>
    <col min="7964" max="8192" width="11.42578125" style="2"/>
    <col min="8193" max="8193" width="2.85546875" style="2" customWidth="1"/>
    <col min="8194" max="8194" width="49.7109375" style="2" customWidth="1"/>
    <col min="8195" max="8195" width="6" style="2" customWidth="1"/>
    <col min="8196" max="8198" width="15.7109375" style="2" customWidth="1"/>
    <col min="8199" max="8199" width="2.85546875" style="2" customWidth="1"/>
    <col min="8200" max="8202" width="15.7109375" style="2" customWidth="1"/>
    <col min="8203" max="8203" width="2.85546875" style="2" customWidth="1"/>
    <col min="8204" max="8204" width="10.85546875" style="2" customWidth="1"/>
    <col min="8205" max="8205" width="2.85546875" style="2" customWidth="1"/>
    <col min="8206" max="8207" width="15.7109375" style="2" customWidth="1"/>
    <col min="8208" max="8208" width="2.85546875" style="2" customWidth="1"/>
    <col min="8209" max="8209" width="52.85546875" style="2" customWidth="1"/>
    <col min="8210" max="8212" width="15.7109375" style="2" customWidth="1"/>
    <col min="8213" max="8213" width="2.85546875" style="2" customWidth="1"/>
    <col min="8214" max="8216" width="15.7109375" style="2" customWidth="1"/>
    <col min="8217" max="8217" width="2.85546875" style="2" customWidth="1"/>
    <col min="8218" max="8218" width="10.85546875" style="2" customWidth="1"/>
    <col min="8219" max="8219" width="2.85546875" style="2" customWidth="1"/>
    <col min="8220" max="8448" width="11.42578125" style="2"/>
    <col min="8449" max="8449" width="2.85546875" style="2" customWidth="1"/>
    <col min="8450" max="8450" width="49.7109375" style="2" customWidth="1"/>
    <col min="8451" max="8451" width="6" style="2" customWidth="1"/>
    <col min="8452" max="8454" width="15.7109375" style="2" customWidth="1"/>
    <col min="8455" max="8455" width="2.85546875" style="2" customWidth="1"/>
    <col min="8456" max="8458" width="15.7109375" style="2" customWidth="1"/>
    <col min="8459" max="8459" width="2.85546875" style="2" customWidth="1"/>
    <col min="8460" max="8460" width="10.85546875" style="2" customWidth="1"/>
    <col min="8461" max="8461" width="2.85546875" style="2" customWidth="1"/>
    <col min="8462" max="8463" width="15.7109375" style="2" customWidth="1"/>
    <col min="8464" max="8464" width="2.85546875" style="2" customWidth="1"/>
    <col min="8465" max="8465" width="52.85546875" style="2" customWidth="1"/>
    <col min="8466" max="8468" width="15.7109375" style="2" customWidth="1"/>
    <col min="8469" max="8469" width="2.85546875" style="2" customWidth="1"/>
    <col min="8470" max="8472" width="15.7109375" style="2" customWidth="1"/>
    <col min="8473" max="8473" width="2.85546875" style="2" customWidth="1"/>
    <col min="8474" max="8474" width="10.85546875" style="2" customWidth="1"/>
    <col min="8475" max="8475" width="2.85546875" style="2" customWidth="1"/>
    <col min="8476" max="8704" width="11.42578125" style="2"/>
    <col min="8705" max="8705" width="2.85546875" style="2" customWidth="1"/>
    <col min="8706" max="8706" width="49.7109375" style="2" customWidth="1"/>
    <col min="8707" max="8707" width="6" style="2" customWidth="1"/>
    <col min="8708" max="8710" width="15.7109375" style="2" customWidth="1"/>
    <col min="8711" max="8711" width="2.85546875" style="2" customWidth="1"/>
    <col min="8712" max="8714" width="15.7109375" style="2" customWidth="1"/>
    <col min="8715" max="8715" width="2.85546875" style="2" customWidth="1"/>
    <col min="8716" max="8716" width="10.85546875" style="2" customWidth="1"/>
    <col min="8717" max="8717" width="2.85546875" style="2" customWidth="1"/>
    <col min="8718" max="8719" width="15.7109375" style="2" customWidth="1"/>
    <col min="8720" max="8720" width="2.85546875" style="2" customWidth="1"/>
    <col min="8721" max="8721" width="52.85546875" style="2" customWidth="1"/>
    <col min="8722" max="8724" width="15.7109375" style="2" customWidth="1"/>
    <col min="8725" max="8725" width="2.85546875" style="2" customWidth="1"/>
    <col min="8726" max="8728" width="15.7109375" style="2" customWidth="1"/>
    <col min="8729" max="8729" width="2.85546875" style="2" customWidth="1"/>
    <col min="8730" max="8730" width="10.85546875" style="2" customWidth="1"/>
    <col min="8731" max="8731" width="2.85546875" style="2" customWidth="1"/>
    <col min="8732" max="8960" width="11.42578125" style="2"/>
    <col min="8961" max="8961" width="2.85546875" style="2" customWidth="1"/>
    <col min="8962" max="8962" width="49.7109375" style="2" customWidth="1"/>
    <col min="8963" max="8963" width="6" style="2" customWidth="1"/>
    <col min="8964" max="8966" width="15.7109375" style="2" customWidth="1"/>
    <col min="8967" max="8967" width="2.85546875" style="2" customWidth="1"/>
    <col min="8968" max="8970" width="15.7109375" style="2" customWidth="1"/>
    <col min="8971" max="8971" width="2.85546875" style="2" customWidth="1"/>
    <col min="8972" max="8972" width="10.85546875" style="2" customWidth="1"/>
    <col min="8973" max="8973" width="2.85546875" style="2" customWidth="1"/>
    <col min="8974" max="8975" width="15.7109375" style="2" customWidth="1"/>
    <col min="8976" max="8976" width="2.85546875" style="2" customWidth="1"/>
    <col min="8977" max="8977" width="52.85546875" style="2" customWidth="1"/>
    <col min="8978" max="8980" width="15.7109375" style="2" customWidth="1"/>
    <col min="8981" max="8981" width="2.85546875" style="2" customWidth="1"/>
    <col min="8982" max="8984" width="15.7109375" style="2" customWidth="1"/>
    <col min="8985" max="8985" width="2.85546875" style="2" customWidth="1"/>
    <col min="8986" max="8986" width="10.85546875" style="2" customWidth="1"/>
    <col min="8987" max="8987" width="2.85546875" style="2" customWidth="1"/>
    <col min="8988" max="9216" width="11.42578125" style="2"/>
    <col min="9217" max="9217" width="2.85546875" style="2" customWidth="1"/>
    <col min="9218" max="9218" width="49.7109375" style="2" customWidth="1"/>
    <col min="9219" max="9219" width="6" style="2" customWidth="1"/>
    <col min="9220" max="9222" width="15.7109375" style="2" customWidth="1"/>
    <col min="9223" max="9223" width="2.85546875" style="2" customWidth="1"/>
    <col min="9224" max="9226" width="15.7109375" style="2" customWidth="1"/>
    <col min="9227" max="9227" width="2.85546875" style="2" customWidth="1"/>
    <col min="9228" max="9228" width="10.85546875" style="2" customWidth="1"/>
    <col min="9229" max="9229" width="2.85546875" style="2" customWidth="1"/>
    <col min="9230" max="9231" width="15.7109375" style="2" customWidth="1"/>
    <col min="9232" max="9232" width="2.85546875" style="2" customWidth="1"/>
    <col min="9233" max="9233" width="52.85546875" style="2" customWidth="1"/>
    <col min="9234" max="9236" width="15.7109375" style="2" customWidth="1"/>
    <col min="9237" max="9237" width="2.85546875" style="2" customWidth="1"/>
    <col min="9238" max="9240" width="15.7109375" style="2" customWidth="1"/>
    <col min="9241" max="9241" width="2.85546875" style="2" customWidth="1"/>
    <col min="9242" max="9242" width="10.85546875" style="2" customWidth="1"/>
    <col min="9243" max="9243" width="2.85546875" style="2" customWidth="1"/>
    <col min="9244" max="9472" width="11.42578125" style="2"/>
    <col min="9473" max="9473" width="2.85546875" style="2" customWidth="1"/>
    <col min="9474" max="9474" width="49.7109375" style="2" customWidth="1"/>
    <col min="9475" max="9475" width="6" style="2" customWidth="1"/>
    <col min="9476" max="9478" width="15.7109375" style="2" customWidth="1"/>
    <col min="9479" max="9479" width="2.85546875" style="2" customWidth="1"/>
    <col min="9480" max="9482" width="15.7109375" style="2" customWidth="1"/>
    <col min="9483" max="9483" width="2.85546875" style="2" customWidth="1"/>
    <col min="9484" max="9484" width="10.85546875" style="2" customWidth="1"/>
    <col min="9485" max="9485" width="2.85546875" style="2" customWidth="1"/>
    <col min="9486" max="9487" width="15.7109375" style="2" customWidth="1"/>
    <col min="9488" max="9488" width="2.85546875" style="2" customWidth="1"/>
    <col min="9489" max="9489" width="52.85546875" style="2" customWidth="1"/>
    <col min="9490" max="9492" width="15.7109375" style="2" customWidth="1"/>
    <col min="9493" max="9493" width="2.85546875" style="2" customWidth="1"/>
    <col min="9494" max="9496" width="15.7109375" style="2" customWidth="1"/>
    <col min="9497" max="9497" width="2.85546875" style="2" customWidth="1"/>
    <col min="9498" max="9498" width="10.85546875" style="2" customWidth="1"/>
    <col min="9499" max="9499" width="2.85546875" style="2" customWidth="1"/>
    <col min="9500" max="9728" width="11.42578125" style="2"/>
    <col min="9729" max="9729" width="2.85546875" style="2" customWidth="1"/>
    <col min="9730" max="9730" width="49.7109375" style="2" customWidth="1"/>
    <col min="9731" max="9731" width="6" style="2" customWidth="1"/>
    <col min="9732" max="9734" width="15.7109375" style="2" customWidth="1"/>
    <col min="9735" max="9735" width="2.85546875" style="2" customWidth="1"/>
    <col min="9736" max="9738" width="15.7109375" style="2" customWidth="1"/>
    <col min="9739" max="9739" width="2.85546875" style="2" customWidth="1"/>
    <col min="9740" max="9740" width="10.85546875" style="2" customWidth="1"/>
    <col min="9741" max="9741" width="2.85546875" style="2" customWidth="1"/>
    <col min="9742" max="9743" width="15.7109375" style="2" customWidth="1"/>
    <col min="9744" max="9744" width="2.85546875" style="2" customWidth="1"/>
    <col min="9745" max="9745" width="52.85546875" style="2" customWidth="1"/>
    <col min="9746" max="9748" width="15.7109375" style="2" customWidth="1"/>
    <col min="9749" max="9749" width="2.85546875" style="2" customWidth="1"/>
    <col min="9750" max="9752" width="15.7109375" style="2" customWidth="1"/>
    <col min="9753" max="9753" width="2.85546875" style="2" customWidth="1"/>
    <col min="9754" max="9754" width="10.85546875" style="2" customWidth="1"/>
    <col min="9755" max="9755" width="2.85546875" style="2" customWidth="1"/>
    <col min="9756" max="9984" width="11.42578125" style="2"/>
    <col min="9985" max="9985" width="2.85546875" style="2" customWidth="1"/>
    <col min="9986" max="9986" width="49.7109375" style="2" customWidth="1"/>
    <col min="9987" max="9987" width="6" style="2" customWidth="1"/>
    <col min="9988" max="9990" width="15.7109375" style="2" customWidth="1"/>
    <col min="9991" max="9991" width="2.85546875" style="2" customWidth="1"/>
    <col min="9992" max="9994" width="15.7109375" style="2" customWidth="1"/>
    <col min="9995" max="9995" width="2.85546875" style="2" customWidth="1"/>
    <col min="9996" max="9996" width="10.85546875" style="2" customWidth="1"/>
    <col min="9997" max="9997" width="2.85546875" style="2" customWidth="1"/>
    <col min="9998" max="9999" width="15.7109375" style="2" customWidth="1"/>
    <col min="10000" max="10000" width="2.85546875" style="2" customWidth="1"/>
    <col min="10001" max="10001" width="52.85546875" style="2" customWidth="1"/>
    <col min="10002" max="10004" width="15.7109375" style="2" customWidth="1"/>
    <col min="10005" max="10005" width="2.85546875" style="2" customWidth="1"/>
    <col min="10006" max="10008" width="15.7109375" style="2" customWidth="1"/>
    <col min="10009" max="10009" width="2.85546875" style="2" customWidth="1"/>
    <col min="10010" max="10010" width="10.85546875" style="2" customWidth="1"/>
    <col min="10011" max="10011" width="2.85546875" style="2" customWidth="1"/>
    <col min="10012" max="10240" width="11.42578125" style="2"/>
    <col min="10241" max="10241" width="2.85546875" style="2" customWidth="1"/>
    <col min="10242" max="10242" width="49.7109375" style="2" customWidth="1"/>
    <col min="10243" max="10243" width="6" style="2" customWidth="1"/>
    <col min="10244" max="10246" width="15.7109375" style="2" customWidth="1"/>
    <col min="10247" max="10247" width="2.85546875" style="2" customWidth="1"/>
    <col min="10248" max="10250" width="15.7109375" style="2" customWidth="1"/>
    <col min="10251" max="10251" width="2.85546875" style="2" customWidth="1"/>
    <col min="10252" max="10252" width="10.85546875" style="2" customWidth="1"/>
    <col min="10253" max="10253" width="2.85546875" style="2" customWidth="1"/>
    <col min="10254" max="10255" width="15.7109375" style="2" customWidth="1"/>
    <col min="10256" max="10256" width="2.85546875" style="2" customWidth="1"/>
    <col min="10257" max="10257" width="52.85546875" style="2" customWidth="1"/>
    <col min="10258" max="10260" width="15.7109375" style="2" customWidth="1"/>
    <col min="10261" max="10261" width="2.85546875" style="2" customWidth="1"/>
    <col min="10262" max="10264" width="15.7109375" style="2" customWidth="1"/>
    <col min="10265" max="10265" width="2.85546875" style="2" customWidth="1"/>
    <col min="10266" max="10266" width="10.85546875" style="2" customWidth="1"/>
    <col min="10267" max="10267" width="2.85546875" style="2" customWidth="1"/>
    <col min="10268" max="10496" width="11.42578125" style="2"/>
    <col min="10497" max="10497" width="2.85546875" style="2" customWidth="1"/>
    <col min="10498" max="10498" width="49.7109375" style="2" customWidth="1"/>
    <col min="10499" max="10499" width="6" style="2" customWidth="1"/>
    <col min="10500" max="10502" width="15.7109375" style="2" customWidth="1"/>
    <col min="10503" max="10503" width="2.85546875" style="2" customWidth="1"/>
    <col min="10504" max="10506" width="15.7109375" style="2" customWidth="1"/>
    <col min="10507" max="10507" width="2.85546875" style="2" customWidth="1"/>
    <col min="10508" max="10508" width="10.85546875" style="2" customWidth="1"/>
    <col min="10509" max="10509" width="2.85546875" style="2" customWidth="1"/>
    <col min="10510" max="10511" width="15.7109375" style="2" customWidth="1"/>
    <col min="10512" max="10512" width="2.85546875" style="2" customWidth="1"/>
    <col min="10513" max="10513" width="52.85546875" style="2" customWidth="1"/>
    <col min="10514" max="10516" width="15.7109375" style="2" customWidth="1"/>
    <col min="10517" max="10517" width="2.85546875" style="2" customWidth="1"/>
    <col min="10518" max="10520" width="15.7109375" style="2" customWidth="1"/>
    <col min="10521" max="10521" width="2.85546875" style="2" customWidth="1"/>
    <col min="10522" max="10522" width="10.85546875" style="2" customWidth="1"/>
    <col min="10523" max="10523" width="2.85546875" style="2" customWidth="1"/>
    <col min="10524" max="10752" width="11.42578125" style="2"/>
    <col min="10753" max="10753" width="2.85546875" style="2" customWidth="1"/>
    <col min="10754" max="10754" width="49.7109375" style="2" customWidth="1"/>
    <col min="10755" max="10755" width="6" style="2" customWidth="1"/>
    <col min="10756" max="10758" width="15.7109375" style="2" customWidth="1"/>
    <col min="10759" max="10759" width="2.85546875" style="2" customWidth="1"/>
    <col min="10760" max="10762" width="15.7109375" style="2" customWidth="1"/>
    <col min="10763" max="10763" width="2.85546875" style="2" customWidth="1"/>
    <col min="10764" max="10764" width="10.85546875" style="2" customWidth="1"/>
    <col min="10765" max="10765" width="2.85546875" style="2" customWidth="1"/>
    <col min="10766" max="10767" width="15.7109375" style="2" customWidth="1"/>
    <col min="10768" max="10768" width="2.85546875" style="2" customWidth="1"/>
    <col min="10769" max="10769" width="52.85546875" style="2" customWidth="1"/>
    <col min="10770" max="10772" width="15.7109375" style="2" customWidth="1"/>
    <col min="10773" max="10773" width="2.85546875" style="2" customWidth="1"/>
    <col min="10774" max="10776" width="15.7109375" style="2" customWidth="1"/>
    <col min="10777" max="10777" width="2.85546875" style="2" customWidth="1"/>
    <col min="10778" max="10778" width="10.85546875" style="2" customWidth="1"/>
    <col min="10779" max="10779" width="2.85546875" style="2" customWidth="1"/>
    <col min="10780" max="11008" width="11.42578125" style="2"/>
    <col min="11009" max="11009" width="2.85546875" style="2" customWidth="1"/>
    <col min="11010" max="11010" width="49.7109375" style="2" customWidth="1"/>
    <col min="11011" max="11011" width="6" style="2" customWidth="1"/>
    <col min="11012" max="11014" width="15.7109375" style="2" customWidth="1"/>
    <col min="11015" max="11015" width="2.85546875" style="2" customWidth="1"/>
    <col min="11016" max="11018" width="15.7109375" style="2" customWidth="1"/>
    <col min="11019" max="11019" width="2.85546875" style="2" customWidth="1"/>
    <col min="11020" max="11020" width="10.85546875" style="2" customWidth="1"/>
    <col min="11021" max="11021" width="2.85546875" style="2" customWidth="1"/>
    <col min="11022" max="11023" width="15.7109375" style="2" customWidth="1"/>
    <col min="11024" max="11024" width="2.85546875" style="2" customWidth="1"/>
    <col min="11025" max="11025" width="52.85546875" style="2" customWidth="1"/>
    <col min="11026" max="11028" width="15.7109375" style="2" customWidth="1"/>
    <col min="11029" max="11029" width="2.85546875" style="2" customWidth="1"/>
    <col min="11030" max="11032" width="15.7109375" style="2" customWidth="1"/>
    <col min="11033" max="11033" width="2.85546875" style="2" customWidth="1"/>
    <col min="11034" max="11034" width="10.85546875" style="2" customWidth="1"/>
    <col min="11035" max="11035" width="2.85546875" style="2" customWidth="1"/>
    <col min="11036" max="11264" width="11.42578125" style="2"/>
    <col min="11265" max="11265" width="2.85546875" style="2" customWidth="1"/>
    <col min="11266" max="11266" width="49.7109375" style="2" customWidth="1"/>
    <col min="11267" max="11267" width="6" style="2" customWidth="1"/>
    <col min="11268" max="11270" width="15.7109375" style="2" customWidth="1"/>
    <col min="11271" max="11271" width="2.85546875" style="2" customWidth="1"/>
    <col min="11272" max="11274" width="15.7109375" style="2" customWidth="1"/>
    <col min="11275" max="11275" width="2.85546875" style="2" customWidth="1"/>
    <col min="11276" max="11276" width="10.85546875" style="2" customWidth="1"/>
    <col min="11277" max="11277" width="2.85546875" style="2" customWidth="1"/>
    <col min="11278" max="11279" width="15.7109375" style="2" customWidth="1"/>
    <col min="11280" max="11280" width="2.85546875" style="2" customWidth="1"/>
    <col min="11281" max="11281" width="52.85546875" style="2" customWidth="1"/>
    <col min="11282" max="11284" width="15.7109375" style="2" customWidth="1"/>
    <col min="11285" max="11285" width="2.85546875" style="2" customWidth="1"/>
    <col min="11286" max="11288" width="15.7109375" style="2" customWidth="1"/>
    <col min="11289" max="11289" width="2.85546875" style="2" customWidth="1"/>
    <col min="11290" max="11290" width="10.85546875" style="2" customWidth="1"/>
    <col min="11291" max="11291" width="2.85546875" style="2" customWidth="1"/>
    <col min="11292" max="11520" width="11.42578125" style="2"/>
    <col min="11521" max="11521" width="2.85546875" style="2" customWidth="1"/>
    <col min="11522" max="11522" width="49.7109375" style="2" customWidth="1"/>
    <col min="11523" max="11523" width="6" style="2" customWidth="1"/>
    <col min="11524" max="11526" width="15.7109375" style="2" customWidth="1"/>
    <col min="11527" max="11527" width="2.85546875" style="2" customWidth="1"/>
    <col min="11528" max="11530" width="15.7109375" style="2" customWidth="1"/>
    <col min="11531" max="11531" width="2.85546875" style="2" customWidth="1"/>
    <col min="11532" max="11532" width="10.85546875" style="2" customWidth="1"/>
    <col min="11533" max="11533" width="2.85546875" style="2" customWidth="1"/>
    <col min="11534" max="11535" width="15.7109375" style="2" customWidth="1"/>
    <col min="11536" max="11536" width="2.85546875" style="2" customWidth="1"/>
    <col min="11537" max="11537" width="52.85546875" style="2" customWidth="1"/>
    <col min="11538" max="11540" width="15.7109375" style="2" customWidth="1"/>
    <col min="11541" max="11541" width="2.85546875" style="2" customWidth="1"/>
    <col min="11542" max="11544" width="15.7109375" style="2" customWidth="1"/>
    <col min="11545" max="11545" width="2.85546875" style="2" customWidth="1"/>
    <col min="11546" max="11546" width="10.85546875" style="2" customWidth="1"/>
    <col min="11547" max="11547" width="2.85546875" style="2" customWidth="1"/>
    <col min="11548" max="11776" width="11.42578125" style="2"/>
    <col min="11777" max="11777" width="2.85546875" style="2" customWidth="1"/>
    <col min="11778" max="11778" width="49.7109375" style="2" customWidth="1"/>
    <col min="11779" max="11779" width="6" style="2" customWidth="1"/>
    <col min="11780" max="11782" width="15.7109375" style="2" customWidth="1"/>
    <col min="11783" max="11783" width="2.85546875" style="2" customWidth="1"/>
    <col min="11784" max="11786" width="15.7109375" style="2" customWidth="1"/>
    <col min="11787" max="11787" width="2.85546875" style="2" customWidth="1"/>
    <col min="11788" max="11788" width="10.85546875" style="2" customWidth="1"/>
    <col min="11789" max="11789" width="2.85546875" style="2" customWidth="1"/>
    <col min="11790" max="11791" width="15.7109375" style="2" customWidth="1"/>
    <col min="11792" max="11792" width="2.85546875" style="2" customWidth="1"/>
    <col min="11793" max="11793" width="52.85546875" style="2" customWidth="1"/>
    <col min="11794" max="11796" width="15.7109375" style="2" customWidth="1"/>
    <col min="11797" max="11797" width="2.85546875" style="2" customWidth="1"/>
    <col min="11798" max="11800" width="15.7109375" style="2" customWidth="1"/>
    <col min="11801" max="11801" width="2.85546875" style="2" customWidth="1"/>
    <col min="11802" max="11802" width="10.85546875" style="2" customWidth="1"/>
    <col min="11803" max="11803" width="2.85546875" style="2" customWidth="1"/>
    <col min="11804" max="12032" width="11.42578125" style="2"/>
    <col min="12033" max="12033" width="2.85546875" style="2" customWidth="1"/>
    <col min="12034" max="12034" width="49.7109375" style="2" customWidth="1"/>
    <col min="12035" max="12035" width="6" style="2" customWidth="1"/>
    <col min="12036" max="12038" width="15.7109375" style="2" customWidth="1"/>
    <col min="12039" max="12039" width="2.85546875" style="2" customWidth="1"/>
    <col min="12040" max="12042" width="15.7109375" style="2" customWidth="1"/>
    <col min="12043" max="12043" width="2.85546875" style="2" customWidth="1"/>
    <col min="12044" max="12044" width="10.85546875" style="2" customWidth="1"/>
    <col min="12045" max="12045" width="2.85546875" style="2" customWidth="1"/>
    <col min="12046" max="12047" width="15.7109375" style="2" customWidth="1"/>
    <col min="12048" max="12048" width="2.85546875" style="2" customWidth="1"/>
    <col min="12049" max="12049" width="52.85546875" style="2" customWidth="1"/>
    <col min="12050" max="12052" width="15.7109375" style="2" customWidth="1"/>
    <col min="12053" max="12053" width="2.85546875" style="2" customWidth="1"/>
    <col min="12054" max="12056" width="15.7109375" style="2" customWidth="1"/>
    <col min="12057" max="12057" width="2.85546875" style="2" customWidth="1"/>
    <col min="12058" max="12058" width="10.85546875" style="2" customWidth="1"/>
    <col min="12059" max="12059" width="2.85546875" style="2" customWidth="1"/>
    <col min="12060" max="12288" width="11.42578125" style="2"/>
    <col min="12289" max="12289" width="2.85546875" style="2" customWidth="1"/>
    <col min="12290" max="12290" width="49.7109375" style="2" customWidth="1"/>
    <col min="12291" max="12291" width="6" style="2" customWidth="1"/>
    <col min="12292" max="12294" width="15.7109375" style="2" customWidth="1"/>
    <col min="12295" max="12295" width="2.85546875" style="2" customWidth="1"/>
    <col min="12296" max="12298" width="15.7109375" style="2" customWidth="1"/>
    <col min="12299" max="12299" width="2.85546875" style="2" customWidth="1"/>
    <col min="12300" max="12300" width="10.85546875" style="2" customWidth="1"/>
    <col min="12301" max="12301" width="2.85546875" style="2" customWidth="1"/>
    <col min="12302" max="12303" width="15.7109375" style="2" customWidth="1"/>
    <col min="12304" max="12304" width="2.85546875" style="2" customWidth="1"/>
    <col min="12305" max="12305" width="52.85546875" style="2" customWidth="1"/>
    <col min="12306" max="12308" width="15.7109375" style="2" customWidth="1"/>
    <col min="12309" max="12309" width="2.85546875" style="2" customWidth="1"/>
    <col min="12310" max="12312" width="15.7109375" style="2" customWidth="1"/>
    <col min="12313" max="12313" width="2.85546875" style="2" customWidth="1"/>
    <col min="12314" max="12314" width="10.85546875" style="2" customWidth="1"/>
    <col min="12315" max="12315" width="2.85546875" style="2" customWidth="1"/>
    <col min="12316" max="12544" width="11.42578125" style="2"/>
    <col min="12545" max="12545" width="2.85546875" style="2" customWidth="1"/>
    <col min="12546" max="12546" width="49.7109375" style="2" customWidth="1"/>
    <col min="12547" max="12547" width="6" style="2" customWidth="1"/>
    <col min="12548" max="12550" width="15.7109375" style="2" customWidth="1"/>
    <col min="12551" max="12551" width="2.85546875" style="2" customWidth="1"/>
    <col min="12552" max="12554" width="15.7109375" style="2" customWidth="1"/>
    <col min="12555" max="12555" width="2.85546875" style="2" customWidth="1"/>
    <col min="12556" max="12556" width="10.85546875" style="2" customWidth="1"/>
    <col min="12557" max="12557" width="2.85546875" style="2" customWidth="1"/>
    <col min="12558" max="12559" width="15.7109375" style="2" customWidth="1"/>
    <col min="12560" max="12560" width="2.85546875" style="2" customWidth="1"/>
    <col min="12561" max="12561" width="52.85546875" style="2" customWidth="1"/>
    <col min="12562" max="12564" width="15.7109375" style="2" customWidth="1"/>
    <col min="12565" max="12565" width="2.85546875" style="2" customWidth="1"/>
    <col min="12566" max="12568" width="15.7109375" style="2" customWidth="1"/>
    <col min="12569" max="12569" width="2.85546875" style="2" customWidth="1"/>
    <col min="12570" max="12570" width="10.85546875" style="2" customWidth="1"/>
    <col min="12571" max="12571" width="2.85546875" style="2" customWidth="1"/>
    <col min="12572" max="12800" width="11.42578125" style="2"/>
    <col min="12801" max="12801" width="2.85546875" style="2" customWidth="1"/>
    <col min="12802" max="12802" width="49.7109375" style="2" customWidth="1"/>
    <col min="12803" max="12803" width="6" style="2" customWidth="1"/>
    <col min="12804" max="12806" width="15.7109375" style="2" customWidth="1"/>
    <col min="12807" max="12807" width="2.85546875" style="2" customWidth="1"/>
    <col min="12808" max="12810" width="15.7109375" style="2" customWidth="1"/>
    <col min="12811" max="12811" width="2.85546875" style="2" customWidth="1"/>
    <col min="12812" max="12812" width="10.85546875" style="2" customWidth="1"/>
    <col min="12813" max="12813" width="2.85546875" style="2" customWidth="1"/>
    <col min="12814" max="12815" width="15.7109375" style="2" customWidth="1"/>
    <col min="12816" max="12816" width="2.85546875" style="2" customWidth="1"/>
    <col min="12817" max="12817" width="52.85546875" style="2" customWidth="1"/>
    <col min="12818" max="12820" width="15.7109375" style="2" customWidth="1"/>
    <col min="12821" max="12821" width="2.85546875" style="2" customWidth="1"/>
    <col min="12822" max="12824" width="15.7109375" style="2" customWidth="1"/>
    <col min="12825" max="12825" width="2.85546875" style="2" customWidth="1"/>
    <col min="12826" max="12826" width="10.85546875" style="2" customWidth="1"/>
    <col min="12827" max="12827" width="2.85546875" style="2" customWidth="1"/>
    <col min="12828" max="13056" width="11.42578125" style="2"/>
    <col min="13057" max="13057" width="2.85546875" style="2" customWidth="1"/>
    <col min="13058" max="13058" width="49.7109375" style="2" customWidth="1"/>
    <col min="13059" max="13059" width="6" style="2" customWidth="1"/>
    <col min="13060" max="13062" width="15.7109375" style="2" customWidth="1"/>
    <col min="13063" max="13063" width="2.85546875" style="2" customWidth="1"/>
    <col min="13064" max="13066" width="15.7109375" style="2" customWidth="1"/>
    <col min="13067" max="13067" width="2.85546875" style="2" customWidth="1"/>
    <col min="13068" max="13068" width="10.85546875" style="2" customWidth="1"/>
    <col min="13069" max="13069" width="2.85546875" style="2" customWidth="1"/>
    <col min="13070" max="13071" width="15.7109375" style="2" customWidth="1"/>
    <col min="13072" max="13072" width="2.85546875" style="2" customWidth="1"/>
    <col min="13073" max="13073" width="52.85546875" style="2" customWidth="1"/>
    <col min="13074" max="13076" width="15.7109375" style="2" customWidth="1"/>
    <col min="13077" max="13077" width="2.85546875" style="2" customWidth="1"/>
    <col min="13078" max="13080" width="15.7109375" style="2" customWidth="1"/>
    <col min="13081" max="13081" width="2.85546875" style="2" customWidth="1"/>
    <col min="13082" max="13082" width="10.85546875" style="2" customWidth="1"/>
    <col min="13083" max="13083" width="2.85546875" style="2" customWidth="1"/>
    <col min="13084" max="13312" width="11.42578125" style="2"/>
    <col min="13313" max="13313" width="2.85546875" style="2" customWidth="1"/>
    <col min="13314" max="13314" width="49.7109375" style="2" customWidth="1"/>
    <col min="13315" max="13315" width="6" style="2" customWidth="1"/>
    <col min="13316" max="13318" width="15.7109375" style="2" customWidth="1"/>
    <col min="13319" max="13319" width="2.85546875" style="2" customWidth="1"/>
    <col min="13320" max="13322" width="15.7109375" style="2" customWidth="1"/>
    <col min="13323" max="13323" width="2.85546875" style="2" customWidth="1"/>
    <col min="13324" max="13324" width="10.85546875" style="2" customWidth="1"/>
    <col min="13325" max="13325" width="2.85546875" style="2" customWidth="1"/>
    <col min="13326" max="13327" width="15.7109375" style="2" customWidth="1"/>
    <col min="13328" max="13328" width="2.85546875" style="2" customWidth="1"/>
    <col min="13329" max="13329" width="52.85546875" style="2" customWidth="1"/>
    <col min="13330" max="13332" width="15.7109375" style="2" customWidth="1"/>
    <col min="13333" max="13333" width="2.85546875" style="2" customWidth="1"/>
    <col min="13334" max="13336" width="15.7109375" style="2" customWidth="1"/>
    <col min="13337" max="13337" width="2.85546875" style="2" customWidth="1"/>
    <col min="13338" max="13338" width="10.85546875" style="2" customWidth="1"/>
    <col min="13339" max="13339" width="2.85546875" style="2" customWidth="1"/>
    <col min="13340" max="13568" width="11.42578125" style="2"/>
    <col min="13569" max="13569" width="2.85546875" style="2" customWidth="1"/>
    <col min="13570" max="13570" width="49.7109375" style="2" customWidth="1"/>
    <col min="13571" max="13571" width="6" style="2" customWidth="1"/>
    <col min="13572" max="13574" width="15.7109375" style="2" customWidth="1"/>
    <col min="13575" max="13575" width="2.85546875" style="2" customWidth="1"/>
    <col min="13576" max="13578" width="15.7109375" style="2" customWidth="1"/>
    <col min="13579" max="13579" width="2.85546875" style="2" customWidth="1"/>
    <col min="13580" max="13580" width="10.85546875" style="2" customWidth="1"/>
    <col min="13581" max="13581" width="2.85546875" style="2" customWidth="1"/>
    <col min="13582" max="13583" width="15.7109375" style="2" customWidth="1"/>
    <col min="13584" max="13584" width="2.85546875" style="2" customWidth="1"/>
    <col min="13585" max="13585" width="52.85546875" style="2" customWidth="1"/>
    <col min="13586" max="13588" width="15.7109375" style="2" customWidth="1"/>
    <col min="13589" max="13589" width="2.85546875" style="2" customWidth="1"/>
    <col min="13590" max="13592" width="15.7109375" style="2" customWidth="1"/>
    <col min="13593" max="13593" width="2.85546875" style="2" customWidth="1"/>
    <col min="13594" max="13594" width="10.85546875" style="2" customWidth="1"/>
    <col min="13595" max="13595" width="2.85546875" style="2" customWidth="1"/>
    <col min="13596" max="13824" width="11.42578125" style="2"/>
    <col min="13825" max="13825" width="2.85546875" style="2" customWidth="1"/>
    <col min="13826" max="13826" width="49.7109375" style="2" customWidth="1"/>
    <col min="13827" max="13827" width="6" style="2" customWidth="1"/>
    <col min="13828" max="13830" width="15.7109375" style="2" customWidth="1"/>
    <col min="13831" max="13831" width="2.85546875" style="2" customWidth="1"/>
    <col min="13832" max="13834" width="15.7109375" style="2" customWidth="1"/>
    <col min="13835" max="13835" width="2.85546875" style="2" customWidth="1"/>
    <col min="13836" max="13836" width="10.85546875" style="2" customWidth="1"/>
    <col min="13837" max="13837" width="2.85546875" style="2" customWidth="1"/>
    <col min="13838" max="13839" width="15.7109375" style="2" customWidth="1"/>
    <col min="13840" max="13840" width="2.85546875" style="2" customWidth="1"/>
    <col min="13841" max="13841" width="52.85546875" style="2" customWidth="1"/>
    <col min="13842" max="13844" width="15.7109375" style="2" customWidth="1"/>
    <col min="13845" max="13845" width="2.85546875" style="2" customWidth="1"/>
    <col min="13846" max="13848" width="15.7109375" style="2" customWidth="1"/>
    <col min="13849" max="13849" width="2.85546875" style="2" customWidth="1"/>
    <col min="13850" max="13850" width="10.85546875" style="2" customWidth="1"/>
    <col min="13851" max="13851" width="2.85546875" style="2" customWidth="1"/>
    <col min="13852" max="14080" width="11.42578125" style="2"/>
    <col min="14081" max="14081" width="2.85546875" style="2" customWidth="1"/>
    <col min="14082" max="14082" width="49.7109375" style="2" customWidth="1"/>
    <col min="14083" max="14083" width="6" style="2" customWidth="1"/>
    <col min="14084" max="14086" width="15.7109375" style="2" customWidth="1"/>
    <col min="14087" max="14087" width="2.85546875" style="2" customWidth="1"/>
    <col min="14088" max="14090" width="15.7109375" style="2" customWidth="1"/>
    <col min="14091" max="14091" width="2.85546875" style="2" customWidth="1"/>
    <col min="14092" max="14092" width="10.85546875" style="2" customWidth="1"/>
    <col min="14093" max="14093" width="2.85546875" style="2" customWidth="1"/>
    <col min="14094" max="14095" width="15.7109375" style="2" customWidth="1"/>
    <col min="14096" max="14096" width="2.85546875" style="2" customWidth="1"/>
    <col min="14097" max="14097" width="52.85546875" style="2" customWidth="1"/>
    <col min="14098" max="14100" width="15.7109375" style="2" customWidth="1"/>
    <col min="14101" max="14101" width="2.85546875" style="2" customWidth="1"/>
    <col min="14102" max="14104" width="15.7109375" style="2" customWidth="1"/>
    <col min="14105" max="14105" width="2.85546875" style="2" customWidth="1"/>
    <col min="14106" max="14106" width="10.85546875" style="2" customWidth="1"/>
    <col min="14107" max="14107" width="2.85546875" style="2" customWidth="1"/>
    <col min="14108" max="14336" width="11.42578125" style="2"/>
    <col min="14337" max="14337" width="2.85546875" style="2" customWidth="1"/>
    <col min="14338" max="14338" width="49.7109375" style="2" customWidth="1"/>
    <col min="14339" max="14339" width="6" style="2" customWidth="1"/>
    <col min="14340" max="14342" width="15.7109375" style="2" customWidth="1"/>
    <col min="14343" max="14343" width="2.85546875" style="2" customWidth="1"/>
    <col min="14344" max="14346" width="15.7109375" style="2" customWidth="1"/>
    <col min="14347" max="14347" width="2.85546875" style="2" customWidth="1"/>
    <col min="14348" max="14348" width="10.85546875" style="2" customWidth="1"/>
    <col min="14349" max="14349" width="2.85546875" style="2" customWidth="1"/>
    <col min="14350" max="14351" width="15.7109375" style="2" customWidth="1"/>
    <col min="14352" max="14352" width="2.85546875" style="2" customWidth="1"/>
    <col min="14353" max="14353" width="52.85546875" style="2" customWidth="1"/>
    <col min="14354" max="14356" width="15.7109375" style="2" customWidth="1"/>
    <col min="14357" max="14357" width="2.85546875" style="2" customWidth="1"/>
    <col min="14358" max="14360" width="15.7109375" style="2" customWidth="1"/>
    <col min="14361" max="14361" width="2.85546875" style="2" customWidth="1"/>
    <col min="14362" max="14362" width="10.85546875" style="2" customWidth="1"/>
    <col min="14363" max="14363" width="2.85546875" style="2" customWidth="1"/>
    <col min="14364" max="14592" width="11.42578125" style="2"/>
    <col min="14593" max="14593" width="2.85546875" style="2" customWidth="1"/>
    <col min="14594" max="14594" width="49.7109375" style="2" customWidth="1"/>
    <col min="14595" max="14595" width="6" style="2" customWidth="1"/>
    <col min="14596" max="14598" width="15.7109375" style="2" customWidth="1"/>
    <col min="14599" max="14599" width="2.85546875" style="2" customWidth="1"/>
    <col min="14600" max="14602" width="15.7109375" style="2" customWidth="1"/>
    <col min="14603" max="14603" width="2.85546875" style="2" customWidth="1"/>
    <col min="14604" max="14604" width="10.85546875" style="2" customWidth="1"/>
    <col min="14605" max="14605" width="2.85546875" style="2" customWidth="1"/>
    <col min="14606" max="14607" width="15.7109375" style="2" customWidth="1"/>
    <col min="14608" max="14608" width="2.85546875" style="2" customWidth="1"/>
    <col min="14609" max="14609" width="52.85546875" style="2" customWidth="1"/>
    <col min="14610" max="14612" width="15.7109375" style="2" customWidth="1"/>
    <col min="14613" max="14613" width="2.85546875" style="2" customWidth="1"/>
    <col min="14614" max="14616" width="15.7109375" style="2" customWidth="1"/>
    <col min="14617" max="14617" width="2.85546875" style="2" customWidth="1"/>
    <col min="14618" max="14618" width="10.85546875" style="2" customWidth="1"/>
    <col min="14619" max="14619" width="2.85546875" style="2" customWidth="1"/>
    <col min="14620" max="14848" width="11.42578125" style="2"/>
    <col min="14849" max="14849" width="2.85546875" style="2" customWidth="1"/>
    <col min="14850" max="14850" width="49.7109375" style="2" customWidth="1"/>
    <col min="14851" max="14851" width="6" style="2" customWidth="1"/>
    <col min="14852" max="14854" width="15.7109375" style="2" customWidth="1"/>
    <col min="14855" max="14855" width="2.85546875" style="2" customWidth="1"/>
    <col min="14856" max="14858" width="15.7109375" style="2" customWidth="1"/>
    <col min="14859" max="14859" width="2.85546875" style="2" customWidth="1"/>
    <col min="14860" max="14860" width="10.85546875" style="2" customWidth="1"/>
    <col min="14861" max="14861" width="2.85546875" style="2" customWidth="1"/>
    <col min="14862" max="14863" width="15.7109375" style="2" customWidth="1"/>
    <col min="14864" max="14864" width="2.85546875" style="2" customWidth="1"/>
    <col min="14865" max="14865" width="52.85546875" style="2" customWidth="1"/>
    <col min="14866" max="14868" width="15.7109375" style="2" customWidth="1"/>
    <col min="14869" max="14869" width="2.85546875" style="2" customWidth="1"/>
    <col min="14870" max="14872" width="15.7109375" style="2" customWidth="1"/>
    <col min="14873" max="14873" width="2.85546875" style="2" customWidth="1"/>
    <col min="14874" max="14874" width="10.85546875" style="2" customWidth="1"/>
    <col min="14875" max="14875" width="2.85546875" style="2" customWidth="1"/>
    <col min="14876" max="15104" width="11.42578125" style="2"/>
    <col min="15105" max="15105" width="2.85546875" style="2" customWidth="1"/>
    <col min="15106" max="15106" width="49.7109375" style="2" customWidth="1"/>
    <col min="15107" max="15107" width="6" style="2" customWidth="1"/>
    <col min="15108" max="15110" width="15.7109375" style="2" customWidth="1"/>
    <col min="15111" max="15111" width="2.85546875" style="2" customWidth="1"/>
    <col min="15112" max="15114" width="15.7109375" style="2" customWidth="1"/>
    <col min="15115" max="15115" width="2.85546875" style="2" customWidth="1"/>
    <col min="15116" max="15116" width="10.85546875" style="2" customWidth="1"/>
    <col min="15117" max="15117" width="2.85546875" style="2" customWidth="1"/>
    <col min="15118" max="15119" width="15.7109375" style="2" customWidth="1"/>
    <col min="15120" max="15120" width="2.85546875" style="2" customWidth="1"/>
    <col min="15121" max="15121" width="52.85546875" style="2" customWidth="1"/>
    <col min="15122" max="15124" width="15.7109375" style="2" customWidth="1"/>
    <col min="15125" max="15125" width="2.85546875" style="2" customWidth="1"/>
    <col min="15126" max="15128" width="15.7109375" style="2" customWidth="1"/>
    <col min="15129" max="15129" width="2.85546875" style="2" customWidth="1"/>
    <col min="15130" max="15130" width="10.85546875" style="2" customWidth="1"/>
    <col min="15131" max="15131" width="2.85546875" style="2" customWidth="1"/>
    <col min="15132" max="15360" width="11.42578125" style="2"/>
    <col min="15361" max="15361" width="2.85546875" style="2" customWidth="1"/>
    <col min="15362" max="15362" width="49.7109375" style="2" customWidth="1"/>
    <col min="15363" max="15363" width="6" style="2" customWidth="1"/>
    <col min="15364" max="15366" width="15.7109375" style="2" customWidth="1"/>
    <col min="15367" max="15367" width="2.85546875" style="2" customWidth="1"/>
    <col min="15368" max="15370" width="15.7109375" style="2" customWidth="1"/>
    <col min="15371" max="15371" width="2.85546875" style="2" customWidth="1"/>
    <col min="15372" max="15372" width="10.85546875" style="2" customWidth="1"/>
    <col min="15373" max="15373" width="2.85546875" style="2" customWidth="1"/>
    <col min="15374" max="15375" width="15.7109375" style="2" customWidth="1"/>
    <col min="15376" max="15376" width="2.85546875" style="2" customWidth="1"/>
    <col min="15377" max="15377" width="52.85546875" style="2" customWidth="1"/>
    <col min="15378" max="15380" width="15.7109375" style="2" customWidth="1"/>
    <col min="15381" max="15381" width="2.85546875" style="2" customWidth="1"/>
    <col min="15382" max="15384" width="15.7109375" style="2" customWidth="1"/>
    <col min="15385" max="15385" width="2.85546875" style="2" customWidth="1"/>
    <col min="15386" max="15386" width="10.85546875" style="2" customWidth="1"/>
    <col min="15387" max="15387" width="2.85546875" style="2" customWidth="1"/>
    <col min="15388" max="15616" width="11.42578125" style="2"/>
    <col min="15617" max="15617" width="2.85546875" style="2" customWidth="1"/>
    <col min="15618" max="15618" width="49.7109375" style="2" customWidth="1"/>
    <col min="15619" max="15619" width="6" style="2" customWidth="1"/>
    <col min="15620" max="15622" width="15.7109375" style="2" customWidth="1"/>
    <col min="15623" max="15623" width="2.85546875" style="2" customWidth="1"/>
    <col min="15624" max="15626" width="15.7109375" style="2" customWidth="1"/>
    <col min="15627" max="15627" width="2.85546875" style="2" customWidth="1"/>
    <col min="15628" max="15628" width="10.85546875" style="2" customWidth="1"/>
    <col min="15629" max="15629" width="2.85546875" style="2" customWidth="1"/>
    <col min="15630" max="15631" width="15.7109375" style="2" customWidth="1"/>
    <col min="15632" max="15632" width="2.85546875" style="2" customWidth="1"/>
    <col min="15633" max="15633" width="52.85546875" style="2" customWidth="1"/>
    <col min="15634" max="15636" width="15.7109375" style="2" customWidth="1"/>
    <col min="15637" max="15637" width="2.85546875" style="2" customWidth="1"/>
    <col min="15638" max="15640" width="15.7109375" style="2" customWidth="1"/>
    <col min="15641" max="15641" width="2.85546875" style="2" customWidth="1"/>
    <col min="15642" max="15642" width="10.85546875" style="2" customWidth="1"/>
    <col min="15643" max="15643" width="2.85546875" style="2" customWidth="1"/>
    <col min="15644" max="15872" width="11.42578125" style="2"/>
    <col min="15873" max="15873" width="2.85546875" style="2" customWidth="1"/>
    <col min="15874" max="15874" width="49.7109375" style="2" customWidth="1"/>
    <col min="15875" max="15875" width="6" style="2" customWidth="1"/>
    <col min="15876" max="15878" width="15.7109375" style="2" customWidth="1"/>
    <col min="15879" max="15879" width="2.85546875" style="2" customWidth="1"/>
    <col min="15880" max="15882" width="15.7109375" style="2" customWidth="1"/>
    <col min="15883" max="15883" width="2.85546875" style="2" customWidth="1"/>
    <col min="15884" max="15884" width="10.85546875" style="2" customWidth="1"/>
    <col min="15885" max="15885" width="2.85546875" style="2" customWidth="1"/>
    <col min="15886" max="15887" width="15.7109375" style="2" customWidth="1"/>
    <col min="15888" max="15888" width="2.85546875" style="2" customWidth="1"/>
    <col min="15889" max="15889" width="52.85546875" style="2" customWidth="1"/>
    <col min="15890" max="15892" width="15.7109375" style="2" customWidth="1"/>
    <col min="15893" max="15893" width="2.85546875" style="2" customWidth="1"/>
    <col min="15894" max="15896" width="15.7109375" style="2" customWidth="1"/>
    <col min="15897" max="15897" width="2.85546875" style="2" customWidth="1"/>
    <col min="15898" max="15898" width="10.85546875" style="2" customWidth="1"/>
    <col min="15899" max="15899" width="2.85546875" style="2" customWidth="1"/>
    <col min="15900" max="16128" width="11.42578125" style="2"/>
    <col min="16129" max="16129" width="2.85546875" style="2" customWidth="1"/>
    <col min="16130" max="16130" width="49.7109375" style="2" customWidth="1"/>
    <col min="16131" max="16131" width="6" style="2" customWidth="1"/>
    <col min="16132" max="16134" width="15.7109375" style="2" customWidth="1"/>
    <col min="16135" max="16135" width="2.85546875" style="2" customWidth="1"/>
    <col min="16136" max="16138" width="15.7109375" style="2" customWidth="1"/>
    <col min="16139" max="16139" width="2.85546875" style="2" customWidth="1"/>
    <col min="16140" max="16140" width="10.85546875" style="2" customWidth="1"/>
    <col min="16141" max="16141" width="2.85546875" style="2" customWidth="1"/>
    <col min="16142" max="16143" width="15.7109375" style="2" customWidth="1"/>
    <col min="16144" max="16144" width="2.85546875" style="2" customWidth="1"/>
    <col min="16145" max="16145" width="52.85546875" style="2" customWidth="1"/>
    <col min="16146" max="16148" width="15.7109375" style="2" customWidth="1"/>
    <col min="16149" max="16149" width="2.85546875" style="2" customWidth="1"/>
    <col min="16150" max="16152" width="15.7109375" style="2" customWidth="1"/>
    <col min="16153" max="16153" width="2.85546875" style="2" customWidth="1"/>
    <col min="16154" max="16154" width="10.85546875" style="2" customWidth="1"/>
    <col min="16155" max="16155" width="2.85546875" style="2" customWidth="1"/>
    <col min="16156" max="16384" width="11.42578125" style="2"/>
  </cols>
  <sheetData>
    <row r="1" spans="1:27" ht="12" customHeight="1" x14ac:dyDescent="0.25">
      <c r="A1" s="112"/>
      <c r="B1" s="112"/>
      <c r="C1" s="5"/>
      <c r="D1" s="112"/>
      <c r="E1" s="112"/>
      <c r="F1" s="112"/>
      <c r="G1" s="112"/>
      <c r="H1" s="112"/>
      <c r="I1" s="112"/>
      <c r="J1" s="112"/>
      <c r="K1" s="112"/>
      <c r="L1" s="112"/>
      <c r="M1" s="112"/>
      <c r="N1" s="112"/>
      <c r="O1" s="112"/>
      <c r="P1" s="112"/>
      <c r="Q1" s="112"/>
      <c r="R1" s="112"/>
      <c r="S1" s="112"/>
      <c r="T1" s="112"/>
      <c r="U1" s="112"/>
      <c r="V1" s="112"/>
      <c r="W1" s="112"/>
      <c r="X1" s="112"/>
      <c r="Y1" s="112"/>
      <c r="Z1" s="112"/>
    </row>
    <row r="2" spans="1:27" ht="12" customHeight="1" x14ac:dyDescent="0.25">
      <c r="A2" s="112"/>
      <c r="B2" s="113" t="s">
        <v>738</v>
      </c>
      <c r="C2" s="5"/>
      <c r="D2" s="112"/>
      <c r="E2" s="112"/>
      <c r="F2" s="112"/>
      <c r="G2" s="112"/>
      <c r="H2" s="112"/>
      <c r="I2" s="112"/>
      <c r="J2" s="112"/>
      <c r="K2" s="112"/>
      <c r="L2" s="112"/>
      <c r="M2" s="112"/>
      <c r="N2" s="112"/>
      <c r="O2" s="112"/>
      <c r="P2" s="112"/>
      <c r="Q2" s="113"/>
      <c r="R2" s="112"/>
      <c r="S2" s="112"/>
      <c r="T2" s="112"/>
      <c r="U2" s="112"/>
      <c r="V2" s="112"/>
      <c r="W2" s="112"/>
      <c r="X2" s="112"/>
      <c r="Y2" s="112"/>
      <c r="Z2" s="112"/>
    </row>
    <row r="3" spans="1:27" ht="12" customHeight="1" x14ac:dyDescent="0.25">
      <c r="A3" s="112"/>
      <c r="B3" s="6" t="s">
        <v>739</v>
      </c>
      <c r="C3" s="5"/>
      <c r="D3" s="112"/>
      <c r="E3" s="112"/>
      <c r="F3" s="112"/>
      <c r="G3" s="112"/>
      <c r="H3" s="112"/>
      <c r="I3" s="112"/>
      <c r="J3" s="112"/>
      <c r="K3" s="112"/>
      <c r="L3" s="112"/>
      <c r="M3" s="112"/>
      <c r="N3" s="112"/>
      <c r="O3" s="112"/>
      <c r="P3" s="112"/>
      <c r="Q3" s="6" t="s">
        <v>739</v>
      </c>
      <c r="R3" s="112"/>
      <c r="S3" s="112"/>
      <c r="T3" s="112"/>
      <c r="U3" s="112"/>
      <c r="V3" s="112"/>
      <c r="W3" s="112"/>
      <c r="X3" s="112"/>
      <c r="Y3" s="112"/>
      <c r="Z3" s="112"/>
    </row>
    <row r="4" spans="1:27" ht="12" customHeight="1" x14ac:dyDescent="0.25">
      <c r="A4" s="112"/>
      <c r="B4" s="116" t="s">
        <v>2</v>
      </c>
      <c r="C4" s="5"/>
      <c r="D4" s="112"/>
      <c r="E4" s="112"/>
      <c r="F4" s="112"/>
      <c r="G4" s="112"/>
      <c r="H4" s="112"/>
      <c r="I4" s="112"/>
      <c r="J4" s="112"/>
      <c r="K4" s="112"/>
      <c r="L4" s="112"/>
      <c r="M4" s="112"/>
      <c r="N4" s="112"/>
      <c r="O4" s="112"/>
      <c r="P4" s="112"/>
      <c r="Q4" s="116" t="s">
        <v>3</v>
      </c>
      <c r="R4" s="112"/>
      <c r="S4" s="112"/>
      <c r="T4" s="112"/>
      <c r="U4" s="112"/>
      <c r="V4" s="112"/>
      <c r="W4" s="112"/>
      <c r="X4" s="112"/>
      <c r="Y4" s="112"/>
      <c r="Z4" s="112"/>
    </row>
    <row r="5" spans="1:27" ht="12" customHeight="1" x14ac:dyDescent="0.25">
      <c r="A5" s="12"/>
      <c r="B5" s="2061" t="s">
        <v>4</v>
      </c>
      <c r="C5" s="2061" t="s">
        <v>5</v>
      </c>
      <c r="D5" s="2061">
        <v>2016</v>
      </c>
      <c r="E5" s="2061"/>
      <c r="F5" s="2061"/>
      <c r="G5" s="12"/>
      <c r="H5" s="2061">
        <v>2015</v>
      </c>
      <c r="I5" s="2061"/>
      <c r="J5" s="2061"/>
      <c r="K5" s="12"/>
      <c r="L5" s="2062" t="s">
        <v>207</v>
      </c>
      <c r="M5" s="12"/>
      <c r="N5" s="2043" t="s">
        <v>208</v>
      </c>
      <c r="O5" s="2043" t="s">
        <v>209</v>
      </c>
      <c r="P5" s="12"/>
      <c r="Q5" s="2061" t="s">
        <v>4</v>
      </c>
      <c r="R5" s="2061">
        <v>2016</v>
      </c>
      <c r="S5" s="2061"/>
      <c r="T5" s="2061"/>
      <c r="U5" s="12"/>
      <c r="V5" s="2061">
        <v>2014</v>
      </c>
      <c r="W5" s="2061"/>
      <c r="X5" s="2061"/>
      <c r="Y5" s="12"/>
      <c r="Z5" s="2062" t="s">
        <v>732</v>
      </c>
      <c r="AA5" s="17"/>
    </row>
    <row r="6" spans="1:27" ht="12" customHeight="1" x14ac:dyDescent="0.25">
      <c r="A6" s="12"/>
      <c r="B6" s="2061"/>
      <c r="C6" s="2061"/>
      <c r="D6" s="2061" t="s">
        <v>201</v>
      </c>
      <c r="E6" s="2063" t="s">
        <v>726</v>
      </c>
      <c r="F6" s="2063" t="s">
        <v>727</v>
      </c>
      <c r="G6" s="12"/>
      <c r="H6" s="2061" t="s">
        <v>201</v>
      </c>
      <c r="I6" s="2063" t="s">
        <v>726</v>
      </c>
      <c r="J6" s="2063" t="s">
        <v>727</v>
      </c>
      <c r="K6" s="12"/>
      <c r="L6" s="2062"/>
      <c r="M6" s="12"/>
      <c r="N6" s="2043"/>
      <c r="O6" s="2043"/>
      <c r="P6" s="12"/>
      <c r="Q6" s="2061"/>
      <c r="R6" s="2061" t="s">
        <v>201</v>
      </c>
      <c r="S6" s="2063" t="s">
        <v>726</v>
      </c>
      <c r="T6" s="2063" t="s">
        <v>727</v>
      </c>
      <c r="U6" s="12"/>
      <c r="V6" s="2061" t="s">
        <v>201</v>
      </c>
      <c r="W6" s="2063" t="s">
        <v>726</v>
      </c>
      <c r="X6" s="2063" t="s">
        <v>727</v>
      </c>
      <c r="Y6" s="12"/>
      <c r="Z6" s="2062"/>
      <c r="AA6" s="17"/>
    </row>
    <row r="7" spans="1:27" ht="12" customHeight="1" x14ac:dyDescent="0.25">
      <c r="A7" s="12"/>
      <c r="B7" s="2061"/>
      <c r="C7" s="2061"/>
      <c r="D7" s="2061"/>
      <c r="E7" s="2063"/>
      <c r="F7" s="2063"/>
      <c r="G7" s="12"/>
      <c r="H7" s="2061"/>
      <c r="I7" s="2063"/>
      <c r="J7" s="2063"/>
      <c r="K7" s="12"/>
      <c r="L7" s="2062"/>
      <c r="M7" s="12"/>
      <c r="N7" s="2043"/>
      <c r="O7" s="2043"/>
      <c r="P7" s="12"/>
      <c r="Q7" s="2061"/>
      <c r="R7" s="2061"/>
      <c r="S7" s="2063"/>
      <c r="T7" s="2063"/>
      <c r="U7" s="12"/>
      <c r="V7" s="2061"/>
      <c r="W7" s="2063"/>
      <c r="X7" s="2063"/>
      <c r="Y7" s="12"/>
      <c r="Z7" s="2062"/>
      <c r="AA7" s="17"/>
    </row>
    <row r="8" spans="1:27" ht="12" customHeight="1" x14ac:dyDescent="0.25">
      <c r="A8" s="16"/>
      <c r="B8" s="16"/>
      <c r="C8" s="16"/>
      <c r="D8" s="16"/>
      <c r="E8" s="16"/>
      <c r="F8" s="16"/>
      <c r="G8" s="16"/>
      <c r="H8" s="16"/>
      <c r="I8" s="16"/>
      <c r="J8" s="16"/>
      <c r="K8" s="16"/>
      <c r="L8" s="19"/>
      <c r="M8" s="16"/>
      <c r="N8" s="19"/>
      <c r="O8" s="16"/>
      <c r="P8" s="16"/>
      <c r="Q8" s="16"/>
      <c r="R8" s="16"/>
      <c r="S8" s="16"/>
      <c r="T8" s="16"/>
      <c r="U8" s="16"/>
      <c r="V8" s="16"/>
      <c r="W8" s="16"/>
      <c r="X8" s="16"/>
      <c r="Y8" s="16"/>
      <c r="Z8" s="19"/>
      <c r="AA8" s="16"/>
    </row>
    <row r="9" spans="1:27" ht="12" customHeight="1" x14ac:dyDescent="0.25">
      <c r="A9" s="112"/>
      <c r="B9" s="1364" t="s">
        <v>11</v>
      </c>
      <c r="C9" s="118"/>
      <c r="D9" s="190"/>
      <c r="E9" s="21"/>
      <c r="F9" s="21"/>
      <c r="G9" s="112"/>
      <c r="H9" s="21"/>
      <c r="I9" s="21"/>
      <c r="J9" s="21"/>
      <c r="K9" s="112"/>
      <c r="L9" s="23"/>
      <c r="M9" s="112"/>
      <c r="N9" s="23"/>
      <c r="P9" s="112"/>
      <c r="Q9" s="1364" t="s">
        <v>11</v>
      </c>
      <c r="R9" s="21"/>
      <c r="S9" s="21"/>
      <c r="T9" s="21"/>
      <c r="U9" s="112"/>
      <c r="V9" s="21"/>
      <c r="W9" s="21"/>
      <c r="X9" s="21"/>
      <c r="Y9" s="112"/>
      <c r="Z9" s="23"/>
    </row>
    <row r="10" spans="1:27" ht="12" customHeight="1" x14ac:dyDescent="0.25">
      <c r="A10" s="112"/>
      <c r="B10" s="1371" t="s">
        <v>136</v>
      </c>
      <c r="C10" s="1366" t="s">
        <v>26</v>
      </c>
      <c r="D10" s="1367" t="s">
        <v>131</v>
      </c>
      <c r="E10" s="1368" t="s">
        <v>131</v>
      </c>
      <c r="F10" s="1368" t="s">
        <v>131</v>
      </c>
      <c r="G10" s="112"/>
      <c r="H10" s="1367">
        <f>SUM(I10:J10)</f>
        <v>0.1</v>
      </c>
      <c r="I10" s="1368">
        <v>0.1</v>
      </c>
      <c r="J10" s="1368">
        <v>0</v>
      </c>
      <c r="K10" s="29"/>
      <c r="L10" s="1369" t="s">
        <v>131</v>
      </c>
      <c r="M10" s="112"/>
      <c r="N10" s="1930">
        <f>VLOOKUP(B10,'FX rates'!$B$9:$K$116,9,FALSE)</f>
        <v>1</v>
      </c>
      <c r="O10" s="1930">
        <v>1</v>
      </c>
      <c r="P10" s="112"/>
      <c r="Q10" s="1371" t="s">
        <v>136</v>
      </c>
      <c r="R10" s="1367" t="s">
        <v>131</v>
      </c>
      <c r="S10" s="238" t="s">
        <v>131</v>
      </c>
      <c r="T10" s="238" t="s">
        <v>131</v>
      </c>
      <c r="U10" s="600"/>
      <c r="V10" s="1367">
        <f>SUM(W10:X10)</f>
        <v>0.1</v>
      </c>
      <c r="W10" s="238">
        <f>I10/O10</f>
        <v>0.1</v>
      </c>
      <c r="X10" s="238">
        <f>J10/O10</f>
        <v>0</v>
      </c>
      <c r="Y10" s="29"/>
      <c r="Z10" s="1369" t="s">
        <v>131</v>
      </c>
      <c r="AA10" s="1351"/>
    </row>
    <row r="11" spans="1:27" ht="12" customHeight="1" x14ac:dyDescent="0.25">
      <c r="A11" s="112"/>
      <c r="B11" s="48"/>
      <c r="C11" s="183"/>
      <c r="D11" s="48"/>
      <c r="E11" s="48"/>
      <c r="F11" s="48"/>
      <c r="G11" s="112"/>
      <c r="H11" s="48"/>
      <c r="I11" s="48"/>
      <c r="J11" s="48"/>
      <c r="K11" s="112"/>
      <c r="L11" s="1356"/>
      <c r="M11" s="1356"/>
      <c r="N11" s="1356"/>
      <c r="O11" s="1356"/>
      <c r="P11" s="112"/>
      <c r="Q11" s="190" t="s">
        <v>30</v>
      </c>
      <c r="R11" s="185">
        <f>SUM(R10:R10)</f>
        <v>0</v>
      </c>
      <c r="S11" s="211"/>
      <c r="T11" s="211"/>
      <c r="U11" s="166"/>
      <c r="V11" s="186">
        <f>SUM(V10:V10)</f>
        <v>0.1</v>
      </c>
      <c r="W11" s="211"/>
      <c r="X11" s="211"/>
      <c r="Y11" s="112"/>
      <c r="Z11" s="1355"/>
      <c r="AA11" s="1353"/>
    </row>
    <row r="12" spans="1:27" ht="12" customHeight="1" x14ac:dyDescent="0.25">
      <c r="A12" s="187"/>
      <c r="B12" s="48"/>
      <c r="C12" s="183"/>
      <c r="D12" s="48"/>
      <c r="E12" s="48"/>
      <c r="F12" s="48"/>
      <c r="G12" s="187"/>
      <c r="H12" s="48"/>
      <c r="I12" s="48"/>
      <c r="J12" s="48"/>
      <c r="K12" s="187"/>
      <c r="L12" s="1356"/>
      <c r="M12" s="1356"/>
      <c r="N12" s="1356"/>
      <c r="O12" s="1356"/>
      <c r="P12" s="187"/>
      <c r="Q12" s="48"/>
      <c r="R12" s="48"/>
      <c r="S12" s="29"/>
      <c r="T12" s="29"/>
      <c r="U12" s="207"/>
      <c r="V12" s="188"/>
      <c r="W12" s="29"/>
      <c r="X12" s="29"/>
      <c r="Y12" s="187"/>
      <c r="Z12" s="1355"/>
      <c r="AA12" s="1357"/>
    </row>
    <row r="13" spans="1:27" ht="12" customHeight="1" x14ac:dyDescent="0.25">
      <c r="A13" s="187"/>
      <c r="B13" s="1364" t="s">
        <v>31</v>
      </c>
      <c r="C13" s="118"/>
      <c r="D13" s="190"/>
      <c r="E13" s="21"/>
      <c r="F13" s="21"/>
      <c r="G13" s="187"/>
      <c r="H13" s="190"/>
      <c r="I13" s="21"/>
      <c r="J13" s="21"/>
      <c r="K13" s="187"/>
      <c r="L13" s="1356"/>
      <c r="M13" s="1356"/>
      <c r="N13" s="1356"/>
      <c r="O13" s="1356"/>
      <c r="P13" s="187"/>
      <c r="Q13" s="1364" t="s">
        <v>31</v>
      </c>
      <c r="R13" s="190"/>
      <c r="S13" s="29"/>
      <c r="T13" s="29"/>
      <c r="U13" s="207"/>
      <c r="V13" s="192"/>
      <c r="W13" s="29"/>
      <c r="X13" s="29"/>
      <c r="Y13" s="187"/>
      <c r="Z13" s="1358"/>
      <c r="AA13" s="1357"/>
    </row>
    <row r="14" spans="1:27" ht="12" customHeight="1" x14ac:dyDescent="0.25">
      <c r="A14" s="112"/>
      <c r="B14" s="1371" t="s">
        <v>157</v>
      </c>
      <c r="C14" s="1366" t="s">
        <v>158</v>
      </c>
      <c r="D14" s="1367">
        <f>SUM(E14:F14)</f>
        <v>761</v>
      </c>
      <c r="E14" s="1368">
        <v>463</v>
      </c>
      <c r="F14" s="1368">
        <v>298</v>
      </c>
      <c r="G14" s="112"/>
      <c r="H14" s="1367">
        <f>SUM(I14:J14)</f>
        <v>2215.0299999999997</v>
      </c>
      <c r="I14" s="1368">
        <v>1153.43</v>
      </c>
      <c r="J14" s="1368">
        <v>1061.5999999999999</v>
      </c>
      <c r="K14" s="29"/>
      <c r="L14" s="1369">
        <f>D14/H14-1</f>
        <v>-0.6564380617869735</v>
      </c>
      <c r="M14" s="112"/>
      <c r="N14" s="1930">
        <f>VLOOKUP(B14,'FX rates'!$B$9:$K$116,9,FALSE)</f>
        <v>3.07545</v>
      </c>
      <c r="O14" s="1930">
        <v>2.9316</v>
      </c>
      <c r="P14" s="112"/>
      <c r="Q14" s="1371" t="s">
        <v>157</v>
      </c>
      <c r="R14" s="1370">
        <f>SUM(S14:T14)</f>
        <v>247.44346355817848</v>
      </c>
      <c r="S14" s="238">
        <f>E14/N14</f>
        <v>150.54707441187469</v>
      </c>
      <c r="T14" s="238">
        <f>F14/N14</f>
        <v>96.89638914630379</v>
      </c>
      <c r="U14" s="600"/>
      <c r="V14" s="1367">
        <f>SUM(W14:X14)</f>
        <v>755.57033701732848</v>
      </c>
      <c r="W14" s="238">
        <f>I14/O14</f>
        <v>393.44726429253654</v>
      </c>
      <c r="X14" s="238">
        <f>J14/O14</f>
        <v>362.12307272479188</v>
      </c>
      <c r="Y14" s="29"/>
      <c r="Z14" s="1369">
        <f>R14/V14-1</f>
        <v>-0.67250770519263581</v>
      </c>
      <c r="AA14" s="1351"/>
    </row>
    <row r="15" spans="1:27" ht="12" customHeight="1" x14ac:dyDescent="0.25">
      <c r="A15" s="112"/>
      <c r="B15" s="72"/>
      <c r="C15" s="183"/>
      <c r="D15" s="72"/>
      <c r="E15" s="72"/>
      <c r="F15" s="72"/>
      <c r="G15" s="112"/>
      <c r="H15" s="72"/>
      <c r="I15" s="72"/>
      <c r="J15" s="72"/>
      <c r="K15" s="112"/>
      <c r="L15" s="1356"/>
      <c r="M15" s="1356"/>
      <c r="N15" s="1356"/>
      <c r="O15" s="1356"/>
      <c r="P15" s="112"/>
      <c r="Q15" s="190" t="s">
        <v>30</v>
      </c>
      <c r="R15" s="186">
        <f>SUM(R14:R14)</f>
        <v>247.44346355817848</v>
      </c>
      <c r="S15" s="211"/>
      <c r="T15" s="211"/>
      <c r="U15" s="166"/>
      <c r="V15" s="186">
        <f>SUM(V14:V14)</f>
        <v>755.57033701732848</v>
      </c>
      <c r="W15" s="49"/>
      <c r="X15" s="49"/>
      <c r="Y15" s="112"/>
      <c r="Z15" s="1355">
        <f>R15/V15-1</f>
        <v>-0.67250770519263581</v>
      </c>
      <c r="AA15" s="1353"/>
    </row>
    <row r="16" spans="1:27" ht="12" customHeight="1" x14ac:dyDescent="0.25">
      <c r="A16" s="187"/>
      <c r="B16" s="48"/>
      <c r="C16" s="183"/>
      <c r="D16" s="48"/>
      <c r="E16" s="48"/>
      <c r="F16" s="48"/>
      <c r="G16" s="187"/>
      <c r="H16" s="48"/>
      <c r="I16" s="48"/>
      <c r="J16" s="48"/>
      <c r="K16" s="187"/>
      <c r="L16" s="1356"/>
      <c r="M16" s="1356"/>
      <c r="N16" s="1356"/>
      <c r="O16" s="1356"/>
      <c r="P16" s="187"/>
      <c r="Q16" s="48"/>
      <c r="R16" s="48"/>
      <c r="S16" s="36"/>
      <c r="T16" s="36"/>
      <c r="U16" s="187"/>
      <c r="V16" s="48"/>
      <c r="W16" s="36"/>
      <c r="X16" s="36"/>
      <c r="Y16" s="187"/>
      <c r="Z16" s="1358"/>
      <c r="AA16" s="1353"/>
    </row>
    <row r="17" spans="1:27" ht="12" customHeight="1" x14ac:dyDescent="0.25">
      <c r="A17" s="187"/>
      <c r="B17" s="1113" t="s">
        <v>64</v>
      </c>
      <c r="C17" s="118"/>
      <c r="D17" s="190"/>
      <c r="E17" s="21"/>
      <c r="F17" s="21"/>
      <c r="G17" s="187"/>
      <c r="H17" s="190"/>
      <c r="I17" s="21"/>
      <c r="J17" s="21"/>
      <c r="K17" s="187"/>
      <c r="L17" s="1356"/>
      <c r="M17" s="1356"/>
      <c r="N17" s="1356"/>
      <c r="O17" s="1356"/>
      <c r="P17" s="187"/>
      <c r="Q17" s="1113" t="s">
        <v>64</v>
      </c>
      <c r="R17" s="190"/>
      <c r="S17" s="36"/>
      <c r="T17" s="36"/>
      <c r="U17" s="187"/>
      <c r="V17" s="190"/>
      <c r="W17" s="36"/>
      <c r="X17" s="36"/>
      <c r="Y17" s="187"/>
      <c r="Z17" s="1355"/>
      <c r="AA17" s="1353"/>
    </row>
    <row r="18" spans="1:27" ht="12" customHeight="1" x14ac:dyDescent="0.25">
      <c r="A18" s="187"/>
      <c r="B18" s="1260" t="s">
        <v>168</v>
      </c>
      <c r="C18" s="1069" t="s">
        <v>169</v>
      </c>
      <c r="D18" s="1063">
        <f>SUM(E18:F18)</f>
        <v>90491</v>
      </c>
      <c r="E18" s="1306">
        <v>90491</v>
      </c>
      <c r="F18" s="614">
        <v>0</v>
      </c>
      <c r="G18" s="807"/>
      <c r="H18" s="1504">
        <v>0</v>
      </c>
      <c r="I18" s="1547">
        <v>0</v>
      </c>
      <c r="J18" s="733">
        <v>0</v>
      </c>
      <c r="K18" s="187"/>
      <c r="L18" s="1522" t="s">
        <v>131</v>
      </c>
      <c r="M18" s="187"/>
      <c r="N18" s="1334">
        <f>VLOOKUP(B18,'FX rates'!$B$9:$K$116,9,FALSE)</f>
        <v>1485.63</v>
      </c>
      <c r="O18" s="1334">
        <v>1486.15</v>
      </c>
      <c r="P18" s="187"/>
      <c r="Q18" s="1260" t="s">
        <v>168</v>
      </c>
      <c r="R18" s="1504">
        <f t="shared" ref="R18:R20" si="0">SUM(S18:T18)</f>
        <v>60.910859366060187</v>
      </c>
      <c r="S18" s="609">
        <f t="shared" ref="S18:S19" si="1">E18/N18</f>
        <v>60.910859366060187</v>
      </c>
      <c r="T18" s="1468">
        <f t="shared" ref="T18:T20" si="2">F18/N18</f>
        <v>0</v>
      </c>
      <c r="U18" s="807"/>
      <c r="V18" s="1504">
        <v>0</v>
      </c>
      <c r="W18" s="609">
        <v>0</v>
      </c>
      <c r="X18" s="1468">
        <v>0</v>
      </c>
      <c r="Y18" s="187"/>
      <c r="Z18" s="1522" t="s">
        <v>131</v>
      </c>
      <c r="AA18" s="1353"/>
    </row>
    <row r="19" spans="1:27" ht="12" customHeight="1" x14ac:dyDescent="0.25">
      <c r="A19" s="187"/>
      <c r="B19" s="1526" t="s">
        <v>173</v>
      </c>
      <c r="C19" s="1070" t="s">
        <v>174</v>
      </c>
      <c r="D19" s="1064">
        <f t="shared" ref="D19:D24" si="3">SUM(E19:F19)</f>
        <v>3000</v>
      </c>
      <c r="E19" s="889">
        <v>3000</v>
      </c>
      <c r="F19" s="615" t="s">
        <v>131</v>
      </c>
      <c r="G19" s="807"/>
      <c r="H19" s="1061">
        <f t="shared" ref="H19:H24" si="4">SUM(I19:J19)</f>
        <v>22637.82</v>
      </c>
      <c r="I19" s="195">
        <v>22637.82</v>
      </c>
      <c r="J19" s="735">
        <v>0</v>
      </c>
      <c r="K19" s="187"/>
      <c r="L19" s="1523">
        <f>D19/H19-1</f>
        <v>-0.86747840560619349</v>
      </c>
      <c r="M19" s="187"/>
      <c r="N19" s="1335">
        <f>VLOOKUP(B19,'FX rates'!$B$9:$K$116,9,FALSE)</f>
        <v>592.60299999999995</v>
      </c>
      <c r="O19" s="1335">
        <v>600.30799999999999</v>
      </c>
      <c r="P19" s="187"/>
      <c r="Q19" s="1261" t="s">
        <v>173</v>
      </c>
      <c r="R19" s="1061">
        <f t="shared" si="0"/>
        <v>5.0624110914052078</v>
      </c>
      <c r="S19" s="75">
        <f t="shared" si="1"/>
        <v>5.0624110914052078</v>
      </c>
      <c r="T19" s="66">
        <v>0</v>
      </c>
      <c r="U19" s="807"/>
      <c r="V19" s="1061">
        <f t="shared" ref="V19:V24" si="5">SUM(W19:X19)</f>
        <v>37.710342024427462</v>
      </c>
      <c r="W19" s="75">
        <f t="shared" ref="W19:W24" si="6">I19/O19</f>
        <v>37.710342024427462</v>
      </c>
      <c r="X19" s="66">
        <f t="shared" ref="X19:X24" si="7">J19/O19</f>
        <v>0</v>
      </c>
      <c r="Y19" s="187"/>
      <c r="Z19" s="1523">
        <f>R19/V19-1</f>
        <v>-0.86575536524898256</v>
      </c>
      <c r="AA19" s="1353"/>
    </row>
    <row r="20" spans="1:27" ht="12" customHeight="1" x14ac:dyDescent="0.25">
      <c r="A20" s="112"/>
      <c r="B20" s="1526" t="s">
        <v>181</v>
      </c>
      <c r="C20" s="1070" t="s">
        <v>70</v>
      </c>
      <c r="D20" s="1064">
        <f t="shared" si="3"/>
        <v>1</v>
      </c>
      <c r="E20" s="889">
        <v>1</v>
      </c>
      <c r="F20" s="615">
        <v>0</v>
      </c>
      <c r="G20" s="807"/>
      <c r="H20" s="1061">
        <f t="shared" si="4"/>
        <v>13</v>
      </c>
      <c r="I20" s="195">
        <v>13</v>
      </c>
      <c r="J20" s="735">
        <v>0</v>
      </c>
      <c r="K20" s="36"/>
      <c r="L20" s="1523">
        <f>D20/H20-1</f>
        <v>-0.92307692307692313</v>
      </c>
      <c r="M20" s="112"/>
      <c r="N20" s="1335">
        <f>VLOOKUP(B20,'FX rates'!$B$9:$K$116,9,FALSE)</f>
        <v>0.90380700000000003</v>
      </c>
      <c r="O20" s="1335">
        <v>0.91520000000000001</v>
      </c>
      <c r="P20" s="112"/>
      <c r="Q20" s="1261" t="s">
        <v>181</v>
      </c>
      <c r="R20" s="1061">
        <f t="shared" si="0"/>
        <v>1.1064309083687114</v>
      </c>
      <c r="S20" s="75">
        <f>E20/N20</f>
        <v>1.1064309083687114</v>
      </c>
      <c r="T20" s="66">
        <f t="shared" si="2"/>
        <v>0</v>
      </c>
      <c r="U20" s="199"/>
      <c r="V20" s="1061">
        <f t="shared" si="5"/>
        <v>14.204545454545455</v>
      </c>
      <c r="W20" s="75">
        <f t="shared" si="6"/>
        <v>14.204545454545455</v>
      </c>
      <c r="X20" s="66">
        <f t="shared" si="7"/>
        <v>0</v>
      </c>
      <c r="Y20" s="36"/>
      <c r="Z20" s="1523">
        <f>R20/V20-1</f>
        <v>-0.92210726405084276</v>
      </c>
      <c r="AA20" s="1353"/>
    </row>
    <row r="21" spans="1:27" ht="12" customHeight="1" x14ac:dyDescent="0.25">
      <c r="A21" s="112"/>
      <c r="B21" s="1526" t="s">
        <v>183</v>
      </c>
      <c r="C21" s="1070" t="s">
        <v>70</v>
      </c>
      <c r="D21" s="1064">
        <f t="shared" si="3"/>
        <v>220501</v>
      </c>
      <c r="E21" s="889">
        <v>75986</v>
      </c>
      <c r="F21" s="615">
        <v>144515</v>
      </c>
      <c r="G21" s="807"/>
      <c r="H21" s="1061">
        <f t="shared" si="4"/>
        <v>810494</v>
      </c>
      <c r="I21" s="195">
        <v>96557</v>
      </c>
      <c r="J21" s="735">
        <v>713937</v>
      </c>
      <c r="K21" s="36"/>
      <c r="L21" s="1523">
        <f>D21/H21-1</f>
        <v>-0.72794246471904789</v>
      </c>
      <c r="M21" s="112"/>
      <c r="N21" s="1335">
        <f>VLOOKUP(B21,'FX rates'!$B$9:$K$116,9,FALSE)</f>
        <v>0.90380700000000003</v>
      </c>
      <c r="O21" s="1335">
        <v>0.91520000000000001</v>
      </c>
      <c r="P21" s="112"/>
      <c r="Q21" s="1261" t="s">
        <v>183</v>
      </c>
      <c r="R21" s="1061">
        <f>SUM(S21:T21)</f>
        <v>243969.12172620924</v>
      </c>
      <c r="S21" s="75">
        <f>E21/N21</f>
        <v>84073.259003304905</v>
      </c>
      <c r="T21" s="66">
        <f>F21/N21</f>
        <v>159895.86272290433</v>
      </c>
      <c r="U21" s="199"/>
      <c r="V21" s="1061">
        <f t="shared" si="5"/>
        <v>885592.22027972026</v>
      </c>
      <c r="W21" s="75">
        <f t="shared" si="6"/>
        <v>105503.71503496503</v>
      </c>
      <c r="X21" s="66">
        <f t="shared" si="7"/>
        <v>780088.50524475519</v>
      </c>
      <c r="Y21" s="36"/>
      <c r="Z21" s="1523">
        <f>R21/V21-1</f>
        <v>-0.72451302513796934</v>
      </c>
      <c r="AA21" s="1353"/>
    </row>
    <row r="22" spans="1:27" ht="12" customHeight="1" x14ac:dyDescent="0.25">
      <c r="A22" s="112"/>
      <c r="B22" s="1261" t="s">
        <v>184</v>
      </c>
      <c r="C22" s="1070" t="s">
        <v>185</v>
      </c>
      <c r="D22" s="1064">
        <f t="shared" si="3"/>
        <v>0</v>
      </c>
      <c r="E22" s="889">
        <v>0</v>
      </c>
      <c r="F22" s="615">
        <v>0</v>
      </c>
      <c r="G22" s="807"/>
      <c r="H22" s="1061">
        <f t="shared" si="4"/>
        <v>22300</v>
      </c>
      <c r="I22" s="195">
        <v>22300</v>
      </c>
      <c r="J22" s="735">
        <v>0</v>
      </c>
      <c r="K22" s="36"/>
      <c r="L22" s="1523" t="s">
        <v>131</v>
      </c>
      <c r="M22" s="112"/>
      <c r="N22" s="1335">
        <f>VLOOKUP(B22,'FX rates'!$B$9:$K$116,9,FALSE)</f>
        <v>99.808400000000006</v>
      </c>
      <c r="O22" s="1335">
        <v>100.518</v>
      </c>
      <c r="P22" s="112"/>
      <c r="Q22" s="1261" t="s">
        <v>184</v>
      </c>
      <c r="R22" s="1061">
        <f>SUM(S22:T22)</f>
        <v>0</v>
      </c>
      <c r="S22" s="75">
        <f>E22/N22</f>
        <v>0</v>
      </c>
      <c r="T22" s="66">
        <f>F22/N22</f>
        <v>0</v>
      </c>
      <c r="U22" s="199"/>
      <c r="V22" s="1061">
        <f t="shared" si="5"/>
        <v>221.85081278974909</v>
      </c>
      <c r="W22" s="75">
        <f t="shared" si="6"/>
        <v>221.85081278974909</v>
      </c>
      <c r="X22" s="66">
        <f t="shared" si="7"/>
        <v>0</v>
      </c>
      <c r="Y22" s="36"/>
      <c r="Z22" s="1523" t="s">
        <v>131</v>
      </c>
      <c r="AA22" s="1353"/>
    </row>
    <row r="23" spans="1:27" ht="12" customHeight="1" x14ac:dyDescent="0.25">
      <c r="A23" s="112"/>
      <c r="B23" s="1261" t="s">
        <v>755</v>
      </c>
      <c r="C23" s="1070" t="s">
        <v>172</v>
      </c>
      <c r="D23" s="1064">
        <f t="shared" si="3"/>
        <v>778.48</v>
      </c>
      <c r="E23" s="889">
        <v>764.41</v>
      </c>
      <c r="F23" s="615">
        <v>14.07</v>
      </c>
      <c r="G23" s="807"/>
      <c r="H23" s="1061">
        <f t="shared" si="4"/>
        <v>1749.78</v>
      </c>
      <c r="I23" s="195">
        <v>1746.8</v>
      </c>
      <c r="J23" s="735">
        <v>2.98</v>
      </c>
      <c r="K23" s="36"/>
      <c r="L23" s="1523">
        <f>D23/H23-1</f>
        <v>-0.55509835522179929</v>
      </c>
      <c r="M23" s="112"/>
      <c r="N23" s="1335">
        <f>VLOOKUP(B23,'FX rates'!$B$9:$K$116,9,FALSE)</f>
        <v>2.1408200000000002</v>
      </c>
      <c r="O23" s="1335">
        <v>2.0217000000000001</v>
      </c>
      <c r="P23" s="112"/>
      <c r="Q23" s="1261" t="s">
        <v>755</v>
      </c>
      <c r="R23" s="1061">
        <f>SUM(S23:T23)</f>
        <v>363.63636363636357</v>
      </c>
      <c r="S23" s="75">
        <f>E23/N23</f>
        <v>357.06411561924864</v>
      </c>
      <c r="T23" s="66">
        <f>F23/N23</f>
        <v>6.5722480171149371</v>
      </c>
      <c r="U23" s="199"/>
      <c r="V23" s="1061">
        <f t="shared" si="5"/>
        <v>865.49933224514018</v>
      </c>
      <c r="W23" s="75">
        <f t="shared" si="6"/>
        <v>864.02532522134834</v>
      </c>
      <c r="X23" s="66">
        <f t="shared" si="7"/>
        <v>1.4740070237918583</v>
      </c>
      <c r="Y23" s="36"/>
      <c r="Z23" s="1523">
        <f>R23/V23-1</f>
        <v>-0.57985367511136476</v>
      </c>
      <c r="AA23" s="1353"/>
    </row>
    <row r="24" spans="1:27" ht="12" customHeight="1" x14ac:dyDescent="0.25">
      <c r="A24" s="112"/>
      <c r="B24" s="1261" t="s">
        <v>192</v>
      </c>
      <c r="C24" s="1070" t="s">
        <v>193</v>
      </c>
      <c r="D24" s="1064">
        <f t="shared" si="3"/>
        <v>102.98</v>
      </c>
      <c r="E24" s="889">
        <v>100.62</v>
      </c>
      <c r="F24" s="615">
        <v>2.36</v>
      </c>
      <c r="G24" s="807"/>
      <c r="H24" s="1061">
        <f t="shared" si="4"/>
        <v>183.79</v>
      </c>
      <c r="I24" s="195">
        <v>183.73</v>
      </c>
      <c r="J24" s="735">
        <v>0.06</v>
      </c>
      <c r="K24" s="36"/>
      <c r="L24" s="1523">
        <f>D24/H24-1</f>
        <v>-0.43968659883562755</v>
      </c>
      <c r="M24" s="112"/>
      <c r="N24" s="1335">
        <f>VLOOKUP(B24,'FX rates'!$B$9:$K$116,9,FALSE)</f>
        <v>25.302099999999999</v>
      </c>
      <c r="O24" s="1335">
        <v>23.732500000000002</v>
      </c>
      <c r="P24" s="112"/>
      <c r="Q24" s="1261" t="s">
        <v>192</v>
      </c>
      <c r="R24" s="1061">
        <f>SUM(S24:T24)</f>
        <v>4.0700179036522659</v>
      </c>
      <c r="S24" s="75">
        <f>E24/N24</f>
        <v>3.976745013259769</v>
      </c>
      <c r="T24" s="66">
        <f>F24/N24</f>
        <v>9.327289039249706E-2</v>
      </c>
      <c r="U24" s="199"/>
      <c r="V24" s="1061">
        <f t="shared" si="5"/>
        <v>7.7442325924365312</v>
      </c>
      <c r="W24" s="75">
        <f t="shared" si="6"/>
        <v>7.7417044137785727</v>
      </c>
      <c r="X24" s="66">
        <f t="shared" si="7"/>
        <v>2.5281786579584953E-3</v>
      </c>
      <c r="Y24" s="36"/>
      <c r="Z24" s="1523">
        <f>R24/V24-1</f>
        <v>-0.47444529137370139</v>
      </c>
      <c r="AA24" s="1353"/>
    </row>
    <row r="25" spans="1:27" ht="12" customHeight="1" x14ac:dyDescent="0.25">
      <c r="A25" s="112"/>
      <c r="B25" s="1263" t="s">
        <v>197</v>
      </c>
      <c r="C25" s="1071" t="s">
        <v>198</v>
      </c>
      <c r="D25" s="1065">
        <f t="shared" ref="D25" si="8">SUM(E25:F25)</f>
        <v>510.88</v>
      </c>
      <c r="E25" s="1307">
        <v>510.88</v>
      </c>
      <c r="F25" s="617">
        <v>0</v>
      </c>
      <c r="G25" s="807"/>
      <c r="H25" s="1062">
        <v>0</v>
      </c>
      <c r="I25" s="1717">
        <v>0</v>
      </c>
      <c r="J25" s="905">
        <v>0</v>
      </c>
      <c r="K25" s="112"/>
      <c r="L25" s="1524" t="s">
        <v>131</v>
      </c>
      <c r="M25" s="112"/>
      <c r="N25" s="1336">
        <f>VLOOKUP(B25,'FX rates'!$B$9:$K$116,9,FALSE)</f>
        <v>6.7894600000000001</v>
      </c>
      <c r="O25" s="1336">
        <v>6.7894600000000001</v>
      </c>
      <c r="P25" s="112"/>
      <c r="Q25" s="1263" t="s">
        <v>756</v>
      </c>
      <c r="R25" s="1062">
        <f>SUM(S25:T25)</f>
        <v>75.246043131559802</v>
      </c>
      <c r="S25" s="1525">
        <f>E25/O25</f>
        <v>75.246043131559802</v>
      </c>
      <c r="T25" s="1060">
        <f>F25/O25</f>
        <v>0</v>
      </c>
      <c r="U25" s="199"/>
      <c r="V25" s="1062">
        <v>0</v>
      </c>
      <c r="W25" s="1525">
        <v>0</v>
      </c>
      <c r="X25" s="1060">
        <v>0</v>
      </c>
      <c r="Y25" s="112"/>
      <c r="Z25" s="1524" t="s">
        <v>131</v>
      </c>
      <c r="AA25" s="1353"/>
    </row>
    <row r="26" spans="1:27" ht="12" customHeight="1" x14ac:dyDescent="0.25">
      <c r="A26" s="112"/>
      <c r="B26" s="112"/>
      <c r="C26" s="5"/>
      <c r="D26" s="112"/>
      <c r="E26" s="112"/>
      <c r="F26" s="112"/>
      <c r="G26" s="187"/>
      <c r="H26" s="113"/>
      <c r="I26" s="112"/>
      <c r="J26" s="112"/>
      <c r="K26" s="112"/>
      <c r="L26" s="204"/>
      <c r="M26" s="112"/>
      <c r="N26" s="112"/>
      <c r="O26" s="112"/>
      <c r="P26" s="112"/>
      <c r="Q26" s="157" t="s">
        <v>30</v>
      </c>
      <c r="R26" s="317">
        <f>SUM(R20:R24)</f>
        <v>244337.93453865763</v>
      </c>
      <c r="S26" s="199"/>
      <c r="T26" s="199"/>
      <c r="U26" s="199"/>
      <c r="V26" s="317">
        <f>SUM(V20:V24)</f>
        <v>886701.5192028021</v>
      </c>
      <c r="W26" s="199"/>
      <c r="X26" s="199"/>
      <c r="Y26" s="112"/>
      <c r="Z26" s="1355">
        <f>R26/V26-1</f>
        <v>-0.724441732367469</v>
      </c>
      <c r="AA26" s="202"/>
    </row>
    <row r="27" spans="1:27" ht="12" customHeight="1" x14ac:dyDescent="0.25">
      <c r="A27" s="112"/>
      <c r="B27" s="203"/>
      <c r="C27" s="5"/>
      <c r="D27" s="112"/>
      <c r="E27" s="112"/>
      <c r="F27" s="112"/>
      <c r="G27" s="187"/>
      <c r="H27" s="112"/>
      <c r="I27" s="112"/>
      <c r="J27" s="112"/>
      <c r="K27" s="112"/>
      <c r="L27" s="112"/>
      <c r="M27" s="112"/>
      <c r="N27" s="112"/>
      <c r="O27" s="112"/>
      <c r="P27" s="112"/>
      <c r="Q27" s="112"/>
      <c r="R27" s="199"/>
      <c r="S27" s="199"/>
      <c r="T27" s="199"/>
      <c r="U27" s="199"/>
      <c r="V27" s="199"/>
      <c r="W27" s="199"/>
      <c r="X27" s="199"/>
      <c r="Y27" s="112"/>
      <c r="Z27" s="204"/>
      <c r="AA27" s="202"/>
    </row>
    <row r="28" spans="1:27" ht="12" customHeight="1" x14ac:dyDescent="0.25">
      <c r="A28" s="112"/>
      <c r="B28" s="80"/>
      <c r="C28" s="5"/>
      <c r="D28" s="112"/>
      <c r="E28" s="112"/>
      <c r="F28" s="112"/>
      <c r="G28" s="187"/>
      <c r="H28" s="112"/>
      <c r="I28" s="112"/>
      <c r="J28" s="112"/>
      <c r="K28" s="112"/>
      <c r="L28" s="112"/>
      <c r="M28" s="112"/>
      <c r="N28" s="112"/>
      <c r="O28" s="112"/>
      <c r="P28" s="112"/>
      <c r="Q28" s="1188" t="s">
        <v>132</v>
      </c>
      <c r="R28" s="1189">
        <f>SUM(R11,R15,R26)</f>
        <v>244585.37800221582</v>
      </c>
      <c r="S28" s="1360"/>
      <c r="T28" s="1360"/>
      <c r="U28" s="1360"/>
      <c r="V28" s="1189">
        <f>SUM(V11,V15,V26)</f>
        <v>887457.18953981937</v>
      </c>
      <c r="W28" s="1360"/>
      <c r="X28" s="1360"/>
      <c r="Y28" s="1361"/>
      <c r="Z28" s="1362">
        <f>R28/V28-1</f>
        <v>-0.72439754741404183</v>
      </c>
      <c r="AA28" s="202"/>
    </row>
    <row r="29" spans="1:27" ht="12" customHeight="1" x14ac:dyDescent="0.25">
      <c r="A29" s="187"/>
      <c r="B29" s="187"/>
      <c r="C29" s="1340"/>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202"/>
    </row>
    <row r="30" spans="1:27" ht="12" customHeight="1" x14ac:dyDescent="0.25">
      <c r="A30" s="112"/>
      <c r="B30" s="87" t="s">
        <v>716</v>
      </c>
      <c r="C30" s="5"/>
      <c r="D30" s="112"/>
      <c r="E30" s="112"/>
      <c r="F30" s="112"/>
      <c r="G30" s="187"/>
      <c r="H30" s="112"/>
      <c r="I30" s="112"/>
      <c r="J30" s="112"/>
      <c r="K30" s="112"/>
      <c r="L30" s="112"/>
      <c r="M30" s="112"/>
      <c r="N30" s="112"/>
      <c r="O30" s="112"/>
      <c r="P30" s="112"/>
      <c r="Q30" s="87"/>
      <c r="R30" s="112"/>
      <c r="S30" s="112"/>
      <c r="T30" s="112"/>
      <c r="U30" s="112"/>
      <c r="V30" s="112"/>
      <c r="W30" s="112"/>
      <c r="X30" s="112"/>
      <c r="Y30" s="112"/>
      <c r="Z30" s="112"/>
    </row>
    <row r="31" spans="1:27" ht="12" customHeight="1" x14ac:dyDescent="0.25">
      <c r="A31" s="112"/>
      <c r="B31" s="87" t="s">
        <v>111</v>
      </c>
      <c r="C31" s="5"/>
      <c r="D31" s="112"/>
      <c r="E31" s="112"/>
      <c r="F31" s="112"/>
      <c r="G31" s="187"/>
      <c r="H31" s="112"/>
      <c r="I31" s="112"/>
      <c r="J31" s="112"/>
      <c r="K31" s="112"/>
      <c r="L31" s="112"/>
      <c r="M31" s="112"/>
      <c r="N31" s="112"/>
      <c r="O31" s="112"/>
      <c r="P31" s="112"/>
      <c r="Q31" s="87"/>
      <c r="R31" s="112"/>
      <c r="S31" s="112"/>
      <c r="T31" s="112"/>
      <c r="U31" s="112"/>
      <c r="V31" s="112"/>
      <c r="W31" s="112"/>
      <c r="X31" s="112"/>
      <c r="Y31" s="112"/>
      <c r="Z31" s="112"/>
    </row>
    <row r="32" spans="1:27" ht="12" customHeight="1" x14ac:dyDescent="0.25">
      <c r="A32" s="112"/>
      <c r="B32" s="87" t="s">
        <v>112</v>
      </c>
      <c r="C32" s="5"/>
      <c r="D32" s="112"/>
      <c r="E32" s="112"/>
      <c r="F32" s="112"/>
      <c r="G32" s="112"/>
      <c r="H32" s="112"/>
      <c r="I32" s="112"/>
      <c r="J32" s="112"/>
      <c r="K32" s="112"/>
      <c r="L32" s="112"/>
      <c r="M32" s="112"/>
      <c r="N32" s="112"/>
      <c r="O32" s="112"/>
      <c r="P32" s="112"/>
      <c r="Q32" s="87"/>
      <c r="R32" s="112"/>
      <c r="S32" s="112"/>
      <c r="T32" s="112"/>
      <c r="U32" s="112"/>
      <c r="V32" s="112"/>
      <c r="W32" s="112"/>
      <c r="X32" s="112"/>
      <c r="Y32" s="112"/>
      <c r="Z32" s="112"/>
    </row>
    <row r="33" spans="2:17" ht="12" customHeight="1" x14ac:dyDescent="0.25">
      <c r="B33" s="94" t="s">
        <v>113</v>
      </c>
      <c r="Q33" s="94"/>
    </row>
    <row r="34" spans="2:17" ht="12" customHeight="1" x14ac:dyDescent="0.25">
      <c r="B34" s="87" t="s">
        <v>717</v>
      </c>
      <c r="Q34" s="87"/>
    </row>
    <row r="35" spans="2:17" ht="12" customHeight="1" x14ac:dyDescent="0.25">
      <c r="B35" s="87" t="s">
        <v>718</v>
      </c>
      <c r="Q35" s="87"/>
    </row>
    <row r="36" spans="2:17" ht="12" customHeight="1" x14ac:dyDescent="0.25"/>
    <row r="37" spans="2:17" ht="12" customHeight="1" x14ac:dyDescent="0.25">
      <c r="B37" s="81"/>
      <c r="Q37" s="81"/>
    </row>
    <row r="38" spans="2:17" ht="12" customHeight="1" x14ac:dyDescent="0.25">
      <c r="B38" s="81"/>
      <c r="Q38" s="81"/>
    </row>
    <row r="39" spans="2:17" ht="12" customHeight="1" x14ac:dyDescent="0.25">
      <c r="B39" s="81"/>
      <c r="Q39" s="81"/>
    </row>
    <row r="40" spans="2:17" ht="12" customHeight="1" x14ac:dyDescent="0.25">
      <c r="B40" s="81"/>
      <c r="Q40" s="81"/>
    </row>
    <row r="41" spans="2:17" ht="12" customHeight="1" x14ac:dyDescent="0.25">
      <c r="B41" s="81"/>
      <c r="Q41" s="81"/>
    </row>
    <row r="42" spans="2:17" ht="12" customHeight="1" x14ac:dyDescent="0.25">
      <c r="B42" s="81"/>
      <c r="Q42" s="81"/>
    </row>
    <row r="43" spans="2:17" ht="12" customHeight="1" x14ac:dyDescent="0.25">
      <c r="B43" s="81"/>
      <c r="Q43" s="81"/>
    </row>
    <row r="44" spans="2:17" ht="12" customHeight="1" x14ac:dyDescent="0.25">
      <c r="B44" s="81"/>
      <c r="Q44" s="81"/>
    </row>
    <row r="45" spans="2:17" ht="12" customHeight="1" x14ac:dyDescent="0.25">
      <c r="B45" s="81"/>
      <c r="Q45" s="81"/>
    </row>
    <row r="46" spans="2:17" ht="12" customHeight="1" x14ac:dyDescent="0.25">
      <c r="B46" s="81"/>
      <c r="Q46" s="81"/>
    </row>
    <row r="47" spans="2:17" ht="12" customHeight="1" x14ac:dyDescent="0.25">
      <c r="B47" s="81"/>
    </row>
  </sheetData>
  <sortState ref="B20:Z24">
    <sortCondition ref="B20"/>
  </sortState>
  <mergeCells count="23">
    <mergeCell ref="W6:W7"/>
    <mergeCell ref="Z5:Z7"/>
    <mergeCell ref="D6:D7"/>
    <mergeCell ref="E6:E7"/>
    <mergeCell ref="F6:F7"/>
    <mergeCell ref="H6:H7"/>
    <mergeCell ref="I6:I7"/>
    <mergeCell ref="N5:N7"/>
    <mergeCell ref="X6:X7"/>
    <mergeCell ref="O5:O7"/>
    <mergeCell ref="Q5:Q7"/>
    <mergeCell ref="R5:T5"/>
    <mergeCell ref="V5:X5"/>
    <mergeCell ref="R6:R7"/>
    <mergeCell ref="S6:S7"/>
    <mergeCell ref="T6:T7"/>
    <mergeCell ref="V6:V7"/>
    <mergeCell ref="B5:B7"/>
    <mergeCell ref="C5:C7"/>
    <mergeCell ref="D5:F5"/>
    <mergeCell ref="H5:J5"/>
    <mergeCell ref="L5:L7"/>
    <mergeCell ref="J6:J7"/>
  </mergeCells>
  <pageMargins left="0.7" right="0.7" top="0.75" bottom="0.75" header="0.3" footer="0.3"/>
  <ignoredErrors>
    <ignoredError sqref="V11" evalError="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40"/>
  <sheetViews>
    <sheetView showGridLines="0" zoomScale="85" zoomScaleNormal="85" workbookViewId="0">
      <selection activeCell="I43" sqref="I43"/>
    </sheetView>
  </sheetViews>
  <sheetFormatPr defaultColWidth="11.42578125" defaultRowHeight="15" x14ac:dyDescent="0.25"/>
  <cols>
    <col min="1" max="1" width="2.85546875" style="112" customWidth="1"/>
    <col min="2" max="2" width="37.5703125" style="112" customWidth="1"/>
    <col min="3" max="3" width="15.7109375" style="112" customWidth="1"/>
    <col min="4" max="4" width="17.7109375" style="2" customWidth="1"/>
    <col min="5" max="6" width="15.7109375" style="2" customWidth="1"/>
    <col min="7" max="7" width="16.7109375" style="111" customWidth="1"/>
    <col min="8" max="8" width="20.7109375" style="2" customWidth="1"/>
    <col min="9" max="9" width="15.7109375" style="3" customWidth="1"/>
    <col min="10" max="255" width="11.42578125" style="3"/>
    <col min="256" max="256" width="2.85546875" style="3" customWidth="1"/>
    <col min="257" max="257" width="37.5703125" style="3" customWidth="1"/>
    <col min="258" max="259" width="15.7109375" style="3" customWidth="1"/>
    <col min="260" max="260" width="2.85546875" style="3" customWidth="1"/>
    <col min="261" max="262" width="15.7109375" style="3" customWidth="1"/>
    <col min="263" max="264" width="2.85546875" style="3" customWidth="1"/>
    <col min="265" max="511" width="11.42578125" style="3"/>
    <col min="512" max="512" width="2.85546875" style="3" customWidth="1"/>
    <col min="513" max="513" width="37.5703125" style="3" customWidth="1"/>
    <col min="514" max="515" width="15.7109375" style="3" customWidth="1"/>
    <col min="516" max="516" width="2.85546875" style="3" customWidth="1"/>
    <col min="517" max="518" width="15.7109375" style="3" customWidth="1"/>
    <col min="519" max="520" width="2.85546875" style="3" customWidth="1"/>
    <col min="521" max="767" width="11.42578125" style="3"/>
    <col min="768" max="768" width="2.85546875" style="3" customWidth="1"/>
    <col min="769" max="769" width="37.5703125" style="3" customWidth="1"/>
    <col min="770" max="771" width="15.7109375" style="3" customWidth="1"/>
    <col min="772" max="772" width="2.85546875" style="3" customWidth="1"/>
    <col min="773" max="774" width="15.7109375" style="3" customWidth="1"/>
    <col min="775" max="776" width="2.85546875" style="3" customWidth="1"/>
    <col min="777" max="1023" width="11.42578125" style="3"/>
    <col min="1024" max="1024" width="2.85546875" style="3" customWidth="1"/>
    <col min="1025" max="1025" width="37.5703125" style="3" customWidth="1"/>
    <col min="1026" max="1027" width="15.7109375" style="3" customWidth="1"/>
    <col min="1028" max="1028" width="2.85546875" style="3" customWidth="1"/>
    <col min="1029" max="1030" width="15.7109375" style="3" customWidth="1"/>
    <col min="1031" max="1032" width="2.85546875" style="3" customWidth="1"/>
    <col min="1033" max="1279" width="11.42578125" style="3"/>
    <col min="1280" max="1280" width="2.85546875" style="3" customWidth="1"/>
    <col min="1281" max="1281" width="37.5703125" style="3" customWidth="1"/>
    <col min="1282" max="1283" width="15.7109375" style="3" customWidth="1"/>
    <col min="1284" max="1284" width="2.85546875" style="3" customWidth="1"/>
    <col min="1285" max="1286" width="15.7109375" style="3" customWidth="1"/>
    <col min="1287" max="1288" width="2.85546875" style="3" customWidth="1"/>
    <col min="1289" max="1535" width="11.42578125" style="3"/>
    <col min="1536" max="1536" width="2.85546875" style="3" customWidth="1"/>
    <col min="1537" max="1537" width="37.5703125" style="3" customWidth="1"/>
    <col min="1538" max="1539" width="15.7109375" style="3" customWidth="1"/>
    <col min="1540" max="1540" width="2.85546875" style="3" customWidth="1"/>
    <col min="1541" max="1542" width="15.7109375" style="3" customWidth="1"/>
    <col min="1543" max="1544" width="2.85546875" style="3" customWidth="1"/>
    <col min="1545" max="1791" width="11.42578125" style="3"/>
    <col min="1792" max="1792" width="2.85546875" style="3" customWidth="1"/>
    <col min="1793" max="1793" width="37.5703125" style="3" customWidth="1"/>
    <col min="1794" max="1795" width="15.7109375" style="3" customWidth="1"/>
    <col min="1796" max="1796" width="2.85546875" style="3" customWidth="1"/>
    <col min="1797" max="1798" width="15.7109375" style="3" customWidth="1"/>
    <col min="1799" max="1800" width="2.85546875" style="3" customWidth="1"/>
    <col min="1801" max="2047" width="11.42578125" style="3"/>
    <col min="2048" max="2048" width="2.85546875" style="3" customWidth="1"/>
    <col min="2049" max="2049" width="37.5703125" style="3" customWidth="1"/>
    <col min="2050" max="2051" width="15.7109375" style="3" customWidth="1"/>
    <col min="2052" max="2052" width="2.85546875" style="3" customWidth="1"/>
    <col min="2053" max="2054" width="15.7109375" style="3" customWidth="1"/>
    <col min="2055" max="2056" width="2.85546875" style="3" customWidth="1"/>
    <col min="2057" max="2303" width="11.42578125" style="3"/>
    <col min="2304" max="2304" width="2.85546875" style="3" customWidth="1"/>
    <col min="2305" max="2305" width="37.5703125" style="3" customWidth="1"/>
    <col min="2306" max="2307" width="15.7109375" style="3" customWidth="1"/>
    <col min="2308" max="2308" width="2.85546875" style="3" customWidth="1"/>
    <col min="2309" max="2310" width="15.7109375" style="3" customWidth="1"/>
    <col min="2311" max="2312" width="2.85546875" style="3" customWidth="1"/>
    <col min="2313" max="2559" width="11.42578125" style="3"/>
    <col min="2560" max="2560" width="2.85546875" style="3" customWidth="1"/>
    <col min="2561" max="2561" width="37.5703125" style="3" customWidth="1"/>
    <col min="2562" max="2563" width="15.7109375" style="3" customWidth="1"/>
    <col min="2564" max="2564" width="2.85546875" style="3" customWidth="1"/>
    <col min="2565" max="2566" width="15.7109375" style="3" customWidth="1"/>
    <col min="2567" max="2568" width="2.85546875" style="3" customWidth="1"/>
    <col min="2569" max="2815" width="11.42578125" style="3"/>
    <col min="2816" max="2816" width="2.85546875" style="3" customWidth="1"/>
    <col min="2817" max="2817" width="37.5703125" style="3" customWidth="1"/>
    <col min="2818" max="2819" width="15.7109375" style="3" customWidth="1"/>
    <col min="2820" max="2820" width="2.85546875" style="3" customWidth="1"/>
    <col min="2821" max="2822" width="15.7109375" style="3" customWidth="1"/>
    <col min="2823" max="2824" width="2.85546875" style="3" customWidth="1"/>
    <col min="2825" max="3071" width="11.42578125" style="3"/>
    <col min="3072" max="3072" width="2.85546875" style="3" customWidth="1"/>
    <col min="3073" max="3073" width="37.5703125" style="3" customWidth="1"/>
    <col min="3074" max="3075" width="15.7109375" style="3" customWidth="1"/>
    <col min="3076" max="3076" width="2.85546875" style="3" customWidth="1"/>
    <col min="3077" max="3078" width="15.7109375" style="3" customWidth="1"/>
    <col min="3079" max="3080" width="2.85546875" style="3" customWidth="1"/>
    <col min="3081" max="3327" width="11.42578125" style="3"/>
    <col min="3328" max="3328" width="2.85546875" style="3" customWidth="1"/>
    <col min="3329" max="3329" width="37.5703125" style="3" customWidth="1"/>
    <col min="3330" max="3331" width="15.7109375" style="3" customWidth="1"/>
    <col min="3332" max="3332" width="2.85546875" style="3" customWidth="1"/>
    <col min="3333" max="3334" width="15.7109375" style="3" customWidth="1"/>
    <col min="3335" max="3336" width="2.85546875" style="3" customWidth="1"/>
    <col min="3337" max="3583" width="11.42578125" style="3"/>
    <col min="3584" max="3584" width="2.85546875" style="3" customWidth="1"/>
    <col min="3585" max="3585" width="37.5703125" style="3" customWidth="1"/>
    <col min="3586" max="3587" width="15.7109375" style="3" customWidth="1"/>
    <col min="3588" max="3588" width="2.85546875" style="3" customWidth="1"/>
    <col min="3589" max="3590" width="15.7109375" style="3" customWidth="1"/>
    <col min="3591" max="3592" width="2.85546875" style="3" customWidth="1"/>
    <col min="3593" max="3839" width="11.42578125" style="3"/>
    <col min="3840" max="3840" width="2.85546875" style="3" customWidth="1"/>
    <col min="3841" max="3841" width="37.5703125" style="3" customWidth="1"/>
    <col min="3842" max="3843" width="15.7109375" style="3" customWidth="1"/>
    <col min="3844" max="3844" width="2.85546875" style="3" customWidth="1"/>
    <col min="3845" max="3846" width="15.7109375" style="3" customWidth="1"/>
    <col min="3847" max="3848" width="2.85546875" style="3" customWidth="1"/>
    <col min="3849" max="4095" width="11.42578125" style="3"/>
    <col min="4096" max="4096" width="2.85546875" style="3" customWidth="1"/>
    <col min="4097" max="4097" width="37.5703125" style="3" customWidth="1"/>
    <col min="4098" max="4099" width="15.7109375" style="3" customWidth="1"/>
    <col min="4100" max="4100" width="2.85546875" style="3" customWidth="1"/>
    <col min="4101" max="4102" width="15.7109375" style="3" customWidth="1"/>
    <col min="4103" max="4104" width="2.85546875" style="3" customWidth="1"/>
    <col min="4105" max="4351" width="11.42578125" style="3"/>
    <col min="4352" max="4352" width="2.85546875" style="3" customWidth="1"/>
    <col min="4353" max="4353" width="37.5703125" style="3" customWidth="1"/>
    <col min="4354" max="4355" width="15.7109375" style="3" customWidth="1"/>
    <col min="4356" max="4356" width="2.85546875" style="3" customWidth="1"/>
    <col min="4357" max="4358" width="15.7109375" style="3" customWidth="1"/>
    <col min="4359" max="4360" width="2.85546875" style="3" customWidth="1"/>
    <col min="4361" max="4607" width="11.42578125" style="3"/>
    <col min="4608" max="4608" width="2.85546875" style="3" customWidth="1"/>
    <col min="4609" max="4609" width="37.5703125" style="3" customWidth="1"/>
    <col min="4610" max="4611" width="15.7109375" style="3" customWidth="1"/>
    <col min="4612" max="4612" width="2.85546875" style="3" customWidth="1"/>
    <col min="4613" max="4614" width="15.7109375" style="3" customWidth="1"/>
    <col min="4615" max="4616" width="2.85546875" style="3" customWidth="1"/>
    <col min="4617" max="4863" width="11.42578125" style="3"/>
    <col min="4864" max="4864" width="2.85546875" style="3" customWidth="1"/>
    <col min="4865" max="4865" width="37.5703125" style="3" customWidth="1"/>
    <col min="4866" max="4867" width="15.7109375" style="3" customWidth="1"/>
    <col min="4868" max="4868" width="2.85546875" style="3" customWidth="1"/>
    <col min="4869" max="4870" width="15.7109375" style="3" customWidth="1"/>
    <col min="4871" max="4872" width="2.85546875" style="3" customWidth="1"/>
    <col min="4873" max="5119" width="11.42578125" style="3"/>
    <col min="5120" max="5120" width="2.85546875" style="3" customWidth="1"/>
    <col min="5121" max="5121" width="37.5703125" style="3" customWidth="1"/>
    <col min="5122" max="5123" width="15.7109375" style="3" customWidth="1"/>
    <col min="5124" max="5124" width="2.85546875" style="3" customWidth="1"/>
    <col min="5125" max="5126" width="15.7109375" style="3" customWidth="1"/>
    <col min="5127" max="5128" width="2.85546875" style="3" customWidth="1"/>
    <col min="5129" max="5375" width="11.42578125" style="3"/>
    <col min="5376" max="5376" width="2.85546875" style="3" customWidth="1"/>
    <col min="5377" max="5377" width="37.5703125" style="3" customWidth="1"/>
    <col min="5378" max="5379" width="15.7109375" style="3" customWidth="1"/>
    <col min="5380" max="5380" width="2.85546875" style="3" customWidth="1"/>
    <col min="5381" max="5382" width="15.7109375" style="3" customWidth="1"/>
    <col min="5383" max="5384" width="2.85546875" style="3" customWidth="1"/>
    <col min="5385" max="5631" width="11.42578125" style="3"/>
    <col min="5632" max="5632" width="2.85546875" style="3" customWidth="1"/>
    <col min="5633" max="5633" width="37.5703125" style="3" customWidth="1"/>
    <col min="5634" max="5635" width="15.7109375" style="3" customWidth="1"/>
    <col min="5636" max="5636" width="2.85546875" style="3" customWidth="1"/>
    <col min="5637" max="5638" width="15.7109375" style="3" customWidth="1"/>
    <col min="5639" max="5640" width="2.85546875" style="3" customWidth="1"/>
    <col min="5641" max="5887" width="11.42578125" style="3"/>
    <col min="5888" max="5888" width="2.85546875" style="3" customWidth="1"/>
    <col min="5889" max="5889" width="37.5703125" style="3" customWidth="1"/>
    <col min="5890" max="5891" width="15.7109375" style="3" customWidth="1"/>
    <col min="5892" max="5892" width="2.85546875" style="3" customWidth="1"/>
    <col min="5893" max="5894" width="15.7109375" style="3" customWidth="1"/>
    <col min="5895" max="5896" width="2.85546875" style="3" customWidth="1"/>
    <col min="5897" max="6143" width="11.42578125" style="3"/>
    <col min="6144" max="6144" width="2.85546875" style="3" customWidth="1"/>
    <col min="6145" max="6145" width="37.5703125" style="3" customWidth="1"/>
    <col min="6146" max="6147" width="15.7109375" style="3" customWidth="1"/>
    <col min="6148" max="6148" width="2.85546875" style="3" customWidth="1"/>
    <col min="6149" max="6150" width="15.7109375" style="3" customWidth="1"/>
    <col min="6151" max="6152" width="2.85546875" style="3" customWidth="1"/>
    <col min="6153" max="6399" width="11.42578125" style="3"/>
    <col min="6400" max="6400" width="2.85546875" style="3" customWidth="1"/>
    <col min="6401" max="6401" width="37.5703125" style="3" customWidth="1"/>
    <col min="6402" max="6403" width="15.7109375" style="3" customWidth="1"/>
    <col min="6404" max="6404" width="2.85546875" style="3" customWidth="1"/>
    <col min="6405" max="6406" width="15.7109375" style="3" customWidth="1"/>
    <col min="6407" max="6408" width="2.85546875" style="3" customWidth="1"/>
    <col min="6409" max="6655" width="11.42578125" style="3"/>
    <col min="6656" max="6656" width="2.85546875" style="3" customWidth="1"/>
    <col min="6657" max="6657" width="37.5703125" style="3" customWidth="1"/>
    <col min="6658" max="6659" width="15.7109375" style="3" customWidth="1"/>
    <col min="6660" max="6660" width="2.85546875" style="3" customWidth="1"/>
    <col min="6661" max="6662" width="15.7109375" style="3" customWidth="1"/>
    <col min="6663" max="6664" width="2.85546875" style="3" customWidth="1"/>
    <col min="6665" max="6911" width="11.42578125" style="3"/>
    <col min="6912" max="6912" width="2.85546875" style="3" customWidth="1"/>
    <col min="6913" max="6913" width="37.5703125" style="3" customWidth="1"/>
    <col min="6914" max="6915" width="15.7109375" style="3" customWidth="1"/>
    <col min="6916" max="6916" width="2.85546875" style="3" customWidth="1"/>
    <col min="6917" max="6918" width="15.7109375" style="3" customWidth="1"/>
    <col min="6919" max="6920" width="2.85546875" style="3" customWidth="1"/>
    <col min="6921" max="7167" width="11.42578125" style="3"/>
    <col min="7168" max="7168" width="2.85546875" style="3" customWidth="1"/>
    <col min="7169" max="7169" width="37.5703125" style="3" customWidth="1"/>
    <col min="7170" max="7171" width="15.7109375" style="3" customWidth="1"/>
    <col min="7172" max="7172" width="2.85546875" style="3" customWidth="1"/>
    <col min="7173" max="7174" width="15.7109375" style="3" customWidth="1"/>
    <col min="7175" max="7176" width="2.85546875" style="3" customWidth="1"/>
    <col min="7177" max="7423" width="11.42578125" style="3"/>
    <col min="7424" max="7424" width="2.85546875" style="3" customWidth="1"/>
    <col min="7425" max="7425" width="37.5703125" style="3" customWidth="1"/>
    <col min="7426" max="7427" width="15.7109375" style="3" customWidth="1"/>
    <col min="7428" max="7428" width="2.85546875" style="3" customWidth="1"/>
    <col min="7429" max="7430" width="15.7109375" style="3" customWidth="1"/>
    <col min="7431" max="7432" width="2.85546875" style="3" customWidth="1"/>
    <col min="7433" max="7679" width="11.42578125" style="3"/>
    <col min="7680" max="7680" width="2.85546875" style="3" customWidth="1"/>
    <col min="7681" max="7681" width="37.5703125" style="3" customWidth="1"/>
    <col min="7682" max="7683" width="15.7109375" style="3" customWidth="1"/>
    <col min="7684" max="7684" width="2.85546875" style="3" customWidth="1"/>
    <col min="7685" max="7686" width="15.7109375" style="3" customWidth="1"/>
    <col min="7687" max="7688" width="2.85546875" style="3" customWidth="1"/>
    <col min="7689" max="7935" width="11.42578125" style="3"/>
    <col min="7936" max="7936" width="2.85546875" style="3" customWidth="1"/>
    <col min="7937" max="7937" width="37.5703125" style="3" customWidth="1"/>
    <col min="7938" max="7939" width="15.7109375" style="3" customWidth="1"/>
    <col min="7940" max="7940" width="2.85546875" style="3" customWidth="1"/>
    <col min="7941" max="7942" width="15.7109375" style="3" customWidth="1"/>
    <col min="7943" max="7944" width="2.85546875" style="3" customWidth="1"/>
    <col min="7945" max="8191" width="11.42578125" style="3"/>
    <col min="8192" max="8192" width="2.85546875" style="3" customWidth="1"/>
    <col min="8193" max="8193" width="37.5703125" style="3" customWidth="1"/>
    <col min="8194" max="8195" width="15.7109375" style="3" customWidth="1"/>
    <col min="8196" max="8196" width="2.85546875" style="3" customWidth="1"/>
    <col min="8197" max="8198" width="15.7109375" style="3" customWidth="1"/>
    <col min="8199" max="8200" width="2.85546875" style="3" customWidth="1"/>
    <col min="8201" max="8447" width="11.42578125" style="3"/>
    <col min="8448" max="8448" width="2.85546875" style="3" customWidth="1"/>
    <col min="8449" max="8449" width="37.5703125" style="3" customWidth="1"/>
    <col min="8450" max="8451" width="15.7109375" style="3" customWidth="1"/>
    <col min="8452" max="8452" width="2.85546875" style="3" customWidth="1"/>
    <col min="8453" max="8454" width="15.7109375" style="3" customWidth="1"/>
    <col min="8455" max="8456" width="2.85546875" style="3" customWidth="1"/>
    <col min="8457" max="8703" width="11.42578125" style="3"/>
    <col min="8704" max="8704" width="2.85546875" style="3" customWidth="1"/>
    <col min="8705" max="8705" width="37.5703125" style="3" customWidth="1"/>
    <col min="8706" max="8707" width="15.7109375" style="3" customWidth="1"/>
    <col min="8708" max="8708" width="2.85546875" style="3" customWidth="1"/>
    <col min="8709" max="8710" width="15.7109375" style="3" customWidth="1"/>
    <col min="8711" max="8712" width="2.85546875" style="3" customWidth="1"/>
    <col min="8713" max="8959" width="11.42578125" style="3"/>
    <col min="8960" max="8960" width="2.85546875" style="3" customWidth="1"/>
    <col min="8961" max="8961" width="37.5703125" style="3" customWidth="1"/>
    <col min="8962" max="8963" width="15.7109375" style="3" customWidth="1"/>
    <col min="8964" max="8964" width="2.85546875" style="3" customWidth="1"/>
    <col min="8965" max="8966" width="15.7109375" style="3" customWidth="1"/>
    <col min="8967" max="8968" width="2.85546875" style="3" customWidth="1"/>
    <col min="8969" max="9215" width="11.42578125" style="3"/>
    <col min="9216" max="9216" width="2.85546875" style="3" customWidth="1"/>
    <col min="9217" max="9217" width="37.5703125" style="3" customWidth="1"/>
    <col min="9218" max="9219" width="15.7109375" style="3" customWidth="1"/>
    <col min="9220" max="9220" width="2.85546875" style="3" customWidth="1"/>
    <col min="9221" max="9222" width="15.7109375" style="3" customWidth="1"/>
    <col min="9223" max="9224" width="2.85546875" style="3" customWidth="1"/>
    <col min="9225" max="9471" width="11.42578125" style="3"/>
    <col min="9472" max="9472" width="2.85546875" style="3" customWidth="1"/>
    <col min="9473" max="9473" width="37.5703125" style="3" customWidth="1"/>
    <col min="9474" max="9475" width="15.7109375" style="3" customWidth="1"/>
    <col min="9476" max="9476" width="2.85546875" style="3" customWidth="1"/>
    <col min="9477" max="9478" width="15.7109375" style="3" customWidth="1"/>
    <col min="9479" max="9480" width="2.85546875" style="3" customWidth="1"/>
    <col min="9481" max="9727" width="11.42578125" style="3"/>
    <col min="9728" max="9728" width="2.85546875" style="3" customWidth="1"/>
    <col min="9729" max="9729" width="37.5703125" style="3" customWidth="1"/>
    <col min="9730" max="9731" width="15.7109375" style="3" customWidth="1"/>
    <col min="9732" max="9732" width="2.85546875" style="3" customWidth="1"/>
    <col min="9733" max="9734" width="15.7109375" style="3" customWidth="1"/>
    <col min="9735" max="9736" width="2.85546875" style="3" customWidth="1"/>
    <col min="9737" max="9983" width="11.42578125" style="3"/>
    <col min="9984" max="9984" width="2.85546875" style="3" customWidth="1"/>
    <col min="9985" max="9985" width="37.5703125" style="3" customWidth="1"/>
    <col min="9986" max="9987" width="15.7109375" style="3" customWidth="1"/>
    <col min="9988" max="9988" width="2.85546875" style="3" customWidth="1"/>
    <col min="9989" max="9990" width="15.7109375" style="3" customWidth="1"/>
    <col min="9991" max="9992" width="2.85546875" style="3" customWidth="1"/>
    <col min="9993" max="10239" width="11.42578125" style="3"/>
    <col min="10240" max="10240" width="2.85546875" style="3" customWidth="1"/>
    <col min="10241" max="10241" width="37.5703125" style="3" customWidth="1"/>
    <col min="10242" max="10243" width="15.7109375" style="3" customWidth="1"/>
    <col min="10244" max="10244" width="2.85546875" style="3" customWidth="1"/>
    <col min="10245" max="10246" width="15.7109375" style="3" customWidth="1"/>
    <col min="10247" max="10248" width="2.85546875" style="3" customWidth="1"/>
    <col min="10249" max="10495" width="11.42578125" style="3"/>
    <col min="10496" max="10496" width="2.85546875" style="3" customWidth="1"/>
    <col min="10497" max="10497" width="37.5703125" style="3" customWidth="1"/>
    <col min="10498" max="10499" width="15.7109375" style="3" customWidth="1"/>
    <col min="10500" max="10500" width="2.85546875" style="3" customWidth="1"/>
    <col min="10501" max="10502" width="15.7109375" style="3" customWidth="1"/>
    <col min="10503" max="10504" width="2.85546875" style="3" customWidth="1"/>
    <col min="10505" max="10751" width="11.42578125" style="3"/>
    <col min="10752" max="10752" width="2.85546875" style="3" customWidth="1"/>
    <col min="10753" max="10753" width="37.5703125" style="3" customWidth="1"/>
    <col min="10754" max="10755" width="15.7109375" style="3" customWidth="1"/>
    <col min="10756" max="10756" width="2.85546875" style="3" customWidth="1"/>
    <col min="10757" max="10758" width="15.7109375" style="3" customWidth="1"/>
    <col min="10759" max="10760" width="2.85546875" style="3" customWidth="1"/>
    <col min="10761" max="11007" width="11.42578125" style="3"/>
    <col min="11008" max="11008" width="2.85546875" style="3" customWidth="1"/>
    <col min="11009" max="11009" width="37.5703125" style="3" customWidth="1"/>
    <col min="11010" max="11011" width="15.7109375" style="3" customWidth="1"/>
    <col min="11012" max="11012" width="2.85546875" style="3" customWidth="1"/>
    <col min="11013" max="11014" width="15.7109375" style="3" customWidth="1"/>
    <col min="11015" max="11016" width="2.85546875" style="3" customWidth="1"/>
    <col min="11017" max="11263" width="11.42578125" style="3"/>
    <col min="11264" max="11264" width="2.85546875" style="3" customWidth="1"/>
    <col min="11265" max="11265" width="37.5703125" style="3" customWidth="1"/>
    <col min="11266" max="11267" width="15.7109375" style="3" customWidth="1"/>
    <col min="11268" max="11268" width="2.85546875" style="3" customWidth="1"/>
    <col min="11269" max="11270" width="15.7109375" style="3" customWidth="1"/>
    <col min="11271" max="11272" width="2.85546875" style="3" customWidth="1"/>
    <col min="11273" max="11519" width="11.42578125" style="3"/>
    <col min="11520" max="11520" width="2.85546875" style="3" customWidth="1"/>
    <col min="11521" max="11521" width="37.5703125" style="3" customWidth="1"/>
    <col min="11522" max="11523" width="15.7109375" style="3" customWidth="1"/>
    <col min="11524" max="11524" width="2.85546875" style="3" customWidth="1"/>
    <col min="11525" max="11526" width="15.7109375" style="3" customWidth="1"/>
    <col min="11527" max="11528" width="2.85546875" style="3" customWidth="1"/>
    <col min="11529" max="11775" width="11.42578125" style="3"/>
    <col min="11776" max="11776" width="2.85546875" style="3" customWidth="1"/>
    <col min="11777" max="11777" width="37.5703125" style="3" customWidth="1"/>
    <col min="11778" max="11779" width="15.7109375" style="3" customWidth="1"/>
    <col min="11780" max="11780" width="2.85546875" style="3" customWidth="1"/>
    <col min="11781" max="11782" width="15.7109375" style="3" customWidth="1"/>
    <col min="11783" max="11784" width="2.85546875" style="3" customWidth="1"/>
    <col min="11785" max="12031" width="11.42578125" style="3"/>
    <col min="12032" max="12032" width="2.85546875" style="3" customWidth="1"/>
    <col min="12033" max="12033" width="37.5703125" style="3" customWidth="1"/>
    <col min="12034" max="12035" width="15.7109375" style="3" customWidth="1"/>
    <col min="12036" max="12036" width="2.85546875" style="3" customWidth="1"/>
    <col min="12037" max="12038" width="15.7109375" style="3" customWidth="1"/>
    <col min="12039" max="12040" width="2.85546875" style="3" customWidth="1"/>
    <col min="12041" max="12287" width="11.42578125" style="3"/>
    <col min="12288" max="12288" width="2.85546875" style="3" customWidth="1"/>
    <col min="12289" max="12289" width="37.5703125" style="3" customWidth="1"/>
    <col min="12290" max="12291" width="15.7109375" style="3" customWidth="1"/>
    <col min="12292" max="12292" width="2.85546875" style="3" customWidth="1"/>
    <col min="12293" max="12294" width="15.7109375" style="3" customWidth="1"/>
    <col min="12295" max="12296" width="2.85546875" style="3" customWidth="1"/>
    <col min="12297" max="12543" width="11.42578125" style="3"/>
    <col min="12544" max="12544" width="2.85546875" style="3" customWidth="1"/>
    <col min="12545" max="12545" width="37.5703125" style="3" customWidth="1"/>
    <col min="12546" max="12547" width="15.7109375" style="3" customWidth="1"/>
    <col min="12548" max="12548" width="2.85546875" style="3" customWidth="1"/>
    <col min="12549" max="12550" width="15.7109375" style="3" customWidth="1"/>
    <col min="12551" max="12552" width="2.85546875" style="3" customWidth="1"/>
    <col min="12553" max="12799" width="11.42578125" style="3"/>
    <col min="12800" max="12800" width="2.85546875" style="3" customWidth="1"/>
    <col min="12801" max="12801" width="37.5703125" style="3" customWidth="1"/>
    <col min="12802" max="12803" width="15.7109375" style="3" customWidth="1"/>
    <col min="12804" max="12804" width="2.85546875" style="3" customWidth="1"/>
    <col min="12805" max="12806" width="15.7109375" style="3" customWidth="1"/>
    <col min="12807" max="12808" width="2.85546875" style="3" customWidth="1"/>
    <col min="12809" max="13055" width="11.42578125" style="3"/>
    <col min="13056" max="13056" width="2.85546875" style="3" customWidth="1"/>
    <col min="13057" max="13057" width="37.5703125" style="3" customWidth="1"/>
    <col min="13058" max="13059" width="15.7109375" style="3" customWidth="1"/>
    <col min="13060" max="13060" width="2.85546875" style="3" customWidth="1"/>
    <col min="13061" max="13062" width="15.7109375" style="3" customWidth="1"/>
    <col min="13063" max="13064" width="2.85546875" style="3" customWidth="1"/>
    <col min="13065" max="13311" width="11.42578125" style="3"/>
    <col min="13312" max="13312" width="2.85546875" style="3" customWidth="1"/>
    <col min="13313" max="13313" width="37.5703125" style="3" customWidth="1"/>
    <col min="13314" max="13315" width="15.7109375" style="3" customWidth="1"/>
    <col min="13316" max="13316" width="2.85546875" style="3" customWidth="1"/>
    <col min="13317" max="13318" width="15.7109375" style="3" customWidth="1"/>
    <col min="13319" max="13320" width="2.85546875" style="3" customWidth="1"/>
    <col min="13321" max="13567" width="11.42578125" style="3"/>
    <col min="13568" max="13568" width="2.85546875" style="3" customWidth="1"/>
    <col min="13569" max="13569" width="37.5703125" style="3" customWidth="1"/>
    <col min="13570" max="13571" width="15.7109375" style="3" customWidth="1"/>
    <col min="13572" max="13572" width="2.85546875" style="3" customWidth="1"/>
    <col min="13573" max="13574" width="15.7109375" style="3" customWidth="1"/>
    <col min="13575" max="13576" width="2.85546875" style="3" customWidth="1"/>
    <col min="13577" max="13823" width="11.42578125" style="3"/>
    <col min="13824" max="13824" width="2.85546875" style="3" customWidth="1"/>
    <col min="13825" max="13825" width="37.5703125" style="3" customWidth="1"/>
    <col min="13826" max="13827" width="15.7109375" style="3" customWidth="1"/>
    <col min="13828" max="13828" width="2.85546875" style="3" customWidth="1"/>
    <col min="13829" max="13830" width="15.7109375" style="3" customWidth="1"/>
    <col min="13831" max="13832" width="2.85546875" style="3" customWidth="1"/>
    <col min="13833" max="14079" width="11.42578125" style="3"/>
    <col min="14080" max="14080" width="2.85546875" style="3" customWidth="1"/>
    <col min="14081" max="14081" width="37.5703125" style="3" customWidth="1"/>
    <col min="14082" max="14083" width="15.7109375" style="3" customWidth="1"/>
    <col min="14084" max="14084" width="2.85546875" style="3" customWidth="1"/>
    <col min="14085" max="14086" width="15.7109375" style="3" customWidth="1"/>
    <col min="14087" max="14088" width="2.85546875" style="3" customWidth="1"/>
    <col min="14089" max="14335" width="11.42578125" style="3"/>
    <col min="14336" max="14336" width="2.85546875" style="3" customWidth="1"/>
    <col min="14337" max="14337" width="37.5703125" style="3" customWidth="1"/>
    <col min="14338" max="14339" width="15.7109375" style="3" customWidth="1"/>
    <col min="14340" max="14340" width="2.85546875" style="3" customWidth="1"/>
    <col min="14341" max="14342" width="15.7109375" style="3" customWidth="1"/>
    <col min="14343" max="14344" width="2.85546875" style="3" customWidth="1"/>
    <col min="14345" max="14591" width="11.42578125" style="3"/>
    <col min="14592" max="14592" width="2.85546875" style="3" customWidth="1"/>
    <col min="14593" max="14593" width="37.5703125" style="3" customWidth="1"/>
    <col min="14594" max="14595" width="15.7109375" style="3" customWidth="1"/>
    <col min="14596" max="14596" width="2.85546875" style="3" customWidth="1"/>
    <col min="14597" max="14598" width="15.7109375" style="3" customWidth="1"/>
    <col min="14599" max="14600" width="2.85546875" style="3" customWidth="1"/>
    <col min="14601" max="14847" width="11.42578125" style="3"/>
    <col min="14848" max="14848" width="2.85546875" style="3" customWidth="1"/>
    <col min="14849" max="14849" width="37.5703125" style="3" customWidth="1"/>
    <col min="14850" max="14851" width="15.7109375" style="3" customWidth="1"/>
    <col min="14852" max="14852" width="2.85546875" style="3" customWidth="1"/>
    <col min="14853" max="14854" width="15.7109375" style="3" customWidth="1"/>
    <col min="14855" max="14856" width="2.85546875" style="3" customWidth="1"/>
    <col min="14857" max="15103" width="11.42578125" style="3"/>
    <col min="15104" max="15104" width="2.85546875" style="3" customWidth="1"/>
    <col min="15105" max="15105" width="37.5703125" style="3" customWidth="1"/>
    <col min="15106" max="15107" width="15.7109375" style="3" customWidth="1"/>
    <col min="15108" max="15108" width="2.85546875" style="3" customWidth="1"/>
    <col min="15109" max="15110" width="15.7109375" style="3" customWidth="1"/>
    <col min="15111" max="15112" width="2.85546875" style="3" customWidth="1"/>
    <col min="15113" max="15359" width="11.42578125" style="3"/>
    <col min="15360" max="15360" width="2.85546875" style="3" customWidth="1"/>
    <col min="15361" max="15361" width="37.5703125" style="3" customWidth="1"/>
    <col min="15362" max="15363" width="15.7109375" style="3" customWidth="1"/>
    <col min="15364" max="15364" width="2.85546875" style="3" customWidth="1"/>
    <col min="15365" max="15366" width="15.7109375" style="3" customWidth="1"/>
    <col min="15367" max="15368" width="2.85546875" style="3" customWidth="1"/>
    <col min="15369" max="15615" width="11.42578125" style="3"/>
    <col min="15616" max="15616" width="2.85546875" style="3" customWidth="1"/>
    <col min="15617" max="15617" width="37.5703125" style="3" customWidth="1"/>
    <col min="15618" max="15619" width="15.7109375" style="3" customWidth="1"/>
    <col min="15620" max="15620" width="2.85546875" style="3" customWidth="1"/>
    <col min="15621" max="15622" width="15.7109375" style="3" customWidth="1"/>
    <col min="15623" max="15624" width="2.85546875" style="3" customWidth="1"/>
    <col min="15625" max="15871" width="11.42578125" style="3"/>
    <col min="15872" max="15872" width="2.85546875" style="3" customWidth="1"/>
    <col min="15873" max="15873" width="37.5703125" style="3" customWidth="1"/>
    <col min="15874" max="15875" width="15.7109375" style="3" customWidth="1"/>
    <col min="15876" max="15876" width="2.85546875" style="3" customWidth="1"/>
    <col min="15877" max="15878" width="15.7109375" style="3" customWidth="1"/>
    <col min="15879" max="15880" width="2.85546875" style="3" customWidth="1"/>
    <col min="15881" max="16127" width="11.42578125" style="3"/>
    <col min="16128" max="16128" width="2.85546875" style="3" customWidth="1"/>
    <col min="16129" max="16129" width="37.5703125" style="3" customWidth="1"/>
    <col min="16130" max="16131" width="15.7109375" style="3" customWidth="1"/>
    <col min="16132" max="16132" width="2.85546875" style="3" customWidth="1"/>
    <col min="16133" max="16134" width="15.7109375" style="3" customWidth="1"/>
    <col min="16135" max="16136" width="2.85546875" style="3" customWidth="1"/>
    <col min="16137" max="16384" width="11.42578125" style="3"/>
  </cols>
  <sheetData>
    <row r="1" spans="1:14" ht="12" customHeight="1" x14ac:dyDescent="0.25">
      <c r="A1" s="1"/>
      <c r="B1" s="1"/>
      <c r="C1" s="1"/>
      <c r="I1" s="1"/>
      <c r="J1" s="1"/>
      <c r="K1" s="1"/>
      <c r="L1" s="1"/>
      <c r="M1" s="1"/>
      <c r="N1" s="1"/>
    </row>
    <row r="2" spans="1:14" ht="12" customHeight="1" x14ac:dyDescent="0.25">
      <c r="A2" s="1"/>
      <c r="B2" s="113" t="s">
        <v>767</v>
      </c>
      <c r="C2" s="2"/>
      <c r="E2" s="111"/>
      <c r="G2" s="1"/>
      <c r="H2" s="1"/>
      <c r="I2" s="1"/>
      <c r="J2" s="1"/>
      <c r="K2" s="1"/>
      <c r="L2" s="1"/>
    </row>
    <row r="3" spans="1:14" ht="12" customHeight="1" x14ac:dyDescent="0.25">
      <c r="A3" s="1"/>
      <c r="B3" s="113" t="s">
        <v>223</v>
      </c>
      <c r="C3" s="2"/>
      <c r="D3" s="111"/>
      <c r="F3" s="1"/>
      <c r="G3" s="1"/>
      <c r="H3" s="1"/>
      <c r="I3" s="1"/>
      <c r="J3" s="1"/>
      <c r="K3" s="1"/>
    </row>
    <row r="4" spans="1:14" ht="12" customHeight="1" x14ac:dyDescent="0.25">
      <c r="A4" s="10"/>
      <c r="B4" s="92" t="s">
        <v>225</v>
      </c>
      <c r="C4" s="2"/>
      <c r="D4" s="111"/>
      <c r="F4" s="1"/>
      <c r="G4" s="1"/>
      <c r="H4" s="1"/>
      <c r="I4" s="1"/>
      <c r="J4" s="1"/>
      <c r="K4" s="1"/>
    </row>
    <row r="5" spans="1:14" ht="12" customHeight="1" x14ac:dyDescent="0.25">
      <c r="A5" s="12"/>
      <c r="B5" s="2014" t="s">
        <v>4</v>
      </c>
      <c r="C5" s="2014" t="s">
        <v>6</v>
      </c>
      <c r="D5" s="1999" t="s">
        <v>7</v>
      </c>
      <c r="E5" s="5"/>
      <c r="F5" s="1"/>
      <c r="G5" s="1"/>
      <c r="H5" s="1"/>
      <c r="I5" s="1"/>
      <c r="J5" s="1"/>
      <c r="K5" s="1"/>
      <c r="L5" s="1"/>
    </row>
    <row r="6" spans="1:14" ht="12" customHeight="1" x14ac:dyDescent="0.25">
      <c r="A6" s="12"/>
      <c r="B6" s="2000"/>
      <c r="C6" s="2000"/>
      <c r="D6" s="2000"/>
      <c r="E6" s="5"/>
      <c r="F6" s="1"/>
      <c r="G6" s="1"/>
      <c r="H6" s="1"/>
      <c r="I6" s="1"/>
      <c r="J6" s="1"/>
      <c r="K6" s="1"/>
      <c r="L6" s="1"/>
    </row>
    <row r="7" spans="1:14" ht="12" customHeight="1" x14ac:dyDescent="0.25">
      <c r="A7" s="12"/>
      <c r="B7" s="2001"/>
      <c r="C7" s="2001"/>
      <c r="D7" s="2001"/>
      <c r="E7" s="7"/>
      <c r="F7" s="10"/>
      <c r="G7" s="10"/>
      <c r="H7" s="10"/>
      <c r="I7" s="10"/>
      <c r="J7" s="10"/>
      <c r="K7" s="10"/>
      <c r="L7" s="10"/>
    </row>
    <row r="8" spans="1:14" ht="12" customHeight="1" x14ac:dyDescent="0.25">
      <c r="A8" s="16"/>
      <c r="B8" s="16"/>
      <c r="C8" s="16"/>
      <c r="D8" s="16"/>
      <c r="E8" s="647"/>
      <c r="F8" s="1"/>
      <c r="G8" s="12"/>
      <c r="H8" s="12"/>
      <c r="I8" s="12"/>
      <c r="J8" s="12"/>
      <c r="K8" s="12"/>
      <c r="L8" s="12"/>
    </row>
    <row r="9" spans="1:14" ht="12" customHeight="1" x14ac:dyDescent="0.25">
      <c r="A9" s="1"/>
      <c r="B9" s="396" t="s">
        <v>11</v>
      </c>
      <c r="C9" s="21"/>
      <c r="D9" s="21"/>
      <c r="E9" s="647"/>
      <c r="F9" s="278"/>
      <c r="G9" s="12"/>
      <c r="H9" s="650"/>
      <c r="I9" s="12"/>
      <c r="J9" s="12"/>
      <c r="K9" s="12"/>
      <c r="L9" s="12"/>
    </row>
    <row r="10" spans="1:14" ht="12" customHeight="1" x14ac:dyDescent="0.25">
      <c r="A10" s="25"/>
      <c r="B10" s="1233" t="s">
        <v>135</v>
      </c>
      <c r="C10" s="1588">
        <v>32.795143000000003</v>
      </c>
      <c r="D10" s="998">
        <v>20.310573999999999</v>
      </c>
      <c r="E10" s="647"/>
      <c r="F10" s="651"/>
      <c r="G10" s="647"/>
      <c r="H10" s="647"/>
      <c r="I10" s="16"/>
      <c r="J10" s="16"/>
      <c r="K10" s="16"/>
      <c r="L10" s="16"/>
    </row>
    <row r="11" spans="1:14" ht="12" customHeight="1" x14ac:dyDescent="0.25">
      <c r="A11" s="25"/>
      <c r="B11" s="1235" t="s">
        <v>136</v>
      </c>
      <c r="C11" s="1589">
        <v>6.05</v>
      </c>
      <c r="D11" s="1285">
        <v>5.38</v>
      </c>
      <c r="E11" s="647"/>
      <c r="F11" s="651"/>
      <c r="G11" s="647"/>
      <c r="H11" s="647"/>
      <c r="I11" s="1"/>
      <c r="J11" s="1"/>
      <c r="K11" s="1"/>
      <c r="L11" s="1"/>
    </row>
    <row r="12" spans="1:14" ht="12" customHeight="1" x14ac:dyDescent="0.25">
      <c r="A12" s="25"/>
      <c r="B12" s="157" t="s">
        <v>30</v>
      </c>
      <c r="C12" s="1593">
        <f>SUM(C10:C11)</f>
        <v>38.845143</v>
      </c>
      <c r="D12" s="1593">
        <f>SUM(D10:D11)</f>
        <v>25.690573999999998</v>
      </c>
      <c r="E12" s="647"/>
      <c r="F12" s="651"/>
      <c r="G12" s="166"/>
      <c r="H12" s="166"/>
      <c r="I12" s="1"/>
      <c r="J12" s="1"/>
      <c r="K12" s="1"/>
      <c r="L12" s="1"/>
    </row>
    <row r="13" spans="1:14" ht="12" customHeight="1" x14ac:dyDescent="0.25">
      <c r="A13" s="1"/>
      <c r="B13" s="57"/>
      <c r="C13" s="166"/>
      <c r="D13" s="166"/>
      <c r="E13" s="647"/>
      <c r="F13" s="166"/>
      <c r="G13" s="166"/>
      <c r="H13" s="166"/>
      <c r="I13" s="1"/>
      <c r="J13" s="1"/>
      <c r="K13" s="1"/>
      <c r="L13" s="1"/>
    </row>
    <row r="14" spans="1:14" ht="12" customHeight="1" x14ac:dyDescent="0.25">
      <c r="A14" s="1"/>
      <c r="B14" s="396" t="s">
        <v>31</v>
      </c>
      <c r="C14" s="29"/>
      <c r="D14" s="29"/>
      <c r="E14" s="647"/>
      <c r="F14" s="651"/>
      <c r="G14" s="23"/>
      <c r="H14" s="23"/>
      <c r="I14" s="21"/>
      <c r="J14" s="21"/>
      <c r="K14" s="21"/>
      <c r="L14" s="21"/>
    </row>
    <row r="15" spans="1:14" ht="12" customHeight="1" x14ac:dyDescent="0.25">
      <c r="A15" s="25"/>
      <c r="B15" s="1274" t="s">
        <v>151</v>
      </c>
      <c r="C15" s="1570">
        <v>2639.1</v>
      </c>
      <c r="D15" s="1271">
        <v>2463.23</v>
      </c>
      <c r="E15" s="647"/>
      <c r="F15" s="651"/>
      <c r="G15" s="648"/>
      <c r="H15" s="648"/>
      <c r="I15" s="21"/>
      <c r="J15" s="21"/>
      <c r="K15" s="21"/>
      <c r="L15" s="21"/>
    </row>
    <row r="16" spans="1:14" ht="12" customHeight="1" x14ac:dyDescent="0.25">
      <c r="A16" s="1"/>
      <c r="B16" s="157" t="s">
        <v>30</v>
      </c>
      <c r="C16" s="1594">
        <f>SUM(C15:C15)</f>
        <v>2639.1</v>
      </c>
      <c r="D16" s="1594">
        <f>SUM(D15:D15)</f>
        <v>2463.23</v>
      </c>
      <c r="E16" s="647"/>
      <c r="F16" s="21"/>
      <c r="G16" s="21"/>
      <c r="H16" s="166"/>
      <c r="I16" s="1"/>
      <c r="J16" s="1"/>
      <c r="K16" s="1"/>
      <c r="L16" s="1"/>
    </row>
    <row r="17" spans="1:12" ht="12" customHeight="1" x14ac:dyDescent="0.25">
      <c r="A17" s="1"/>
      <c r="B17" s="48"/>
      <c r="C17" s="21"/>
      <c r="D17" s="21"/>
      <c r="E17" s="647"/>
      <c r="F17" s="21"/>
      <c r="G17" s="21"/>
      <c r="H17" s="23"/>
      <c r="I17" s="21"/>
      <c r="J17" s="21"/>
      <c r="K17" s="21"/>
      <c r="L17" s="21"/>
    </row>
    <row r="18" spans="1:12" ht="12" customHeight="1" x14ac:dyDescent="0.25">
      <c r="A18" s="25"/>
      <c r="B18" s="396" t="s">
        <v>64</v>
      </c>
      <c r="C18" s="29"/>
      <c r="D18" s="29"/>
      <c r="E18" s="647"/>
      <c r="F18" s="166"/>
      <c r="G18" s="23"/>
      <c r="H18" s="23"/>
      <c r="I18" s="21"/>
      <c r="J18" s="21"/>
      <c r="K18" s="21"/>
      <c r="L18" s="21"/>
    </row>
    <row r="19" spans="1:12" ht="12" customHeight="1" x14ac:dyDescent="0.25">
      <c r="A19" s="25"/>
      <c r="B19" s="1233" t="s">
        <v>720</v>
      </c>
      <c r="C19" s="1590">
        <v>778.232574</v>
      </c>
      <c r="D19" s="1202">
        <v>803.07401100000004</v>
      </c>
      <c r="E19" s="647"/>
      <c r="F19" s="166"/>
      <c r="G19" s="649"/>
      <c r="H19" s="649"/>
      <c r="I19" s="1"/>
      <c r="J19" s="1"/>
      <c r="K19" s="1"/>
      <c r="L19" s="1"/>
    </row>
    <row r="20" spans="1:12" ht="12" customHeight="1" x14ac:dyDescent="0.25">
      <c r="A20" s="25"/>
      <c r="B20" s="1234" t="s">
        <v>758</v>
      </c>
      <c r="C20" s="1591">
        <v>833.71486900000002</v>
      </c>
      <c r="D20" s="971">
        <v>819.27</v>
      </c>
      <c r="E20" s="647"/>
      <c r="F20" s="651"/>
      <c r="G20" s="649"/>
      <c r="H20" s="649"/>
      <c r="I20" s="1"/>
      <c r="J20" s="1"/>
      <c r="K20" s="1"/>
      <c r="L20" s="1"/>
    </row>
    <row r="21" spans="1:12" ht="12" customHeight="1" x14ac:dyDescent="0.25">
      <c r="A21" s="25"/>
      <c r="B21" s="1234" t="s">
        <v>181</v>
      </c>
      <c r="C21" s="1591">
        <v>19.104405</v>
      </c>
      <c r="D21" s="971">
        <v>14</v>
      </c>
      <c r="E21" s="647"/>
      <c r="F21" s="651"/>
      <c r="G21" s="649"/>
      <c r="H21" s="649"/>
      <c r="I21" s="1"/>
      <c r="J21" s="1"/>
      <c r="K21" s="1"/>
      <c r="L21" s="1"/>
    </row>
    <row r="22" spans="1:12" ht="12" customHeight="1" x14ac:dyDescent="0.25">
      <c r="A22" s="25"/>
      <c r="B22" s="1235" t="s">
        <v>197</v>
      </c>
      <c r="C22" s="1592">
        <v>33.994</v>
      </c>
      <c r="D22" s="1300">
        <v>35</v>
      </c>
      <c r="E22" s="647"/>
      <c r="F22" s="651"/>
      <c r="G22" s="649"/>
      <c r="H22" s="649"/>
      <c r="I22" s="1"/>
      <c r="J22" s="1"/>
      <c r="K22" s="1"/>
      <c r="L22" s="1"/>
    </row>
    <row r="23" spans="1:12" ht="12" customHeight="1" x14ac:dyDescent="0.25">
      <c r="A23" s="226"/>
      <c r="B23" s="227" t="s">
        <v>30</v>
      </c>
      <c r="C23" s="211">
        <f>SUM(C19:C22)</f>
        <v>1665.045848</v>
      </c>
      <c r="D23" s="211">
        <f>SUM(D19:D22)</f>
        <v>1671.3440110000001</v>
      </c>
      <c r="E23" s="647"/>
      <c r="F23" s="651"/>
      <c r="G23" s="166"/>
      <c r="H23" s="166"/>
      <c r="I23" s="1"/>
      <c r="J23" s="1"/>
      <c r="K23" s="1"/>
      <c r="L23" s="1"/>
    </row>
    <row r="24" spans="1:12" ht="12" customHeight="1" x14ac:dyDescent="0.25">
      <c r="A24" s="1"/>
      <c r="B24" s="157"/>
      <c r="C24" s="211"/>
      <c r="D24" s="211"/>
      <c r="E24" s="647"/>
      <c r="F24" s="651"/>
      <c r="G24" s="166"/>
      <c r="H24" s="166"/>
      <c r="I24" s="1"/>
      <c r="J24" s="1"/>
      <c r="K24" s="1"/>
      <c r="L24" s="1"/>
    </row>
    <row r="25" spans="1:12" ht="12" customHeight="1" x14ac:dyDescent="0.25">
      <c r="A25" s="1"/>
      <c r="B25" s="229" t="s">
        <v>132</v>
      </c>
      <c r="C25" s="598">
        <f>C23+C16+C12</f>
        <v>4342.9909909999997</v>
      </c>
      <c r="D25" s="598">
        <f>D23+D16+D12</f>
        <v>4160.2645850000008</v>
      </c>
      <c r="E25" s="647"/>
      <c r="F25" s="231"/>
      <c r="G25" s="166"/>
      <c r="H25" s="166"/>
      <c r="I25" s="1"/>
      <c r="J25" s="1"/>
      <c r="K25" s="1"/>
      <c r="L25" s="1"/>
    </row>
    <row r="26" spans="1:12" ht="12" customHeight="1" x14ac:dyDescent="0.25">
      <c r="A26" s="1"/>
      <c r="B26" s="157"/>
      <c r="C26" s="1651"/>
      <c r="D26" s="1651"/>
      <c r="E26" s="647"/>
      <c r="F26" s="231"/>
      <c r="G26" s="166"/>
      <c r="H26" s="166"/>
      <c r="I26" s="1"/>
      <c r="J26" s="1"/>
      <c r="K26" s="1"/>
      <c r="L26" s="1"/>
    </row>
    <row r="27" spans="1:12" ht="12" customHeight="1" x14ac:dyDescent="0.25">
      <c r="A27" s="1"/>
      <c r="B27" s="157"/>
      <c r="C27" s="231"/>
      <c r="D27" s="231"/>
      <c r="E27" s="647"/>
      <c r="F27" s="231"/>
      <c r="G27" s="166"/>
      <c r="H27" s="166"/>
      <c r="I27" s="1"/>
      <c r="J27" s="1"/>
      <c r="K27" s="1"/>
      <c r="L27" s="1"/>
    </row>
    <row r="28" spans="1:12" ht="12" customHeight="1" x14ac:dyDescent="0.25"/>
    <row r="29" spans="1:12" ht="12" customHeight="1" x14ac:dyDescent="0.25"/>
    <row r="30" spans="1:12" ht="12" customHeight="1" x14ac:dyDescent="0.25"/>
    <row r="31" spans="1:12" ht="12" customHeight="1" x14ac:dyDescent="0.25"/>
    <row r="32" spans="1:12" ht="12" customHeight="1" x14ac:dyDescent="0.25"/>
    <row r="33" spans="1:1" ht="12" customHeight="1" x14ac:dyDescent="0.25"/>
    <row r="34" spans="1:1" ht="12" customHeight="1" x14ac:dyDescent="0.25"/>
    <row r="35" spans="1:1" ht="12" customHeight="1" x14ac:dyDescent="0.25"/>
    <row r="36" spans="1:1" ht="12" customHeight="1" x14ac:dyDescent="0.25"/>
    <row r="37" spans="1:1" ht="12" customHeight="1" x14ac:dyDescent="0.25"/>
    <row r="38" spans="1:1" ht="12" customHeight="1" x14ac:dyDescent="0.25"/>
    <row r="39" spans="1:1" ht="12" customHeight="1" x14ac:dyDescent="0.25"/>
    <row r="40" spans="1:1" ht="12" customHeight="1" x14ac:dyDescent="0.25">
      <c r="A40" s="92"/>
    </row>
  </sheetData>
  <mergeCells count="3">
    <mergeCell ref="B5:B7"/>
    <mergeCell ref="C5:C7"/>
    <mergeCell ref="D5:D7"/>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J29"/>
  <sheetViews>
    <sheetView showGridLines="0" zoomScale="85" zoomScaleNormal="85" workbookViewId="0">
      <selection activeCell="N41" sqref="N41"/>
    </sheetView>
  </sheetViews>
  <sheetFormatPr defaultRowHeight="15" x14ac:dyDescent="0.25"/>
  <cols>
    <col min="1" max="1" width="3.5703125" customWidth="1"/>
    <col min="2" max="2" width="45.42578125" bestFit="1" customWidth="1"/>
    <col min="3" max="3" width="13.5703125" bestFit="1" customWidth="1"/>
    <col min="4" max="4" width="12.42578125" bestFit="1" customWidth="1"/>
    <col min="5" max="5" width="17.5703125" customWidth="1"/>
    <col min="7" max="7" width="18.5703125" customWidth="1"/>
    <col min="8" max="8" width="23" customWidth="1"/>
    <col min="9" max="9" width="17.42578125" customWidth="1"/>
  </cols>
  <sheetData>
    <row r="2" spans="2:10" x14ac:dyDescent="0.25">
      <c r="B2" s="240" t="s">
        <v>768</v>
      </c>
      <c r="C2" s="5"/>
      <c r="D2" s="5"/>
      <c r="E2" s="5"/>
      <c r="F2" s="2"/>
      <c r="G2" s="5"/>
      <c r="H2" s="5"/>
      <c r="I2" s="5"/>
      <c r="J2" s="3"/>
    </row>
    <row r="3" spans="2:10" x14ac:dyDescent="0.25">
      <c r="B3" s="113" t="s">
        <v>234</v>
      </c>
      <c r="C3" s="92"/>
      <c r="D3" s="1666"/>
      <c r="E3" s="1666"/>
      <c r="F3" s="2"/>
      <c r="G3" s="92"/>
      <c r="H3" s="1666"/>
      <c r="I3" s="1666"/>
      <c r="J3" s="3"/>
    </row>
    <row r="4" spans="2:10" x14ac:dyDescent="0.25">
      <c r="B4" s="1999" t="s">
        <v>4</v>
      </c>
      <c r="C4" s="2009">
        <v>2016</v>
      </c>
      <c r="D4" s="2010"/>
      <c r="E4" s="2011"/>
      <c r="F4" s="2"/>
      <c r="G4" s="2009">
        <v>2015</v>
      </c>
      <c r="H4" s="2010"/>
      <c r="I4" s="2011"/>
      <c r="J4" s="3"/>
    </row>
    <row r="5" spans="2:10" ht="30" x14ac:dyDescent="0.25">
      <c r="B5" s="2000"/>
      <c r="C5" s="1662" t="s">
        <v>235</v>
      </c>
      <c r="D5" s="1662" t="s">
        <v>236</v>
      </c>
      <c r="E5" s="1661" t="s">
        <v>237</v>
      </c>
      <c r="F5" s="111"/>
      <c r="G5" s="1661" t="s">
        <v>235</v>
      </c>
      <c r="H5" s="1661" t="s">
        <v>236</v>
      </c>
      <c r="I5" s="1661" t="s">
        <v>237</v>
      </c>
      <c r="J5" s="3"/>
    </row>
    <row r="6" spans="2:10" x14ac:dyDescent="0.25">
      <c r="B6" s="16"/>
      <c r="C6" s="16"/>
      <c r="D6" s="16"/>
      <c r="E6" s="16"/>
      <c r="F6" s="2"/>
      <c r="G6" s="16"/>
      <c r="H6" s="16"/>
      <c r="I6" s="16"/>
      <c r="J6" s="3"/>
    </row>
    <row r="7" spans="2:10" x14ac:dyDescent="0.25">
      <c r="B7" s="20" t="s">
        <v>11</v>
      </c>
      <c r="C7" s="21"/>
      <c r="D7" s="21"/>
      <c r="E7" s="21"/>
      <c r="F7" s="112"/>
      <c r="G7" s="21"/>
      <c r="H7" s="21"/>
      <c r="I7" s="21"/>
      <c r="J7" s="3"/>
    </row>
    <row r="8" spans="2:10" x14ac:dyDescent="0.25">
      <c r="B8" s="1236" t="s">
        <v>135</v>
      </c>
      <c r="C8" s="652">
        <v>9</v>
      </c>
      <c r="D8" s="652">
        <v>9</v>
      </c>
      <c r="E8" s="1216">
        <v>0</v>
      </c>
      <c r="F8" s="112"/>
      <c r="G8" s="652">
        <v>9</v>
      </c>
      <c r="H8" s="633">
        <v>9</v>
      </c>
      <c r="I8" s="634" t="s">
        <v>131</v>
      </c>
      <c r="J8" s="3"/>
    </row>
    <row r="9" spans="2:10" x14ac:dyDescent="0.25">
      <c r="B9" s="1239" t="s">
        <v>136</v>
      </c>
      <c r="C9" s="654">
        <v>25</v>
      </c>
      <c r="D9" s="654">
        <v>25</v>
      </c>
      <c r="E9" s="1293">
        <v>0</v>
      </c>
      <c r="F9" s="166"/>
      <c r="G9" s="654">
        <v>25</v>
      </c>
      <c r="H9" s="655">
        <v>25</v>
      </c>
      <c r="I9" s="656" t="s">
        <v>131</v>
      </c>
      <c r="J9" s="3"/>
    </row>
    <row r="10" spans="2:10" x14ac:dyDescent="0.25">
      <c r="B10" s="267"/>
      <c r="C10" s="267"/>
      <c r="D10" s="267"/>
      <c r="E10" s="267"/>
      <c r="F10" s="267"/>
      <c r="G10" s="266"/>
      <c r="H10" s="266"/>
      <c r="I10" s="266"/>
      <c r="J10" s="3"/>
    </row>
    <row r="11" spans="2:10" x14ac:dyDescent="0.25">
      <c r="B11" s="57"/>
      <c r="C11" s="611"/>
      <c r="D11" s="611"/>
      <c r="E11" s="611"/>
      <c r="F11" s="166"/>
      <c r="G11" s="267"/>
      <c r="H11" s="267"/>
      <c r="I11" s="267"/>
      <c r="J11" s="3"/>
    </row>
    <row r="12" spans="2:10" x14ac:dyDescent="0.25">
      <c r="B12" s="20" t="s">
        <v>31</v>
      </c>
      <c r="C12" s="611"/>
      <c r="D12" s="611"/>
      <c r="E12" s="611"/>
      <c r="F12" s="166"/>
      <c r="G12" s="267"/>
      <c r="H12" s="267"/>
      <c r="I12" s="267"/>
      <c r="J12" s="3"/>
    </row>
    <row r="13" spans="2:10" x14ac:dyDescent="0.25">
      <c r="B13" s="1577" t="s">
        <v>151</v>
      </c>
      <c r="C13" s="1580">
        <v>133</v>
      </c>
      <c r="D13" s="1580">
        <v>0</v>
      </c>
      <c r="E13" s="1581">
        <v>0</v>
      </c>
      <c r="F13" s="166"/>
      <c r="G13" s="1582">
        <v>134</v>
      </c>
      <c r="H13" s="1583">
        <v>0</v>
      </c>
      <c r="I13" s="1584">
        <v>0</v>
      </c>
      <c r="J13" s="3"/>
    </row>
    <row r="14" spans="2:10" x14ac:dyDescent="0.25">
      <c r="B14" s="72"/>
      <c r="C14" s="610"/>
      <c r="D14" s="610"/>
      <c r="E14" s="610"/>
      <c r="F14" s="166"/>
      <c r="G14" s="266"/>
      <c r="H14" s="266"/>
      <c r="I14" s="266"/>
      <c r="J14" s="3"/>
    </row>
    <row r="15" spans="2:10" x14ac:dyDescent="0.25">
      <c r="B15" s="48"/>
      <c r="C15" s="611"/>
      <c r="D15" s="611"/>
      <c r="E15" s="611"/>
      <c r="F15" s="166"/>
      <c r="G15" s="267"/>
      <c r="H15" s="267"/>
      <c r="I15" s="267"/>
      <c r="J15" s="3"/>
    </row>
    <row r="16" spans="2:10" x14ac:dyDescent="0.25">
      <c r="B16" s="20" t="s">
        <v>64</v>
      </c>
      <c r="C16" s="611"/>
      <c r="D16" s="611"/>
      <c r="E16" s="611"/>
      <c r="F16" s="166"/>
      <c r="G16" s="267"/>
      <c r="H16" s="267"/>
      <c r="I16" s="267"/>
      <c r="J16" s="3"/>
    </row>
    <row r="17" spans="2:10" x14ac:dyDescent="0.25">
      <c r="B17" s="1236" t="s">
        <v>720</v>
      </c>
      <c r="C17" s="652">
        <v>4</v>
      </c>
      <c r="D17" s="652">
        <v>4</v>
      </c>
      <c r="E17" s="1216">
        <v>0</v>
      </c>
      <c r="F17" s="166"/>
      <c r="G17" s="652">
        <v>4</v>
      </c>
      <c r="H17" s="633">
        <v>4</v>
      </c>
      <c r="I17" s="634">
        <v>0</v>
      </c>
      <c r="J17" s="3"/>
    </row>
    <row r="18" spans="2:10" x14ac:dyDescent="0.25">
      <c r="B18" s="1237" t="s">
        <v>757</v>
      </c>
      <c r="C18" s="653">
        <v>19</v>
      </c>
      <c r="D18" s="653">
        <v>16</v>
      </c>
      <c r="E18" s="1219">
        <v>14</v>
      </c>
      <c r="F18" s="166"/>
      <c r="G18" s="653">
        <v>24</v>
      </c>
      <c r="H18" s="160">
        <v>15</v>
      </c>
      <c r="I18" s="635">
        <v>15</v>
      </c>
      <c r="J18" s="3"/>
    </row>
    <row r="19" spans="2:10" x14ac:dyDescent="0.25">
      <c r="B19" s="1237" t="s">
        <v>181</v>
      </c>
      <c r="C19" s="653">
        <v>14</v>
      </c>
      <c r="D19" s="653">
        <v>14</v>
      </c>
      <c r="E19" s="1219">
        <v>0</v>
      </c>
      <c r="F19" s="166"/>
      <c r="G19" s="653">
        <v>17</v>
      </c>
      <c r="H19" s="160">
        <v>17</v>
      </c>
      <c r="I19" s="635">
        <v>0</v>
      </c>
      <c r="J19" s="3"/>
    </row>
    <row r="20" spans="2:10" x14ac:dyDescent="0.25">
      <c r="B20" s="1587" t="s">
        <v>197</v>
      </c>
      <c r="C20" s="654">
        <v>17</v>
      </c>
      <c r="D20" s="654">
        <v>17</v>
      </c>
      <c r="E20" s="1293">
        <v>0</v>
      </c>
      <c r="F20" s="112"/>
      <c r="G20" s="654">
        <v>19</v>
      </c>
      <c r="H20" s="655">
        <v>19</v>
      </c>
      <c r="I20" s="656">
        <v>0</v>
      </c>
      <c r="J20" s="3"/>
    </row>
    <row r="21" spans="2:10" x14ac:dyDescent="0.25">
      <c r="B21" s="6"/>
      <c r="C21" s="1585"/>
      <c r="D21" s="1585"/>
      <c r="E21" s="1586"/>
      <c r="F21" s="112"/>
      <c r="G21" s="278"/>
      <c r="H21" s="278"/>
      <c r="I21" s="278"/>
      <c r="J21" s="3"/>
    </row>
    <row r="22" spans="2:10" x14ac:dyDescent="0.25">
      <c r="B22" s="87" t="s">
        <v>110</v>
      </c>
      <c r="C22" s="1"/>
      <c r="D22" s="1"/>
      <c r="E22" s="1"/>
      <c r="F22" s="2"/>
      <c r="G22" s="1"/>
      <c r="H22" s="1"/>
      <c r="I22" s="1"/>
      <c r="J22" s="3"/>
    </row>
    <row r="23" spans="2:10" x14ac:dyDescent="0.25">
      <c r="B23" s="87" t="s">
        <v>111</v>
      </c>
      <c r="C23" s="1"/>
      <c r="D23" s="1"/>
      <c r="E23" s="1"/>
      <c r="F23" s="2"/>
      <c r="G23" s="1"/>
      <c r="H23" s="1"/>
      <c r="I23" s="1"/>
      <c r="J23" s="3"/>
    </row>
    <row r="24" spans="2:10" x14ac:dyDescent="0.25">
      <c r="B24" s="87" t="s">
        <v>112</v>
      </c>
      <c r="C24" s="1"/>
      <c r="D24" s="1"/>
      <c r="E24" s="1"/>
      <c r="F24" s="2"/>
      <c r="G24" s="1"/>
      <c r="H24" s="1"/>
      <c r="I24" s="1"/>
      <c r="J24" s="3"/>
    </row>
    <row r="25" spans="2:10" x14ac:dyDescent="0.25">
      <c r="B25" s="94" t="s">
        <v>113</v>
      </c>
      <c r="C25" s="112"/>
      <c r="D25" s="112"/>
      <c r="E25" s="112"/>
      <c r="F25" s="2"/>
      <c r="G25" s="112"/>
      <c r="H25" s="112"/>
      <c r="I25" s="112"/>
      <c r="J25" s="3"/>
    </row>
    <row r="26" spans="2:10" x14ac:dyDescent="0.25">
      <c r="B26" s="87" t="s">
        <v>133</v>
      </c>
      <c r="C26" s="112"/>
      <c r="D26" s="112"/>
      <c r="E26" s="112"/>
      <c r="F26" s="2"/>
      <c r="G26" s="112"/>
      <c r="H26" s="112"/>
      <c r="I26" s="112"/>
      <c r="J26" s="3"/>
    </row>
    <row r="27" spans="2:10" x14ac:dyDescent="0.25">
      <c r="B27" s="87" t="s">
        <v>134</v>
      </c>
      <c r="C27" s="112"/>
      <c r="D27" s="112"/>
      <c r="E27" s="112"/>
      <c r="F27" s="2"/>
      <c r="G27" s="112"/>
      <c r="H27" s="112"/>
      <c r="I27" s="112"/>
      <c r="J27" s="3"/>
    </row>
    <row r="28" spans="2:10" x14ac:dyDescent="0.25">
      <c r="B28" s="2"/>
      <c r="C28" s="112"/>
      <c r="D28" s="112"/>
      <c r="E28" s="112"/>
      <c r="F28" s="2"/>
      <c r="G28" s="112"/>
      <c r="H28" s="112"/>
      <c r="I28" s="112"/>
      <c r="J28" s="3"/>
    </row>
    <row r="29" spans="2:10" x14ac:dyDescent="0.25">
      <c r="B29" s="112"/>
      <c r="C29" s="112"/>
      <c r="D29" s="2"/>
      <c r="E29" s="2"/>
      <c r="F29" s="2"/>
      <c r="G29" s="111"/>
      <c r="H29" s="2"/>
      <c r="I29" s="3"/>
      <c r="J29" s="3"/>
    </row>
  </sheetData>
  <mergeCells count="3">
    <mergeCell ref="B4:B5"/>
    <mergeCell ref="C4:E4"/>
    <mergeCell ref="G4:I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V65"/>
  <sheetViews>
    <sheetView showGridLines="0" zoomScale="85" zoomScaleNormal="85" workbookViewId="0">
      <selection activeCell="U19" sqref="U19"/>
    </sheetView>
  </sheetViews>
  <sheetFormatPr defaultColWidth="11.42578125" defaultRowHeight="15" x14ac:dyDescent="0.25"/>
  <cols>
    <col min="1" max="1" width="2.85546875" style="112" customWidth="1"/>
    <col min="2" max="2" width="37.5703125" style="112" customWidth="1"/>
    <col min="3" max="3" width="5.85546875" style="149" customWidth="1"/>
    <col min="4" max="4" width="2.85546875" style="149" customWidth="1"/>
    <col min="5" max="7" width="15.7109375" style="112" customWidth="1"/>
    <col min="8" max="8" width="2.85546875" style="2" customWidth="1"/>
    <col min="9" max="11" width="15.7109375" style="112" customWidth="1"/>
    <col min="12" max="12" width="2.85546875" style="2" customWidth="1"/>
    <col min="13" max="15" width="15.7109375" style="112" customWidth="1"/>
    <col min="16" max="16" width="2.85546875" style="2" customWidth="1"/>
    <col min="17" max="19" width="15.7109375" style="112" customWidth="1"/>
    <col min="20" max="20" width="2.85546875" style="2" customWidth="1"/>
    <col min="21" max="22" width="15.7109375" style="2" customWidth="1"/>
    <col min="23" max="23" width="2.85546875" style="2" customWidth="1"/>
    <col min="24" max="24" width="37.5703125" style="112" customWidth="1"/>
    <col min="25" max="25" width="2.85546875" style="149" customWidth="1"/>
    <col min="26" max="28" width="15.7109375" style="112" customWidth="1"/>
    <col min="29" max="29" width="2.85546875" style="2" customWidth="1"/>
    <col min="30" max="32" width="15.7109375" style="112" customWidth="1"/>
    <col min="33" max="33" width="2.85546875" style="2" customWidth="1"/>
    <col min="34" max="36" width="15.7109375" style="112" customWidth="1"/>
    <col min="37" max="37" width="2.85546875" style="2" customWidth="1"/>
    <col min="38" max="40" width="15.7109375" style="112" customWidth="1"/>
    <col min="41" max="41" width="2.85546875" style="2" customWidth="1"/>
    <col min="42" max="256" width="11.42578125" style="2"/>
    <col min="257" max="257" width="2.85546875" style="2" customWidth="1"/>
    <col min="258" max="258" width="37.5703125" style="2" customWidth="1"/>
    <col min="259" max="259" width="5.85546875" style="2" customWidth="1"/>
    <col min="260" max="260" width="2.85546875" style="2" customWidth="1"/>
    <col min="261" max="263" width="15.7109375" style="2" customWidth="1"/>
    <col min="264" max="264" width="2.85546875" style="2" customWidth="1"/>
    <col min="265" max="267" width="15.7109375" style="2" customWidth="1"/>
    <col min="268" max="268" width="2.85546875" style="2" customWidth="1"/>
    <col min="269" max="271" width="15.7109375" style="2" customWidth="1"/>
    <col min="272" max="272" width="2.85546875" style="2" customWidth="1"/>
    <col min="273" max="275" width="15.7109375" style="2" customWidth="1"/>
    <col min="276" max="276" width="2.85546875" style="2" customWidth="1"/>
    <col min="277" max="278" width="15.7109375" style="2" customWidth="1"/>
    <col min="279" max="279" width="2.85546875" style="2" customWidth="1"/>
    <col min="280" max="280" width="37.5703125" style="2" customWidth="1"/>
    <col min="281" max="281" width="2.85546875" style="2" customWidth="1"/>
    <col min="282" max="284" width="15.7109375" style="2" customWidth="1"/>
    <col min="285" max="285" width="2.85546875" style="2" customWidth="1"/>
    <col min="286" max="288" width="15.7109375" style="2" customWidth="1"/>
    <col min="289" max="289" width="2.85546875" style="2" customWidth="1"/>
    <col min="290" max="292" width="15.7109375" style="2" customWidth="1"/>
    <col min="293" max="293" width="2.85546875" style="2" customWidth="1"/>
    <col min="294" max="296" width="15.7109375" style="2" customWidth="1"/>
    <col min="297" max="297" width="2.85546875" style="2" customWidth="1"/>
    <col min="298" max="512" width="11.42578125" style="2"/>
    <col min="513" max="513" width="2.85546875" style="2" customWidth="1"/>
    <col min="514" max="514" width="37.5703125" style="2" customWidth="1"/>
    <col min="515" max="515" width="5.85546875" style="2" customWidth="1"/>
    <col min="516" max="516" width="2.85546875" style="2" customWidth="1"/>
    <col min="517" max="519" width="15.7109375" style="2" customWidth="1"/>
    <col min="520" max="520" width="2.85546875" style="2" customWidth="1"/>
    <col min="521" max="523" width="15.7109375" style="2" customWidth="1"/>
    <col min="524" max="524" width="2.85546875" style="2" customWidth="1"/>
    <col min="525" max="527" width="15.7109375" style="2" customWidth="1"/>
    <col min="528" max="528" width="2.85546875" style="2" customWidth="1"/>
    <col min="529" max="531" width="15.7109375" style="2" customWidth="1"/>
    <col min="532" max="532" width="2.85546875" style="2" customWidth="1"/>
    <col min="533" max="534" width="15.7109375" style="2" customWidth="1"/>
    <col min="535" max="535" width="2.85546875" style="2" customWidth="1"/>
    <col min="536" max="536" width="37.5703125" style="2" customWidth="1"/>
    <col min="537" max="537" width="2.85546875" style="2" customWidth="1"/>
    <col min="538" max="540" width="15.7109375" style="2" customWidth="1"/>
    <col min="541" max="541" width="2.85546875" style="2" customWidth="1"/>
    <col min="542" max="544" width="15.7109375" style="2" customWidth="1"/>
    <col min="545" max="545" width="2.85546875" style="2" customWidth="1"/>
    <col min="546" max="548" width="15.7109375" style="2" customWidth="1"/>
    <col min="549" max="549" width="2.85546875" style="2" customWidth="1"/>
    <col min="550" max="552" width="15.7109375" style="2" customWidth="1"/>
    <col min="553" max="553" width="2.85546875" style="2" customWidth="1"/>
    <col min="554" max="768" width="11.42578125" style="2"/>
    <col min="769" max="769" width="2.85546875" style="2" customWidth="1"/>
    <col min="770" max="770" width="37.5703125" style="2" customWidth="1"/>
    <col min="771" max="771" width="5.85546875" style="2" customWidth="1"/>
    <col min="772" max="772" width="2.85546875" style="2" customWidth="1"/>
    <col min="773" max="775" width="15.7109375" style="2" customWidth="1"/>
    <col min="776" max="776" width="2.85546875" style="2" customWidth="1"/>
    <col min="777" max="779" width="15.7109375" style="2" customWidth="1"/>
    <col min="780" max="780" width="2.85546875" style="2" customWidth="1"/>
    <col min="781" max="783" width="15.7109375" style="2" customWidth="1"/>
    <col min="784" max="784" width="2.85546875" style="2" customWidth="1"/>
    <col min="785" max="787" width="15.7109375" style="2" customWidth="1"/>
    <col min="788" max="788" width="2.85546875" style="2" customWidth="1"/>
    <col min="789" max="790" width="15.7109375" style="2" customWidth="1"/>
    <col min="791" max="791" width="2.85546875" style="2" customWidth="1"/>
    <col min="792" max="792" width="37.5703125" style="2" customWidth="1"/>
    <col min="793" max="793" width="2.85546875" style="2" customWidth="1"/>
    <col min="794" max="796" width="15.7109375" style="2" customWidth="1"/>
    <col min="797" max="797" width="2.85546875" style="2" customWidth="1"/>
    <col min="798" max="800" width="15.7109375" style="2" customWidth="1"/>
    <col min="801" max="801" width="2.85546875" style="2" customWidth="1"/>
    <col min="802" max="804" width="15.7109375" style="2" customWidth="1"/>
    <col min="805" max="805" width="2.85546875" style="2" customWidth="1"/>
    <col min="806" max="808" width="15.7109375" style="2" customWidth="1"/>
    <col min="809" max="809" width="2.85546875" style="2" customWidth="1"/>
    <col min="810" max="1024" width="11.42578125" style="2"/>
    <col min="1025" max="1025" width="2.85546875" style="2" customWidth="1"/>
    <col min="1026" max="1026" width="37.5703125" style="2" customWidth="1"/>
    <col min="1027" max="1027" width="5.85546875" style="2" customWidth="1"/>
    <col min="1028" max="1028" width="2.85546875" style="2" customWidth="1"/>
    <col min="1029" max="1031" width="15.7109375" style="2" customWidth="1"/>
    <col min="1032" max="1032" width="2.85546875" style="2" customWidth="1"/>
    <col min="1033" max="1035" width="15.7109375" style="2" customWidth="1"/>
    <col min="1036" max="1036" width="2.85546875" style="2" customWidth="1"/>
    <col min="1037" max="1039" width="15.7109375" style="2" customWidth="1"/>
    <col min="1040" max="1040" width="2.85546875" style="2" customWidth="1"/>
    <col min="1041" max="1043" width="15.7109375" style="2" customWidth="1"/>
    <col min="1044" max="1044" width="2.85546875" style="2" customWidth="1"/>
    <col min="1045" max="1046" width="15.7109375" style="2" customWidth="1"/>
    <col min="1047" max="1047" width="2.85546875" style="2" customWidth="1"/>
    <col min="1048" max="1048" width="37.5703125" style="2" customWidth="1"/>
    <col min="1049" max="1049" width="2.85546875" style="2" customWidth="1"/>
    <col min="1050" max="1052" width="15.7109375" style="2" customWidth="1"/>
    <col min="1053" max="1053" width="2.85546875" style="2" customWidth="1"/>
    <col min="1054" max="1056" width="15.7109375" style="2" customWidth="1"/>
    <col min="1057" max="1057" width="2.85546875" style="2" customWidth="1"/>
    <col min="1058" max="1060" width="15.7109375" style="2" customWidth="1"/>
    <col min="1061" max="1061" width="2.85546875" style="2" customWidth="1"/>
    <col min="1062" max="1064" width="15.7109375" style="2" customWidth="1"/>
    <col min="1065" max="1065" width="2.85546875" style="2" customWidth="1"/>
    <col min="1066" max="1280" width="11.42578125" style="2"/>
    <col min="1281" max="1281" width="2.85546875" style="2" customWidth="1"/>
    <col min="1282" max="1282" width="37.5703125" style="2" customWidth="1"/>
    <col min="1283" max="1283" width="5.85546875" style="2" customWidth="1"/>
    <col min="1284" max="1284" width="2.85546875" style="2" customWidth="1"/>
    <col min="1285" max="1287" width="15.7109375" style="2" customWidth="1"/>
    <col min="1288" max="1288" width="2.85546875" style="2" customWidth="1"/>
    <col min="1289" max="1291" width="15.7109375" style="2" customWidth="1"/>
    <col min="1292" max="1292" width="2.85546875" style="2" customWidth="1"/>
    <col min="1293" max="1295" width="15.7109375" style="2" customWidth="1"/>
    <col min="1296" max="1296" width="2.85546875" style="2" customWidth="1"/>
    <col min="1297" max="1299" width="15.7109375" style="2" customWidth="1"/>
    <col min="1300" max="1300" width="2.85546875" style="2" customWidth="1"/>
    <col min="1301" max="1302" width="15.7109375" style="2" customWidth="1"/>
    <col min="1303" max="1303" width="2.85546875" style="2" customWidth="1"/>
    <col min="1304" max="1304" width="37.5703125" style="2" customWidth="1"/>
    <col min="1305" max="1305" width="2.85546875" style="2" customWidth="1"/>
    <col min="1306" max="1308" width="15.7109375" style="2" customWidth="1"/>
    <col min="1309" max="1309" width="2.85546875" style="2" customWidth="1"/>
    <col min="1310" max="1312" width="15.7109375" style="2" customWidth="1"/>
    <col min="1313" max="1313" width="2.85546875" style="2" customWidth="1"/>
    <col min="1314" max="1316" width="15.7109375" style="2" customWidth="1"/>
    <col min="1317" max="1317" width="2.85546875" style="2" customWidth="1"/>
    <col min="1318" max="1320" width="15.7109375" style="2" customWidth="1"/>
    <col min="1321" max="1321" width="2.85546875" style="2" customWidth="1"/>
    <col min="1322" max="1536" width="11.42578125" style="2"/>
    <col min="1537" max="1537" width="2.85546875" style="2" customWidth="1"/>
    <col min="1538" max="1538" width="37.5703125" style="2" customWidth="1"/>
    <col min="1539" max="1539" width="5.85546875" style="2" customWidth="1"/>
    <col min="1540" max="1540" width="2.85546875" style="2" customWidth="1"/>
    <col min="1541" max="1543" width="15.7109375" style="2" customWidth="1"/>
    <col min="1544" max="1544" width="2.85546875" style="2" customWidth="1"/>
    <col min="1545" max="1547" width="15.7109375" style="2" customWidth="1"/>
    <col min="1548" max="1548" width="2.85546875" style="2" customWidth="1"/>
    <col min="1549" max="1551" width="15.7109375" style="2" customWidth="1"/>
    <col min="1552" max="1552" width="2.85546875" style="2" customWidth="1"/>
    <col min="1553" max="1555" width="15.7109375" style="2" customWidth="1"/>
    <col min="1556" max="1556" width="2.85546875" style="2" customWidth="1"/>
    <col min="1557" max="1558" width="15.7109375" style="2" customWidth="1"/>
    <col min="1559" max="1559" width="2.85546875" style="2" customWidth="1"/>
    <col min="1560" max="1560" width="37.5703125" style="2" customWidth="1"/>
    <col min="1561" max="1561" width="2.85546875" style="2" customWidth="1"/>
    <col min="1562" max="1564" width="15.7109375" style="2" customWidth="1"/>
    <col min="1565" max="1565" width="2.85546875" style="2" customWidth="1"/>
    <col min="1566" max="1568" width="15.7109375" style="2" customWidth="1"/>
    <col min="1569" max="1569" width="2.85546875" style="2" customWidth="1"/>
    <col min="1570" max="1572" width="15.7109375" style="2" customWidth="1"/>
    <col min="1573" max="1573" width="2.85546875" style="2" customWidth="1"/>
    <col min="1574" max="1576" width="15.7109375" style="2" customWidth="1"/>
    <col min="1577" max="1577" width="2.85546875" style="2" customWidth="1"/>
    <col min="1578" max="1792" width="11.42578125" style="2"/>
    <col min="1793" max="1793" width="2.85546875" style="2" customWidth="1"/>
    <col min="1794" max="1794" width="37.5703125" style="2" customWidth="1"/>
    <col min="1795" max="1795" width="5.85546875" style="2" customWidth="1"/>
    <col min="1796" max="1796" width="2.85546875" style="2" customWidth="1"/>
    <col min="1797" max="1799" width="15.7109375" style="2" customWidth="1"/>
    <col min="1800" max="1800" width="2.85546875" style="2" customWidth="1"/>
    <col min="1801" max="1803" width="15.7109375" style="2" customWidth="1"/>
    <col min="1804" max="1804" width="2.85546875" style="2" customWidth="1"/>
    <col min="1805" max="1807" width="15.7109375" style="2" customWidth="1"/>
    <col min="1808" max="1808" width="2.85546875" style="2" customWidth="1"/>
    <col min="1809" max="1811" width="15.7109375" style="2" customWidth="1"/>
    <col min="1812" max="1812" width="2.85546875" style="2" customWidth="1"/>
    <col min="1813" max="1814" width="15.7109375" style="2" customWidth="1"/>
    <col min="1815" max="1815" width="2.85546875" style="2" customWidth="1"/>
    <col min="1816" max="1816" width="37.5703125" style="2" customWidth="1"/>
    <col min="1817" max="1817" width="2.85546875" style="2" customWidth="1"/>
    <col min="1818" max="1820" width="15.7109375" style="2" customWidth="1"/>
    <col min="1821" max="1821" width="2.85546875" style="2" customWidth="1"/>
    <col min="1822" max="1824" width="15.7109375" style="2" customWidth="1"/>
    <col min="1825" max="1825" width="2.85546875" style="2" customWidth="1"/>
    <col min="1826" max="1828" width="15.7109375" style="2" customWidth="1"/>
    <col min="1829" max="1829" width="2.85546875" style="2" customWidth="1"/>
    <col min="1830" max="1832" width="15.7109375" style="2" customWidth="1"/>
    <col min="1833" max="1833" width="2.85546875" style="2" customWidth="1"/>
    <col min="1834" max="2048" width="11.42578125" style="2"/>
    <col min="2049" max="2049" width="2.85546875" style="2" customWidth="1"/>
    <col min="2050" max="2050" width="37.5703125" style="2" customWidth="1"/>
    <col min="2051" max="2051" width="5.85546875" style="2" customWidth="1"/>
    <col min="2052" max="2052" width="2.85546875" style="2" customWidth="1"/>
    <col min="2053" max="2055" width="15.7109375" style="2" customWidth="1"/>
    <col min="2056" max="2056" width="2.85546875" style="2" customWidth="1"/>
    <col min="2057" max="2059" width="15.7109375" style="2" customWidth="1"/>
    <col min="2060" max="2060" width="2.85546875" style="2" customWidth="1"/>
    <col min="2061" max="2063" width="15.7109375" style="2" customWidth="1"/>
    <col min="2064" max="2064" width="2.85546875" style="2" customWidth="1"/>
    <col min="2065" max="2067" width="15.7109375" style="2" customWidth="1"/>
    <col min="2068" max="2068" width="2.85546875" style="2" customWidth="1"/>
    <col min="2069" max="2070" width="15.7109375" style="2" customWidth="1"/>
    <col min="2071" max="2071" width="2.85546875" style="2" customWidth="1"/>
    <col min="2072" max="2072" width="37.5703125" style="2" customWidth="1"/>
    <col min="2073" max="2073" width="2.85546875" style="2" customWidth="1"/>
    <col min="2074" max="2076" width="15.7109375" style="2" customWidth="1"/>
    <col min="2077" max="2077" width="2.85546875" style="2" customWidth="1"/>
    <col min="2078" max="2080" width="15.7109375" style="2" customWidth="1"/>
    <col min="2081" max="2081" width="2.85546875" style="2" customWidth="1"/>
    <col min="2082" max="2084" width="15.7109375" style="2" customWidth="1"/>
    <col min="2085" max="2085" width="2.85546875" style="2" customWidth="1"/>
    <col min="2086" max="2088" width="15.7109375" style="2" customWidth="1"/>
    <col min="2089" max="2089" width="2.85546875" style="2" customWidth="1"/>
    <col min="2090" max="2304" width="11.42578125" style="2"/>
    <col min="2305" max="2305" width="2.85546875" style="2" customWidth="1"/>
    <col min="2306" max="2306" width="37.5703125" style="2" customWidth="1"/>
    <col min="2307" max="2307" width="5.85546875" style="2" customWidth="1"/>
    <col min="2308" max="2308" width="2.85546875" style="2" customWidth="1"/>
    <col min="2309" max="2311" width="15.7109375" style="2" customWidth="1"/>
    <col min="2312" max="2312" width="2.85546875" style="2" customWidth="1"/>
    <col min="2313" max="2315" width="15.7109375" style="2" customWidth="1"/>
    <col min="2316" max="2316" width="2.85546875" style="2" customWidth="1"/>
    <col min="2317" max="2319" width="15.7109375" style="2" customWidth="1"/>
    <col min="2320" max="2320" width="2.85546875" style="2" customWidth="1"/>
    <col min="2321" max="2323" width="15.7109375" style="2" customWidth="1"/>
    <col min="2324" max="2324" width="2.85546875" style="2" customWidth="1"/>
    <col min="2325" max="2326" width="15.7109375" style="2" customWidth="1"/>
    <col min="2327" max="2327" width="2.85546875" style="2" customWidth="1"/>
    <col min="2328" max="2328" width="37.5703125" style="2" customWidth="1"/>
    <col min="2329" max="2329" width="2.85546875" style="2" customWidth="1"/>
    <col min="2330" max="2332" width="15.7109375" style="2" customWidth="1"/>
    <col min="2333" max="2333" width="2.85546875" style="2" customWidth="1"/>
    <col min="2334" max="2336" width="15.7109375" style="2" customWidth="1"/>
    <col min="2337" max="2337" width="2.85546875" style="2" customWidth="1"/>
    <col min="2338" max="2340" width="15.7109375" style="2" customWidth="1"/>
    <col min="2341" max="2341" width="2.85546875" style="2" customWidth="1"/>
    <col min="2342" max="2344" width="15.7109375" style="2" customWidth="1"/>
    <col min="2345" max="2345" width="2.85546875" style="2" customWidth="1"/>
    <col min="2346" max="2560" width="11.42578125" style="2"/>
    <col min="2561" max="2561" width="2.85546875" style="2" customWidth="1"/>
    <col min="2562" max="2562" width="37.5703125" style="2" customWidth="1"/>
    <col min="2563" max="2563" width="5.85546875" style="2" customWidth="1"/>
    <col min="2564" max="2564" width="2.85546875" style="2" customWidth="1"/>
    <col min="2565" max="2567" width="15.7109375" style="2" customWidth="1"/>
    <col min="2568" max="2568" width="2.85546875" style="2" customWidth="1"/>
    <col min="2569" max="2571" width="15.7109375" style="2" customWidth="1"/>
    <col min="2572" max="2572" width="2.85546875" style="2" customWidth="1"/>
    <col min="2573" max="2575" width="15.7109375" style="2" customWidth="1"/>
    <col min="2576" max="2576" width="2.85546875" style="2" customWidth="1"/>
    <col min="2577" max="2579" width="15.7109375" style="2" customWidth="1"/>
    <col min="2580" max="2580" width="2.85546875" style="2" customWidth="1"/>
    <col min="2581" max="2582" width="15.7109375" style="2" customWidth="1"/>
    <col min="2583" max="2583" width="2.85546875" style="2" customWidth="1"/>
    <col min="2584" max="2584" width="37.5703125" style="2" customWidth="1"/>
    <col min="2585" max="2585" width="2.85546875" style="2" customWidth="1"/>
    <col min="2586" max="2588" width="15.7109375" style="2" customWidth="1"/>
    <col min="2589" max="2589" width="2.85546875" style="2" customWidth="1"/>
    <col min="2590" max="2592" width="15.7109375" style="2" customWidth="1"/>
    <col min="2593" max="2593" width="2.85546875" style="2" customWidth="1"/>
    <col min="2594" max="2596" width="15.7109375" style="2" customWidth="1"/>
    <col min="2597" max="2597" width="2.85546875" style="2" customWidth="1"/>
    <col min="2598" max="2600" width="15.7109375" style="2" customWidth="1"/>
    <col min="2601" max="2601" width="2.85546875" style="2" customWidth="1"/>
    <col min="2602" max="2816" width="11.42578125" style="2"/>
    <col min="2817" max="2817" width="2.85546875" style="2" customWidth="1"/>
    <col min="2818" max="2818" width="37.5703125" style="2" customWidth="1"/>
    <col min="2819" max="2819" width="5.85546875" style="2" customWidth="1"/>
    <col min="2820" max="2820" width="2.85546875" style="2" customWidth="1"/>
    <col min="2821" max="2823" width="15.7109375" style="2" customWidth="1"/>
    <col min="2824" max="2824" width="2.85546875" style="2" customWidth="1"/>
    <col min="2825" max="2827" width="15.7109375" style="2" customWidth="1"/>
    <col min="2828" max="2828" width="2.85546875" style="2" customWidth="1"/>
    <col min="2829" max="2831" width="15.7109375" style="2" customWidth="1"/>
    <col min="2832" max="2832" width="2.85546875" style="2" customWidth="1"/>
    <col min="2833" max="2835" width="15.7109375" style="2" customWidth="1"/>
    <col min="2836" max="2836" width="2.85546875" style="2" customWidth="1"/>
    <col min="2837" max="2838" width="15.7109375" style="2" customWidth="1"/>
    <col min="2839" max="2839" width="2.85546875" style="2" customWidth="1"/>
    <col min="2840" max="2840" width="37.5703125" style="2" customWidth="1"/>
    <col min="2841" max="2841" width="2.85546875" style="2" customWidth="1"/>
    <col min="2842" max="2844" width="15.7109375" style="2" customWidth="1"/>
    <col min="2845" max="2845" width="2.85546875" style="2" customWidth="1"/>
    <col min="2846" max="2848" width="15.7109375" style="2" customWidth="1"/>
    <col min="2849" max="2849" width="2.85546875" style="2" customWidth="1"/>
    <col min="2850" max="2852" width="15.7109375" style="2" customWidth="1"/>
    <col min="2853" max="2853" width="2.85546875" style="2" customWidth="1"/>
    <col min="2854" max="2856" width="15.7109375" style="2" customWidth="1"/>
    <col min="2857" max="2857" width="2.85546875" style="2" customWidth="1"/>
    <col min="2858" max="3072" width="11.42578125" style="2"/>
    <col min="3073" max="3073" width="2.85546875" style="2" customWidth="1"/>
    <col min="3074" max="3074" width="37.5703125" style="2" customWidth="1"/>
    <col min="3075" max="3075" width="5.85546875" style="2" customWidth="1"/>
    <col min="3076" max="3076" width="2.85546875" style="2" customWidth="1"/>
    <col min="3077" max="3079" width="15.7109375" style="2" customWidth="1"/>
    <col min="3080" max="3080" width="2.85546875" style="2" customWidth="1"/>
    <col min="3081" max="3083" width="15.7109375" style="2" customWidth="1"/>
    <col min="3084" max="3084" width="2.85546875" style="2" customWidth="1"/>
    <col min="3085" max="3087" width="15.7109375" style="2" customWidth="1"/>
    <col min="3088" max="3088" width="2.85546875" style="2" customWidth="1"/>
    <col min="3089" max="3091" width="15.7109375" style="2" customWidth="1"/>
    <col min="3092" max="3092" width="2.85546875" style="2" customWidth="1"/>
    <col min="3093" max="3094" width="15.7109375" style="2" customWidth="1"/>
    <col min="3095" max="3095" width="2.85546875" style="2" customWidth="1"/>
    <col min="3096" max="3096" width="37.5703125" style="2" customWidth="1"/>
    <col min="3097" max="3097" width="2.85546875" style="2" customWidth="1"/>
    <col min="3098" max="3100" width="15.7109375" style="2" customWidth="1"/>
    <col min="3101" max="3101" width="2.85546875" style="2" customWidth="1"/>
    <col min="3102" max="3104" width="15.7109375" style="2" customWidth="1"/>
    <col min="3105" max="3105" width="2.85546875" style="2" customWidth="1"/>
    <col min="3106" max="3108" width="15.7109375" style="2" customWidth="1"/>
    <col min="3109" max="3109" width="2.85546875" style="2" customWidth="1"/>
    <col min="3110" max="3112" width="15.7109375" style="2" customWidth="1"/>
    <col min="3113" max="3113" width="2.85546875" style="2" customWidth="1"/>
    <col min="3114" max="3328" width="11.42578125" style="2"/>
    <col min="3329" max="3329" width="2.85546875" style="2" customWidth="1"/>
    <col min="3330" max="3330" width="37.5703125" style="2" customWidth="1"/>
    <col min="3331" max="3331" width="5.85546875" style="2" customWidth="1"/>
    <col min="3332" max="3332" width="2.85546875" style="2" customWidth="1"/>
    <col min="3333" max="3335" width="15.7109375" style="2" customWidth="1"/>
    <col min="3336" max="3336" width="2.85546875" style="2" customWidth="1"/>
    <col min="3337" max="3339" width="15.7109375" style="2" customWidth="1"/>
    <col min="3340" max="3340" width="2.85546875" style="2" customWidth="1"/>
    <col min="3341" max="3343" width="15.7109375" style="2" customWidth="1"/>
    <col min="3344" max="3344" width="2.85546875" style="2" customWidth="1"/>
    <col min="3345" max="3347" width="15.7109375" style="2" customWidth="1"/>
    <col min="3348" max="3348" width="2.85546875" style="2" customWidth="1"/>
    <col min="3349" max="3350" width="15.7109375" style="2" customWidth="1"/>
    <col min="3351" max="3351" width="2.85546875" style="2" customWidth="1"/>
    <col min="3352" max="3352" width="37.5703125" style="2" customWidth="1"/>
    <col min="3353" max="3353" width="2.85546875" style="2" customWidth="1"/>
    <col min="3354" max="3356" width="15.7109375" style="2" customWidth="1"/>
    <col min="3357" max="3357" width="2.85546875" style="2" customWidth="1"/>
    <col min="3358" max="3360" width="15.7109375" style="2" customWidth="1"/>
    <col min="3361" max="3361" width="2.85546875" style="2" customWidth="1"/>
    <col min="3362" max="3364" width="15.7109375" style="2" customWidth="1"/>
    <col min="3365" max="3365" width="2.85546875" style="2" customWidth="1"/>
    <col min="3366" max="3368" width="15.7109375" style="2" customWidth="1"/>
    <col min="3369" max="3369" width="2.85546875" style="2" customWidth="1"/>
    <col min="3370" max="3584" width="11.42578125" style="2"/>
    <col min="3585" max="3585" width="2.85546875" style="2" customWidth="1"/>
    <col min="3586" max="3586" width="37.5703125" style="2" customWidth="1"/>
    <col min="3587" max="3587" width="5.85546875" style="2" customWidth="1"/>
    <col min="3588" max="3588" width="2.85546875" style="2" customWidth="1"/>
    <col min="3589" max="3591" width="15.7109375" style="2" customWidth="1"/>
    <col min="3592" max="3592" width="2.85546875" style="2" customWidth="1"/>
    <col min="3593" max="3595" width="15.7109375" style="2" customWidth="1"/>
    <col min="3596" max="3596" width="2.85546875" style="2" customWidth="1"/>
    <col min="3597" max="3599" width="15.7109375" style="2" customWidth="1"/>
    <col min="3600" max="3600" width="2.85546875" style="2" customWidth="1"/>
    <col min="3601" max="3603" width="15.7109375" style="2" customWidth="1"/>
    <col min="3604" max="3604" width="2.85546875" style="2" customWidth="1"/>
    <col min="3605" max="3606" width="15.7109375" style="2" customWidth="1"/>
    <col min="3607" max="3607" width="2.85546875" style="2" customWidth="1"/>
    <col min="3608" max="3608" width="37.5703125" style="2" customWidth="1"/>
    <col min="3609" max="3609" width="2.85546875" style="2" customWidth="1"/>
    <col min="3610" max="3612" width="15.7109375" style="2" customWidth="1"/>
    <col min="3613" max="3613" width="2.85546875" style="2" customWidth="1"/>
    <col min="3614" max="3616" width="15.7109375" style="2" customWidth="1"/>
    <col min="3617" max="3617" width="2.85546875" style="2" customWidth="1"/>
    <col min="3618" max="3620" width="15.7109375" style="2" customWidth="1"/>
    <col min="3621" max="3621" width="2.85546875" style="2" customWidth="1"/>
    <col min="3622" max="3624" width="15.7109375" style="2" customWidth="1"/>
    <col min="3625" max="3625" width="2.85546875" style="2" customWidth="1"/>
    <col min="3626" max="3840" width="11.42578125" style="2"/>
    <col min="3841" max="3841" width="2.85546875" style="2" customWidth="1"/>
    <col min="3842" max="3842" width="37.5703125" style="2" customWidth="1"/>
    <col min="3843" max="3843" width="5.85546875" style="2" customWidth="1"/>
    <col min="3844" max="3844" width="2.85546875" style="2" customWidth="1"/>
    <col min="3845" max="3847" width="15.7109375" style="2" customWidth="1"/>
    <col min="3848" max="3848" width="2.85546875" style="2" customWidth="1"/>
    <col min="3849" max="3851" width="15.7109375" style="2" customWidth="1"/>
    <col min="3852" max="3852" width="2.85546875" style="2" customWidth="1"/>
    <col min="3853" max="3855" width="15.7109375" style="2" customWidth="1"/>
    <col min="3856" max="3856" width="2.85546875" style="2" customWidth="1"/>
    <col min="3857" max="3859" width="15.7109375" style="2" customWidth="1"/>
    <col min="3860" max="3860" width="2.85546875" style="2" customWidth="1"/>
    <col min="3861" max="3862" width="15.7109375" style="2" customWidth="1"/>
    <col min="3863" max="3863" width="2.85546875" style="2" customWidth="1"/>
    <col min="3864" max="3864" width="37.5703125" style="2" customWidth="1"/>
    <col min="3865" max="3865" width="2.85546875" style="2" customWidth="1"/>
    <col min="3866" max="3868" width="15.7109375" style="2" customWidth="1"/>
    <col min="3869" max="3869" width="2.85546875" style="2" customWidth="1"/>
    <col min="3870" max="3872" width="15.7109375" style="2" customWidth="1"/>
    <col min="3873" max="3873" width="2.85546875" style="2" customWidth="1"/>
    <col min="3874" max="3876" width="15.7109375" style="2" customWidth="1"/>
    <col min="3877" max="3877" width="2.85546875" style="2" customWidth="1"/>
    <col min="3878" max="3880" width="15.7109375" style="2" customWidth="1"/>
    <col min="3881" max="3881" width="2.85546875" style="2" customWidth="1"/>
    <col min="3882" max="4096" width="11.42578125" style="2"/>
    <col min="4097" max="4097" width="2.85546875" style="2" customWidth="1"/>
    <col min="4098" max="4098" width="37.5703125" style="2" customWidth="1"/>
    <col min="4099" max="4099" width="5.85546875" style="2" customWidth="1"/>
    <col min="4100" max="4100" width="2.85546875" style="2" customWidth="1"/>
    <col min="4101" max="4103" width="15.7109375" style="2" customWidth="1"/>
    <col min="4104" max="4104" width="2.85546875" style="2" customWidth="1"/>
    <col min="4105" max="4107" width="15.7109375" style="2" customWidth="1"/>
    <col min="4108" max="4108" width="2.85546875" style="2" customWidth="1"/>
    <col min="4109" max="4111" width="15.7109375" style="2" customWidth="1"/>
    <col min="4112" max="4112" width="2.85546875" style="2" customWidth="1"/>
    <col min="4113" max="4115" width="15.7109375" style="2" customWidth="1"/>
    <col min="4116" max="4116" width="2.85546875" style="2" customWidth="1"/>
    <col min="4117" max="4118" width="15.7109375" style="2" customWidth="1"/>
    <col min="4119" max="4119" width="2.85546875" style="2" customWidth="1"/>
    <col min="4120" max="4120" width="37.5703125" style="2" customWidth="1"/>
    <col min="4121" max="4121" width="2.85546875" style="2" customWidth="1"/>
    <col min="4122" max="4124" width="15.7109375" style="2" customWidth="1"/>
    <col min="4125" max="4125" width="2.85546875" style="2" customWidth="1"/>
    <col min="4126" max="4128" width="15.7109375" style="2" customWidth="1"/>
    <col min="4129" max="4129" width="2.85546875" style="2" customWidth="1"/>
    <col min="4130" max="4132" width="15.7109375" style="2" customWidth="1"/>
    <col min="4133" max="4133" width="2.85546875" style="2" customWidth="1"/>
    <col min="4134" max="4136" width="15.7109375" style="2" customWidth="1"/>
    <col min="4137" max="4137" width="2.85546875" style="2" customWidth="1"/>
    <col min="4138" max="4352" width="11.42578125" style="2"/>
    <col min="4353" max="4353" width="2.85546875" style="2" customWidth="1"/>
    <col min="4354" max="4354" width="37.5703125" style="2" customWidth="1"/>
    <col min="4355" max="4355" width="5.85546875" style="2" customWidth="1"/>
    <col min="4356" max="4356" width="2.85546875" style="2" customWidth="1"/>
    <col min="4357" max="4359" width="15.7109375" style="2" customWidth="1"/>
    <col min="4360" max="4360" width="2.85546875" style="2" customWidth="1"/>
    <col min="4361" max="4363" width="15.7109375" style="2" customWidth="1"/>
    <col min="4364" max="4364" width="2.85546875" style="2" customWidth="1"/>
    <col min="4365" max="4367" width="15.7109375" style="2" customWidth="1"/>
    <col min="4368" max="4368" width="2.85546875" style="2" customWidth="1"/>
    <col min="4369" max="4371" width="15.7109375" style="2" customWidth="1"/>
    <col min="4372" max="4372" width="2.85546875" style="2" customWidth="1"/>
    <col min="4373" max="4374" width="15.7109375" style="2" customWidth="1"/>
    <col min="4375" max="4375" width="2.85546875" style="2" customWidth="1"/>
    <col min="4376" max="4376" width="37.5703125" style="2" customWidth="1"/>
    <col min="4377" max="4377" width="2.85546875" style="2" customWidth="1"/>
    <col min="4378" max="4380" width="15.7109375" style="2" customWidth="1"/>
    <col min="4381" max="4381" width="2.85546875" style="2" customWidth="1"/>
    <col min="4382" max="4384" width="15.7109375" style="2" customWidth="1"/>
    <col min="4385" max="4385" width="2.85546875" style="2" customWidth="1"/>
    <col min="4386" max="4388" width="15.7109375" style="2" customWidth="1"/>
    <col min="4389" max="4389" width="2.85546875" style="2" customWidth="1"/>
    <col min="4390" max="4392" width="15.7109375" style="2" customWidth="1"/>
    <col min="4393" max="4393" width="2.85546875" style="2" customWidth="1"/>
    <col min="4394" max="4608" width="11.42578125" style="2"/>
    <col min="4609" max="4609" width="2.85546875" style="2" customWidth="1"/>
    <col min="4610" max="4610" width="37.5703125" style="2" customWidth="1"/>
    <col min="4611" max="4611" width="5.85546875" style="2" customWidth="1"/>
    <col min="4612" max="4612" width="2.85546875" style="2" customWidth="1"/>
    <col min="4613" max="4615" width="15.7109375" style="2" customWidth="1"/>
    <col min="4616" max="4616" width="2.85546875" style="2" customWidth="1"/>
    <col min="4617" max="4619" width="15.7109375" style="2" customWidth="1"/>
    <col min="4620" max="4620" width="2.85546875" style="2" customWidth="1"/>
    <col min="4621" max="4623" width="15.7109375" style="2" customWidth="1"/>
    <col min="4624" max="4624" width="2.85546875" style="2" customWidth="1"/>
    <col min="4625" max="4627" width="15.7109375" style="2" customWidth="1"/>
    <col min="4628" max="4628" width="2.85546875" style="2" customWidth="1"/>
    <col min="4629" max="4630" width="15.7109375" style="2" customWidth="1"/>
    <col min="4631" max="4631" width="2.85546875" style="2" customWidth="1"/>
    <col min="4632" max="4632" width="37.5703125" style="2" customWidth="1"/>
    <col min="4633" max="4633" width="2.85546875" style="2" customWidth="1"/>
    <col min="4634" max="4636" width="15.7109375" style="2" customWidth="1"/>
    <col min="4637" max="4637" width="2.85546875" style="2" customWidth="1"/>
    <col min="4638" max="4640" width="15.7109375" style="2" customWidth="1"/>
    <col min="4641" max="4641" width="2.85546875" style="2" customWidth="1"/>
    <col min="4642" max="4644" width="15.7109375" style="2" customWidth="1"/>
    <col min="4645" max="4645" width="2.85546875" style="2" customWidth="1"/>
    <col min="4646" max="4648" width="15.7109375" style="2" customWidth="1"/>
    <col min="4649" max="4649" width="2.85546875" style="2" customWidth="1"/>
    <col min="4650" max="4864" width="11.42578125" style="2"/>
    <col min="4865" max="4865" width="2.85546875" style="2" customWidth="1"/>
    <col min="4866" max="4866" width="37.5703125" style="2" customWidth="1"/>
    <col min="4867" max="4867" width="5.85546875" style="2" customWidth="1"/>
    <col min="4868" max="4868" width="2.85546875" style="2" customWidth="1"/>
    <col min="4869" max="4871" width="15.7109375" style="2" customWidth="1"/>
    <col min="4872" max="4872" width="2.85546875" style="2" customWidth="1"/>
    <col min="4873" max="4875" width="15.7109375" style="2" customWidth="1"/>
    <col min="4876" max="4876" width="2.85546875" style="2" customWidth="1"/>
    <col min="4877" max="4879" width="15.7109375" style="2" customWidth="1"/>
    <col min="4880" max="4880" width="2.85546875" style="2" customWidth="1"/>
    <col min="4881" max="4883" width="15.7109375" style="2" customWidth="1"/>
    <col min="4884" max="4884" width="2.85546875" style="2" customWidth="1"/>
    <col min="4885" max="4886" width="15.7109375" style="2" customWidth="1"/>
    <col min="4887" max="4887" width="2.85546875" style="2" customWidth="1"/>
    <col min="4888" max="4888" width="37.5703125" style="2" customWidth="1"/>
    <col min="4889" max="4889" width="2.85546875" style="2" customWidth="1"/>
    <col min="4890" max="4892" width="15.7109375" style="2" customWidth="1"/>
    <col min="4893" max="4893" width="2.85546875" style="2" customWidth="1"/>
    <col min="4894" max="4896" width="15.7109375" style="2" customWidth="1"/>
    <col min="4897" max="4897" width="2.85546875" style="2" customWidth="1"/>
    <col min="4898" max="4900" width="15.7109375" style="2" customWidth="1"/>
    <col min="4901" max="4901" width="2.85546875" style="2" customWidth="1"/>
    <col min="4902" max="4904" width="15.7109375" style="2" customWidth="1"/>
    <col min="4905" max="4905" width="2.85546875" style="2" customWidth="1"/>
    <col min="4906" max="5120" width="11.42578125" style="2"/>
    <col min="5121" max="5121" width="2.85546875" style="2" customWidth="1"/>
    <col min="5122" max="5122" width="37.5703125" style="2" customWidth="1"/>
    <col min="5123" max="5123" width="5.85546875" style="2" customWidth="1"/>
    <col min="5124" max="5124" width="2.85546875" style="2" customWidth="1"/>
    <col min="5125" max="5127" width="15.7109375" style="2" customWidth="1"/>
    <col min="5128" max="5128" width="2.85546875" style="2" customWidth="1"/>
    <col min="5129" max="5131" width="15.7109375" style="2" customWidth="1"/>
    <col min="5132" max="5132" width="2.85546875" style="2" customWidth="1"/>
    <col min="5133" max="5135" width="15.7109375" style="2" customWidth="1"/>
    <col min="5136" max="5136" width="2.85546875" style="2" customWidth="1"/>
    <col min="5137" max="5139" width="15.7109375" style="2" customWidth="1"/>
    <col min="5140" max="5140" width="2.85546875" style="2" customWidth="1"/>
    <col min="5141" max="5142" width="15.7109375" style="2" customWidth="1"/>
    <col min="5143" max="5143" width="2.85546875" style="2" customWidth="1"/>
    <col min="5144" max="5144" width="37.5703125" style="2" customWidth="1"/>
    <col min="5145" max="5145" width="2.85546875" style="2" customWidth="1"/>
    <col min="5146" max="5148" width="15.7109375" style="2" customWidth="1"/>
    <col min="5149" max="5149" width="2.85546875" style="2" customWidth="1"/>
    <col min="5150" max="5152" width="15.7109375" style="2" customWidth="1"/>
    <col min="5153" max="5153" width="2.85546875" style="2" customWidth="1"/>
    <col min="5154" max="5156" width="15.7109375" style="2" customWidth="1"/>
    <col min="5157" max="5157" width="2.85546875" style="2" customWidth="1"/>
    <col min="5158" max="5160" width="15.7109375" style="2" customWidth="1"/>
    <col min="5161" max="5161" width="2.85546875" style="2" customWidth="1"/>
    <col min="5162" max="5376" width="11.42578125" style="2"/>
    <col min="5377" max="5377" width="2.85546875" style="2" customWidth="1"/>
    <col min="5378" max="5378" width="37.5703125" style="2" customWidth="1"/>
    <col min="5379" max="5379" width="5.85546875" style="2" customWidth="1"/>
    <col min="5380" max="5380" width="2.85546875" style="2" customWidth="1"/>
    <col min="5381" max="5383" width="15.7109375" style="2" customWidth="1"/>
    <col min="5384" max="5384" width="2.85546875" style="2" customWidth="1"/>
    <col min="5385" max="5387" width="15.7109375" style="2" customWidth="1"/>
    <col min="5388" max="5388" width="2.85546875" style="2" customWidth="1"/>
    <col min="5389" max="5391" width="15.7109375" style="2" customWidth="1"/>
    <col min="5392" max="5392" width="2.85546875" style="2" customWidth="1"/>
    <col min="5393" max="5395" width="15.7109375" style="2" customWidth="1"/>
    <col min="5396" max="5396" width="2.85546875" style="2" customWidth="1"/>
    <col min="5397" max="5398" width="15.7109375" style="2" customWidth="1"/>
    <col min="5399" max="5399" width="2.85546875" style="2" customWidth="1"/>
    <col min="5400" max="5400" width="37.5703125" style="2" customWidth="1"/>
    <col min="5401" max="5401" width="2.85546875" style="2" customWidth="1"/>
    <col min="5402" max="5404" width="15.7109375" style="2" customWidth="1"/>
    <col min="5405" max="5405" width="2.85546875" style="2" customWidth="1"/>
    <col min="5406" max="5408" width="15.7109375" style="2" customWidth="1"/>
    <col min="5409" max="5409" width="2.85546875" style="2" customWidth="1"/>
    <col min="5410" max="5412" width="15.7109375" style="2" customWidth="1"/>
    <col min="5413" max="5413" width="2.85546875" style="2" customWidth="1"/>
    <col min="5414" max="5416" width="15.7109375" style="2" customWidth="1"/>
    <col min="5417" max="5417" width="2.85546875" style="2" customWidth="1"/>
    <col min="5418" max="5632" width="11.42578125" style="2"/>
    <col min="5633" max="5633" width="2.85546875" style="2" customWidth="1"/>
    <col min="5634" max="5634" width="37.5703125" style="2" customWidth="1"/>
    <col min="5635" max="5635" width="5.85546875" style="2" customWidth="1"/>
    <col min="5636" max="5636" width="2.85546875" style="2" customWidth="1"/>
    <col min="5637" max="5639" width="15.7109375" style="2" customWidth="1"/>
    <col min="5640" max="5640" width="2.85546875" style="2" customWidth="1"/>
    <col min="5641" max="5643" width="15.7109375" style="2" customWidth="1"/>
    <col min="5644" max="5644" width="2.85546875" style="2" customWidth="1"/>
    <col min="5645" max="5647" width="15.7109375" style="2" customWidth="1"/>
    <col min="5648" max="5648" width="2.85546875" style="2" customWidth="1"/>
    <col min="5649" max="5651" width="15.7109375" style="2" customWidth="1"/>
    <col min="5652" max="5652" width="2.85546875" style="2" customWidth="1"/>
    <col min="5653" max="5654" width="15.7109375" style="2" customWidth="1"/>
    <col min="5655" max="5655" width="2.85546875" style="2" customWidth="1"/>
    <col min="5656" max="5656" width="37.5703125" style="2" customWidth="1"/>
    <col min="5657" max="5657" width="2.85546875" style="2" customWidth="1"/>
    <col min="5658" max="5660" width="15.7109375" style="2" customWidth="1"/>
    <col min="5661" max="5661" width="2.85546875" style="2" customWidth="1"/>
    <col min="5662" max="5664" width="15.7109375" style="2" customWidth="1"/>
    <col min="5665" max="5665" width="2.85546875" style="2" customWidth="1"/>
    <col min="5666" max="5668" width="15.7109375" style="2" customWidth="1"/>
    <col min="5669" max="5669" width="2.85546875" style="2" customWidth="1"/>
    <col min="5670" max="5672" width="15.7109375" style="2" customWidth="1"/>
    <col min="5673" max="5673" width="2.85546875" style="2" customWidth="1"/>
    <col min="5674" max="5888" width="11.42578125" style="2"/>
    <col min="5889" max="5889" width="2.85546875" style="2" customWidth="1"/>
    <col min="5890" max="5890" width="37.5703125" style="2" customWidth="1"/>
    <col min="5891" max="5891" width="5.85546875" style="2" customWidth="1"/>
    <col min="5892" max="5892" width="2.85546875" style="2" customWidth="1"/>
    <col min="5893" max="5895" width="15.7109375" style="2" customWidth="1"/>
    <col min="5896" max="5896" width="2.85546875" style="2" customWidth="1"/>
    <col min="5897" max="5899" width="15.7109375" style="2" customWidth="1"/>
    <col min="5900" max="5900" width="2.85546875" style="2" customWidth="1"/>
    <col min="5901" max="5903" width="15.7109375" style="2" customWidth="1"/>
    <col min="5904" max="5904" width="2.85546875" style="2" customWidth="1"/>
    <col min="5905" max="5907" width="15.7109375" style="2" customWidth="1"/>
    <col min="5908" max="5908" width="2.85546875" style="2" customWidth="1"/>
    <col min="5909" max="5910" width="15.7109375" style="2" customWidth="1"/>
    <col min="5911" max="5911" width="2.85546875" style="2" customWidth="1"/>
    <col min="5912" max="5912" width="37.5703125" style="2" customWidth="1"/>
    <col min="5913" max="5913" width="2.85546875" style="2" customWidth="1"/>
    <col min="5914" max="5916" width="15.7109375" style="2" customWidth="1"/>
    <col min="5917" max="5917" width="2.85546875" style="2" customWidth="1"/>
    <col min="5918" max="5920" width="15.7109375" style="2" customWidth="1"/>
    <col min="5921" max="5921" width="2.85546875" style="2" customWidth="1"/>
    <col min="5922" max="5924" width="15.7109375" style="2" customWidth="1"/>
    <col min="5925" max="5925" width="2.85546875" style="2" customWidth="1"/>
    <col min="5926" max="5928" width="15.7109375" style="2" customWidth="1"/>
    <col min="5929" max="5929" width="2.85546875" style="2" customWidth="1"/>
    <col min="5930" max="6144" width="11.42578125" style="2"/>
    <col min="6145" max="6145" width="2.85546875" style="2" customWidth="1"/>
    <col min="6146" max="6146" width="37.5703125" style="2" customWidth="1"/>
    <col min="6147" max="6147" width="5.85546875" style="2" customWidth="1"/>
    <col min="6148" max="6148" width="2.85546875" style="2" customWidth="1"/>
    <col min="6149" max="6151" width="15.7109375" style="2" customWidth="1"/>
    <col min="6152" max="6152" width="2.85546875" style="2" customWidth="1"/>
    <col min="6153" max="6155" width="15.7109375" style="2" customWidth="1"/>
    <col min="6156" max="6156" width="2.85546875" style="2" customWidth="1"/>
    <col min="6157" max="6159" width="15.7109375" style="2" customWidth="1"/>
    <col min="6160" max="6160" width="2.85546875" style="2" customWidth="1"/>
    <col min="6161" max="6163" width="15.7109375" style="2" customWidth="1"/>
    <col min="6164" max="6164" width="2.85546875" style="2" customWidth="1"/>
    <col min="6165" max="6166" width="15.7109375" style="2" customWidth="1"/>
    <col min="6167" max="6167" width="2.85546875" style="2" customWidth="1"/>
    <col min="6168" max="6168" width="37.5703125" style="2" customWidth="1"/>
    <col min="6169" max="6169" width="2.85546875" style="2" customWidth="1"/>
    <col min="6170" max="6172" width="15.7109375" style="2" customWidth="1"/>
    <col min="6173" max="6173" width="2.85546875" style="2" customWidth="1"/>
    <col min="6174" max="6176" width="15.7109375" style="2" customWidth="1"/>
    <col min="6177" max="6177" width="2.85546875" style="2" customWidth="1"/>
    <col min="6178" max="6180" width="15.7109375" style="2" customWidth="1"/>
    <col min="6181" max="6181" width="2.85546875" style="2" customWidth="1"/>
    <col min="6182" max="6184" width="15.7109375" style="2" customWidth="1"/>
    <col min="6185" max="6185" width="2.85546875" style="2" customWidth="1"/>
    <col min="6186" max="6400" width="11.42578125" style="2"/>
    <col min="6401" max="6401" width="2.85546875" style="2" customWidth="1"/>
    <col min="6402" max="6402" width="37.5703125" style="2" customWidth="1"/>
    <col min="6403" max="6403" width="5.85546875" style="2" customWidth="1"/>
    <col min="6404" max="6404" width="2.85546875" style="2" customWidth="1"/>
    <col min="6405" max="6407" width="15.7109375" style="2" customWidth="1"/>
    <col min="6408" max="6408" width="2.85546875" style="2" customWidth="1"/>
    <col min="6409" max="6411" width="15.7109375" style="2" customWidth="1"/>
    <col min="6412" max="6412" width="2.85546875" style="2" customWidth="1"/>
    <col min="6413" max="6415" width="15.7109375" style="2" customWidth="1"/>
    <col min="6416" max="6416" width="2.85546875" style="2" customWidth="1"/>
    <col min="6417" max="6419" width="15.7109375" style="2" customWidth="1"/>
    <col min="6420" max="6420" width="2.85546875" style="2" customWidth="1"/>
    <col min="6421" max="6422" width="15.7109375" style="2" customWidth="1"/>
    <col min="6423" max="6423" width="2.85546875" style="2" customWidth="1"/>
    <col min="6424" max="6424" width="37.5703125" style="2" customWidth="1"/>
    <col min="6425" max="6425" width="2.85546875" style="2" customWidth="1"/>
    <col min="6426" max="6428" width="15.7109375" style="2" customWidth="1"/>
    <col min="6429" max="6429" width="2.85546875" style="2" customWidth="1"/>
    <col min="6430" max="6432" width="15.7109375" style="2" customWidth="1"/>
    <col min="6433" max="6433" width="2.85546875" style="2" customWidth="1"/>
    <col min="6434" max="6436" width="15.7109375" style="2" customWidth="1"/>
    <col min="6437" max="6437" width="2.85546875" style="2" customWidth="1"/>
    <col min="6438" max="6440" width="15.7109375" style="2" customWidth="1"/>
    <col min="6441" max="6441" width="2.85546875" style="2" customWidth="1"/>
    <col min="6442" max="6656" width="11.42578125" style="2"/>
    <col min="6657" max="6657" width="2.85546875" style="2" customWidth="1"/>
    <col min="6658" max="6658" width="37.5703125" style="2" customWidth="1"/>
    <col min="6659" max="6659" width="5.85546875" style="2" customWidth="1"/>
    <col min="6660" max="6660" width="2.85546875" style="2" customWidth="1"/>
    <col min="6661" max="6663" width="15.7109375" style="2" customWidth="1"/>
    <col min="6664" max="6664" width="2.85546875" style="2" customWidth="1"/>
    <col min="6665" max="6667" width="15.7109375" style="2" customWidth="1"/>
    <col min="6668" max="6668" width="2.85546875" style="2" customWidth="1"/>
    <col min="6669" max="6671" width="15.7109375" style="2" customWidth="1"/>
    <col min="6672" max="6672" width="2.85546875" style="2" customWidth="1"/>
    <col min="6673" max="6675" width="15.7109375" style="2" customWidth="1"/>
    <col min="6676" max="6676" width="2.85546875" style="2" customWidth="1"/>
    <col min="6677" max="6678" width="15.7109375" style="2" customWidth="1"/>
    <col min="6679" max="6679" width="2.85546875" style="2" customWidth="1"/>
    <col min="6680" max="6680" width="37.5703125" style="2" customWidth="1"/>
    <col min="6681" max="6681" width="2.85546875" style="2" customWidth="1"/>
    <col min="6682" max="6684" width="15.7109375" style="2" customWidth="1"/>
    <col min="6685" max="6685" width="2.85546875" style="2" customWidth="1"/>
    <col min="6686" max="6688" width="15.7109375" style="2" customWidth="1"/>
    <col min="6689" max="6689" width="2.85546875" style="2" customWidth="1"/>
    <col min="6690" max="6692" width="15.7109375" style="2" customWidth="1"/>
    <col min="6693" max="6693" width="2.85546875" style="2" customWidth="1"/>
    <col min="6694" max="6696" width="15.7109375" style="2" customWidth="1"/>
    <col min="6697" max="6697" width="2.85546875" style="2" customWidth="1"/>
    <col min="6698" max="6912" width="11.42578125" style="2"/>
    <col min="6913" max="6913" width="2.85546875" style="2" customWidth="1"/>
    <col min="6914" max="6914" width="37.5703125" style="2" customWidth="1"/>
    <col min="6915" max="6915" width="5.85546875" style="2" customWidth="1"/>
    <col min="6916" max="6916" width="2.85546875" style="2" customWidth="1"/>
    <col min="6917" max="6919" width="15.7109375" style="2" customWidth="1"/>
    <col min="6920" max="6920" width="2.85546875" style="2" customWidth="1"/>
    <col min="6921" max="6923" width="15.7109375" style="2" customWidth="1"/>
    <col min="6924" max="6924" width="2.85546875" style="2" customWidth="1"/>
    <col min="6925" max="6927" width="15.7109375" style="2" customWidth="1"/>
    <col min="6928" max="6928" width="2.85546875" style="2" customWidth="1"/>
    <col min="6929" max="6931" width="15.7109375" style="2" customWidth="1"/>
    <col min="6932" max="6932" width="2.85546875" style="2" customWidth="1"/>
    <col min="6933" max="6934" width="15.7109375" style="2" customWidth="1"/>
    <col min="6935" max="6935" width="2.85546875" style="2" customWidth="1"/>
    <col min="6936" max="6936" width="37.5703125" style="2" customWidth="1"/>
    <col min="6937" max="6937" width="2.85546875" style="2" customWidth="1"/>
    <col min="6938" max="6940" width="15.7109375" style="2" customWidth="1"/>
    <col min="6941" max="6941" width="2.85546875" style="2" customWidth="1"/>
    <col min="6942" max="6944" width="15.7109375" style="2" customWidth="1"/>
    <col min="6945" max="6945" width="2.85546875" style="2" customWidth="1"/>
    <col min="6946" max="6948" width="15.7109375" style="2" customWidth="1"/>
    <col min="6949" max="6949" width="2.85546875" style="2" customWidth="1"/>
    <col min="6950" max="6952" width="15.7109375" style="2" customWidth="1"/>
    <col min="6953" max="6953" width="2.85546875" style="2" customWidth="1"/>
    <col min="6954" max="7168" width="11.42578125" style="2"/>
    <col min="7169" max="7169" width="2.85546875" style="2" customWidth="1"/>
    <col min="7170" max="7170" width="37.5703125" style="2" customWidth="1"/>
    <col min="7171" max="7171" width="5.85546875" style="2" customWidth="1"/>
    <col min="7172" max="7172" width="2.85546875" style="2" customWidth="1"/>
    <col min="7173" max="7175" width="15.7109375" style="2" customWidth="1"/>
    <col min="7176" max="7176" width="2.85546875" style="2" customWidth="1"/>
    <col min="7177" max="7179" width="15.7109375" style="2" customWidth="1"/>
    <col min="7180" max="7180" width="2.85546875" style="2" customWidth="1"/>
    <col min="7181" max="7183" width="15.7109375" style="2" customWidth="1"/>
    <col min="7184" max="7184" width="2.85546875" style="2" customWidth="1"/>
    <col min="7185" max="7187" width="15.7109375" style="2" customWidth="1"/>
    <col min="7188" max="7188" width="2.85546875" style="2" customWidth="1"/>
    <col min="7189" max="7190" width="15.7109375" style="2" customWidth="1"/>
    <col min="7191" max="7191" width="2.85546875" style="2" customWidth="1"/>
    <col min="7192" max="7192" width="37.5703125" style="2" customWidth="1"/>
    <col min="7193" max="7193" width="2.85546875" style="2" customWidth="1"/>
    <col min="7194" max="7196" width="15.7109375" style="2" customWidth="1"/>
    <col min="7197" max="7197" width="2.85546875" style="2" customWidth="1"/>
    <col min="7198" max="7200" width="15.7109375" style="2" customWidth="1"/>
    <col min="7201" max="7201" width="2.85546875" style="2" customWidth="1"/>
    <col min="7202" max="7204" width="15.7109375" style="2" customWidth="1"/>
    <col min="7205" max="7205" width="2.85546875" style="2" customWidth="1"/>
    <col min="7206" max="7208" width="15.7109375" style="2" customWidth="1"/>
    <col min="7209" max="7209" width="2.85546875" style="2" customWidth="1"/>
    <col min="7210" max="7424" width="11.42578125" style="2"/>
    <col min="7425" max="7425" width="2.85546875" style="2" customWidth="1"/>
    <col min="7426" max="7426" width="37.5703125" style="2" customWidth="1"/>
    <col min="7427" max="7427" width="5.85546875" style="2" customWidth="1"/>
    <col min="7428" max="7428" width="2.85546875" style="2" customWidth="1"/>
    <col min="7429" max="7431" width="15.7109375" style="2" customWidth="1"/>
    <col min="7432" max="7432" width="2.85546875" style="2" customWidth="1"/>
    <col min="7433" max="7435" width="15.7109375" style="2" customWidth="1"/>
    <col min="7436" max="7436" width="2.85546875" style="2" customWidth="1"/>
    <col min="7437" max="7439" width="15.7109375" style="2" customWidth="1"/>
    <col min="7440" max="7440" width="2.85546875" style="2" customWidth="1"/>
    <col min="7441" max="7443" width="15.7109375" style="2" customWidth="1"/>
    <col min="7444" max="7444" width="2.85546875" style="2" customWidth="1"/>
    <col min="7445" max="7446" width="15.7109375" style="2" customWidth="1"/>
    <col min="7447" max="7447" width="2.85546875" style="2" customWidth="1"/>
    <col min="7448" max="7448" width="37.5703125" style="2" customWidth="1"/>
    <col min="7449" max="7449" width="2.85546875" style="2" customWidth="1"/>
    <col min="7450" max="7452" width="15.7109375" style="2" customWidth="1"/>
    <col min="7453" max="7453" width="2.85546875" style="2" customWidth="1"/>
    <col min="7454" max="7456" width="15.7109375" style="2" customWidth="1"/>
    <col min="7457" max="7457" width="2.85546875" style="2" customWidth="1"/>
    <col min="7458" max="7460" width="15.7109375" style="2" customWidth="1"/>
    <col min="7461" max="7461" width="2.85546875" style="2" customWidth="1"/>
    <col min="7462" max="7464" width="15.7109375" style="2" customWidth="1"/>
    <col min="7465" max="7465" width="2.85546875" style="2" customWidth="1"/>
    <col min="7466" max="7680" width="11.42578125" style="2"/>
    <col min="7681" max="7681" width="2.85546875" style="2" customWidth="1"/>
    <col min="7682" max="7682" width="37.5703125" style="2" customWidth="1"/>
    <col min="7683" max="7683" width="5.85546875" style="2" customWidth="1"/>
    <col min="7684" max="7684" width="2.85546875" style="2" customWidth="1"/>
    <col min="7685" max="7687" width="15.7109375" style="2" customWidth="1"/>
    <col min="7688" max="7688" width="2.85546875" style="2" customWidth="1"/>
    <col min="7689" max="7691" width="15.7109375" style="2" customWidth="1"/>
    <col min="7692" max="7692" width="2.85546875" style="2" customWidth="1"/>
    <col min="7693" max="7695" width="15.7109375" style="2" customWidth="1"/>
    <col min="7696" max="7696" width="2.85546875" style="2" customWidth="1"/>
    <col min="7697" max="7699" width="15.7109375" style="2" customWidth="1"/>
    <col min="7700" max="7700" width="2.85546875" style="2" customWidth="1"/>
    <col min="7701" max="7702" width="15.7109375" style="2" customWidth="1"/>
    <col min="7703" max="7703" width="2.85546875" style="2" customWidth="1"/>
    <col min="7704" max="7704" width="37.5703125" style="2" customWidth="1"/>
    <col min="7705" max="7705" width="2.85546875" style="2" customWidth="1"/>
    <col min="7706" max="7708" width="15.7109375" style="2" customWidth="1"/>
    <col min="7709" max="7709" width="2.85546875" style="2" customWidth="1"/>
    <col min="7710" max="7712" width="15.7109375" style="2" customWidth="1"/>
    <col min="7713" max="7713" width="2.85546875" style="2" customWidth="1"/>
    <col min="7714" max="7716" width="15.7109375" style="2" customWidth="1"/>
    <col min="7717" max="7717" width="2.85546875" style="2" customWidth="1"/>
    <col min="7718" max="7720" width="15.7109375" style="2" customWidth="1"/>
    <col min="7721" max="7721" width="2.85546875" style="2" customWidth="1"/>
    <col min="7722" max="7936" width="11.42578125" style="2"/>
    <col min="7937" max="7937" width="2.85546875" style="2" customWidth="1"/>
    <col min="7938" max="7938" width="37.5703125" style="2" customWidth="1"/>
    <col min="7939" max="7939" width="5.85546875" style="2" customWidth="1"/>
    <col min="7940" max="7940" width="2.85546875" style="2" customWidth="1"/>
    <col min="7941" max="7943" width="15.7109375" style="2" customWidth="1"/>
    <col min="7944" max="7944" width="2.85546875" style="2" customWidth="1"/>
    <col min="7945" max="7947" width="15.7109375" style="2" customWidth="1"/>
    <col min="7948" max="7948" width="2.85546875" style="2" customWidth="1"/>
    <col min="7949" max="7951" width="15.7109375" style="2" customWidth="1"/>
    <col min="7952" max="7952" width="2.85546875" style="2" customWidth="1"/>
    <col min="7953" max="7955" width="15.7109375" style="2" customWidth="1"/>
    <col min="7956" max="7956" width="2.85546875" style="2" customWidth="1"/>
    <col min="7957" max="7958" width="15.7109375" style="2" customWidth="1"/>
    <col min="7959" max="7959" width="2.85546875" style="2" customWidth="1"/>
    <col min="7960" max="7960" width="37.5703125" style="2" customWidth="1"/>
    <col min="7961" max="7961" width="2.85546875" style="2" customWidth="1"/>
    <col min="7962" max="7964" width="15.7109375" style="2" customWidth="1"/>
    <col min="7965" max="7965" width="2.85546875" style="2" customWidth="1"/>
    <col min="7966" max="7968" width="15.7109375" style="2" customWidth="1"/>
    <col min="7969" max="7969" width="2.85546875" style="2" customWidth="1"/>
    <col min="7970" max="7972" width="15.7109375" style="2" customWidth="1"/>
    <col min="7973" max="7973" width="2.85546875" style="2" customWidth="1"/>
    <col min="7974" max="7976" width="15.7109375" style="2" customWidth="1"/>
    <col min="7977" max="7977" width="2.85546875" style="2" customWidth="1"/>
    <col min="7978" max="8192" width="11.42578125" style="2"/>
    <col min="8193" max="8193" width="2.85546875" style="2" customWidth="1"/>
    <col min="8194" max="8194" width="37.5703125" style="2" customWidth="1"/>
    <col min="8195" max="8195" width="5.85546875" style="2" customWidth="1"/>
    <col min="8196" max="8196" width="2.85546875" style="2" customWidth="1"/>
    <col min="8197" max="8199" width="15.7109375" style="2" customWidth="1"/>
    <col min="8200" max="8200" width="2.85546875" style="2" customWidth="1"/>
    <col min="8201" max="8203" width="15.7109375" style="2" customWidth="1"/>
    <col min="8204" max="8204" width="2.85546875" style="2" customWidth="1"/>
    <col min="8205" max="8207" width="15.7109375" style="2" customWidth="1"/>
    <col min="8208" max="8208" width="2.85546875" style="2" customWidth="1"/>
    <col min="8209" max="8211" width="15.7109375" style="2" customWidth="1"/>
    <col min="8212" max="8212" width="2.85546875" style="2" customWidth="1"/>
    <col min="8213" max="8214" width="15.7109375" style="2" customWidth="1"/>
    <col min="8215" max="8215" width="2.85546875" style="2" customWidth="1"/>
    <col min="8216" max="8216" width="37.5703125" style="2" customWidth="1"/>
    <col min="8217" max="8217" width="2.85546875" style="2" customWidth="1"/>
    <col min="8218" max="8220" width="15.7109375" style="2" customWidth="1"/>
    <col min="8221" max="8221" width="2.85546875" style="2" customWidth="1"/>
    <col min="8222" max="8224" width="15.7109375" style="2" customWidth="1"/>
    <col min="8225" max="8225" width="2.85546875" style="2" customWidth="1"/>
    <col min="8226" max="8228" width="15.7109375" style="2" customWidth="1"/>
    <col min="8229" max="8229" width="2.85546875" style="2" customWidth="1"/>
    <col min="8230" max="8232" width="15.7109375" style="2" customWidth="1"/>
    <col min="8233" max="8233" width="2.85546875" style="2" customWidth="1"/>
    <col min="8234" max="8448" width="11.42578125" style="2"/>
    <col min="8449" max="8449" width="2.85546875" style="2" customWidth="1"/>
    <col min="8450" max="8450" width="37.5703125" style="2" customWidth="1"/>
    <col min="8451" max="8451" width="5.85546875" style="2" customWidth="1"/>
    <col min="8452" max="8452" width="2.85546875" style="2" customWidth="1"/>
    <col min="8453" max="8455" width="15.7109375" style="2" customWidth="1"/>
    <col min="8456" max="8456" width="2.85546875" style="2" customWidth="1"/>
    <col min="8457" max="8459" width="15.7109375" style="2" customWidth="1"/>
    <col min="8460" max="8460" width="2.85546875" style="2" customWidth="1"/>
    <col min="8461" max="8463" width="15.7109375" style="2" customWidth="1"/>
    <col min="8464" max="8464" width="2.85546875" style="2" customWidth="1"/>
    <col min="8465" max="8467" width="15.7109375" style="2" customWidth="1"/>
    <col min="8468" max="8468" width="2.85546875" style="2" customWidth="1"/>
    <col min="8469" max="8470" width="15.7109375" style="2" customWidth="1"/>
    <col min="8471" max="8471" width="2.85546875" style="2" customWidth="1"/>
    <col min="8472" max="8472" width="37.5703125" style="2" customWidth="1"/>
    <col min="8473" max="8473" width="2.85546875" style="2" customWidth="1"/>
    <col min="8474" max="8476" width="15.7109375" style="2" customWidth="1"/>
    <col min="8477" max="8477" width="2.85546875" style="2" customWidth="1"/>
    <col min="8478" max="8480" width="15.7109375" style="2" customWidth="1"/>
    <col min="8481" max="8481" width="2.85546875" style="2" customWidth="1"/>
    <col min="8482" max="8484" width="15.7109375" style="2" customWidth="1"/>
    <col min="8485" max="8485" width="2.85546875" style="2" customWidth="1"/>
    <col min="8486" max="8488" width="15.7109375" style="2" customWidth="1"/>
    <col min="8489" max="8489" width="2.85546875" style="2" customWidth="1"/>
    <col min="8490" max="8704" width="11.42578125" style="2"/>
    <col min="8705" max="8705" width="2.85546875" style="2" customWidth="1"/>
    <col min="8706" max="8706" width="37.5703125" style="2" customWidth="1"/>
    <col min="8707" max="8707" width="5.85546875" style="2" customWidth="1"/>
    <col min="8708" max="8708" width="2.85546875" style="2" customWidth="1"/>
    <col min="8709" max="8711" width="15.7109375" style="2" customWidth="1"/>
    <col min="8712" max="8712" width="2.85546875" style="2" customWidth="1"/>
    <col min="8713" max="8715" width="15.7109375" style="2" customWidth="1"/>
    <col min="8716" max="8716" width="2.85546875" style="2" customWidth="1"/>
    <col min="8717" max="8719" width="15.7109375" style="2" customWidth="1"/>
    <col min="8720" max="8720" width="2.85546875" style="2" customWidth="1"/>
    <col min="8721" max="8723" width="15.7109375" style="2" customWidth="1"/>
    <col min="8724" max="8724" width="2.85546875" style="2" customWidth="1"/>
    <col min="8725" max="8726" width="15.7109375" style="2" customWidth="1"/>
    <col min="8727" max="8727" width="2.85546875" style="2" customWidth="1"/>
    <col min="8728" max="8728" width="37.5703125" style="2" customWidth="1"/>
    <col min="8729" max="8729" width="2.85546875" style="2" customWidth="1"/>
    <col min="8730" max="8732" width="15.7109375" style="2" customWidth="1"/>
    <col min="8733" max="8733" width="2.85546875" style="2" customWidth="1"/>
    <col min="8734" max="8736" width="15.7109375" style="2" customWidth="1"/>
    <col min="8737" max="8737" width="2.85546875" style="2" customWidth="1"/>
    <col min="8738" max="8740" width="15.7109375" style="2" customWidth="1"/>
    <col min="8741" max="8741" width="2.85546875" style="2" customWidth="1"/>
    <col min="8742" max="8744" width="15.7109375" style="2" customWidth="1"/>
    <col min="8745" max="8745" width="2.85546875" style="2" customWidth="1"/>
    <col min="8746" max="8960" width="11.42578125" style="2"/>
    <col min="8961" max="8961" width="2.85546875" style="2" customWidth="1"/>
    <col min="8962" max="8962" width="37.5703125" style="2" customWidth="1"/>
    <col min="8963" max="8963" width="5.85546875" style="2" customWidth="1"/>
    <col min="8964" max="8964" width="2.85546875" style="2" customWidth="1"/>
    <col min="8965" max="8967" width="15.7109375" style="2" customWidth="1"/>
    <col min="8968" max="8968" width="2.85546875" style="2" customWidth="1"/>
    <col min="8969" max="8971" width="15.7109375" style="2" customWidth="1"/>
    <col min="8972" max="8972" width="2.85546875" style="2" customWidth="1"/>
    <col min="8973" max="8975" width="15.7109375" style="2" customWidth="1"/>
    <col min="8976" max="8976" width="2.85546875" style="2" customWidth="1"/>
    <col min="8977" max="8979" width="15.7109375" style="2" customWidth="1"/>
    <col min="8980" max="8980" width="2.85546875" style="2" customWidth="1"/>
    <col min="8981" max="8982" width="15.7109375" style="2" customWidth="1"/>
    <col min="8983" max="8983" width="2.85546875" style="2" customWidth="1"/>
    <col min="8984" max="8984" width="37.5703125" style="2" customWidth="1"/>
    <col min="8985" max="8985" width="2.85546875" style="2" customWidth="1"/>
    <col min="8986" max="8988" width="15.7109375" style="2" customWidth="1"/>
    <col min="8989" max="8989" width="2.85546875" style="2" customWidth="1"/>
    <col min="8990" max="8992" width="15.7109375" style="2" customWidth="1"/>
    <col min="8993" max="8993" width="2.85546875" style="2" customWidth="1"/>
    <col min="8994" max="8996" width="15.7109375" style="2" customWidth="1"/>
    <col min="8997" max="8997" width="2.85546875" style="2" customWidth="1"/>
    <col min="8998" max="9000" width="15.7109375" style="2" customWidth="1"/>
    <col min="9001" max="9001" width="2.85546875" style="2" customWidth="1"/>
    <col min="9002" max="9216" width="11.42578125" style="2"/>
    <col min="9217" max="9217" width="2.85546875" style="2" customWidth="1"/>
    <col min="9218" max="9218" width="37.5703125" style="2" customWidth="1"/>
    <col min="9219" max="9219" width="5.85546875" style="2" customWidth="1"/>
    <col min="9220" max="9220" width="2.85546875" style="2" customWidth="1"/>
    <col min="9221" max="9223" width="15.7109375" style="2" customWidth="1"/>
    <col min="9224" max="9224" width="2.85546875" style="2" customWidth="1"/>
    <col min="9225" max="9227" width="15.7109375" style="2" customWidth="1"/>
    <col min="9228" max="9228" width="2.85546875" style="2" customWidth="1"/>
    <col min="9229" max="9231" width="15.7109375" style="2" customWidth="1"/>
    <col min="9232" max="9232" width="2.85546875" style="2" customWidth="1"/>
    <col min="9233" max="9235" width="15.7109375" style="2" customWidth="1"/>
    <col min="9236" max="9236" width="2.85546875" style="2" customWidth="1"/>
    <col min="9237" max="9238" width="15.7109375" style="2" customWidth="1"/>
    <col min="9239" max="9239" width="2.85546875" style="2" customWidth="1"/>
    <col min="9240" max="9240" width="37.5703125" style="2" customWidth="1"/>
    <col min="9241" max="9241" width="2.85546875" style="2" customWidth="1"/>
    <col min="9242" max="9244" width="15.7109375" style="2" customWidth="1"/>
    <col min="9245" max="9245" width="2.85546875" style="2" customWidth="1"/>
    <col min="9246" max="9248" width="15.7109375" style="2" customWidth="1"/>
    <col min="9249" max="9249" width="2.85546875" style="2" customWidth="1"/>
    <col min="9250" max="9252" width="15.7109375" style="2" customWidth="1"/>
    <col min="9253" max="9253" width="2.85546875" style="2" customWidth="1"/>
    <col min="9254" max="9256" width="15.7109375" style="2" customWidth="1"/>
    <col min="9257" max="9257" width="2.85546875" style="2" customWidth="1"/>
    <col min="9258" max="9472" width="11.42578125" style="2"/>
    <col min="9473" max="9473" width="2.85546875" style="2" customWidth="1"/>
    <col min="9474" max="9474" width="37.5703125" style="2" customWidth="1"/>
    <col min="9475" max="9475" width="5.85546875" style="2" customWidth="1"/>
    <col min="9476" max="9476" width="2.85546875" style="2" customWidth="1"/>
    <col min="9477" max="9479" width="15.7109375" style="2" customWidth="1"/>
    <col min="9480" max="9480" width="2.85546875" style="2" customWidth="1"/>
    <col min="9481" max="9483" width="15.7109375" style="2" customWidth="1"/>
    <col min="9484" max="9484" width="2.85546875" style="2" customWidth="1"/>
    <col min="9485" max="9487" width="15.7109375" style="2" customWidth="1"/>
    <col min="9488" max="9488" width="2.85546875" style="2" customWidth="1"/>
    <col min="9489" max="9491" width="15.7109375" style="2" customWidth="1"/>
    <col min="9492" max="9492" width="2.85546875" style="2" customWidth="1"/>
    <col min="9493" max="9494" width="15.7109375" style="2" customWidth="1"/>
    <col min="9495" max="9495" width="2.85546875" style="2" customWidth="1"/>
    <col min="9496" max="9496" width="37.5703125" style="2" customWidth="1"/>
    <col min="9497" max="9497" width="2.85546875" style="2" customWidth="1"/>
    <col min="9498" max="9500" width="15.7109375" style="2" customWidth="1"/>
    <col min="9501" max="9501" width="2.85546875" style="2" customWidth="1"/>
    <col min="9502" max="9504" width="15.7109375" style="2" customWidth="1"/>
    <col min="9505" max="9505" width="2.85546875" style="2" customWidth="1"/>
    <col min="9506" max="9508" width="15.7109375" style="2" customWidth="1"/>
    <col min="9509" max="9509" width="2.85546875" style="2" customWidth="1"/>
    <col min="9510" max="9512" width="15.7109375" style="2" customWidth="1"/>
    <col min="9513" max="9513" width="2.85546875" style="2" customWidth="1"/>
    <col min="9514" max="9728" width="11.42578125" style="2"/>
    <col min="9729" max="9729" width="2.85546875" style="2" customWidth="1"/>
    <col min="9730" max="9730" width="37.5703125" style="2" customWidth="1"/>
    <col min="9731" max="9731" width="5.85546875" style="2" customWidth="1"/>
    <col min="9732" max="9732" width="2.85546875" style="2" customWidth="1"/>
    <col min="9733" max="9735" width="15.7109375" style="2" customWidth="1"/>
    <col min="9736" max="9736" width="2.85546875" style="2" customWidth="1"/>
    <col min="9737" max="9739" width="15.7109375" style="2" customWidth="1"/>
    <col min="9740" max="9740" width="2.85546875" style="2" customWidth="1"/>
    <col min="9741" max="9743" width="15.7109375" style="2" customWidth="1"/>
    <col min="9744" max="9744" width="2.85546875" style="2" customWidth="1"/>
    <col min="9745" max="9747" width="15.7109375" style="2" customWidth="1"/>
    <col min="9748" max="9748" width="2.85546875" style="2" customWidth="1"/>
    <col min="9749" max="9750" width="15.7109375" style="2" customWidth="1"/>
    <col min="9751" max="9751" width="2.85546875" style="2" customWidth="1"/>
    <col min="9752" max="9752" width="37.5703125" style="2" customWidth="1"/>
    <col min="9753" max="9753" width="2.85546875" style="2" customWidth="1"/>
    <col min="9754" max="9756" width="15.7109375" style="2" customWidth="1"/>
    <col min="9757" max="9757" width="2.85546875" style="2" customWidth="1"/>
    <col min="9758" max="9760" width="15.7109375" style="2" customWidth="1"/>
    <col min="9761" max="9761" width="2.85546875" style="2" customWidth="1"/>
    <col min="9762" max="9764" width="15.7109375" style="2" customWidth="1"/>
    <col min="9765" max="9765" width="2.85546875" style="2" customWidth="1"/>
    <col min="9766" max="9768" width="15.7109375" style="2" customWidth="1"/>
    <col min="9769" max="9769" width="2.85546875" style="2" customWidth="1"/>
    <col min="9770" max="9984" width="11.42578125" style="2"/>
    <col min="9985" max="9985" width="2.85546875" style="2" customWidth="1"/>
    <col min="9986" max="9986" width="37.5703125" style="2" customWidth="1"/>
    <col min="9987" max="9987" width="5.85546875" style="2" customWidth="1"/>
    <col min="9988" max="9988" width="2.85546875" style="2" customWidth="1"/>
    <col min="9989" max="9991" width="15.7109375" style="2" customWidth="1"/>
    <col min="9992" max="9992" width="2.85546875" style="2" customWidth="1"/>
    <col min="9993" max="9995" width="15.7109375" style="2" customWidth="1"/>
    <col min="9996" max="9996" width="2.85546875" style="2" customWidth="1"/>
    <col min="9997" max="9999" width="15.7109375" style="2" customWidth="1"/>
    <col min="10000" max="10000" width="2.85546875" style="2" customWidth="1"/>
    <col min="10001" max="10003" width="15.7109375" style="2" customWidth="1"/>
    <col min="10004" max="10004" width="2.85546875" style="2" customWidth="1"/>
    <col min="10005" max="10006" width="15.7109375" style="2" customWidth="1"/>
    <col min="10007" max="10007" width="2.85546875" style="2" customWidth="1"/>
    <col min="10008" max="10008" width="37.5703125" style="2" customWidth="1"/>
    <col min="10009" max="10009" width="2.85546875" style="2" customWidth="1"/>
    <col min="10010" max="10012" width="15.7109375" style="2" customWidth="1"/>
    <col min="10013" max="10013" width="2.85546875" style="2" customWidth="1"/>
    <col min="10014" max="10016" width="15.7109375" style="2" customWidth="1"/>
    <col min="10017" max="10017" width="2.85546875" style="2" customWidth="1"/>
    <col min="10018" max="10020" width="15.7109375" style="2" customWidth="1"/>
    <col min="10021" max="10021" width="2.85546875" style="2" customWidth="1"/>
    <col min="10022" max="10024" width="15.7109375" style="2" customWidth="1"/>
    <col min="10025" max="10025" width="2.85546875" style="2" customWidth="1"/>
    <col min="10026" max="10240" width="11.42578125" style="2"/>
    <col min="10241" max="10241" width="2.85546875" style="2" customWidth="1"/>
    <col min="10242" max="10242" width="37.5703125" style="2" customWidth="1"/>
    <col min="10243" max="10243" width="5.85546875" style="2" customWidth="1"/>
    <col min="10244" max="10244" width="2.85546875" style="2" customWidth="1"/>
    <col min="10245" max="10247" width="15.7109375" style="2" customWidth="1"/>
    <col min="10248" max="10248" width="2.85546875" style="2" customWidth="1"/>
    <col min="10249" max="10251" width="15.7109375" style="2" customWidth="1"/>
    <col min="10252" max="10252" width="2.85546875" style="2" customWidth="1"/>
    <col min="10253" max="10255" width="15.7109375" style="2" customWidth="1"/>
    <col min="10256" max="10256" width="2.85546875" style="2" customWidth="1"/>
    <col min="10257" max="10259" width="15.7109375" style="2" customWidth="1"/>
    <col min="10260" max="10260" width="2.85546875" style="2" customWidth="1"/>
    <col min="10261" max="10262" width="15.7109375" style="2" customWidth="1"/>
    <col min="10263" max="10263" width="2.85546875" style="2" customWidth="1"/>
    <col min="10264" max="10264" width="37.5703125" style="2" customWidth="1"/>
    <col min="10265" max="10265" width="2.85546875" style="2" customWidth="1"/>
    <col min="10266" max="10268" width="15.7109375" style="2" customWidth="1"/>
    <col min="10269" max="10269" width="2.85546875" style="2" customWidth="1"/>
    <col min="10270" max="10272" width="15.7109375" style="2" customWidth="1"/>
    <col min="10273" max="10273" width="2.85546875" style="2" customWidth="1"/>
    <col min="10274" max="10276" width="15.7109375" style="2" customWidth="1"/>
    <col min="10277" max="10277" width="2.85546875" style="2" customWidth="1"/>
    <col min="10278" max="10280" width="15.7109375" style="2" customWidth="1"/>
    <col min="10281" max="10281" width="2.85546875" style="2" customWidth="1"/>
    <col min="10282" max="10496" width="11.42578125" style="2"/>
    <col min="10497" max="10497" width="2.85546875" style="2" customWidth="1"/>
    <col min="10498" max="10498" width="37.5703125" style="2" customWidth="1"/>
    <col min="10499" max="10499" width="5.85546875" style="2" customWidth="1"/>
    <col min="10500" max="10500" width="2.85546875" style="2" customWidth="1"/>
    <col min="10501" max="10503" width="15.7109375" style="2" customWidth="1"/>
    <col min="10504" max="10504" width="2.85546875" style="2" customWidth="1"/>
    <col min="10505" max="10507" width="15.7109375" style="2" customWidth="1"/>
    <col min="10508" max="10508" width="2.85546875" style="2" customWidth="1"/>
    <col min="10509" max="10511" width="15.7109375" style="2" customWidth="1"/>
    <col min="10512" max="10512" width="2.85546875" style="2" customWidth="1"/>
    <col min="10513" max="10515" width="15.7109375" style="2" customWidth="1"/>
    <col min="10516" max="10516" width="2.85546875" style="2" customWidth="1"/>
    <col min="10517" max="10518" width="15.7109375" style="2" customWidth="1"/>
    <col min="10519" max="10519" width="2.85546875" style="2" customWidth="1"/>
    <col min="10520" max="10520" width="37.5703125" style="2" customWidth="1"/>
    <col min="10521" max="10521" width="2.85546875" style="2" customWidth="1"/>
    <col min="10522" max="10524" width="15.7109375" style="2" customWidth="1"/>
    <col min="10525" max="10525" width="2.85546875" style="2" customWidth="1"/>
    <col min="10526" max="10528" width="15.7109375" style="2" customWidth="1"/>
    <col min="10529" max="10529" width="2.85546875" style="2" customWidth="1"/>
    <col min="10530" max="10532" width="15.7109375" style="2" customWidth="1"/>
    <col min="10533" max="10533" width="2.85546875" style="2" customWidth="1"/>
    <col min="10534" max="10536" width="15.7109375" style="2" customWidth="1"/>
    <col min="10537" max="10537" width="2.85546875" style="2" customWidth="1"/>
    <col min="10538" max="10752" width="11.42578125" style="2"/>
    <col min="10753" max="10753" width="2.85546875" style="2" customWidth="1"/>
    <col min="10754" max="10754" width="37.5703125" style="2" customWidth="1"/>
    <col min="10755" max="10755" width="5.85546875" style="2" customWidth="1"/>
    <col min="10756" max="10756" width="2.85546875" style="2" customWidth="1"/>
    <col min="10757" max="10759" width="15.7109375" style="2" customWidth="1"/>
    <col min="10760" max="10760" width="2.85546875" style="2" customWidth="1"/>
    <col min="10761" max="10763" width="15.7109375" style="2" customWidth="1"/>
    <col min="10764" max="10764" width="2.85546875" style="2" customWidth="1"/>
    <col min="10765" max="10767" width="15.7109375" style="2" customWidth="1"/>
    <col min="10768" max="10768" width="2.85546875" style="2" customWidth="1"/>
    <col min="10769" max="10771" width="15.7109375" style="2" customWidth="1"/>
    <col min="10772" max="10772" width="2.85546875" style="2" customWidth="1"/>
    <col min="10773" max="10774" width="15.7109375" style="2" customWidth="1"/>
    <col min="10775" max="10775" width="2.85546875" style="2" customWidth="1"/>
    <col min="10776" max="10776" width="37.5703125" style="2" customWidth="1"/>
    <col min="10777" max="10777" width="2.85546875" style="2" customWidth="1"/>
    <col min="10778" max="10780" width="15.7109375" style="2" customWidth="1"/>
    <col min="10781" max="10781" width="2.85546875" style="2" customWidth="1"/>
    <col min="10782" max="10784" width="15.7109375" style="2" customWidth="1"/>
    <col min="10785" max="10785" width="2.85546875" style="2" customWidth="1"/>
    <col min="10786" max="10788" width="15.7109375" style="2" customWidth="1"/>
    <col min="10789" max="10789" width="2.85546875" style="2" customWidth="1"/>
    <col min="10790" max="10792" width="15.7109375" style="2" customWidth="1"/>
    <col min="10793" max="10793" width="2.85546875" style="2" customWidth="1"/>
    <col min="10794" max="11008" width="11.42578125" style="2"/>
    <col min="11009" max="11009" width="2.85546875" style="2" customWidth="1"/>
    <col min="11010" max="11010" width="37.5703125" style="2" customWidth="1"/>
    <col min="11011" max="11011" width="5.85546875" style="2" customWidth="1"/>
    <col min="11012" max="11012" width="2.85546875" style="2" customWidth="1"/>
    <col min="11013" max="11015" width="15.7109375" style="2" customWidth="1"/>
    <col min="11016" max="11016" width="2.85546875" style="2" customWidth="1"/>
    <col min="11017" max="11019" width="15.7109375" style="2" customWidth="1"/>
    <col min="11020" max="11020" width="2.85546875" style="2" customWidth="1"/>
    <col min="11021" max="11023" width="15.7109375" style="2" customWidth="1"/>
    <col min="11024" max="11024" width="2.85546875" style="2" customWidth="1"/>
    <col min="11025" max="11027" width="15.7109375" style="2" customWidth="1"/>
    <col min="11028" max="11028" width="2.85546875" style="2" customWidth="1"/>
    <col min="11029" max="11030" width="15.7109375" style="2" customWidth="1"/>
    <col min="11031" max="11031" width="2.85546875" style="2" customWidth="1"/>
    <col min="11032" max="11032" width="37.5703125" style="2" customWidth="1"/>
    <col min="11033" max="11033" width="2.85546875" style="2" customWidth="1"/>
    <col min="11034" max="11036" width="15.7109375" style="2" customWidth="1"/>
    <col min="11037" max="11037" width="2.85546875" style="2" customWidth="1"/>
    <col min="11038" max="11040" width="15.7109375" style="2" customWidth="1"/>
    <col min="11041" max="11041" width="2.85546875" style="2" customWidth="1"/>
    <col min="11042" max="11044" width="15.7109375" style="2" customWidth="1"/>
    <col min="11045" max="11045" width="2.85546875" style="2" customWidth="1"/>
    <col min="11046" max="11048" width="15.7109375" style="2" customWidth="1"/>
    <col min="11049" max="11049" width="2.85546875" style="2" customWidth="1"/>
    <col min="11050" max="11264" width="11.42578125" style="2"/>
    <col min="11265" max="11265" width="2.85546875" style="2" customWidth="1"/>
    <col min="11266" max="11266" width="37.5703125" style="2" customWidth="1"/>
    <col min="11267" max="11267" width="5.85546875" style="2" customWidth="1"/>
    <col min="11268" max="11268" width="2.85546875" style="2" customWidth="1"/>
    <col min="11269" max="11271" width="15.7109375" style="2" customWidth="1"/>
    <col min="11272" max="11272" width="2.85546875" style="2" customWidth="1"/>
    <col min="11273" max="11275" width="15.7109375" style="2" customWidth="1"/>
    <col min="11276" max="11276" width="2.85546875" style="2" customWidth="1"/>
    <col min="11277" max="11279" width="15.7109375" style="2" customWidth="1"/>
    <col min="11280" max="11280" width="2.85546875" style="2" customWidth="1"/>
    <col min="11281" max="11283" width="15.7109375" style="2" customWidth="1"/>
    <col min="11284" max="11284" width="2.85546875" style="2" customWidth="1"/>
    <col min="11285" max="11286" width="15.7109375" style="2" customWidth="1"/>
    <col min="11287" max="11287" width="2.85546875" style="2" customWidth="1"/>
    <col min="11288" max="11288" width="37.5703125" style="2" customWidth="1"/>
    <col min="11289" max="11289" width="2.85546875" style="2" customWidth="1"/>
    <col min="11290" max="11292" width="15.7109375" style="2" customWidth="1"/>
    <col min="11293" max="11293" width="2.85546875" style="2" customWidth="1"/>
    <col min="11294" max="11296" width="15.7109375" style="2" customWidth="1"/>
    <col min="11297" max="11297" width="2.85546875" style="2" customWidth="1"/>
    <col min="11298" max="11300" width="15.7109375" style="2" customWidth="1"/>
    <col min="11301" max="11301" width="2.85546875" style="2" customWidth="1"/>
    <col min="11302" max="11304" width="15.7109375" style="2" customWidth="1"/>
    <col min="11305" max="11305" width="2.85546875" style="2" customWidth="1"/>
    <col min="11306" max="11520" width="11.42578125" style="2"/>
    <col min="11521" max="11521" width="2.85546875" style="2" customWidth="1"/>
    <col min="11522" max="11522" width="37.5703125" style="2" customWidth="1"/>
    <col min="11523" max="11523" width="5.85546875" style="2" customWidth="1"/>
    <col min="11524" max="11524" width="2.85546875" style="2" customWidth="1"/>
    <col min="11525" max="11527" width="15.7109375" style="2" customWidth="1"/>
    <col min="11528" max="11528" width="2.85546875" style="2" customWidth="1"/>
    <col min="11529" max="11531" width="15.7109375" style="2" customWidth="1"/>
    <col min="11532" max="11532" width="2.85546875" style="2" customWidth="1"/>
    <col min="11533" max="11535" width="15.7109375" style="2" customWidth="1"/>
    <col min="11536" max="11536" width="2.85546875" style="2" customWidth="1"/>
    <col min="11537" max="11539" width="15.7109375" style="2" customWidth="1"/>
    <col min="11540" max="11540" width="2.85546875" style="2" customWidth="1"/>
    <col min="11541" max="11542" width="15.7109375" style="2" customWidth="1"/>
    <col min="11543" max="11543" width="2.85546875" style="2" customWidth="1"/>
    <col min="11544" max="11544" width="37.5703125" style="2" customWidth="1"/>
    <col min="11545" max="11545" width="2.85546875" style="2" customWidth="1"/>
    <col min="11546" max="11548" width="15.7109375" style="2" customWidth="1"/>
    <col min="11549" max="11549" width="2.85546875" style="2" customWidth="1"/>
    <col min="11550" max="11552" width="15.7109375" style="2" customWidth="1"/>
    <col min="11553" max="11553" width="2.85546875" style="2" customWidth="1"/>
    <col min="11554" max="11556" width="15.7109375" style="2" customWidth="1"/>
    <col min="11557" max="11557" width="2.85546875" style="2" customWidth="1"/>
    <col min="11558" max="11560" width="15.7109375" style="2" customWidth="1"/>
    <col min="11561" max="11561" width="2.85546875" style="2" customWidth="1"/>
    <col min="11562" max="11776" width="11.42578125" style="2"/>
    <col min="11777" max="11777" width="2.85546875" style="2" customWidth="1"/>
    <col min="11778" max="11778" width="37.5703125" style="2" customWidth="1"/>
    <col min="11779" max="11779" width="5.85546875" style="2" customWidth="1"/>
    <col min="11780" max="11780" width="2.85546875" style="2" customWidth="1"/>
    <col min="11781" max="11783" width="15.7109375" style="2" customWidth="1"/>
    <col min="11784" max="11784" width="2.85546875" style="2" customWidth="1"/>
    <col min="11785" max="11787" width="15.7109375" style="2" customWidth="1"/>
    <col min="11788" max="11788" width="2.85546875" style="2" customWidth="1"/>
    <col min="11789" max="11791" width="15.7109375" style="2" customWidth="1"/>
    <col min="11792" max="11792" width="2.85546875" style="2" customWidth="1"/>
    <col min="11793" max="11795" width="15.7109375" style="2" customWidth="1"/>
    <col min="11796" max="11796" width="2.85546875" style="2" customWidth="1"/>
    <col min="11797" max="11798" width="15.7109375" style="2" customWidth="1"/>
    <col min="11799" max="11799" width="2.85546875" style="2" customWidth="1"/>
    <col min="11800" max="11800" width="37.5703125" style="2" customWidth="1"/>
    <col min="11801" max="11801" width="2.85546875" style="2" customWidth="1"/>
    <col min="11802" max="11804" width="15.7109375" style="2" customWidth="1"/>
    <col min="11805" max="11805" width="2.85546875" style="2" customWidth="1"/>
    <col min="11806" max="11808" width="15.7109375" style="2" customWidth="1"/>
    <col min="11809" max="11809" width="2.85546875" style="2" customWidth="1"/>
    <col min="11810" max="11812" width="15.7109375" style="2" customWidth="1"/>
    <col min="11813" max="11813" width="2.85546875" style="2" customWidth="1"/>
    <col min="11814" max="11816" width="15.7109375" style="2" customWidth="1"/>
    <col min="11817" max="11817" width="2.85546875" style="2" customWidth="1"/>
    <col min="11818" max="12032" width="11.42578125" style="2"/>
    <col min="12033" max="12033" width="2.85546875" style="2" customWidth="1"/>
    <col min="12034" max="12034" width="37.5703125" style="2" customWidth="1"/>
    <col min="12035" max="12035" width="5.85546875" style="2" customWidth="1"/>
    <col min="12036" max="12036" width="2.85546875" style="2" customWidth="1"/>
    <col min="12037" max="12039" width="15.7109375" style="2" customWidth="1"/>
    <col min="12040" max="12040" width="2.85546875" style="2" customWidth="1"/>
    <col min="12041" max="12043" width="15.7109375" style="2" customWidth="1"/>
    <col min="12044" max="12044" width="2.85546875" style="2" customWidth="1"/>
    <col min="12045" max="12047" width="15.7109375" style="2" customWidth="1"/>
    <col min="12048" max="12048" width="2.85546875" style="2" customWidth="1"/>
    <col min="12049" max="12051" width="15.7109375" style="2" customWidth="1"/>
    <col min="12052" max="12052" width="2.85546875" style="2" customWidth="1"/>
    <col min="12053" max="12054" width="15.7109375" style="2" customWidth="1"/>
    <col min="12055" max="12055" width="2.85546875" style="2" customWidth="1"/>
    <col min="12056" max="12056" width="37.5703125" style="2" customWidth="1"/>
    <col min="12057" max="12057" width="2.85546875" style="2" customWidth="1"/>
    <col min="12058" max="12060" width="15.7109375" style="2" customWidth="1"/>
    <col min="12061" max="12061" width="2.85546875" style="2" customWidth="1"/>
    <col min="12062" max="12064" width="15.7109375" style="2" customWidth="1"/>
    <col min="12065" max="12065" width="2.85546875" style="2" customWidth="1"/>
    <col min="12066" max="12068" width="15.7109375" style="2" customWidth="1"/>
    <col min="12069" max="12069" width="2.85546875" style="2" customWidth="1"/>
    <col min="12070" max="12072" width="15.7109375" style="2" customWidth="1"/>
    <col min="12073" max="12073" width="2.85546875" style="2" customWidth="1"/>
    <col min="12074" max="12288" width="11.42578125" style="2"/>
    <col min="12289" max="12289" width="2.85546875" style="2" customWidth="1"/>
    <col min="12290" max="12290" width="37.5703125" style="2" customWidth="1"/>
    <col min="12291" max="12291" width="5.85546875" style="2" customWidth="1"/>
    <col min="12292" max="12292" width="2.85546875" style="2" customWidth="1"/>
    <col min="12293" max="12295" width="15.7109375" style="2" customWidth="1"/>
    <col min="12296" max="12296" width="2.85546875" style="2" customWidth="1"/>
    <col min="12297" max="12299" width="15.7109375" style="2" customWidth="1"/>
    <col min="12300" max="12300" width="2.85546875" style="2" customWidth="1"/>
    <col min="12301" max="12303" width="15.7109375" style="2" customWidth="1"/>
    <col min="12304" max="12304" width="2.85546875" style="2" customWidth="1"/>
    <col min="12305" max="12307" width="15.7109375" style="2" customWidth="1"/>
    <col min="12308" max="12308" width="2.85546875" style="2" customWidth="1"/>
    <col min="12309" max="12310" width="15.7109375" style="2" customWidth="1"/>
    <col min="12311" max="12311" width="2.85546875" style="2" customWidth="1"/>
    <col min="12312" max="12312" width="37.5703125" style="2" customWidth="1"/>
    <col min="12313" max="12313" width="2.85546875" style="2" customWidth="1"/>
    <col min="12314" max="12316" width="15.7109375" style="2" customWidth="1"/>
    <col min="12317" max="12317" width="2.85546875" style="2" customWidth="1"/>
    <col min="12318" max="12320" width="15.7109375" style="2" customWidth="1"/>
    <col min="12321" max="12321" width="2.85546875" style="2" customWidth="1"/>
    <col min="12322" max="12324" width="15.7109375" style="2" customWidth="1"/>
    <col min="12325" max="12325" width="2.85546875" style="2" customWidth="1"/>
    <col min="12326" max="12328" width="15.7109375" style="2" customWidth="1"/>
    <col min="12329" max="12329" width="2.85546875" style="2" customWidth="1"/>
    <col min="12330" max="12544" width="11.42578125" style="2"/>
    <col min="12545" max="12545" width="2.85546875" style="2" customWidth="1"/>
    <col min="12546" max="12546" width="37.5703125" style="2" customWidth="1"/>
    <col min="12547" max="12547" width="5.85546875" style="2" customWidth="1"/>
    <col min="12548" max="12548" width="2.85546875" style="2" customWidth="1"/>
    <col min="12549" max="12551" width="15.7109375" style="2" customWidth="1"/>
    <col min="12552" max="12552" width="2.85546875" style="2" customWidth="1"/>
    <col min="12553" max="12555" width="15.7109375" style="2" customWidth="1"/>
    <col min="12556" max="12556" width="2.85546875" style="2" customWidth="1"/>
    <col min="12557" max="12559" width="15.7109375" style="2" customWidth="1"/>
    <col min="12560" max="12560" width="2.85546875" style="2" customWidth="1"/>
    <col min="12561" max="12563" width="15.7109375" style="2" customWidth="1"/>
    <col min="12564" max="12564" width="2.85546875" style="2" customWidth="1"/>
    <col min="12565" max="12566" width="15.7109375" style="2" customWidth="1"/>
    <col min="12567" max="12567" width="2.85546875" style="2" customWidth="1"/>
    <col min="12568" max="12568" width="37.5703125" style="2" customWidth="1"/>
    <col min="12569" max="12569" width="2.85546875" style="2" customWidth="1"/>
    <col min="12570" max="12572" width="15.7109375" style="2" customWidth="1"/>
    <col min="12573" max="12573" width="2.85546875" style="2" customWidth="1"/>
    <col min="12574" max="12576" width="15.7109375" style="2" customWidth="1"/>
    <col min="12577" max="12577" width="2.85546875" style="2" customWidth="1"/>
    <col min="12578" max="12580" width="15.7109375" style="2" customWidth="1"/>
    <col min="12581" max="12581" width="2.85546875" style="2" customWidth="1"/>
    <col min="12582" max="12584" width="15.7109375" style="2" customWidth="1"/>
    <col min="12585" max="12585" width="2.85546875" style="2" customWidth="1"/>
    <col min="12586" max="12800" width="11.42578125" style="2"/>
    <col min="12801" max="12801" width="2.85546875" style="2" customWidth="1"/>
    <col min="12802" max="12802" width="37.5703125" style="2" customWidth="1"/>
    <col min="12803" max="12803" width="5.85546875" style="2" customWidth="1"/>
    <col min="12804" max="12804" width="2.85546875" style="2" customWidth="1"/>
    <col min="12805" max="12807" width="15.7109375" style="2" customWidth="1"/>
    <col min="12808" max="12808" width="2.85546875" style="2" customWidth="1"/>
    <col min="12809" max="12811" width="15.7109375" style="2" customWidth="1"/>
    <col min="12812" max="12812" width="2.85546875" style="2" customWidth="1"/>
    <col min="12813" max="12815" width="15.7109375" style="2" customWidth="1"/>
    <col min="12816" max="12816" width="2.85546875" style="2" customWidth="1"/>
    <col min="12817" max="12819" width="15.7109375" style="2" customWidth="1"/>
    <col min="12820" max="12820" width="2.85546875" style="2" customWidth="1"/>
    <col min="12821" max="12822" width="15.7109375" style="2" customWidth="1"/>
    <col min="12823" max="12823" width="2.85546875" style="2" customWidth="1"/>
    <col min="12824" max="12824" width="37.5703125" style="2" customWidth="1"/>
    <col min="12825" max="12825" width="2.85546875" style="2" customWidth="1"/>
    <col min="12826" max="12828" width="15.7109375" style="2" customWidth="1"/>
    <col min="12829" max="12829" width="2.85546875" style="2" customWidth="1"/>
    <col min="12830" max="12832" width="15.7109375" style="2" customWidth="1"/>
    <col min="12833" max="12833" width="2.85546875" style="2" customWidth="1"/>
    <col min="12834" max="12836" width="15.7109375" style="2" customWidth="1"/>
    <col min="12837" max="12837" width="2.85546875" style="2" customWidth="1"/>
    <col min="12838" max="12840" width="15.7109375" style="2" customWidth="1"/>
    <col min="12841" max="12841" width="2.85546875" style="2" customWidth="1"/>
    <col min="12842" max="13056" width="11.42578125" style="2"/>
    <col min="13057" max="13057" width="2.85546875" style="2" customWidth="1"/>
    <col min="13058" max="13058" width="37.5703125" style="2" customWidth="1"/>
    <col min="13059" max="13059" width="5.85546875" style="2" customWidth="1"/>
    <col min="13060" max="13060" width="2.85546875" style="2" customWidth="1"/>
    <col min="13061" max="13063" width="15.7109375" style="2" customWidth="1"/>
    <col min="13064" max="13064" width="2.85546875" style="2" customWidth="1"/>
    <col min="13065" max="13067" width="15.7109375" style="2" customWidth="1"/>
    <col min="13068" max="13068" width="2.85546875" style="2" customWidth="1"/>
    <col min="13069" max="13071" width="15.7109375" style="2" customWidth="1"/>
    <col min="13072" max="13072" width="2.85546875" style="2" customWidth="1"/>
    <col min="13073" max="13075" width="15.7109375" style="2" customWidth="1"/>
    <col min="13076" max="13076" width="2.85546875" style="2" customWidth="1"/>
    <col min="13077" max="13078" width="15.7109375" style="2" customWidth="1"/>
    <col min="13079" max="13079" width="2.85546875" style="2" customWidth="1"/>
    <col min="13080" max="13080" width="37.5703125" style="2" customWidth="1"/>
    <col min="13081" max="13081" width="2.85546875" style="2" customWidth="1"/>
    <col min="13082" max="13084" width="15.7109375" style="2" customWidth="1"/>
    <col min="13085" max="13085" width="2.85546875" style="2" customWidth="1"/>
    <col min="13086" max="13088" width="15.7109375" style="2" customWidth="1"/>
    <col min="13089" max="13089" width="2.85546875" style="2" customWidth="1"/>
    <col min="13090" max="13092" width="15.7109375" style="2" customWidth="1"/>
    <col min="13093" max="13093" width="2.85546875" style="2" customWidth="1"/>
    <col min="13094" max="13096" width="15.7109375" style="2" customWidth="1"/>
    <col min="13097" max="13097" width="2.85546875" style="2" customWidth="1"/>
    <col min="13098" max="13312" width="11.42578125" style="2"/>
    <col min="13313" max="13313" width="2.85546875" style="2" customWidth="1"/>
    <col min="13314" max="13314" width="37.5703125" style="2" customWidth="1"/>
    <col min="13315" max="13315" width="5.85546875" style="2" customWidth="1"/>
    <col min="13316" max="13316" width="2.85546875" style="2" customWidth="1"/>
    <col min="13317" max="13319" width="15.7109375" style="2" customWidth="1"/>
    <col min="13320" max="13320" width="2.85546875" style="2" customWidth="1"/>
    <col min="13321" max="13323" width="15.7109375" style="2" customWidth="1"/>
    <col min="13324" max="13324" width="2.85546875" style="2" customWidth="1"/>
    <col min="13325" max="13327" width="15.7109375" style="2" customWidth="1"/>
    <col min="13328" max="13328" width="2.85546875" style="2" customWidth="1"/>
    <col min="13329" max="13331" width="15.7109375" style="2" customWidth="1"/>
    <col min="13332" max="13332" width="2.85546875" style="2" customWidth="1"/>
    <col min="13333" max="13334" width="15.7109375" style="2" customWidth="1"/>
    <col min="13335" max="13335" width="2.85546875" style="2" customWidth="1"/>
    <col min="13336" max="13336" width="37.5703125" style="2" customWidth="1"/>
    <col min="13337" max="13337" width="2.85546875" style="2" customWidth="1"/>
    <col min="13338" max="13340" width="15.7109375" style="2" customWidth="1"/>
    <col min="13341" max="13341" width="2.85546875" style="2" customWidth="1"/>
    <col min="13342" max="13344" width="15.7109375" style="2" customWidth="1"/>
    <col min="13345" max="13345" width="2.85546875" style="2" customWidth="1"/>
    <col min="13346" max="13348" width="15.7109375" style="2" customWidth="1"/>
    <col min="13349" max="13349" width="2.85546875" style="2" customWidth="1"/>
    <col min="13350" max="13352" width="15.7109375" style="2" customWidth="1"/>
    <col min="13353" max="13353" width="2.85546875" style="2" customWidth="1"/>
    <col min="13354" max="13568" width="11.42578125" style="2"/>
    <col min="13569" max="13569" width="2.85546875" style="2" customWidth="1"/>
    <col min="13570" max="13570" width="37.5703125" style="2" customWidth="1"/>
    <col min="13571" max="13571" width="5.85546875" style="2" customWidth="1"/>
    <col min="13572" max="13572" width="2.85546875" style="2" customWidth="1"/>
    <col min="13573" max="13575" width="15.7109375" style="2" customWidth="1"/>
    <col min="13576" max="13576" width="2.85546875" style="2" customWidth="1"/>
    <col min="13577" max="13579" width="15.7109375" style="2" customWidth="1"/>
    <col min="13580" max="13580" width="2.85546875" style="2" customWidth="1"/>
    <col min="13581" max="13583" width="15.7109375" style="2" customWidth="1"/>
    <col min="13584" max="13584" width="2.85546875" style="2" customWidth="1"/>
    <col min="13585" max="13587" width="15.7109375" style="2" customWidth="1"/>
    <col min="13588" max="13588" width="2.85546875" style="2" customWidth="1"/>
    <col min="13589" max="13590" width="15.7109375" style="2" customWidth="1"/>
    <col min="13591" max="13591" width="2.85546875" style="2" customWidth="1"/>
    <col min="13592" max="13592" width="37.5703125" style="2" customWidth="1"/>
    <col min="13593" max="13593" width="2.85546875" style="2" customWidth="1"/>
    <col min="13594" max="13596" width="15.7109375" style="2" customWidth="1"/>
    <col min="13597" max="13597" width="2.85546875" style="2" customWidth="1"/>
    <col min="13598" max="13600" width="15.7109375" style="2" customWidth="1"/>
    <col min="13601" max="13601" width="2.85546875" style="2" customWidth="1"/>
    <col min="13602" max="13604" width="15.7109375" style="2" customWidth="1"/>
    <col min="13605" max="13605" width="2.85546875" style="2" customWidth="1"/>
    <col min="13606" max="13608" width="15.7109375" style="2" customWidth="1"/>
    <col min="13609" max="13609" width="2.85546875" style="2" customWidth="1"/>
    <col min="13610" max="13824" width="11.42578125" style="2"/>
    <col min="13825" max="13825" width="2.85546875" style="2" customWidth="1"/>
    <col min="13826" max="13826" width="37.5703125" style="2" customWidth="1"/>
    <col min="13827" max="13827" width="5.85546875" style="2" customWidth="1"/>
    <col min="13828" max="13828" width="2.85546875" style="2" customWidth="1"/>
    <col min="13829" max="13831" width="15.7109375" style="2" customWidth="1"/>
    <col min="13832" max="13832" width="2.85546875" style="2" customWidth="1"/>
    <col min="13833" max="13835" width="15.7109375" style="2" customWidth="1"/>
    <col min="13836" max="13836" width="2.85546875" style="2" customWidth="1"/>
    <col min="13837" max="13839" width="15.7109375" style="2" customWidth="1"/>
    <col min="13840" max="13840" width="2.85546875" style="2" customWidth="1"/>
    <col min="13841" max="13843" width="15.7109375" style="2" customWidth="1"/>
    <col min="13844" max="13844" width="2.85546875" style="2" customWidth="1"/>
    <col min="13845" max="13846" width="15.7109375" style="2" customWidth="1"/>
    <col min="13847" max="13847" width="2.85546875" style="2" customWidth="1"/>
    <col min="13848" max="13848" width="37.5703125" style="2" customWidth="1"/>
    <col min="13849" max="13849" width="2.85546875" style="2" customWidth="1"/>
    <col min="13850" max="13852" width="15.7109375" style="2" customWidth="1"/>
    <col min="13853" max="13853" width="2.85546875" style="2" customWidth="1"/>
    <col min="13854" max="13856" width="15.7109375" style="2" customWidth="1"/>
    <col min="13857" max="13857" width="2.85546875" style="2" customWidth="1"/>
    <col min="13858" max="13860" width="15.7109375" style="2" customWidth="1"/>
    <col min="13861" max="13861" width="2.85546875" style="2" customWidth="1"/>
    <col min="13862" max="13864" width="15.7109375" style="2" customWidth="1"/>
    <col min="13865" max="13865" width="2.85546875" style="2" customWidth="1"/>
    <col min="13866" max="14080" width="11.42578125" style="2"/>
    <col min="14081" max="14081" width="2.85546875" style="2" customWidth="1"/>
    <col min="14082" max="14082" width="37.5703125" style="2" customWidth="1"/>
    <col min="14083" max="14083" width="5.85546875" style="2" customWidth="1"/>
    <col min="14084" max="14084" width="2.85546875" style="2" customWidth="1"/>
    <col min="14085" max="14087" width="15.7109375" style="2" customWidth="1"/>
    <col min="14088" max="14088" width="2.85546875" style="2" customWidth="1"/>
    <col min="14089" max="14091" width="15.7109375" style="2" customWidth="1"/>
    <col min="14092" max="14092" width="2.85546875" style="2" customWidth="1"/>
    <col min="14093" max="14095" width="15.7109375" style="2" customWidth="1"/>
    <col min="14096" max="14096" width="2.85546875" style="2" customWidth="1"/>
    <col min="14097" max="14099" width="15.7109375" style="2" customWidth="1"/>
    <col min="14100" max="14100" width="2.85546875" style="2" customWidth="1"/>
    <col min="14101" max="14102" width="15.7109375" style="2" customWidth="1"/>
    <col min="14103" max="14103" width="2.85546875" style="2" customWidth="1"/>
    <col min="14104" max="14104" width="37.5703125" style="2" customWidth="1"/>
    <col min="14105" max="14105" width="2.85546875" style="2" customWidth="1"/>
    <col min="14106" max="14108" width="15.7109375" style="2" customWidth="1"/>
    <col min="14109" max="14109" width="2.85546875" style="2" customWidth="1"/>
    <col min="14110" max="14112" width="15.7109375" style="2" customWidth="1"/>
    <col min="14113" max="14113" width="2.85546875" style="2" customWidth="1"/>
    <col min="14114" max="14116" width="15.7109375" style="2" customWidth="1"/>
    <col min="14117" max="14117" width="2.85546875" style="2" customWidth="1"/>
    <col min="14118" max="14120" width="15.7109375" style="2" customWidth="1"/>
    <col min="14121" max="14121" width="2.85546875" style="2" customWidth="1"/>
    <col min="14122" max="14336" width="11.42578125" style="2"/>
    <col min="14337" max="14337" width="2.85546875" style="2" customWidth="1"/>
    <col min="14338" max="14338" width="37.5703125" style="2" customWidth="1"/>
    <col min="14339" max="14339" width="5.85546875" style="2" customWidth="1"/>
    <col min="14340" max="14340" width="2.85546875" style="2" customWidth="1"/>
    <col min="14341" max="14343" width="15.7109375" style="2" customWidth="1"/>
    <col min="14344" max="14344" width="2.85546875" style="2" customWidth="1"/>
    <col min="14345" max="14347" width="15.7109375" style="2" customWidth="1"/>
    <col min="14348" max="14348" width="2.85546875" style="2" customWidth="1"/>
    <col min="14349" max="14351" width="15.7109375" style="2" customWidth="1"/>
    <col min="14352" max="14352" width="2.85546875" style="2" customWidth="1"/>
    <col min="14353" max="14355" width="15.7109375" style="2" customWidth="1"/>
    <col min="14356" max="14356" width="2.85546875" style="2" customWidth="1"/>
    <col min="14357" max="14358" width="15.7109375" style="2" customWidth="1"/>
    <col min="14359" max="14359" width="2.85546875" style="2" customWidth="1"/>
    <col min="14360" max="14360" width="37.5703125" style="2" customWidth="1"/>
    <col min="14361" max="14361" width="2.85546875" style="2" customWidth="1"/>
    <col min="14362" max="14364" width="15.7109375" style="2" customWidth="1"/>
    <col min="14365" max="14365" width="2.85546875" style="2" customWidth="1"/>
    <col min="14366" max="14368" width="15.7109375" style="2" customWidth="1"/>
    <col min="14369" max="14369" width="2.85546875" style="2" customWidth="1"/>
    <col min="14370" max="14372" width="15.7109375" style="2" customWidth="1"/>
    <col min="14373" max="14373" width="2.85546875" style="2" customWidth="1"/>
    <col min="14374" max="14376" width="15.7109375" style="2" customWidth="1"/>
    <col min="14377" max="14377" width="2.85546875" style="2" customWidth="1"/>
    <col min="14378" max="14592" width="11.42578125" style="2"/>
    <col min="14593" max="14593" width="2.85546875" style="2" customWidth="1"/>
    <col min="14594" max="14594" width="37.5703125" style="2" customWidth="1"/>
    <col min="14595" max="14595" width="5.85546875" style="2" customWidth="1"/>
    <col min="14596" max="14596" width="2.85546875" style="2" customWidth="1"/>
    <col min="14597" max="14599" width="15.7109375" style="2" customWidth="1"/>
    <col min="14600" max="14600" width="2.85546875" style="2" customWidth="1"/>
    <col min="14601" max="14603" width="15.7109375" style="2" customWidth="1"/>
    <col min="14604" max="14604" width="2.85546875" style="2" customWidth="1"/>
    <col min="14605" max="14607" width="15.7109375" style="2" customWidth="1"/>
    <col min="14608" max="14608" width="2.85546875" style="2" customWidth="1"/>
    <col min="14609" max="14611" width="15.7109375" style="2" customWidth="1"/>
    <col min="14612" max="14612" width="2.85546875" style="2" customWidth="1"/>
    <col min="14613" max="14614" width="15.7109375" style="2" customWidth="1"/>
    <col min="14615" max="14615" width="2.85546875" style="2" customWidth="1"/>
    <col min="14616" max="14616" width="37.5703125" style="2" customWidth="1"/>
    <col min="14617" max="14617" width="2.85546875" style="2" customWidth="1"/>
    <col min="14618" max="14620" width="15.7109375" style="2" customWidth="1"/>
    <col min="14621" max="14621" width="2.85546875" style="2" customWidth="1"/>
    <col min="14622" max="14624" width="15.7109375" style="2" customWidth="1"/>
    <col min="14625" max="14625" width="2.85546875" style="2" customWidth="1"/>
    <col min="14626" max="14628" width="15.7109375" style="2" customWidth="1"/>
    <col min="14629" max="14629" width="2.85546875" style="2" customWidth="1"/>
    <col min="14630" max="14632" width="15.7109375" style="2" customWidth="1"/>
    <col min="14633" max="14633" width="2.85546875" style="2" customWidth="1"/>
    <col min="14634" max="14848" width="11.42578125" style="2"/>
    <col min="14849" max="14849" width="2.85546875" style="2" customWidth="1"/>
    <col min="14850" max="14850" width="37.5703125" style="2" customWidth="1"/>
    <col min="14851" max="14851" width="5.85546875" style="2" customWidth="1"/>
    <col min="14852" max="14852" width="2.85546875" style="2" customWidth="1"/>
    <col min="14853" max="14855" width="15.7109375" style="2" customWidth="1"/>
    <col min="14856" max="14856" width="2.85546875" style="2" customWidth="1"/>
    <col min="14857" max="14859" width="15.7109375" style="2" customWidth="1"/>
    <col min="14860" max="14860" width="2.85546875" style="2" customWidth="1"/>
    <col min="14861" max="14863" width="15.7109375" style="2" customWidth="1"/>
    <col min="14864" max="14864" width="2.85546875" style="2" customWidth="1"/>
    <col min="14865" max="14867" width="15.7109375" style="2" customWidth="1"/>
    <col min="14868" max="14868" width="2.85546875" style="2" customWidth="1"/>
    <col min="14869" max="14870" width="15.7109375" style="2" customWidth="1"/>
    <col min="14871" max="14871" width="2.85546875" style="2" customWidth="1"/>
    <col min="14872" max="14872" width="37.5703125" style="2" customWidth="1"/>
    <col min="14873" max="14873" width="2.85546875" style="2" customWidth="1"/>
    <col min="14874" max="14876" width="15.7109375" style="2" customWidth="1"/>
    <col min="14877" max="14877" width="2.85546875" style="2" customWidth="1"/>
    <col min="14878" max="14880" width="15.7109375" style="2" customWidth="1"/>
    <col min="14881" max="14881" width="2.85546875" style="2" customWidth="1"/>
    <col min="14882" max="14884" width="15.7109375" style="2" customWidth="1"/>
    <col min="14885" max="14885" width="2.85546875" style="2" customWidth="1"/>
    <col min="14886" max="14888" width="15.7109375" style="2" customWidth="1"/>
    <col min="14889" max="14889" width="2.85546875" style="2" customWidth="1"/>
    <col min="14890" max="15104" width="11.42578125" style="2"/>
    <col min="15105" max="15105" width="2.85546875" style="2" customWidth="1"/>
    <col min="15106" max="15106" width="37.5703125" style="2" customWidth="1"/>
    <col min="15107" max="15107" width="5.85546875" style="2" customWidth="1"/>
    <col min="15108" max="15108" width="2.85546875" style="2" customWidth="1"/>
    <col min="15109" max="15111" width="15.7109375" style="2" customWidth="1"/>
    <col min="15112" max="15112" width="2.85546875" style="2" customWidth="1"/>
    <col min="15113" max="15115" width="15.7109375" style="2" customWidth="1"/>
    <col min="15116" max="15116" width="2.85546875" style="2" customWidth="1"/>
    <col min="15117" max="15119" width="15.7109375" style="2" customWidth="1"/>
    <col min="15120" max="15120" width="2.85546875" style="2" customWidth="1"/>
    <col min="15121" max="15123" width="15.7109375" style="2" customWidth="1"/>
    <col min="15124" max="15124" width="2.85546875" style="2" customWidth="1"/>
    <col min="15125" max="15126" width="15.7109375" style="2" customWidth="1"/>
    <col min="15127" max="15127" width="2.85546875" style="2" customWidth="1"/>
    <col min="15128" max="15128" width="37.5703125" style="2" customWidth="1"/>
    <col min="15129" max="15129" width="2.85546875" style="2" customWidth="1"/>
    <col min="15130" max="15132" width="15.7109375" style="2" customWidth="1"/>
    <col min="15133" max="15133" width="2.85546875" style="2" customWidth="1"/>
    <col min="15134" max="15136" width="15.7109375" style="2" customWidth="1"/>
    <col min="15137" max="15137" width="2.85546875" style="2" customWidth="1"/>
    <col min="15138" max="15140" width="15.7109375" style="2" customWidth="1"/>
    <col min="15141" max="15141" width="2.85546875" style="2" customWidth="1"/>
    <col min="15142" max="15144" width="15.7109375" style="2" customWidth="1"/>
    <col min="15145" max="15145" width="2.85546875" style="2" customWidth="1"/>
    <col min="15146" max="15360" width="11.42578125" style="2"/>
    <col min="15361" max="15361" width="2.85546875" style="2" customWidth="1"/>
    <col min="15362" max="15362" width="37.5703125" style="2" customWidth="1"/>
    <col min="15363" max="15363" width="5.85546875" style="2" customWidth="1"/>
    <col min="15364" max="15364" width="2.85546875" style="2" customWidth="1"/>
    <col min="15365" max="15367" width="15.7109375" style="2" customWidth="1"/>
    <col min="15368" max="15368" width="2.85546875" style="2" customWidth="1"/>
    <col min="15369" max="15371" width="15.7109375" style="2" customWidth="1"/>
    <col min="15372" max="15372" width="2.85546875" style="2" customWidth="1"/>
    <col min="15373" max="15375" width="15.7109375" style="2" customWidth="1"/>
    <col min="15376" max="15376" width="2.85546875" style="2" customWidth="1"/>
    <col min="15377" max="15379" width="15.7109375" style="2" customWidth="1"/>
    <col min="15380" max="15380" width="2.85546875" style="2" customWidth="1"/>
    <col min="15381" max="15382" width="15.7109375" style="2" customWidth="1"/>
    <col min="15383" max="15383" width="2.85546875" style="2" customWidth="1"/>
    <col min="15384" max="15384" width="37.5703125" style="2" customWidth="1"/>
    <col min="15385" max="15385" width="2.85546875" style="2" customWidth="1"/>
    <col min="15386" max="15388" width="15.7109375" style="2" customWidth="1"/>
    <col min="15389" max="15389" width="2.85546875" style="2" customWidth="1"/>
    <col min="15390" max="15392" width="15.7109375" style="2" customWidth="1"/>
    <col min="15393" max="15393" width="2.85546875" style="2" customWidth="1"/>
    <col min="15394" max="15396" width="15.7109375" style="2" customWidth="1"/>
    <col min="15397" max="15397" width="2.85546875" style="2" customWidth="1"/>
    <col min="15398" max="15400" width="15.7109375" style="2" customWidth="1"/>
    <col min="15401" max="15401" width="2.85546875" style="2" customWidth="1"/>
    <col min="15402" max="15616" width="11.42578125" style="2"/>
    <col min="15617" max="15617" width="2.85546875" style="2" customWidth="1"/>
    <col min="15618" max="15618" width="37.5703125" style="2" customWidth="1"/>
    <col min="15619" max="15619" width="5.85546875" style="2" customWidth="1"/>
    <col min="15620" max="15620" width="2.85546875" style="2" customWidth="1"/>
    <col min="15621" max="15623" width="15.7109375" style="2" customWidth="1"/>
    <col min="15624" max="15624" width="2.85546875" style="2" customWidth="1"/>
    <col min="15625" max="15627" width="15.7109375" style="2" customWidth="1"/>
    <col min="15628" max="15628" width="2.85546875" style="2" customWidth="1"/>
    <col min="15629" max="15631" width="15.7109375" style="2" customWidth="1"/>
    <col min="15632" max="15632" width="2.85546875" style="2" customWidth="1"/>
    <col min="15633" max="15635" width="15.7109375" style="2" customWidth="1"/>
    <col min="15636" max="15636" width="2.85546875" style="2" customWidth="1"/>
    <col min="15637" max="15638" width="15.7109375" style="2" customWidth="1"/>
    <col min="15639" max="15639" width="2.85546875" style="2" customWidth="1"/>
    <col min="15640" max="15640" width="37.5703125" style="2" customWidth="1"/>
    <col min="15641" max="15641" width="2.85546875" style="2" customWidth="1"/>
    <col min="15642" max="15644" width="15.7109375" style="2" customWidth="1"/>
    <col min="15645" max="15645" width="2.85546875" style="2" customWidth="1"/>
    <col min="15646" max="15648" width="15.7109375" style="2" customWidth="1"/>
    <col min="15649" max="15649" width="2.85546875" style="2" customWidth="1"/>
    <col min="15650" max="15652" width="15.7109375" style="2" customWidth="1"/>
    <col min="15653" max="15653" width="2.85546875" style="2" customWidth="1"/>
    <col min="15654" max="15656" width="15.7109375" style="2" customWidth="1"/>
    <col min="15657" max="15657" width="2.85546875" style="2" customWidth="1"/>
    <col min="15658" max="15872" width="11.42578125" style="2"/>
    <col min="15873" max="15873" width="2.85546875" style="2" customWidth="1"/>
    <col min="15874" max="15874" width="37.5703125" style="2" customWidth="1"/>
    <col min="15875" max="15875" width="5.85546875" style="2" customWidth="1"/>
    <col min="15876" max="15876" width="2.85546875" style="2" customWidth="1"/>
    <col min="15877" max="15879" width="15.7109375" style="2" customWidth="1"/>
    <col min="15880" max="15880" width="2.85546875" style="2" customWidth="1"/>
    <col min="15881" max="15883" width="15.7109375" style="2" customWidth="1"/>
    <col min="15884" max="15884" width="2.85546875" style="2" customWidth="1"/>
    <col min="15885" max="15887" width="15.7109375" style="2" customWidth="1"/>
    <col min="15888" max="15888" width="2.85546875" style="2" customWidth="1"/>
    <col min="15889" max="15891" width="15.7109375" style="2" customWidth="1"/>
    <col min="15892" max="15892" width="2.85546875" style="2" customWidth="1"/>
    <col min="15893" max="15894" width="15.7109375" style="2" customWidth="1"/>
    <col min="15895" max="15895" width="2.85546875" style="2" customWidth="1"/>
    <col min="15896" max="15896" width="37.5703125" style="2" customWidth="1"/>
    <col min="15897" max="15897" width="2.85546875" style="2" customWidth="1"/>
    <col min="15898" max="15900" width="15.7109375" style="2" customWidth="1"/>
    <col min="15901" max="15901" width="2.85546875" style="2" customWidth="1"/>
    <col min="15902" max="15904" width="15.7109375" style="2" customWidth="1"/>
    <col min="15905" max="15905" width="2.85546875" style="2" customWidth="1"/>
    <col min="15906" max="15908" width="15.7109375" style="2" customWidth="1"/>
    <col min="15909" max="15909" width="2.85546875" style="2" customWidth="1"/>
    <col min="15910" max="15912" width="15.7109375" style="2" customWidth="1"/>
    <col min="15913" max="15913" width="2.85546875" style="2" customWidth="1"/>
    <col min="15914" max="16128" width="11.42578125" style="2"/>
    <col min="16129" max="16129" width="2.85546875" style="2" customWidth="1"/>
    <col min="16130" max="16130" width="37.5703125" style="2" customWidth="1"/>
    <col min="16131" max="16131" width="5.85546875" style="2" customWidth="1"/>
    <col min="16132" max="16132" width="2.85546875" style="2" customWidth="1"/>
    <col min="16133" max="16135" width="15.7109375" style="2" customWidth="1"/>
    <col min="16136" max="16136" width="2.85546875" style="2" customWidth="1"/>
    <col min="16137" max="16139" width="15.7109375" style="2" customWidth="1"/>
    <col min="16140" max="16140" width="2.85546875" style="2" customWidth="1"/>
    <col min="16141" max="16143" width="15.7109375" style="2" customWidth="1"/>
    <col min="16144" max="16144" width="2.85546875" style="2" customWidth="1"/>
    <col min="16145" max="16147" width="15.7109375" style="2" customWidth="1"/>
    <col min="16148" max="16148" width="2.85546875" style="2" customWidth="1"/>
    <col min="16149" max="16150" width="15.7109375" style="2" customWidth="1"/>
    <col min="16151" max="16151" width="2.85546875" style="2" customWidth="1"/>
    <col min="16152" max="16152" width="37.5703125" style="2" customWidth="1"/>
    <col min="16153" max="16153" width="2.85546875" style="2" customWidth="1"/>
    <col min="16154" max="16156" width="15.7109375" style="2" customWidth="1"/>
    <col min="16157" max="16157" width="2.85546875" style="2" customWidth="1"/>
    <col min="16158" max="16160" width="15.7109375" style="2" customWidth="1"/>
    <col min="16161" max="16161" width="2.85546875" style="2" customWidth="1"/>
    <col min="16162" max="16164" width="15.7109375" style="2" customWidth="1"/>
    <col min="16165" max="16165" width="2.85546875" style="2" customWidth="1"/>
    <col min="16166" max="16168" width="15.7109375" style="2" customWidth="1"/>
    <col min="16169" max="16169" width="2.85546875" style="2" customWidth="1"/>
    <col min="16170" max="16384" width="11.42578125" style="2"/>
  </cols>
  <sheetData>
    <row r="1" spans="1:40" ht="12" customHeight="1" x14ac:dyDescent="0.25">
      <c r="A1" s="1"/>
      <c r="B1" s="1"/>
      <c r="C1" s="21"/>
      <c r="D1" s="21"/>
      <c r="E1" s="1"/>
      <c r="F1" s="1"/>
      <c r="G1" s="1"/>
      <c r="I1" s="1"/>
      <c r="J1" s="1"/>
      <c r="K1" s="1"/>
      <c r="M1" s="1"/>
      <c r="N1" s="1"/>
      <c r="O1" s="1"/>
      <c r="Q1" s="1"/>
      <c r="R1" s="1"/>
      <c r="S1" s="1"/>
      <c r="U1" s="112"/>
      <c r="V1" s="112"/>
      <c r="X1" s="1"/>
      <c r="Y1" s="21"/>
      <c r="Z1" s="1"/>
      <c r="AA1" s="1"/>
      <c r="AB1" s="1"/>
      <c r="AD1" s="1"/>
      <c r="AE1" s="1"/>
      <c r="AF1" s="1"/>
      <c r="AH1" s="1"/>
      <c r="AI1" s="1"/>
      <c r="AJ1" s="1"/>
      <c r="AL1" s="1"/>
      <c r="AM1" s="1"/>
      <c r="AN1" s="1"/>
    </row>
    <row r="2" spans="1:40" ht="12" customHeight="1" x14ac:dyDescent="0.25">
      <c r="A2" s="1"/>
      <c r="B2" s="240" t="s">
        <v>769</v>
      </c>
      <c r="C2" s="255"/>
      <c r="D2" s="255"/>
      <c r="E2" s="5"/>
      <c r="F2" s="5"/>
      <c r="G2" s="5"/>
      <c r="I2" s="5"/>
      <c r="J2" s="5"/>
      <c r="K2" s="5"/>
      <c r="M2" s="5"/>
      <c r="N2" s="5"/>
      <c r="O2" s="5"/>
      <c r="Q2" s="5"/>
      <c r="R2" s="5"/>
      <c r="S2" s="5"/>
      <c r="U2" s="112"/>
      <c r="V2" s="112"/>
      <c r="X2" s="240"/>
      <c r="Y2" s="255"/>
      <c r="Z2" s="5"/>
      <c r="AA2" s="5"/>
      <c r="AB2" s="5"/>
      <c r="AD2" s="5"/>
      <c r="AE2" s="5"/>
      <c r="AF2" s="5"/>
      <c r="AH2" s="5"/>
      <c r="AI2" s="5"/>
      <c r="AJ2" s="5"/>
      <c r="AL2" s="5"/>
      <c r="AM2" s="5"/>
      <c r="AN2" s="5"/>
    </row>
    <row r="3" spans="1:40" ht="12" customHeight="1" x14ac:dyDescent="0.25">
      <c r="A3" s="1"/>
      <c r="B3" s="240" t="s">
        <v>740</v>
      </c>
      <c r="C3" s="255"/>
      <c r="D3" s="255"/>
      <c r="E3" s="5"/>
      <c r="F3" s="5"/>
      <c r="G3" s="5"/>
      <c r="I3" s="5"/>
      <c r="J3" s="5"/>
      <c r="K3" s="5"/>
      <c r="M3" s="5"/>
      <c r="N3" s="5"/>
      <c r="O3" s="5"/>
      <c r="Q3" s="5"/>
      <c r="R3" s="5"/>
      <c r="S3" s="5"/>
      <c r="U3" s="112"/>
      <c r="V3" s="112"/>
      <c r="X3" s="240" t="s">
        <v>740</v>
      </c>
      <c r="Y3" s="255"/>
      <c r="Z3" s="5"/>
      <c r="AA3" s="5"/>
      <c r="AB3" s="5"/>
      <c r="AD3" s="5"/>
      <c r="AE3" s="5"/>
      <c r="AF3" s="5"/>
      <c r="AH3" s="5"/>
      <c r="AI3" s="5"/>
      <c r="AJ3" s="5"/>
      <c r="AL3" s="5"/>
      <c r="AM3" s="5"/>
      <c r="AN3" s="5"/>
    </row>
    <row r="4" spans="1:40" ht="12" customHeight="1" x14ac:dyDescent="0.25">
      <c r="A4" s="10"/>
      <c r="B4" s="92" t="s">
        <v>249</v>
      </c>
      <c r="C4" s="187"/>
      <c r="D4" s="187"/>
      <c r="E4" s="92"/>
      <c r="F4" s="1340"/>
      <c r="G4" s="1340"/>
      <c r="I4" s="92"/>
      <c r="J4" s="1340"/>
      <c r="K4" s="1340"/>
      <c r="M4" s="92"/>
      <c r="N4" s="1340"/>
      <c r="O4" s="1340"/>
      <c r="Q4" s="92"/>
      <c r="R4" s="1340"/>
      <c r="S4" s="1340"/>
      <c r="U4" s="112"/>
      <c r="V4" s="112"/>
      <c r="X4" s="92" t="s">
        <v>3</v>
      </c>
      <c r="Y4" s="187"/>
      <c r="Z4" s="92"/>
      <c r="AA4" s="1340"/>
      <c r="AB4" s="1340"/>
      <c r="AD4" s="92"/>
      <c r="AE4" s="1340"/>
      <c r="AF4" s="1340"/>
      <c r="AH4" s="92"/>
      <c r="AI4" s="1340"/>
      <c r="AJ4" s="1340"/>
      <c r="AL4" s="92"/>
      <c r="AM4" s="1340"/>
      <c r="AN4" s="1340"/>
    </row>
    <row r="5" spans="1:40" ht="12" customHeight="1" x14ac:dyDescent="0.25">
      <c r="A5" s="12"/>
      <c r="B5" s="2042" t="s">
        <v>4</v>
      </c>
      <c r="C5" s="2042" t="s">
        <v>5</v>
      </c>
      <c r="D5" s="256"/>
      <c r="E5" s="2042">
        <v>2016</v>
      </c>
      <c r="F5" s="2042"/>
      <c r="G5" s="2042"/>
      <c r="I5" s="2042">
        <v>2016</v>
      </c>
      <c r="J5" s="2042"/>
      <c r="K5" s="2042"/>
      <c r="M5" s="2042">
        <v>2015</v>
      </c>
      <c r="N5" s="2042"/>
      <c r="O5" s="2042"/>
      <c r="Q5" s="2042">
        <v>2015</v>
      </c>
      <c r="R5" s="2042"/>
      <c r="S5" s="2042"/>
      <c r="U5" s="112"/>
      <c r="V5" s="112"/>
      <c r="X5" s="2042" t="s">
        <v>4</v>
      </c>
      <c r="Y5" s="256"/>
      <c r="Z5" s="2042">
        <v>2016</v>
      </c>
      <c r="AA5" s="2042"/>
      <c r="AB5" s="2042"/>
      <c r="AD5" s="2042">
        <v>2016</v>
      </c>
      <c r="AE5" s="2042"/>
      <c r="AF5" s="2042"/>
      <c r="AH5" s="2042">
        <v>2015</v>
      </c>
      <c r="AI5" s="2042"/>
      <c r="AJ5" s="2042"/>
      <c r="AL5" s="2042">
        <v>2015</v>
      </c>
      <c r="AM5" s="2042"/>
      <c r="AN5" s="2042"/>
    </row>
    <row r="6" spans="1:40" ht="12" customHeight="1" x14ac:dyDescent="0.25">
      <c r="A6" s="12"/>
      <c r="B6" s="2042"/>
      <c r="C6" s="2042"/>
      <c r="D6" s="256"/>
      <c r="E6" s="2064" t="s">
        <v>251</v>
      </c>
      <c r="F6" s="2064"/>
      <c r="G6" s="2064"/>
      <c r="H6" s="111"/>
      <c r="I6" s="2064" t="s">
        <v>252</v>
      </c>
      <c r="J6" s="2064"/>
      <c r="K6" s="2064"/>
      <c r="M6" s="2064" t="s">
        <v>251</v>
      </c>
      <c r="N6" s="2064"/>
      <c r="O6" s="2064"/>
      <c r="P6" s="111"/>
      <c r="Q6" s="2064" t="s">
        <v>252</v>
      </c>
      <c r="R6" s="2064"/>
      <c r="S6" s="2064"/>
      <c r="U6" s="2043" t="s">
        <v>209</v>
      </c>
      <c r="V6" s="2043" t="s">
        <v>733</v>
      </c>
      <c r="X6" s="2042"/>
      <c r="Y6" s="256"/>
      <c r="Z6" s="2064" t="s">
        <v>251</v>
      </c>
      <c r="AA6" s="2064"/>
      <c r="AB6" s="2064"/>
      <c r="AC6" s="111"/>
      <c r="AD6" s="2064" t="s">
        <v>252</v>
      </c>
      <c r="AE6" s="2064"/>
      <c r="AF6" s="2064"/>
      <c r="AH6" s="2064" t="s">
        <v>251</v>
      </c>
      <c r="AI6" s="2064"/>
      <c r="AJ6" s="2064"/>
      <c r="AK6" s="111"/>
      <c r="AL6" s="2064" t="s">
        <v>252</v>
      </c>
      <c r="AM6" s="2064"/>
      <c r="AN6" s="2064"/>
    </row>
    <row r="7" spans="1:40" ht="12" customHeight="1" x14ac:dyDescent="0.25">
      <c r="A7" s="12"/>
      <c r="B7" s="2042"/>
      <c r="C7" s="2042"/>
      <c r="D7" s="256"/>
      <c r="E7" s="2043" t="s">
        <v>253</v>
      </c>
      <c r="F7" s="2043" t="s">
        <v>254</v>
      </c>
      <c r="G7" s="2042" t="s">
        <v>201</v>
      </c>
      <c r="H7" s="111"/>
      <c r="I7" s="2043" t="s">
        <v>253</v>
      </c>
      <c r="J7" s="2043" t="s">
        <v>254</v>
      </c>
      <c r="K7" s="2042" t="s">
        <v>201</v>
      </c>
      <c r="M7" s="2043" t="s">
        <v>253</v>
      </c>
      <c r="N7" s="2043" t="s">
        <v>254</v>
      </c>
      <c r="O7" s="2042" t="s">
        <v>201</v>
      </c>
      <c r="P7" s="111"/>
      <c r="Q7" s="2043" t="s">
        <v>253</v>
      </c>
      <c r="R7" s="2043" t="s">
        <v>254</v>
      </c>
      <c r="S7" s="2042" t="s">
        <v>201</v>
      </c>
      <c r="U7" s="2043"/>
      <c r="V7" s="2043"/>
      <c r="X7" s="2042"/>
      <c r="Y7" s="256"/>
      <c r="Z7" s="2043" t="s">
        <v>253</v>
      </c>
      <c r="AA7" s="2043" t="s">
        <v>254</v>
      </c>
      <c r="AB7" s="2042" t="s">
        <v>201</v>
      </c>
      <c r="AC7" s="111"/>
      <c r="AD7" s="2043" t="s">
        <v>253</v>
      </c>
      <c r="AE7" s="2043" t="s">
        <v>254</v>
      </c>
      <c r="AF7" s="2042" t="s">
        <v>201</v>
      </c>
      <c r="AH7" s="2043" t="s">
        <v>253</v>
      </c>
      <c r="AI7" s="2043" t="s">
        <v>254</v>
      </c>
      <c r="AJ7" s="2042" t="s">
        <v>201</v>
      </c>
      <c r="AK7" s="111"/>
      <c r="AL7" s="2043" t="s">
        <v>253</v>
      </c>
      <c r="AM7" s="2043" t="s">
        <v>254</v>
      </c>
      <c r="AN7" s="2042" t="s">
        <v>201</v>
      </c>
    </row>
    <row r="8" spans="1:40" ht="12" customHeight="1" x14ac:dyDescent="0.25">
      <c r="A8" s="12"/>
      <c r="B8" s="2042"/>
      <c r="C8" s="2042"/>
      <c r="D8" s="256"/>
      <c r="E8" s="2043"/>
      <c r="F8" s="2043"/>
      <c r="G8" s="2042"/>
      <c r="H8" s="111"/>
      <c r="I8" s="2043"/>
      <c r="J8" s="2043"/>
      <c r="K8" s="2042"/>
      <c r="M8" s="2043"/>
      <c r="N8" s="2043"/>
      <c r="O8" s="2042"/>
      <c r="P8" s="111"/>
      <c r="Q8" s="2043"/>
      <c r="R8" s="2043"/>
      <c r="S8" s="2042"/>
      <c r="U8" s="2043"/>
      <c r="V8" s="2043"/>
      <c r="X8" s="2042"/>
      <c r="Y8" s="256"/>
      <c r="Z8" s="2043"/>
      <c r="AA8" s="2043"/>
      <c r="AB8" s="2042"/>
      <c r="AC8" s="111"/>
      <c r="AD8" s="2043"/>
      <c r="AE8" s="2043"/>
      <c r="AF8" s="2042"/>
      <c r="AH8" s="2043"/>
      <c r="AI8" s="2043"/>
      <c r="AJ8" s="2042"/>
      <c r="AK8" s="111"/>
      <c r="AL8" s="2043"/>
      <c r="AM8" s="2043"/>
      <c r="AN8" s="2042"/>
    </row>
    <row r="9" spans="1:40" ht="12" customHeight="1" x14ac:dyDescent="0.25">
      <c r="A9" s="16"/>
      <c r="B9" s="16"/>
      <c r="C9" s="16"/>
      <c r="D9" s="112"/>
      <c r="E9" s="16"/>
      <c r="F9" s="16"/>
      <c r="G9" s="16"/>
      <c r="I9" s="16"/>
      <c r="J9" s="16"/>
      <c r="K9" s="16"/>
      <c r="M9" s="16"/>
      <c r="N9" s="16"/>
      <c r="O9" s="16"/>
      <c r="Q9" s="16"/>
      <c r="R9" s="16"/>
      <c r="S9" s="16"/>
      <c r="U9" s="19"/>
      <c r="V9" s="16"/>
      <c r="X9" s="16"/>
      <c r="Y9" s="16"/>
      <c r="Z9" s="16"/>
      <c r="AA9" s="16"/>
      <c r="AB9" s="16"/>
      <c r="AD9" s="16"/>
      <c r="AE9" s="16"/>
      <c r="AF9" s="16"/>
      <c r="AH9" s="16"/>
      <c r="AI9" s="16"/>
      <c r="AJ9" s="16"/>
      <c r="AL9" s="16"/>
      <c r="AM9" s="16"/>
      <c r="AN9" s="16"/>
    </row>
    <row r="10" spans="1:40" ht="12" customHeight="1" x14ac:dyDescent="0.25">
      <c r="A10" s="1"/>
      <c r="B10" s="437" t="s">
        <v>11</v>
      </c>
      <c r="C10" s="21"/>
      <c r="D10" s="112"/>
      <c r="E10" s="21"/>
      <c r="F10" s="21"/>
      <c r="G10" s="21"/>
      <c r="I10" s="21"/>
      <c r="J10" s="21"/>
      <c r="K10" s="21"/>
      <c r="M10" s="21"/>
      <c r="N10" s="21"/>
      <c r="O10" s="21"/>
      <c r="Q10" s="21"/>
      <c r="R10" s="21"/>
      <c r="S10" s="21"/>
      <c r="U10" s="23"/>
      <c r="X10" s="437" t="s">
        <v>11</v>
      </c>
      <c r="Y10" s="259"/>
      <c r="Z10" s="21"/>
      <c r="AA10" s="21"/>
      <c r="AB10" s="21"/>
      <c r="AD10" s="21"/>
      <c r="AE10" s="21"/>
      <c r="AF10" s="21"/>
      <c r="AH10" s="21"/>
      <c r="AI10" s="21"/>
      <c r="AJ10" s="21"/>
      <c r="AL10" s="21"/>
      <c r="AM10" s="21"/>
      <c r="AN10" s="21"/>
    </row>
    <row r="11" spans="1:40" ht="12" customHeight="1" x14ac:dyDescent="0.25">
      <c r="A11" s="25"/>
      <c r="B11" s="632" t="s">
        <v>136</v>
      </c>
      <c r="C11" s="1257" t="s">
        <v>26</v>
      </c>
      <c r="D11" s="112"/>
      <c r="E11" s="646">
        <v>701.6</v>
      </c>
      <c r="F11" s="646">
        <v>0</v>
      </c>
      <c r="G11" s="1224">
        <f>SUM(E11:F11)</f>
        <v>701.6</v>
      </c>
      <c r="H11" s="275"/>
      <c r="I11" s="646">
        <v>10</v>
      </c>
      <c r="J11" s="646">
        <v>0</v>
      </c>
      <c r="K11" s="1546">
        <f>SUM(I11:J11)</f>
        <v>10</v>
      </c>
      <c r="L11" s="224"/>
      <c r="M11" s="646">
        <v>60</v>
      </c>
      <c r="N11" s="646">
        <v>0</v>
      </c>
      <c r="O11" s="1224">
        <f>SUM(M11:N11)</f>
        <v>60</v>
      </c>
      <c r="P11" s="275"/>
      <c r="Q11" s="646">
        <v>32.5</v>
      </c>
      <c r="R11" s="646">
        <v>0</v>
      </c>
      <c r="S11" s="1224">
        <v>32.5</v>
      </c>
      <c r="U11" s="1540">
        <f>VLOOKUP(B11,'FX rates'!$B$9:$K$116,9,FALSE)</f>
        <v>1</v>
      </c>
      <c r="V11" s="1265">
        <v>1</v>
      </c>
      <c r="X11" s="260" t="s">
        <v>136</v>
      </c>
      <c r="Y11" s="282"/>
      <c r="Z11" s="646">
        <f t="shared" ref="Z11:AB12" si="0">E11/$U11</f>
        <v>701.6</v>
      </c>
      <c r="AA11" s="1330">
        <f t="shared" si="0"/>
        <v>0</v>
      </c>
      <c r="AB11" s="1530">
        <f t="shared" si="0"/>
        <v>701.6</v>
      </c>
      <c r="AC11" s="275"/>
      <c r="AD11" s="646">
        <f t="shared" ref="AD11:AF12" si="1">I11/$U11</f>
        <v>10</v>
      </c>
      <c r="AE11" s="1330">
        <f t="shared" si="1"/>
        <v>0</v>
      </c>
      <c r="AF11" s="1530">
        <f t="shared" si="1"/>
        <v>10</v>
      </c>
      <c r="AG11" s="224"/>
      <c r="AH11" s="646">
        <f t="shared" ref="AH11:AJ12" si="2">M11/$V11</f>
        <v>60</v>
      </c>
      <c r="AI11" s="1330">
        <f t="shared" si="2"/>
        <v>0</v>
      </c>
      <c r="AJ11" s="1530">
        <f t="shared" si="2"/>
        <v>60</v>
      </c>
      <c r="AK11" s="275"/>
      <c r="AL11" s="646">
        <f t="shared" ref="AL11:AN12" si="3">Q11/$V11</f>
        <v>32.5</v>
      </c>
      <c r="AM11" s="1330">
        <f t="shared" si="3"/>
        <v>0</v>
      </c>
      <c r="AN11" s="1530">
        <f t="shared" si="3"/>
        <v>32.5</v>
      </c>
    </row>
    <row r="12" spans="1:40" ht="12" customHeight="1" x14ac:dyDescent="0.25">
      <c r="A12" s="25"/>
      <c r="B12" s="632" t="s">
        <v>146</v>
      </c>
      <c r="C12" s="1258" t="s">
        <v>568</v>
      </c>
      <c r="D12" s="112"/>
      <c r="E12" s="638">
        <v>2422.8200000000002</v>
      </c>
      <c r="F12" s="638">
        <v>0</v>
      </c>
      <c r="G12" s="1225">
        <f>SUM(E12:F12)</f>
        <v>2422.8200000000002</v>
      </c>
      <c r="H12" s="275"/>
      <c r="I12" s="638">
        <v>199.85</v>
      </c>
      <c r="J12" s="638">
        <v>0</v>
      </c>
      <c r="K12" s="1225">
        <f>SUM(I12:J12)</f>
        <v>199.85</v>
      </c>
      <c r="L12" s="224"/>
      <c r="M12" s="638">
        <v>886.11</v>
      </c>
      <c r="N12" s="638">
        <v>0</v>
      </c>
      <c r="O12" s="1225">
        <f>SUM(M12:N12)</f>
        <v>886.11</v>
      </c>
      <c r="P12" s="275"/>
      <c r="Q12" s="638">
        <v>0</v>
      </c>
      <c r="R12" s="638">
        <v>0</v>
      </c>
      <c r="S12" s="1225">
        <v>0</v>
      </c>
      <c r="U12" s="1541">
        <f>VLOOKUP(B12,'FX rates'!$B$9:$K$116,9,FALSE)</f>
        <v>123.622</v>
      </c>
      <c r="V12" s="1542">
        <v>118.563</v>
      </c>
      <c r="X12" s="42" t="s">
        <v>146</v>
      </c>
      <c r="Y12" s="282"/>
      <c r="Z12" s="638">
        <f t="shared" si="0"/>
        <v>19.598615133228716</v>
      </c>
      <c r="AA12" s="210">
        <f t="shared" si="0"/>
        <v>0</v>
      </c>
      <c r="AB12" s="1531">
        <f t="shared" si="0"/>
        <v>19.598615133228716</v>
      </c>
      <c r="AC12" s="275"/>
      <c r="AD12" s="638">
        <f t="shared" si="1"/>
        <v>1.6166216369254662</v>
      </c>
      <c r="AE12" s="210">
        <f t="shared" si="1"/>
        <v>0</v>
      </c>
      <c r="AF12" s="1531">
        <f t="shared" si="1"/>
        <v>1.6166216369254662</v>
      </c>
      <c r="AG12" s="224"/>
      <c r="AH12" s="638">
        <f t="shared" si="2"/>
        <v>7.4737481339034941</v>
      </c>
      <c r="AI12" s="210">
        <f t="shared" si="2"/>
        <v>0</v>
      </c>
      <c r="AJ12" s="1531">
        <f t="shared" si="2"/>
        <v>7.4737481339034941</v>
      </c>
      <c r="AK12" s="275"/>
      <c r="AL12" s="638">
        <f t="shared" si="3"/>
        <v>0</v>
      </c>
      <c r="AM12" s="210">
        <f t="shared" si="3"/>
        <v>0</v>
      </c>
      <c r="AN12" s="1531">
        <f t="shared" si="3"/>
        <v>0</v>
      </c>
    </row>
    <row r="13" spans="1:40" ht="12" customHeight="1" x14ac:dyDescent="0.25">
      <c r="A13" s="25"/>
      <c r="B13" s="632" t="s">
        <v>137</v>
      </c>
      <c r="C13" s="1259" t="s">
        <v>567</v>
      </c>
      <c r="D13" s="112"/>
      <c r="E13" s="639">
        <v>0</v>
      </c>
      <c r="F13" s="639">
        <v>0</v>
      </c>
      <c r="G13" s="1226">
        <v>0</v>
      </c>
      <c r="H13" s="275"/>
      <c r="I13" s="639">
        <v>2808</v>
      </c>
      <c r="J13" s="639">
        <v>0</v>
      </c>
      <c r="K13" s="1226">
        <f>SUM(I13:J13)</f>
        <v>2808</v>
      </c>
      <c r="L13" s="224"/>
      <c r="M13" s="639">
        <v>0</v>
      </c>
      <c r="N13" s="639">
        <v>0</v>
      </c>
      <c r="O13" s="1226">
        <v>0</v>
      </c>
      <c r="P13" s="275"/>
      <c r="Q13" s="639">
        <v>0</v>
      </c>
      <c r="R13" s="639">
        <v>0</v>
      </c>
      <c r="S13" s="1226">
        <v>0</v>
      </c>
      <c r="U13" s="1543">
        <f>VLOOKUP(B13,'FX rates'!$B$9:$K$116,9,FALSE)</f>
        <v>531.60599999999999</v>
      </c>
      <c r="V13" s="1544">
        <v>524.04599999999994</v>
      </c>
      <c r="X13" s="632" t="s">
        <v>137</v>
      </c>
      <c r="Y13" s="157"/>
      <c r="Z13" s="639">
        <v>0</v>
      </c>
      <c r="AA13" s="1331">
        <v>0</v>
      </c>
      <c r="AB13" s="1532">
        <v>0</v>
      </c>
      <c r="AC13" s="275"/>
      <c r="AD13" s="639">
        <v>2808</v>
      </c>
      <c r="AE13" s="1331">
        <v>0</v>
      </c>
      <c r="AF13" s="1532">
        <v>2808</v>
      </c>
      <c r="AG13" s="224"/>
      <c r="AH13" s="639">
        <v>0</v>
      </c>
      <c r="AI13" s="1331">
        <v>0</v>
      </c>
      <c r="AJ13" s="1532">
        <v>0</v>
      </c>
      <c r="AK13" s="275"/>
      <c r="AL13" s="639">
        <v>0</v>
      </c>
      <c r="AM13" s="1331">
        <v>0</v>
      </c>
      <c r="AN13" s="1532">
        <v>0</v>
      </c>
    </row>
    <row r="14" spans="1:40" ht="12" customHeight="1" x14ac:dyDescent="0.25">
      <c r="A14" s="25"/>
      <c r="B14" s="48"/>
      <c r="C14" s="48"/>
      <c r="D14" s="112"/>
      <c r="E14" s="211"/>
      <c r="F14" s="211"/>
      <c r="G14" s="29"/>
      <c r="H14" s="275"/>
      <c r="I14" s="211"/>
      <c r="J14" s="211"/>
      <c r="K14" s="211"/>
      <c r="L14" s="224"/>
      <c r="M14" s="211"/>
      <c r="N14" s="29"/>
      <c r="O14" s="29"/>
      <c r="P14" s="275"/>
      <c r="Q14" s="211"/>
      <c r="R14" s="211"/>
      <c r="S14" s="52"/>
      <c r="T14" s="52"/>
      <c r="U14" s="52"/>
      <c r="V14" s="52"/>
      <c r="X14" s="157" t="s">
        <v>30</v>
      </c>
      <c r="Y14" s="48"/>
      <c r="Z14" s="211"/>
      <c r="AA14" s="211"/>
      <c r="AB14" s="211">
        <f>SUM(AB11:AB12)</f>
        <v>721.19861513322871</v>
      </c>
      <c r="AC14" s="275"/>
      <c r="AD14" s="211"/>
      <c r="AE14" s="211"/>
      <c r="AF14" s="211">
        <f>SUM(AF11:AF12)</f>
        <v>11.616621636925466</v>
      </c>
      <c r="AG14" s="224"/>
      <c r="AH14" s="211"/>
      <c r="AI14" s="211"/>
      <c r="AJ14" s="211">
        <f>SUM(AJ11:AJ12)</f>
        <v>67.473748133903499</v>
      </c>
      <c r="AK14" s="275"/>
      <c r="AL14" s="211"/>
      <c r="AM14" s="211"/>
      <c r="AN14" s="211">
        <f>SUM(AN11:AN12)</f>
        <v>32.5</v>
      </c>
    </row>
    <row r="15" spans="1:40" ht="12" customHeight="1" x14ac:dyDescent="0.25">
      <c r="A15" s="1"/>
      <c r="B15" s="57"/>
      <c r="C15" s="48"/>
      <c r="D15" s="112"/>
      <c r="E15" s="211"/>
      <c r="F15" s="29"/>
      <c r="G15" s="29"/>
      <c r="H15" s="275"/>
      <c r="I15" s="211"/>
      <c r="J15" s="29"/>
      <c r="K15" s="29"/>
      <c r="L15" s="224"/>
      <c r="M15" s="211"/>
      <c r="N15" s="29"/>
      <c r="O15" s="29"/>
      <c r="P15" s="275"/>
      <c r="Q15" s="211"/>
      <c r="R15" s="29"/>
      <c r="S15" s="52"/>
      <c r="T15" s="52"/>
      <c r="U15" s="52"/>
      <c r="V15" s="52"/>
      <c r="X15" s="57"/>
      <c r="Y15" s="48"/>
      <c r="Z15" s="211"/>
      <c r="AA15" s="29"/>
      <c r="AB15" s="211"/>
      <c r="AC15" s="275"/>
      <c r="AD15" s="211"/>
      <c r="AE15" s="29"/>
      <c r="AF15" s="211"/>
      <c r="AG15" s="224"/>
      <c r="AH15" s="211"/>
      <c r="AI15" s="29"/>
      <c r="AJ15" s="211"/>
      <c r="AK15" s="275"/>
      <c r="AL15" s="211"/>
      <c r="AM15" s="29"/>
      <c r="AN15" s="211"/>
    </row>
    <row r="16" spans="1:40" ht="12" customHeight="1" x14ac:dyDescent="0.25">
      <c r="A16" s="1"/>
      <c r="B16" s="437" t="s">
        <v>31</v>
      </c>
      <c r="C16" s="21"/>
      <c r="D16" s="112"/>
      <c r="E16" s="211"/>
      <c r="F16" s="29"/>
      <c r="G16" s="29"/>
      <c r="H16" s="275"/>
      <c r="I16" s="211"/>
      <c r="J16" s="29"/>
      <c r="K16" s="29"/>
      <c r="L16" s="224"/>
      <c r="M16" s="211"/>
      <c r="N16" s="29"/>
      <c r="O16" s="29"/>
      <c r="P16" s="275"/>
      <c r="Q16" s="211"/>
      <c r="R16" s="29"/>
      <c r="S16" s="52"/>
      <c r="T16" s="52"/>
      <c r="U16" s="52"/>
      <c r="V16" s="52"/>
      <c r="X16" s="437" t="s">
        <v>31</v>
      </c>
      <c r="Y16" s="259"/>
      <c r="Z16" s="29"/>
      <c r="AA16" s="29"/>
      <c r="AB16" s="211"/>
      <c r="AC16" s="275"/>
      <c r="AD16" s="211"/>
      <c r="AE16" s="29"/>
      <c r="AF16" s="211"/>
      <c r="AG16" s="224"/>
      <c r="AH16" s="211"/>
      <c r="AI16" s="29"/>
      <c r="AJ16" s="211"/>
      <c r="AK16" s="275"/>
      <c r="AL16" s="211"/>
      <c r="AM16" s="29"/>
      <c r="AN16" s="211"/>
    </row>
    <row r="17" spans="1:256" ht="12" customHeight="1" x14ac:dyDescent="0.25">
      <c r="A17" s="25"/>
      <c r="B17" s="260" t="s">
        <v>151</v>
      </c>
      <c r="C17" s="1372" t="s">
        <v>152</v>
      </c>
      <c r="D17" s="112"/>
      <c r="E17" s="646">
        <v>6581.76</v>
      </c>
      <c r="F17" s="1330">
        <v>9207.27</v>
      </c>
      <c r="G17" s="1224">
        <f>SUM(E17:F17)</f>
        <v>15789.03</v>
      </c>
      <c r="H17" s="275"/>
      <c r="I17" s="646">
        <v>0</v>
      </c>
      <c r="J17" s="1330">
        <v>0</v>
      </c>
      <c r="K17" s="1530">
        <v>0</v>
      </c>
      <c r="L17" s="224"/>
      <c r="M17" s="1350" t="s">
        <v>131</v>
      </c>
      <c r="N17" s="1350" t="s">
        <v>131</v>
      </c>
      <c r="O17" s="1373" t="s">
        <v>131</v>
      </c>
      <c r="P17" s="275"/>
      <c r="Q17" s="1350">
        <v>6794.22</v>
      </c>
      <c r="R17" s="1350">
        <v>0</v>
      </c>
      <c r="S17" s="276">
        <v>6794.22</v>
      </c>
      <c r="U17" s="1540">
        <f>VLOOKUP(B17,'FX rates'!$B$9:$K$116,9,FALSE)</f>
        <v>77.054699999999997</v>
      </c>
      <c r="V17" s="1265">
        <v>76.757599999999996</v>
      </c>
      <c r="X17" s="260" t="s">
        <v>151</v>
      </c>
      <c r="Y17" s="261"/>
      <c r="Z17" s="1350">
        <f t="shared" ref="Z17:AB21" si="4">E17/$U17</f>
        <v>85.416723444514105</v>
      </c>
      <c r="AA17" s="1350">
        <f t="shared" si="4"/>
        <v>119.49005057446205</v>
      </c>
      <c r="AB17" s="1373">
        <f t="shared" si="4"/>
        <v>204.90677401897614</v>
      </c>
      <c r="AC17" s="275"/>
      <c r="AD17" s="1350" t="s">
        <v>131</v>
      </c>
      <c r="AE17" s="1350" t="s">
        <v>131</v>
      </c>
      <c r="AF17" s="1373" t="s">
        <v>131</v>
      </c>
      <c r="AG17" s="224"/>
      <c r="AH17" s="1350" t="s">
        <v>131</v>
      </c>
      <c r="AI17" s="1350" t="s">
        <v>131</v>
      </c>
      <c r="AJ17" s="1373" t="s">
        <v>131</v>
      </c>
      <c r="AK17" s="275"/>
      <c r="AL17" s="1373" t="s">
        <v>131</v>
      </c>
      <c r="AM17" s="1350" t="s">
        <v>131</v>
      </c>
      <c r="AN17" s="1373" t="s">
        <v>131</v>
      </c>
    </row>
    <row r="18" spans="1:256" ht="12" customHeight="1" x14ac:dyDescent="0.25">
      <c r="A18" s="25"/>
      <c r="B18" s="32" t="s">
        <v>154</v>
      </c>
      <c r="C18" s="74" t="s">
        <v>152</v>
      </c>
      <c r="D18" s="112"/>
      <c r="E18" s="638">
        <v>1987</v>
      </c>
      <c r="F18" s="210">
        <v>0</v>
      </c>
      <c r="G18" s="1225">
        <f t="shared" ref="G18:G21" si="5">SUM(E18:F18)</f>
        <v>1987</v>
      </c>
      <c r="H18" s="275"/>
      <c r="I18" s="638">
        <v>0</v>
      </c>
      <c r="J18" s="210">
        <v>0</v>
      </c>
      <c r="K18" s="1531">
        <v>0</v>
      </c>
      <c r="L18" s="224"/>
      <c r="M18" s="210">
        <v>4392.8</v>
      </c>
      <c r="N18" s="210">
        <v>0</v>
      </c>
      <c r="O18" s="276">
        <f>SUM(M18:N18)</f>
        <v>4392.8</v>
      </c>
      <c r="P18" s="275"/>
      <c r="Q18" s="210">
        <v>3358.16</v>
      </c>
      <c r="R18" s="210">
        <v>0</v>
      </c>
      <c r="S18" s="276">
        <v>3358.16</v>
      </c>
      <c r="U18" s="1541">
        <f>VLOOKUP(B18,'FX rates'!$B$9:$K$116,9,FALSE)</f>
        <v>77.054699999999997</v>
      </c>
      <c r="V18" s="1542">
        <v>76.757599999999996</v>
      </c>
      <c r="X18" s="32" t="s">
        <v>154</v>
      </c>
      <c r="Y18" s="261"/>
      <c r="Z18" s="210">
        <f t="shared" si="4"/>
        <v>25.786876076345767</v>
      </c>
      <c r="AA18" s="210">
        <f t="shared" si="4"/>
        <v>0</v>
      </c>
      <c r="AB18" s="276">
        <f t="shared" si="4"/>
        <v>25.786876076345767</v>
      </c>
      <c r="AC18" s="275"/>
      <c r="AD18" s="210" t="s">
        <v>131</v>
      </c>
      <c r="AE18" s="210" t="s">
        <v>131</v>
      </c>
      <c r="AF18" s="276" t="s">
        <v>131</v>
      </c>
      <c r="AG18" s="224"/>
      <c r="AH18" s="210">
        <f t="shared" ref="AH18:AJ19" si="6">M18/$V18</f>
        <v>57.229512126486505</v>
      </c>
      <c r="AI18" s="210">
        <f t="shared" si="6"/>
        <v>0</v>
      </c>
      <c r="AJ18" s="276">
        <f t="shared" si="6"/>
        <v>57.229512126486505</v>
      </c>
      <c r="AK18" s="275"/>
      <c r="AL18" s="276" t="s">
        <v>131</v>
      </c>
      <c r="AM18" s="210" t="s">
        <v>131</v>
      </c>
      <c r="AN18" s="276" t="s">
        <v>131</v>
      </c>
    </row>
    <row r="19" spans="1:256" ht="12" customHeight="1" x14ac:dyDescent="0.25">
      <c r="A19" s="25"/>
      <c r="B19" s="32" t="s">
        <v>155</v>
      </c>
      <c r="C19" s="74" t="s">
        <v>40</v>
      </c>
      <c r="D19" s="112"/>
      <c r="E19" s="638">
        <v>3943210</v>
      </c>
      <c r="F19" s="210">
        <v>0</v>
      </c>
      <c r="G19" s="1225">
        <f t="shared" si="5"/>
        <v>3943210</v>
      </c>
      <c r="H19" s="275"/>
      <c r="I19" s="638">
        <v>7193220</v>
      </c>
      <c r="J19" s="210">
        <v>0</v>
      </c>
      <c r="K19" s="1531">
        <f t="shared" ref="K19" si="7">SUM(I19:J19)</f>
        <v>7193220</v>
      </c>
      <c r="L19" s="224"/>
      <c r="M19" s="210">
        <v>2262630</v>
      </c>
      <c r="N19" s="210">
        <v>0</v>
      </c>
      <c r="O19" s="276">
        <f>SUM(M19:N19)</f>
        <v>2262630</v>
      </c>
      <c r="P19" s="275"/>
      <c r="Q19" s="210">
        <v>3969790</v>
      </c>
      <c r="R19" s="210">
        <v>0</v>
      </c>
      <c r="S19" s="276">
        <v>3969790</v>
      </c>
      <c r="U19" s="1541">
        <f>VLOOKUP(B19,'FX rates'!$B$9:$K$116,9,FALSE)</f>
        <v>22126.1</v>
      </c>
      <c r="V19" s="1542">
        <v>22108.7</v>
      </c>
      <c r="X19" s="32" t="s">
        <v>155</v>
      </c>
      <c r="Y19" s="261"/>
      <c r="Z19" s="210">
        <f t="shared" si="4"/>
        <v>178.21532036825289</v>
      </c>
      <c r="AA19" s="210">
        <f t="shared" si="4"/>
        <v>0</v>
      </c>
      <c r="AB19" s="276">
        <f t="shared" si="4"/>
        <v>178.21532036825289</v>
      </c>
      <c r="AC19" s="275"/>
      <c r="AD19" s="210">
        <f>I19/$U19</f>
        <v>325.10112491582339</v>
      </c>
      <c r="AE19" s="210">
        <f>J19/$U19</f>
        <v>0</v>
      </c>
      <c r="AF19" s="276">
        <f>K19/$U19</f>
        <v>325.10112491582339</v>
      </c>
      <c r="AG19" s="224"/>
      <c r="AH19" s="210">
        <f t="shared" si="6"/>
        <v>102.34115981491449</v>
      </c>
      <c r="AI19" s="210">
        <f t="shared" si="6"/>
        <v>0</v>
      </c>
      <c r="AJ19" s="276">
        <f t="shared" si="6"/>
        <v>102.34115981491449</v>
      </c>
      <c r="AK19" s="275"/>
      <c r="AL19" s="276">
        <f>Q19/$V19</f>
        <v>179.5578211292387</v>
      </c>
      <c r="AM19" s="210">
        <f>R19/$V19</f>
        <v>0</v>
      </c>
      <c r="AN19" s="276">
        <f>S19/$V19</f>
        <v>179.5578211292387</v>
      </c>
    </row>
    <row r="20" spans="1:256" ht="12" customHeight="1" x14ac:dyDescent="0.25">
      <c r="A20" s="25"/>
      <c r="B20" s="32" t="s">
        <v>157</v>
      </c>
      <c r="C20" s="74" t="s">
        <v>158</v>
      </c>
      <c r="D20" s="112"/>
      <c r="E20" s="638">
        <v>0</v>
      </c>
      <c r="F20" s="210">
        <v>0</v>
      </c>
      <c r="G20" s="1225">
        <f t="shared" si="5"/>
        <v>0</v>
      </c>
      <c r="H20" s="275"/>
      <c r="I20" s="638">
        <v>0</v>
      </c>
      <c r="J20" s="210">
        <v>0</v>
      </c>
      <c r="K20" s="1531">
        <v>0</v>
      </c>
      <c r="L20" s="224"/>
      <c r="M20" s="210" t="s">
        <v>131</v>
      </c>
      <c r="N20" s="210" t="s">
        <v>131</v>
      </c>
      <c r="O20" s="276" t="s">
        <v>131</v>
      </c>
      <c r="P20" s="275"/>
      <c r="Q20" s="210">
        <v>341.1</v>
      </c>
      <c r="R20" s="210">
        <v>0</v>
      </c>
      <c r="S20" s="276">
        <v>341.1</v>
      </c>
      <c r="U20" s="1541">
        <f>VLOOKUP(B20,'FX rates'!$B$9:$K$116,9,FALSE)</f>
        <v>3.07545</v>
      </c>
      <c r="V20" s="1542">
        <v>2.9316</v>
      </c>
      <c r="X20" s="32" t="s">
        <v>157</v>
      </c>
      <c r="Y20" s="261"/>
      <c r="Z20" s="210">
        <f t="shared" si="4"/>
        <v>0</v>
      </c>
      <c r="AA20" s="210">
        <f t="shared" si="4"/>
        <v>0</v>
      </c>
      <c r="AB20" s="276">
        <f t="shared" si="4"/>
        <v>0</v>
      </c>
      <c r="AC20" s="275"/>
      <c r="AD20" s="210" t="s">
        <v>131</v>
      </c>
      <c r="AE20" s="210" t="s">
        <v>131</v>
      </c>
      <c r="AF20" s="276" t="s">
        <v>131</v>
      </c>
      <c r="AG20" s="224"/>
      <c r="AH20" s="210" t="s">
        <v>131</v>
      </c>
      <c r="AI20" s="210" t="s">
        <v>131</v>
      </c>
      <c r="AJ20" s="276" t="s">
        <v>131</v>
      </c>
      <c r="AK20" s="275"/>
      <c r="AL20" s="276" t="s">
        <v>131</v>
      </c>
      <c r="AM20" s="210" t="s">
        <v>131</v>
      </c>
      <c r="AN20" s="276" t="s">
        <v>131</v>
      </c>
    </row>
    <row r="21" spans="1:256" ht="12" customHeight="1" x14ac:dyDescent="0.25">
      <c r="A21" s="25"/>
      <c r="B21" s="42" t="s">
        <v>161</v>
      </c>
      <c r="C21" s="77" t="s">
        <v>33</v>
      </c>
      <c r="D21" s="112"/>
      <c r="E21" s="639">
        <v>5.0599999999999996</v>
      </c>
      <c r="F21" s="1529">
        <v>0</v>
      </c>
      <c r="G21" s="1226">
        <f t="shared" si="5"/>
        <v>5.0599999999999996</v>
      </c>
      <c r="H21" s="275"/>
      <c r="I21" s="639">
        <v>4.5</v>
      </c>
      <c r="J21" s="1528">
        <v>0</v>
      </c>
      <c r="K21" s="1532">
        <v>4.5</v>
      </c>
      <c r="L21" s="224"/>
      <c r="M21" s="232" t="s">
        <v>131</v>
      </c>
      <c r="N21" s="232" t="s">
        <v>131</v>
      </c>
      <c r="O21" s="277" t="s">
        <v>131</v>
      </c>
      <c r="P21" s="275"/>
      <c r="Q21" s="232">
        <v>5.52</v>
      </c>
      <c r="R21" s="232">
        <v>0</v>
      </c>
      <c r="S21" s="276">
        <v>5.52</v>
      </c>
      <c r="U21" s="1543">
        <f>VLOOKUP(B21,'FX rates'!$B$9:$K$116,9,FALSE)</f>
        <v>1.3452500000000001</v>
      </c>
      <c r="V21" s="1267">
        <v>1.3718999999999999</v>
      </c>
      <c r="X21" s="42" t="s">
        <v>161</v>
      </c>
      <c r="Y21" s="261"/>
      <c r="Z21" s="232">
        <f t="shared" si="4"/>
        <v>3.7613826426314807</v>
      </c>
      <c r="AA21" s="232">
        <f t="shared" si="4"/>
        <v>0</v>
      </c>
      <c r="AB21" s="277">
        <f t="shared" si="4"/>
        <v>3.7613826426314807</v>
      </c>
      <c r="AC21" s="275"/>
      <c r="AD21" s="232" t="s">
        <v>131</v>
      </c>
      <c r="AE21" s="232" t="s">
        <v>131</v>
      </c>
      <c r="AF21" s="277" t="s">
        <v>131</v>
      </c>
      <c r="AG21" s="224"/>
      <c r="AH21" s="232" t="s">
        <v>131</v>
      </c>
      <c r="AI21" s="232" t="s">
        <v>131</v>
      </c>
      <c r="AJ21" s="277" t="s">
        <v>131</v>
      </c>
      <c r="AK21" s="275"/>
      <c r="AL21" s="277" t="s">
        <v>131</v>
      </c>
      <c r="AM21" s="232" t="s">
        <v>131</v>
      </c>
      <c r="AN21" s="277" t="s">
        <v>131</v>
      </c>
    </row>
    <row r="22" spans="1:256" ht="12" customHeight="1" x14ac:dyDescent="0.25">
      <c r="A22" s="1"/>
      <c r="B22" s="72"/>
      <c r="C22" s="72"/>
      <c r="D22" s="112"/>
      <c r="E22" s="211"/>
      <c r="F22" s="211"/>
      <c r="G22" s="211"/>
      <c r="H22" s="275"/>
      <c r="I22" s="211"/>
      <c r="J22" s="211"/>
      <c r="K22" s="211"/>
      <c r="L22" s="224"/>
      <c r="M22" s="211"/>
      <c r="N22" s="211"/>
      <c r="O22" s="211"/>
      <c r="P22" s="275"/>
      <c r="Q22" s="211"/>
      <c r="R22" s="211"/>
      <c r="S22" s="211"/>
      <c r="T22" s="52"/>
      <c r="U22" s="52"/>
      <c r="V22" s="52"/>
      <c r="X22" s="53" t="s">
        <v>30</v>
      </c>
      <c r="Y22" s="72"/>
      <c r="Z22" s="29"/>
      <c r="AA22" s="29"/>
      <c r="AB22" s="211">
        <f>SUM(AB17:AB21)</f>
        <v>412.67035310620628</v>
      </c>
      <c r="AC22" s="275"/>
      <c r="AD22" s="29"/>
      <c r="AE22" s="29"/>
      <c r="AF22" s="211">
        <f>SUM(AF17:AF21)</f>
        <v>325.10112491582339</v>
      </c>
      <c r="AG22" s="224"/>
      <c r="AH22" s="29"/>
      <c r="AI22" s="29"/>
      <c r="AJ22" s="211">
        <f>SUM(AJ17:AJ21)</f>
        <v>159.570671941401</v>
      </c>
      <c r="AK22" s="275"/>
      <c r="AL22" s="211"/>
      <c r="AM22" s="211"/>
      <c r="AN22" s="211">
        <f>SUM(AN17:AN21)</f>
        <v>179.5578211292387</v>
      </c>
    </row>
    <row r="23" spans="1:256" ht="12" customHeight="1" x14ac:dyDescent="0.25">
      <c r="A23" s="1"/>
      <c r="B23" s="48"/>
      <c r="C23" s="48"/>
      <c r="D23" s="112"/>
      <c r="E23" s="1533"/>
      <c r="F23" s="29"/>
      <c r="G23" s="29"/>
      <c r="H23" s="275"/>
      <c r="I23" s="211"/>
      <c r="J23" s="29"/>
      <c r="K23" s="29"/>
      <c r="L23" s="224"/>
      <c r="M23" s="211"/>
      <c r="N23" s="29"/>
      <c r="O23" s="29"/>
      <c r="P23" s="275"/>
      <c r="Q23" s="211"/>
      <c r="R23" s="29"/>
      <c r="S23" s="29"/>
      <c r="T23" s="52"/>
      <c r="U23" s="52"/>
      <c r="V23" s="52"/>
      <c r="X23" s="48"/>
      <c r="Y23" s="48"/>
      <c r="Z23" s="29"/>
      <c r="AA23" s="29"/>
      <c r="AB23" s="211"/>
      <c r="AC23" s="275"/>
      <c r="AD23" s="29"/>
      <c r="AE23" s="29"/>
      <c r="AF23" s="211"/>
      <c r="AG23" s="224"/>
      <c r="AH23" s="29"/>
      <c r="AI23" s="29"/>
      <c r="AJ23" s="211"/>
      <c r="AK23" s="275"/>
      <c r="AL23" s="211"/>
      <c r="AM23" s="29"/>
      <c r="AN23" s="211"/>
    </row>
    <row r="24" spans="1:256" ht="12" customHeight="1" x14ac:dyDescent="0.25">
      <c r="A24" s="25"/>
      <c r="B24" s="437" t="s">
        <v>64</v>
      </c>
      <c r="C24" s="21"/>
      <c r="D24" s="112"/>
      <c r="E24" s="211"/>
      <c r="F24" s="29"/>
      <c r="G24" s="29"/>
      <c r="H24" s="275"/>
      <c r="I24" s="211"/>
      <c r="J24" s="29"/>
      <c r="K24" s="29"/>
      <c r="L24" s="224"/>
      <c r="M24" s="211"/>
      <c r="N24" s="29"/>
      <c r="O24" s="29"/>
      <c r="P24" s="275"/>
      <c r="Q24" s="211"/>
      <c r="R24" s="29"/>
      <c r="S24" s="29"/>
      <c r="T24" s="52"/>
      <c r="U24" s="52"/>
      <c r="V24" s="52"/>
      <c r="X24" s="437" t="s">
        <v>64</v>
      </c>
      <c r="Y24" s="259"/>
      <c r="Z24" s="29"/>
      <c r="AA24" s="29"/>
      <c r="AB24" s="211"/>
      <c r="AC24" s="275"/>
      <c r="AD24" s="29"/>
      <c r="AE24" s="29"/>
      <c r="AF24" s="211"/>
      <c r="AG24" s="224"/>
      <c r="AH24" s="29"/>
      <c r="AI24" s="29"/>
      <c r="AJ24" s="211"/>
      <c r="AK24" s="275"/>
      <c r="AL24" s="211"/>
      <c r="AM24" s="29"/>
      <c r="AN24" s="211"/>
    </row>
    <row r="25" spans="1:256" ht="12" customHeight="1" x14ac:dyDescent="0.25">
      <c r="A25" s="25"/>
      <c r="B25" s="260" t="s">
        <v>168</v>
      </c>
      <c r="C25" s="1372" t="s">
        <v>169</v>
      </c>
      <c r="D25" s="112"/>
      <c r="E25" s="646">
        <v>0</v>
      </c>
      <c r="F25" s="1330">
        <v>0</v>
      </c>
      <c r="G25" s="1224">
        <f t="shared" ref="G25:G26" si="8">SUM(E25:F25)</f>
        <v>0</v>
      </c>
      <c r="H25" s="275"/>
      <c r="I25" s="646">
        <v>263813</v>
      </c>
      <c r="J25" s="1330">
        <v>124166</v>
      </c>
      <c r="K25" s="63">
        <f>SUM(I25:J25)</f>
        <v>387979</v>
      </c>
      <c r="L25" s="224"/>
      <c r="M25" s="646" t="s">
        <v>131</v>
      </c>
      <c r="N25" s="1330" t="s">
        <v>131</v>
      </c>
      <c r="O25" s="1530" t="s">
        <v>131</v>
      </c>
      <c r="P25" s="275"/>
      <c r="Q25" s="646">
        <v>113063</v>
      </c>
      <c r="R25" s="646">
        <v>7512</v>
      </c>
      <c r="S25" s="1530">
        <v>120575</v>
      </c>
      <c r="T25" s="112"/>
      <c r="U25" s="1540">
        <f>VLOOKUP(B25,'FX rates'!$B$9:$K$116,9,FALSE)</f>
        <v>1485.63</v>
      </c>
      <c r="V25" s="1265">
        <v>1486.15</v>
      </c>
      <c r="W25" s="112"/>
      <c r="X25" s="260" t="s">
        <v>168</v>
      </c>
      <c r="Y25" s="261"/>
      <c r="Z25" s="1350" t="s">
        <v>131</v>
      </c>
      <c r="AA25" s="1350" t="s">
        <v>131</v>
      </c>
      <c r="AB25" s="1373" t="s">
        <v>131</v>
      </c>
      <c r="AC25" s="275"/>
      <c r="AD25" s="1350">
        <f>I25/$U25</f>
        <v>177.57651636006273</v>
      </c>
      <c r="AE25" s="1350">
        <f>J25/$U25</f>
        <v>83.578010675605626</v>
      </c>
      <c r="AF25" s="276">
        <f>K25/$U25</f>
        <v>261.15452703566837</v>
      </c>
      <c r="AG25" s="224"/>
      <c r="AH25" s="210" t="s">
        <v>131</v>
      </c>
      <c r="AI25" s="210" t="s">
        <v>131</v>
      </c>
      <c r="AJ25" s="276" t="s">
        <v>131</v>
      </c>
      <c r="AK25" s="275"/>
      <c r="AL25" s="1373">
        <f>Q25/$V25</f>
        <v>76.077784880395654</v>
      </c>
      <c r="AM25" s="1350">
        <f>R25/$V25</f>
        <v>5.0546714665410626</v>
      </c>
      <c r="AN25" s="1373">
        <f>S25/$V25</f>
        <v>81.132456346936706</v>
      </c>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c r="EP25" s="112"/>
      <c r="EQ25" s="112"/>
      <c r="ER25" s="112"/>
      <c r="ES25" s="112"/>
      <c r="ET25" s="112"/>
      <c r="EU25" s="112"/>
      <c r="EV25" s="112"/>
      <c r="EW25" s="112"/>
      <c r="EX25" s="112"/>
      <c r="EY25" s="112"/>
      <c r="EZ25" s="112"/>
      <c r="FA25" s="112"/>
      <c r="FB25" s="112"/>
      <c r="FC25" s="112"/>
      <c r="FD25" s="112"/>
      <c r="FE25" s="112"/>
      <c r="FF25" s="112"/>
      <c r="FG25" s="112"/>
      <c r="FH25" s="112"/>
      <c r="FI25" s="112"/>
      <c r="FJ25" s="112"/>
      <c r="FK25" s="112"/>
      <c r="FL25" s="112"/>
      <c r="FM25" s="112"/>
      <c r="FN25" s="112"/>
      <c r="FO25" s="112"/>
      <c r="FP25" s="112"/>
      <c r="FQ25" s="112"/>
      <c r="FR25" s="112"/>
      <c r="FS25" s="112"/>
      <c r="FT25" s="112"/>
      <c r="FU25" s="112"/>
      <c r="FV25" s="112"/>
      <c r="FW25" s="112"/>
      <c r="FX25" s="112"/>
      <c r="FY25" s="112"/>
      <c r="FZ25" s="112"/>
      <c r="GA25" s="112"/>
      <c r="GB25" s="112"/>
      <c r="GC25" s="112"/>
      <c r="GD25" s="112"/>
      <c r="GE25" s="112"/>
      <c r="GF25" s="112"/>
      <c r="GG25" s="112"/>
      <c r="GH25" s="112"/>
      <c r="GI25" s="112"/>
      <c r="GJ25" s="112"/>
      <c r="GK25" s="112"/>
      <c r="GL25" s="112"/>
      <c r="GM25" s="112"/>
      <c r="GN25" s="112"/>
      <c r="GO25" s="112"/>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112"/>
      <c r="IE25" s="112"/>
      <c r="IF25" s="112"/>
      <c r="IG25" s="112"/>
      <c r="IH25" s="112"/>
      <c r="II25" s="112"/>
      <c r="IJ25" s="112"/>
      <c r="IK25" s="112"/>
      <c r="IL25" s="112"/>
      <c r="IM25" s="112"/>
      <c r="IN25" s="112"/>
      <c r="IO25" s="112"/>
      <c r="IP25" s="112"/>
      <c r="IQ25" s="112"/>
      <c r="IR25" s="112"/>
      <c r="IS25" s="112"/>
      <c r="IT25" s="112"/>
      <c r="IU25" s="112"/>
      <c r="IV25" s="112"/>
    </row>
    <row r="26" spans="1:256" ht="12" customHeight="1" x14ac:dyDescent="0.25">
      <c r="A26" s="25"/>
      <c r="B26" s="260" t="s">
        <v>720</v>
      </c>
      <c r="C26" s="1535" t="s">
        <v>721</v>
      </c>
      <c r="D26" s="112"/>
      <c r="E26" s="1536">
        <v>301.39999999999998</v>
      </c>
      <c r="F26" s="1537">
        <v>212</v>
      </c>
      <c r="G26" s="1225">
        <f t="shared" si="8"/>
        <v>513.4</v>
      </c>
      <c r="H26" s="275"/>
      <c r="I26" s="1536">
        <v>0</v>
      </c>
      <c r="J26" s="1537">
        <v>0</v>
      </c>
      <c r="K26" s="1538">
        <v>0</v>
      </c>
      <c r="L26" s="224"/>
      <c r="M26" s="638" t="s">
        <v>131</v>
      </c>
      <c r="N26" s="210" t="s">
        <v>131</v>
      </c>
      <c r="O26" s="1531" t="s">
        <v>131</v>
      </c>
      <c r="P26" s="275"/>
      <c r="Q26" s="638" t="s">
        <v>131</v>
      </c>
      <c r="R26" s="638" t="s">
        <v>131</v>
      </c>
      <c r="S26" s="1531" t="s">
        <v>131</v>
      </c>
      <c r="T26" s="112"/>
      <c r="U26" s="1541">
        <f>VLOOKUP(B26,'FX rates'!$B$9:$K$116,9,FALSE)</f>
        <v>10.748690384615383</v>
      </c>
      <c r="V26" s="1266">
        <v>9.9678580392156881</v>
      </c>
      <c r="W26" s="112"/>
      <c r="X26" s="260" t="s">
        <v>720</v>
      </c>
      <c r="Y26" s="261"/>
      <c r="Z26" s="1537">
        <f>E26/U26</f>
        <v>28.040625342729591</v>
      </c>
      <c r="AA26" s="1537">
        <f>F26/U26</f>
        <v>19.72333302142891</v>
      </c>
      <c r="AB26" s="1539">
        <f>G26/U26</f>
        <v>47.763958364158498</v>
      </c>
      <c r="AC26" s="275"/>
      <c r="AD26" s="1537">
        <v>0</v>
      </c>
      <c r="AE26" s="1545">
        <f>J26/$U26</f>
        <v>0</v>
      </c>
      <c r="AF26" s="276">
        <f>K26/$U26</f>
        <v>0</v>
      </c>
      <c r="AG26" s="224"/>
      <c r="AH26" s="210" t="s">
        <v>131</v>
      </c>
      <c r="AI26" s="210" t="s">
        <v>131</v>
      </c>
      <c r="AJ26" s="276" t="s">
        <v>131</v>
      </c>
      <c r="AK26" s="275"/>
      <c r="AL26" s="1539" t="s">
        <v>131</v>
      </c>
      <c r="AM26" s="1537" t="s">
        <v>131</v>
      </c>
      <c r="AN26" s="1539" t="s">
        <v>131</v>
      </c>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2"/>
      <c r="IT26" s="112"/>
      <c r="IU26" s="112"/>
      <c r="IV26" s="112"/>
    </row>
    <row r="27" spans="1:256" ht="12" customHeight="1" x14ac:dyDescent="0.25">
      <c r="A27" s="25"/>
      <c r="B27" s="32" t="s">
        <v>177</v>
      </c>
      <c r="C27" s="74" t="s">
        <v>178</v>
      </c>
      <c r="D27" s="48"/>
      <c r="E27" s="638">
        <v>2616.17</v>
      </c>
      <c r="F27" s="210">
        <v>9365.41</v>
      </c>
      <c r="G27" s="1225">
        <f>SUM(E27:F27)</f>
        <v>11981.58</v>
      </c>
      <c r="H27" s="275"/>
      <c r="I27" s="638">
        <v>0</v>
      </c>
      <c r="J27" s="210">
        <v>0</v>
      </c>
      <c r="K27" s="68">
        <f>SUM(I27:J27)</f>
        <v>0</v>
      </c>
      <c r="L27" s="224"/>
      <c r="M27" s="638" t="s">
        <v>131</v>
      </c>
      <c r="N27" s="210" t="s">
        <v>131</v>
      </c>
      <c r="O27" s="1531" t="s">
        <v>131</v>
      </c>
      <c r="P27" s="275"/>
      <c r="Q27" s="638">
        <v>747.57</v>
      </c>
      <c r="R27" s="638">
        <v>0</v>
      </c>
      <c r="S27" s="1531">
        <v>747.57</v>
      </c>
      <c r="U27" s="1541">
        <f>VLOOKUP(B27,'FX rates'!$B$9:$K$116,9,FALSE)</f>
        <v>281.21499999999997</v>
      </c>
      <c r="V27" s="1542">
        <v>286.46100000000001</v>
      </c>
      <c r="X27" s="32" t="s">
        <v>177</v>
      </c>
      <c r="Y27" s="261"/>
      <c r="Z27" s="210" t="s">
        <v>131</v>
      </c>
      <c r="AA27" s="210" t="s">
        <v>131</v>
      </c>
      <c r="AB27" s="276" t="s">
        <v>131</v>
      </c>
      <c r="AC27" s="275"/>
      <c r="AD27" s="210">
        <f>I27/$U27</f>
        <v>0</v>
      </c>
      <c r="AE27" s="1545">
        <f>J27/$U27</f>
        <v>0</v>
      </c>
      <c r="AF27" s="276">
        <f>K27/$U27</f>
        <v>0</v>
      </c>
      <c r="AG27" s="224"/>
      <c r="AH27" s="210" t="s">
        <v>131</v>
      </c>
      <c r="AI27" s="210" t="s">
        <v>131</v>
      </c>
      <c r="AJ27" s="276" t="s">
        <v>131</v>
      </c>
      <c r="AK27" s="275"/>
      <c r="AL27" s="276">
        <f t="shared" ref="AL27:AN31" si="9">Q27/$V27</f>
        <v>2.6096746153926711</v>
      </c>
      <c r="AM27" s="210">
        <f t="shared" si="9"/>
        <v>0</v>
      </c>
      <c r="AN27" s="276">
        <f t="shared" si="9"/>
        <v>2.6096746153926711</v>
      </c>
    </row>
    <row r="28" spans="1:256" ht="12" customHeight="1" x14ac:dyDescent="0.25">
      <c r="A28" s="25"/>
      <c r="B28" s="32" t="s">
        <v>183</v>
      </c>
      <c r="C28" s="74" t="s">
        <v>70</v>
      </c>
      <c r="D28" s="48"/>
      <c r="E28" s="638" t="s">
        <v>131</v>
      </c>
      <c r="F28" s="210" t="s">
        <v>131</v>
      </c>
      <c r="G28" s="1225">
        <v>24044</v>
      </c>
      <c r="H28" s="275"/>
      <c r="I28" s="638" t="s">
        <v>131</v>
      </c>
      <c r="J28" s="210" t="s">
        <v>131</v>
      </c>
      <c r="K28" s="68">
        <v>24044</v>
      </c>
      <c r="L28" s="224"/>
      <c r="M28" s="638">
        <f>O28</f>
        <v>16181</v>
      </c>
      <c r="N28" s="210">
        <v>0</v>
      </c>
      <c r="O28" s="1531">
        <v>16181</v>
      </c>
      <c r="P28" s="275"/>
      <c r="Q28" s="638">
        <v>37444</v>
      </c>
      <c r="R28" s="638">
        <v>0</v>
      </c>
      <c r="S28" s="1531">
        <v>37444</v>
      </c>
      <c r="U28" s="1541">
        <f>VLOOKUP(B28,'FX rates'!$B$9:$K$116,9,FALSE)</f>
        <v>0.90380700000000003</v>
      </c>
      <c r="V28" s="1542">
        <v>0.91520000000000001</v>
      </c>
      <c r="X28" s="32" t="s">
        <v>183</v>
      </c>
      <c r="Y28" s="261"/>
      <c r="Z28" s="210" t="s">
        <v>131</v>
      </c>
      <c r="AA28" s="210" t="s">
        <v>131</v>
      </c>
      <c r="AB28" s="276">
        <f>G28/$U28</f>
        <v>26603.024760817298</v>
      </c>
      <c r="AC28" s="275"/>
      <c r="AD28" s="210" t="s">
        <v>131</v>
      </c>
      <c r="AE28" s="1545" t="s">
        <v>131</v>
      </c>
      <c r="AF28" s="276">
        <f>K28/$U28</f>
        <v>26603.024760817298</v>
      </c>
      <c r="AG28" s="224"/>
      <c r="AH28" s="210">
        <f t="shared" ref="AH28:AI31" si="10">M28/$V28</f>
        <v>17680.288461538461</v>
      </c>
      <c r="AI28" s="210">
        <f t="shared" si="10"/>
        <v>0</v>
      </c>
      <c r="AJ28" s="276">
        <f>M28/$V28</f>
        <v>17680.288461538461</v>
      </c>
      <c r="AK28" s="275"/>
      <c r="AL28" s="276">
        <f t="shared" si="9"/>
        <v>40913.461538461539</v>
      </c>
      <c r="AM28" s="210">
        <f t="shared" si="9"/>
        <v>0</v>
      </c>
      <c r="AN28" s="276">
        <f t="shared" si="9"/>
        <v>40913.461538461539</v>
      </c>
    </row>
    <row r="29" spans="1:256" ht="12" customHeight="1" x14ac:dyDescent="0.25">
      <c r="A29" s="25"/>
      <c r="B29" s="32" t="s">
        <v>190</v>
      </c>
      <c r="C29" s="74" t="s">
        <v>191</v>
      </c>
      <c r="D29" s="48"/>
      <c r="E29" s="638">
        <v>4300</v>
      </c>
      <c r="F29" s="210">
        <v>14000</v>
      </c>
      <c r="G29" s="1225">
        <f>SUM(E29:F29)</f>
        <v>18300</v>
      </c>
      <c r="H29" s="275"/>
      <c r="I29" s="638">
        <v>20300</v>
      </c>
      <c r="J29" s="210">
        <v>164706</v>
      </c>
      <c r="K29" s="68">
        <f>SUM(I29:J29)</f>
        <v>185006</v>
      </c>
      <c r="L29" s="224"/>
      <c r="M29" s="638">
        <v>23852</v>
      </c>
      <c r="N29" s="210">
        <v>4850.03</v>
      </c>
      <c r="O29" s="1531">
        <f t="shared" ref="O29" si="11">SUM(M29:N29)</f>
        <v>28702.03</v>
      </c>
      <c r="P29" s="275"/>
      <c r="Q29" s="638">
        <v>163558</v>
      </c>
      <c r="R29" s="638">
        <v>0</v>
      </c>
      <c r="S29" s="1531">
        <v>163558</v>
      </c>
      <c r="U29" s="1541">
        <f>VLOOKUP(B29,'FX rates'!$B$9:$K$116,9,FALSE)</f>
        <v>30076.3</v>
      </c>
      <c r="V29" s="1542">
        <v>29830</v>
      </c>
      <c r="X29" s="32" t="s">
        <v>190</v>
      </c>
      <c r="Y29" s="261"/>
      <c r="Z29" s="210">
        <f t="shared" ref="Z29:AA31" si="12">E29/$U29</f>
        <v>0.14296971369483613</v>
      </c>
      <c r="AA29" s="210">
        <f t="shared" si="12"/>
        <v>0.4654827887738851</v>
      </c>
      <c r="AB29" s="276">
        <f>G29/$U29</f>
        <v>0.60845250246872118</v>
      </c>
      <c r="AC29" s="275"/>
      <c r="AD29" s="210">
        <f t="shared" ref="AD29:AE32" si="13">I29/$U29</f>
        <v>0.67495004372213341</v>
      </c>
      <c r="AE29" s="210">
        <f t="shared" si="13"/>
        <v>5.4762720148422517</v>
      </c>
      <c r="AF29" s="276">
        <f>K29/$U29</f>
        <v>6.1512220585643851</v>
      </c>
      <c r="AG29" s="224"/>
      <c r="AH29" s="210">
        <f t="shared" si="10"/>
        <v>0.79959772041568888</v>
      </c>
      <c r="AI29" s="210">
        <f t="shared" si="10"/>
        <v>0.16258900435802881</v>
      </c>
      <c r="AJ29" s="276">
        <f>SUM(AH29:AI29)</f>
        <v>0.96218672477371769</v>
      </c>
      <c r="AK29" s="275"/>
      <c r="AL29" s="276">
        <f t="shared" si="9"/>
        <v>5.4830036875628565</v>
      </c>
      <c r="AM29" s="210">
        <f t="shared" si="9"/>
        <v>0</v>
      </c>
      <c r="AN29" s="276">
        <f t="shared" si="9"/>
        <v>5.4830036875628565</v>
      </c>
    </row>
    <row r="30" spans="1:256" ht="12" customHeight="1" x14ac:dyDescent="0.25">
      <c r="A30" s="25"/>
      <c r="B30" s="32" t="s">
        <v>755</v>
      </c>
      <c r="C30" s="74" t="s">
        <v>172</v>
      </c>
      <c r="D30" s="65"/>
      <c r="E30" s="638">
        <v>0</v>
      </c>
      <c r="F30" s="210">
        <v>43.2</v>
      </c>
      <c r="G30" s="1225">
        <f t="shared" ref="G30:G32" si="14">SUM(E30:F30)</f>
        <v>43.2</v>
      </c>
      <c r="H30" s="275"/>
      <c r="I30" s="638">
        <v>31.1</v>
      </c>
      <c r="J30" s="210">
        <v>32.81</v>
      </c>
      <c r="K30" s="68">
        <f t="shared" ref="K30:K32" si="15">SUM(I30:J30)</f>
        <v>63.910000000000004</v>
      </c>
      <c r="L30" s="224"/>
      <c r="M30" s="638">
        <v>1035.99</v>
      </c>
      <c r="N30" s="210">
        <v>82.47</v>
      </c>
      <c r="O30" s="1531">
        <v>1118.46</v>
      </c>
      <c r="P30" s="275"/>
      <c r="Q30" s="638">
        <v>1035.99</v>
      </c>
      <c r="R30" s="638">
        <v>82.47</v>
      </c>
      <c r="S30" s="1531">
        <v>1118.46</v>
      </c>
      <c r="U30" s="1541">
        <f>VLOOKUP(B30,'FX rates'!$B$9:$K$116,9,FALSE)</f>
        <v>2.1408200000000002</v>
      </c>
      <c r="V30" s="1542">
        <v>2.0217000000000001</v>
      </c>
      <c r="X30" s="32" t="s">
        <v>171</v>
      </c>
      <c r="Y30" s="261"/>
      <c r="Z30" s="210">
        <f t="shared" si="12"/>
        <v>0</v>
      </c>
      <c r="AA30" s="210">
        <f t="shared" si="12"/>
        <v>20.179183677282538</v>
      </c>
      <c r="AB30" s="276">
        <f>G30/$U30</f>
        <v>20.179183677282538</v>
      </c>
      <c r="AC30" s="275"/>
      <c r="AD30" s="210">
        <f t="shared" si="13"/>
        <v>14.527143804710343</v>
      </c>
      <c r="AE30" s="210">
        <f t="shared" si="13"/>
        <v>15.325903158602777</v>
      </c>
      <c r="AF30" s="276">
        <f>K30/$U30</f>
        <v>29.853046963313123</v>
      </c>
      <c r="AG30" s="224"/>
      <c r="AH30" s="210">
        <f t="shared" si="10"/>
        <v>512.43507938863331</v>
      </c>
      <c r="AI30" s="210">
        <f t="shared" si="10"/>
        <v>40.792402433595484</v>
      </c>
      <c r="AJ30" s="276">
        <f>O30/$V30</f>
        <v>553.22748182222881</v>
      </c>
      <c r="AK30" s="275"/>
      <c r="AL30" s="276">
        <f t="shared" si="9"/>
        <v>512.43507938863331</v>
      </c>
      <c r="AM30" s="210">
        <f t="shared" si="9"/>
        <v>40.792402433595484</v>
      </c>
      <c r="AN30" s="276">
        <f t="shared" si="9"/>
        <v>553.22748182222881</v>
      </c>
    </row>
    <row r="31" spans="1:256" ht="12" customHeight="1" x14ac:dyDescent="0.25">
      <c r="A31" s="25"/>
      <c r="B31" s="32" t="s">
        <v>194</v>
      </c>
      <c r="C31" s="74" t="s">
        <v>195</v>
      </c>
      <c r="D31" s="65"/>
      <c r="E31" s="638">
        <v>536.64</v>
      </c>
      <c r="F31" s="210">
        <v>465.55</v>
      </c>
      <c r="G31" s="1225">
        <f t="shared" si="14"/>
        <v>1002.19</v>
      </c>
      <c r="H31" s="275"/>
      <c r="I31" s="638">
        <v>3522.51</v>
      </c>
      <c r="J31" s="210">
        <v>0</v>
      </c>
      <c r="K31" s="68">
        <f t="shared" si="15"/>
        <v>3522.51</v>
      </c>
      <c r="L31" s="224"/>
      <c r="M31" s="638">
        <v>1174.8699999999999</v>
      </c>
      <c r="N31" s="210">
        <v>859.65</v>
      </c>
      <c r="O31" s="1531">
        <v>2034.52</v>
      </c>
      <c r="P31" s="275"/>
      <c r="Q31" s="638">
        <v>1174.8699999999999</v>
      </c>
      <c r="R31" s="638">
        <v>859.65</v>
      </c>
      <c r="S31" s="1531">
        <v>2034.52</v>
      </c>
      <c r="U31" s="1541">
        <f>VLOOKUP(B31,'FX rates'!$B$9:$K$116,9,FALSE)</f>
        <v>3.94089</v>
      </c>
      <c r="V31" s="1542">
        <v>3.8803999999999998</v>
      </c>
      <c r="X31" s="32" t="s">
        <v>194</v>
      </c>
      <c r="Y31" s="261"/>
      <c r="Z31" s="210">
        <f t="shared" si="12"/>
        <v>136.17228595571052</v>
      </c>
      <c r="AA31" s="210">
        <f t="shared" si="12"/>
        <v>118.13321356343364</v>
      </c>
      <c r="AB31" s="276">
        <f>G31/$U31</f>
        <v>254.30549951914418</v>
      </c>
      <c r="AC31" s="275"/>
      <c r="AD31" s="210">
        <f t="shared" si="13"/>
        <v>893.83616391221278</v>
      </c>
      <c r="AE31" s="210">
        <f t="shared" si="13"/>
        <v>0</v>
      </c>
      <c r="AF31" s="276">
        <f>K31/$U31</f>
        <v>893.83616391221278</v>
      </c>
      <c r="AG31" s="224"/>
      <c r="AH31" s="210">
        <f t="shared" si="10"/>
        <v>302.7703329553654</v>
      </c>
      <c r="AI31" s="210">
        <f t="shared" si="10"/>
        <v>221.53643954231524</v>
      </c>
      <c r="AJ31" s="276">
        <f>O31/$V31</f>
        <v>524.30677249768064</v>
      </c>
      <c r="AK31" s="275"/>
      <c r="AL31" s="276">
        <f t="shared" si="9"/>
        <v>302.7703329553654</v>
      </c>
      <c r="AM31" s="210">
        <f t="shared" si="9"/>
        <v>221.53643954231524</v>
      </c>
      <c r="AN31" s="276">
        <f t="shared" si="9"/>
        <v>524.30677249768064</v>
      </c>
    </row>
    <row r="32" spans="1:256" ht="12" customHeight="1" x14ac:dyDescent="0.25">
      <c r="A32" s="25"/>
      <c r="B32" s="42" t="s">
        <v>196</v>
      </c>
      <c r="C32" s="77" t="s">
        <v>70</v>
      </c>
      <c r="D32" s="1527"/>
      <c r="E32" s="639">
        <v>0</v>
      </c>
      <c r="F32" s="1331">
        <v>0</v>
      </c>
      <c r="G32" s="1226">
        <f t="shared" si="14"/>
        <v>0</v>
      </c>
      <c r="H32" s="275"/>
      <c r="I32" s="639">
        <v>57.3</v>
      </c>
      <c r="J32" s="1331">
        <v>0</v>
      </c>
      <c r="K32" s="283">
        <f t="shared" si="15"/>
        <v>57.3</v>
      </c>
      <c r="L32" s="224"/>
      <c r="M32" s="639" t="s">
        <v>131</v>
      </c>
      <c r="N32" s="1331" t="s">
        <v>131</v>
      </c>
      <c r="O32" s="1532" t="s">
        <v>131</v>
      </c>
      <c r="P32" s="275"/>
      <c r="Q32" s="639" t="s">
        <v>131</v>
      </c>
      <c r="R32" s="639" t="s">
        <v>131</v>
      </c>
      <c r="S32" s="1532" t="s">
        <v>131</v>
      </c>
      <c r="U32" s="1543">
        <f>VLOOKUP(B32,'FX rates'!$B$9:$K$116,9,FALSE)</f>
        <v>0.90380700000000003</v>
      </c>
      <c r="V32" s="1267">
        <v>0.91520000000000001</v>
      </c>
      <c r="X32" s="42" t="s">
        <v>196</v>
      </c>
      <c r="Y32" s="261"/>
      <c r="Z32" s="232" t="s">
        <v>131</v>
      </c>
      <c r="AA32" s="232" t="s">
        <v>131</v>
      </c>
      <c r="AB32" s="277" t="s">
        <v>131</v>
      </c>
      <c r="AC32" s="275"/>
      <c r="AD32" s="232">
        <f t="shared" si="13"/>
        <v>63.398491049527159</v>
      </c>
      <c r="AE32" s="232">
        <f t="shared" si="13"/>
        <v>0</v>
      </c>
      <c r="AF32" s="277">
        <f>K32/$U32</f>
        <v>63.398491049527159</v>
      </c>
      <c r="AG32" s="224"/>
      <c r="AH32" s="232" t="s">
        <v>131</v>
      </c>
      <c r="AI32" s="232" t="s">
        <v>131</v>
      </c>
      <c r="AJ32" s="277" t="s">
        <v>131</v>
      </c>
      <c r="AK32" s="275"/>
      <c r="AL32" s="277" t="s">
        <v>131</v>
      </c>
      <c r="AM32" s="232" t="s">
        <v>131</v>
      </c>
      <c r="AN32" s="277" t="s">
        <v>131</v>
      </c>
    </row>
    <row r="33" spans="1:40" ht="12" customHeight="1" x14ac:dyDescent="0.25">
      <c r="A33" s="1"/>
      <c r="B33" s="6"/>
      <c r="C33" s="6"/>
      <c r="D33" s="6"/>
      <c r="E33" s="216"/>
      <c r="F33" s="216"/>
      <c r="G33" s="216"/>
      <c r="I33" s="216"/>
      <c r="J33" s="216"/>
      <c r="K33" s="216"/>
      <c r="M33" s="278"/>
      <c r="N33" s="278"/>
      <c r="O33" s="216"/>
      <c r="Q33" s="216"/>
      <c r="R33" s="216"/>
      <c r="S33" s="216"/>
      <c r="T33" s="52"/>
      <c r="U33" s="52"/>
      <c r="V33" s="52"/>
      <c r="X33" s="6" t="s">
        <v>30</v>
      </c>
      <c r="Y33" s="6"/>
      <c r="Z33" s="219"/>
      <c r="AA33" s="211"/>
      <c r="AB33" s="211">
        <f>SUM(AB25:AB32)</f>
        <v>26925.88185488035</v>
      </c>
      <c r="AC33" s="275"/>
      <c r="AD33" s="211"/>
      <c r="AE33" s="211"/>
      <c r="AF33" s="211">
        <f>SUM(AF25:AF32)</f>
        <v>27857.418211836582</v>
      </c>
      <c r="AG33" s="224"/>
      <c r="AH33" s="211"/>
      <c r="AI33" s="211"/>
      <c r="AJ33" s="211">
        <f>SUM(AJ25:AJ32)</f>
        <v>18758.784902583142</v>
      </c>
      <c r="AK33" s="275"/>
      <c r="AL33" s="211"/>
      <c r="AM33" s="211"/>
      <c r="AN33" s="211">
        <f>SUM(AN25:AN32)</f>
        <v>42080.220927431343</v>
      </c>
    </row>
    <row r="34" spans="1:40" ht="12" customHeight="1" x14ac:dyDescent="0.25">
      <c r="A34" s="1"/>
      <c r="B34" s="1"/>
      <c r="C34" s="21"/>
      <c r="D34" s="21"/>
      <c r="E34" s="1"/>
      <c r="F34" s="1"/>
      <c r="G34" s="1"/>
      <c r="I34" s="1"/>
      <c r="J34" s="1"/>
      <c r="K34" s="1"/>
      <c r="M34" s="1"/>
      <c r="N34" s="1"/>
      <c r="O34" s="1"/>
      <c r="Q34" s="1"/>
      <c r="R34" s="1"/>
      <c r="S34" s="1"/>
      <c r="U34" s="112"/>
      <c r="V34" s="112"/>
      <c r="X34" s="1"/>
      <c r="Y34" s="21"/>
      <c r="Z34" s="25"/>
      <c r="AA34" s="25"/>
      <c r="AB34" s="25"/>
      <c r="AC34" s="224"/>
      <c r="AD34" s="25"/>
      <c r="AE34" s="25"/>
      <c r="AF34" s="25"/>
      <c r="AG34" s="224"/>
      <c r="AH34" s="25"/>
      <c r="AI34" s="25"/>
      <c r="AJ34" s="25"/>
      <c r="AK34" s="224"/>
      <c r="AL34" s="25"/>
      <c r="AM34" s="25"/>
      <c r="AN34" s="25"/>
    </row>
    <row r="35" spans="1:40" ht="12" customHeight="1" x14ac:dyDescent="0.25">
      <c r="A35" s="1"/>
      <c r="B35" s="80"/>
      <c r="C35" s="80"/>
      <c r="D35" s="80"/>
      <c r="E35" s="1"/>
      <c r="F35" s="1"/>
      <c r="G35" s="1"/>
      <c r="I35" s="1"/>
      <c r="J35" s="1"/>
      <c r="K35" s="1"/>
      <c r="M35" s="234"/>
      <c r="N35" s="1"/>
      <c r="O35" s="1"/>
      <c r="Q35" s="1"/>
      <c r="R35" s="1"/>
      <c r="S35" s="1"/>
      <c r="U35" s="112"/>
      <c r="V35" s="112"/>
      <c r="X35" s="1376" t="s">
        <v>132</v>
      </c>
      <c r="Y35" s="1377"/>
      <c r="Z35" s="1378"/>
      <c r="AA35" s="1378"/>
      <c r="AB35" s="1379">
        <f>AB33+AB22+AB14</f>
        <v>28059.750823119783</v>
      </c>
      <c r="AC35" s="1380"/>
      <c r="AD35" s="1378"/>
      <c r="AE35" s="1378"/>
      <c r="AF35" s="1379">
        <f>AF33+AF22+AF14</f>
        <v>28194.135958389328</v>
      </c>
      <c r="AG35" s="1380"/>
      <c r="AH35" s="1378"/>
      <c r="AI35" s="1378"/>
      <c r="AJ35" s="1379">
        <f>AJ33+AJ22+AJ14</f>
        <v>18985.829322658446</v>
      </c>
      <c r="AK35" s="1380"/>
      <c r="AL35" s="1378"/>
      <c r="AM35" s="1378"/>
      <c r="AN35" s="1379">
        <f>AN33+AN22+AN14</f>
        <v>42292.27874856058</v>
      </c>
    </row>
    <row r="36" spans="1:40" ht="12" customHeight="1" x14ac:dyDescent="0.25">
      <c r="A36" s="1"/>
      <c r="B36" s="1"/>
      <c r="C36" s="21"/>
      <c r="D36" s="21"/>
      <c r="E36" s="1"/>
      <c r="F36" s="1"/>
      <c r="G36" s="1"/>
      <c r="I36" s="1"/>
      <c r="J36" s="1"/>
      <c r="K36" s="1"/>
      <c r="Q36" s="1"/>
      <c r="R36" s="1"/>
      <c r="S36" s="1"/>
      <c r="U36" s="187"/>
      <c r="V36" s="187"/>
      <c r="X36" s="1"/>
      <c r="Y36" s="21"/>
      <c r="Z36" s="1"/>
      <c r="AA36" s="1"/>
      <c r="AB36" s="1"/>
      <c r="AD36" s="1"/>
      <c r="AE36" s="1"/>
      <c r="AF36" s="1"/>
      <c r="AH36" s="1"/>
      <c r="AI36" s="1"/>
      <c r="AJ36" s="1"/>
      <c r="AL36" s="1"/>
      <c r="AM36" s="1"/>
      <c r="AN36" s="1"/>
    </row>
    <row r="37" spans="1:40" ht="12" customHeight="1" x14ac:dyDescent="0.25">
      <c r="B37" s="87" t="s">
        <v>716</v>
      </c>
      <c r="S37" s="52"/>
      <c r="T37" s="52"/>
      <c r="U37" s="52"/>
      <c r="V37" s="52"/>
      <c r="W37" s="52"/>
      <c r="X37" s="52"/>
    </row>
    <row r="38" spans="1:40" ht="12" customHeight="1" x14ac:dyDescent="0.25">
      <c r="B38" s="87" t="s">
        <v>111</v>
      </c>
      <c r="S38" s="52"/>
      <c r="T38" s="52"/>
      <c r="U38" s="52"/>
      <c r="V38" s="52"/>
      <c r="W38" s="52"/>
      <c r="X38" s="52"/>
    </row>
    <row r="39" spans="1:40" ht="12" customHeight="1" x14ac:dyDescent="0.25">
      <c r="B39" s="87" t="s">
        <v>112</v>
      </c>
      <c r="M39" s="148"/>
      <c r="N39" s="148"/>
      <c r="O39" s="148"/>
      <c r="P39" s="148"/>
      <c r="S39" s="52"/>
      <c r="T39" s="52"/>
      <c r="U39" s="52"/>
      <c r="V39" s="52"/>
      <c r="W39" s="52"/>
      <c r="X39" s="52"/>
    </row>
    <row r="40" spans="1:40" ht="12" customHeight="1" x14ac:dyDescent="0.25">
      <c r="B40" s="94" t="s">
        <v>113</v>
      </c>
      <c r="M40" s="148"/>
      <c r="N40" s="280"/>
      <c r="O40" s="280"/>
      <c r="P40" s="148"/>
      <c r="S40" s="52"/>
      <c r="T40" s="52"/>
      <c r="U40" s="52"/>
      <c r="V40" s="52"/>
      <c r="W40" s="52"/>
      <c r="X40" s="52"/>
    </row>
    <row r="41" spans="1:40" ht="12" customHeight="1" x14ac:dyDescent="0.25">
      <c r="B41" s="87" t="s">
        <v>717</v>
      </c>
      <c r="M41" s="148"/>
      <c r="N41" s="280"/>
      <c r="O41" s="280"/>
      <c r="P41" s="148"/>
      <c r="S41" s="52"/>
      <c r="T41" s="52"/>
      <c r="U41" s="52"/>
      <c r="V41" s="52"/>
      <c r="W41" s="52"/>
      <c r="X41" s="52"/>
    </row>
    <row r="42" spans="1:40" ht="12" customHeight="1" x14ac:dyDescent="0.25">
      <c r="B42" s="87" t="s">
        <v>718</v>
      </c>
      <c r="M42" s="148"/>
      <c r="N42" s="148"/>
      <c r="O42" s="148"/>
      <c r="P42" s="280"/>
      <c r="S42" s="52"/>
      <c r="T42" s="52"/>
      <c r="U42" s="52"/>
      <c r="V42" s="52"/>
      <c r="W42" s="52"/>
      <c r="X42" s="52"/>
    </row>
    <row r="43" spans="1:40" ht="12" customHeight="1" x14ac:dyDescent="0.25">
      <c r="B43" s="2"/>
      <c r="M43" s="281"/>
      <c r="N43" s="148"/>
      <c r="O43" s="148"/>
      <c r="P43" s="280"/>
      <c r="S43" s="52"/>
      <c r="T43" s="52"/>
      <c r="U43" s="52"/>
      <c r="V43" s="52"/>
      <c r="W43" s="52"/>
      <c r="X43" s="52"/>
    </row>
    <row r="44" spans="1:40" ht="12" customHeight="1" x14ac:dyDescent="0.25">
      <c r="B44" s="81"/>
      <c r="M44" s="281"/>
      <c r="N44" s="280"/>
      <c r="O44" s="280"/>
      <c r="P44" s="148"/>
      <c r="X44" s="81"/>
    </row>
    <row r="45" spans="1:40" ht="12" customHeight="1" x14ac:dyDescent="0.25">
      <c r="B45" s="81"/>
      <c r="M45" s="214"/>
      <c r="N45" s="280"/>
      <c r="O45" s="280"/>
      <c r="P45" s="148"/>
      <c r="X45" s="81"/>
    </row>
    <row r="46" spans="1:40" ht="12" customHeight="1" x14ac:dyDescent="0.25">
      <c r="B46" s="81"/>
      <c r="M46" s="214"/>
      <c r="N46" s="280"/>
      <c r="O46" s="280"/>
      <c r="P46" s="148"/>
      <c r="X46" s="81"/>
    </row>
    <row r="47" spans="1:40" ht="12" customHeight="1" x14ac:dyDescent="0.25">
      <c r="B47" s="81"/>
      <c r="M47" s="214"/>
      <c r="N47" s="280"/>
      <c r="O47" s="280"/>
      <c r="P47" s="148"/>
      <c r="X47" s="81"/>
    </row>
    <row r="48" spans="1:40" ht="12" customHeight="1" x14ac:dyDescent="0.25">
      <c r="B48" s="81"/>
      <c r="M48" s="16"/>
      <c r="N48" s="280"/>
      <c r="O48" s="280"/>
      <c r="P48" s="148"/>
      <c r="X48" s="81"/>
    </row>
    <row r="49" spans="2:24" ht="12" customHeight="1" x14ac:dyDescent="0.25">
      <c r="B49" s="81"/>
      <c r="X49" s="81"/>
    </row>
    <row r="50" spans="2:24" ht="12" customHeight="1" x14ac:dyDescent="0.25">
      <c r="B50" s="81"/>
      <c r="X50" s="81"/>
    </row>
    <row r="51" spans="2:24" ht="12" customHeight="1" x14ac:dyDescent="0.25">
      <c r="B51" s="81"/>
      <c r="X51" s="81"/>
    </row>
    <row r="52" spans="2:24" ht="12" customHeight="1" x14ac:dyDescent="0.25">
      <c r="B52" s="81"/>
      <c r="X52" s="81"/>
    </row>
    <row r="53" spans="2:24" ht="12" customHeight="1" x14ac:dyDescent="0.25">
      <c r="B53" s="81"/>
      <c r="X53" s="81"/>
    </row>
    <row r="54" spans="2:24" ht="12" customHeight="1" x14ac:dyDescent="0.25"/>
    <row r="55" spans="2:24" ht="12" customHeight="1" x14ac:dyDescent="0.25"/>
    <row r="56" spans="2:24" ht="12" customHeight="1" x14ac:dyDescent="0.25"/>
    <row r="57" spans="2:24" ht="12" customHeight="1" x14ac:dyDescent="0.25"/>
    <row r="58" spans="2:24" ht="12" customHeight="1" x14ac:dyDescent="0.25"/>
    <row r="59" spans="2:24" ht="12" customHeight="1" x14ac:dyDescent="0.25"/>
    <row r="60" spans="2:24" ht="12" customHeight="1" x14ac:dyDescent="0.25"/>
    <row r="61" spans="2:24" ht="12" customHeight="1" x14ac:dyDescent="0.25"/>
    <row r="62" spans="2:24" ht="12" customHeight="1" x14ac:dyDescent="0.25"/>
    <row r="63" spans="2:24" ht="12" customHeight="1" x14ac:dyDescent="0.25"/>
    <row r="64" spans="2:24" ht="12" customHeight="1" x14ac:dyDescent="0.25"/>
    <row r="65" spans="1:40" ht="12" customHeight="1" x14ac:dyDescent="0.25">
      <c r="A65" s="92"/>
      <c r="B65" s="92"/>
      <c r="C65" s="187"/>
      <c r="D65" s="187"/>
      <c r="E65" s="92"/>
      <c r="F65" s="92"/>
      <c r="G65" s="92"/>
      <c r="I65" s="92"/>
      <c r="J65" s="92"/>
      <c r="K65" s="92"/>
      <c r="M65" s="92"/>
      <c r="N65" s="92"/>
      <c r="O65" s="92"/>
      <c r="Q65" s="92"/>
      <c r="R65" s="92"/>
      <c r="S65" s="92"/>
      <c r="X65" s="92"/>
      <c r="Y65" s="187"/>
      <c r="Z65" s="92"/>
      <c r="AA65" s="92"/>
      <c r="AB65" s="92"/>
      <c r="AD65" s="92"/>
      <c r="AE65" s="92"/>
      <c r="AF65" s="92"/>
      <c r="AH65" s="92"/>
      <c r="AI65" s="92"/>
      <c r="AJ65" s="92"/>
      <c r="AL65" s="92"/>
      <c r="AM65" s="92"/>
      <c r="AN65" s="92"/>
    </row>
  </sheetData>
  <sortState ref="B25:AN32">
    <sortCondition ref="B25"/>
  </sortState>
  <mergeCells count="45">
    <mergeCell ref="AL7:AL8"/>
    <mergeCell ref="AM7:AM8"/>
    <mergeCell ref="AN7:AN8"/>
    <mergeCell ref="AD7:AD8"/>
    <mergeCell ref="AE7:AE8"/>
    <mergeCell ref="AF7:AF8"/>
    <mergeCell ref="AH7:AH8"/>
    <mergeCell ref="AI7:AI8"/>
    <mergeCell ref="AJ7:AJ8"/>
    <mergeCell ref="AB7:AB8"/>
    <mergeCell ref="V6:V8"/>
    <mergeCell ref="Z6:AB6"/>
    <mergeCell ref="AD6:AF6"/>
    <mergeCell ref="AH6:AJ6"/>
    <mergeCell ref="Z7:Z8"/>
    <mergeCell ref="AA7:AA8"/>
    <mergeCell ref="AL6:AN6"/>
    <mergeCell ref="E7:E8"/>
    <mergeCell ref="F7:F8"/>
    <mergeCell ref="G7:G8"/>
    <mergeCell ref="I7:I8"/>
    <mergeCell ref="J7:J8"/>
    <mergeCell ref="X5:X8"/>
    <mergeCell ref="Z5:AB5"/>
    <mergeCell ref="AD5:AF5"/>
    <mergeCell ref="AH5:AJ5"/>
    <mergeCell ref="AL5:AN5"/>
    <mergeCell ref="E6:G6"/>
    <mergeCell ref="I6:K6"/>
    <mergeCell ref="M6:O6"/>
    <mergeCell ref="Q6:S6"/>
    <mergeCell ref="U6:U8"/>
    <mergeCell ref="B5:B8"/>
    <mergeCell ref="C5:C8"/>
    <mergeCell ref="E5:G5"/>
    <mergeCell ref="I5:K5"/>
    <mergeCell ref="M5:O5"/>
    <mergeCell ref="Q5:S5"/>
    <mergeCell ref="K7:K8"/>
    <mergeCell ref="M7:M8"/>
    <mergeCell ref="N7:N8"/>
    <mergeCell ref="O7:O8"/>
    <mergeCell ref="Q7:Q8"/>
    <mergeCell ref="R7:R8"/>
    <mergeCell ref="S7:S8"/>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F42"/>
  <sheetViews>
    <sheetView showGridLines="0" zoomScale="85" zoomScaleNormal="85" workbookViewId="0">
      <selection activeCell="E23" sqref="E23:E34"/>
    </sheetView>
  </sheetViews>
  <sheetFormatPr defaultColWidth="11.42578125" defaultRowHeight="12" customHeight="1" x14ac:dyDescent="0.25"/>
  <cols>
    <col min="1" max="1" width="2.85546875" style="3" customWidth="1"/>
    <col min="2" max="2" width="45.85546875" style="3" customWidth="1"/>
    <col min="3" max="3" width="5.28515625" style="111" customWidth="1"/>
    <col min="4" max="7" width="15.7109375" style="3" customWidth="1"/>
    <col min="8" max="8" width="2.85546875" style="3" customWidth="1"/>
    <col min="9" max="12" width="15.7109375" style="3" customWidth="1"/>
    <col min="13" max="13" width="2.85546875" style="3" customWidth="1"/>
    <col min="14" max="14" width="10.85546875" style="3" customWidth="1"/>
    <col min="15" max="15" width="2.85546875" style="3" customWidth="1"/>
    <col min="16" max="17" width="15.7109375" style="3" customWidth="1"/>
    <col min="18" max="19" width="2.85546875" style="3" customWidth="1"/>
    <col min="20" max="20" width="45.85546875" style="3" customWidth="1"/>
    <col min="21" max="24" width="15.7109375" style="3" customWidth="1"/>
    <col min="25" max="25" width="2.85546875" style="3" customWidth="1"/>
    <col min="26" max="29" width="15.7109375" style="3" customWidth="1"/>
    <col min="30" max="30" width="2.85546875" style="3" customWidth="1"/>
    <col min="31" max="31" width="10.85546875" style="3" customWidth="1"/>
    <col min="32" max="32" width="2.85546875" style="3" customWidth="1"/>
    <col min="33" max="256" width="11.42578125" style="2"/>
    <col min="257" max="257" width="2.85546875" style="2" customWidth="1"/>
    <col min="258" max="258" width="45.85546875" style="2" customWidth="1"/>
    <col min="259" max="259" width="5.28515625" style="2" customWidth="1"/>
    <col min="260" max="263" width="15.7109375" style="2" customWidth="1"/>
    <col min="264" max="264" width="2.85546875" style="2" customWidth="1"/>
    <col min="265" max="268" width="15.7109375" style="2" customWidth="1"/>
    <col min="269" max="269" width="2.85546875" style="2" customWidth="1"/>
    <col min="270" max="270" width="10.85546875" style="2" customWidth="1"/>
    <col min="271" max="271" width="2.85546875" style="2" customWidth="1"/>
    <col min="272" max="273" width="15.7109375" style="2" customWidth="1"/>
    <col min="274" max="275" width="2.85546875" style="2" customWidth="1"/>
    <col min="276" max="276" width="45.85546875" style="2" customWidth="1"/>
    <col min="277" max="280" width="15.7109375" style="2" customWidth="1"/>
    <col min="281" max="281" width="2.85546875" style="2" customWidth="1"/>
    <col min="282" max="285" width="15.7109375" style="2" customWidth="1"/>
    <col min="286" max="286" width="2.85546875" style="2" customWidth="1"/>
    <col min="287" max="287" width="10.85546875" style="2" customWidth="1"/>
    <col min="288" max="288" width="2.85546875" style="2" customWidth="1"/>
    <col min="289" max="512" width="11.42578125" style="2"/>
    <col min="513" max="513" width="2.85546875" style="2" customWidth="1"/>
    <col min="514" max="514" width="45.85546875" style="2" customWidth="1"/>
    <col min="515" max="515" width="5.28515625" style="2" customWidth="1"/>
    <col min="516" max="519" width="15.7109375" style="2" customWidth="1"/>
    <col min="520" max="520" width="2.85546875" style="2" customWidth="1"/>
    <col min="521" max="524" width="15.7109375" style="2" customWidth="1"/>
    <col min="525" max="525" width="2.85546875" style="2" customWidth="1"/>
    <col min="526" max="526" width="10.85546875" style="2" customWidth="1"/>
    <col min="527" max="527" width="2.85546875" style="2" customWidth="1"/>
    <col min="528" max="529" width="15.7109375" style="2" customWidth="1"/>
    <col min="530" max="531" width="2.85546875" style="2" customWidth="1"/>
    <col min="532" max="532" width="45.85546875" style="2" customWidth="1"/>
    <col min="533" max="536" width="15.7109375" style="2" customWidth="1"/>
    <col min="537" max="537" width="2.85546875" style="2" customWidth="1"/>
    <col min="538" max="541" width="15.7109375" style="2" customWidth="1"/>
    <col min="542" max="542" width="2.85546875" style="2" customWidth="1"/>
    <col min="543" max="543" width="10.85546875" style="2" customWidth="1"/>
    <col min="544" max="544" width="2.85546875" style="2" customWidth="1"/>
    <col min="545" max="768" width="11.42578125" style="2"/>
    <col min="769" max="769" width="2.85546875" style="2" customWidth="1"/>
    <col min="770" max="770" width="45.85546875" style="2" customWidth="1"/>
    <col min="771" max="771" width="5.28515625" style="2" customWidth="1"/>
    <col min="772" max="775" width="15.7109375" style="2" customWidth="1"/>
    <col min="776" max="776" width="2.85546875" style="2" customWidth="1"/>
    <col min="777" max="780" width="15.7109375" style="2" customWidth="1"/>
    <col min="781" max="781" width="2.85546875" style="2" customWidth="1"/>
    <col min="782" max="782" width="10.85546875" style="2" customWidth="1"/>
    <col min="783" max="783" width="2.85546875" style="2" customWidth="1"/>
    <col min="784" max="785" width="15.7109375" style="2" customWidth="1"/>
    <col min="786" max="787" width="2.85546875" style="2" customWidth="1"/>
    <col min="788" max="788" width="45.85546875" style="2" customWidth="1"/>
    <col min="789" max="792" width="15.7109375" style="2" customWidth="1"/>
    <col min="793" max="793" width="2.85546875" style="2" customWidth="1"/>
    <col min="794" max="797" width="15.7109375" style="2" customWidth="1"/>
    <col min="798" max="798" width="2.85546875" style="2" customWidth="1"/>
    <col min="799" max="799" width="10.85546875" style="2" customWidth="1"/>
    <col min="800" max="800" width="2.85546875" style="2" customWidth="1"/>
    <col min="801" max="1024" width="11.42578125" style="2"/>
    <col min="1025" max="1025" width="2.85546875" style="2" customWidth="1"/>
    <col min="1026" max="1026" width="45.85546875" style="2" customWidth="1"/>
    <col min="1027" max="1027" width="5.28515625" style="2" customWidth="1"/>
    <col min="1028" max="1031" width="15.7109375" style="2" customWidth="1"/>
    <col min="1032" max="1032" width="2.85546875" style="2" customWidth="1"/>
    <col min="1033" max="1036" width="15.7109375" style="2" customWidth="1"/>
    <col min="1037" max="1037" width="2.85546875" style="2" customWidth="1"/>
    <col min="1038" max="1038" width="10.85546875" style="2" customWidth="1"/>
    <col min="1039" max="1039" width="2.85546875" style="2" customWidth="1"/>
    <col min="1040" max="1041" width="15.7109375" style="2" customWidth="1"/>
    <col min="1042" max="1043" width="2.85546875" style="2" customWidth="1"/>
    <col min="1044" max="1044" width="45.85546875" style="2" customWidth="1"/>
    <col min="1045" max="1048" width="15.7109375" style="2" customWidth="1"/>
    <col min="1049" max="1049" width="2.85546875" style="2" customWidth="1"/>
    <col min="1050" max="1053" width="15.7109375" style="2" customWidth="1"/>
    <col min="1054" max="1054" width="2.85546875" style="2" customWidth="1"/>
    <col min="1055" max="1055" width="10.85546875" style="2" customWidth="1"/>
    <col min="1056" max="1056" width="2.85546875" style="2" customWidth="1"/>
    <col min="1057" max="1280" width="11.42578125" style="2"/>
    <col min="1281" max="1281" width="2.85546875" style="2" customWidth="1"/>
    <col min="1282" max="1282" width="45.85546875" style="2" customWidth="1"/>
    <col min="1283" max="1283" width="5.28515625" style="2" customWidth="1"/>
    <col min="1284" max="1287" width="15.7109375" style="2" customWidth="1"/>
    <col min="1288" max="1288" width="2.85546875" style="2" customWidth="1"/>
    <col min="1289" max="1292" width="15.7109375" style="2" customWidth="1"/>
    <col min="1293" max="1293" width="2.85546875" style="2" customWidth="1"/>
    <col min="1294" max="1294" width="10.85546875" style="2" customWidth="1"/>
    <col min="1295" max="1295" width="2.85546875" style="2" customWidth="1"/>
    <col min="1296" max="1297" width="15.7109375" style="2" customWidth="1"/>
    <col min="1298" max="1299" width="2.85546875" style="2" customWidth="1"/>
    <col min="1300" max="1300" width="45.85546875" style="2" customWidth="1"/>
    <col min="1301" max="1304" width="15.7109375" style="2" customWidth="1"/>
    <col min="1305" max="1305" width="2.85546875" style="2" customWidth="1"/>
    <col min="1306" max="1309" width="15.7109375" style="2" customWidth="1"/>
    <col min="1310" max="1310" width="2.85546875" style="2" customWidth="1"/>
    <col min="1311" max="1311" width="10.85546875" style="2" customWidth="1"/>
    <col min="1312" max="1312" width="2.85546875" style="2" customWidth="1"/>
    <col min="1313" max="1536" width="11.42578125" style="2"/>
    <col min="1537" max="1537" width="2.85546875" style="2" customWidth="1"/>
    <col min="1538" max="1538" width="45.85546875" style="2" customWidth="1"/>
    <col min="1539" max="1539" width="5.28515625" style="2" customWidth="1"/>
    <col min="1540" max="1543" width="15.7109375" style="2" customWidth="1"/>
    <col min="1544" max="1544" width="2.85546875" style="2" customWidth="1"/>
    <col min="1545" max="1548" width="15.7109375" style="2" customWidth="1"/>
    <col min="1549" max="1549" width="2.85546875" style="2" customWidth="1"/>
    <col min="1550" max="1550" width="10.85546875" style="2" customWidth="1"/>
    <col min="1551" max="1551" width="2.85546875" style="2" customWidth="1"/>
    <col min="1552" max="1553" width="15.7109375" style="2" customWidth="1"/>
    <col min="1554" max="1555" width="2.85546875" style="2" customWidth="1"/>
    <col min="1556" max="1556" width="45.85546875" style="2" customWidth="1"/>
    <col min="1557" max="1560" width="15.7109375" style="2" customWidth="1"/>
    <col min="1561" max="1561" width="2.85546875" style="2" customWidth="1"/>
    <col min="1562" max="1565" width="15.7109375" style="2" customWidth="1"/>
    <col min="1566" max="1566" width="2.85546875" style="2" customWidth="1"/>
    <col min="1567" max="1567" width="10.85546875" style="2" customWidth="1"/>
    <col min="1568" max="1568" width="2.85546875" style="2" customWidth="1"/>
    <col min="1569" max="1792" width="11.42578125" style="2"/>
    <col min="1793" max="1793" width="2.85546875" style="2" customWidth="1"/>
    <col min="1794" max="1794" width="45.85546875" style="2" customWidth="1"/>
    <col min="1795" max="1795" width="5.28515625" style="2" customWidth="1"/>
    <col min="1796" max="1799" width="15.7109375" style="2" customWidth="1"/>
    <col min="1800" max="1800" width="2.85546875" style="2" customWidth="1"/>
    <col min="1801" max="1804" width="15.7109375" style="2" customWidth="1"/>
    <col min="1805" max="1805" width="2.85546875" style="2" customWidth="1"/>
    <col min="1806" max="1806" width="10.85546875" style="2" customWidth="1"/>
    <col min="1807" max="1807" width="2.85546875" style="2" customWidth="1"/>
    <col min="1808" max="1809" width="15.7109375" style="2" customWidth="1"/>
    <col min="1810" max="1811" width="2.85546875" style="2" customWidth="1"/>
    <col min="1812" max="1812" width="45.85546875" style="2" customWidth="1"/>
    <col min="1813" max="1816" width="15.7109375" style="2" customWidth="1"/>
    <col min="1817" max="1817" width="2.85546875" style="2" customWidth="1"/>
    <col min="1818" max="1821" width="15.7109375" style="2" customWidth="1"/>
    <col min="1822" max="1822" width="2.85546875" style="2" customWidth="1"/>
    <col min="1823" max="1823" width="10.85546875" style="2" customWidth="1"/>
    <col min="1824" max="1824" width="2.85546875" style="2" customWidth="1"/>
    <col min="1825" max="2048" width="11.42578125" style="2"/>
    <col min="2049" max="2049" width="2.85546875" style="2" customWidth="1"/>
    <col min="2050" max="2050" width="45.85546875" style="2" customWidth="1"/>
    <col min="2051" max="2051" width="5.28515625" style="2" customWidth="1"/>
    <col min="2052" max="2055" width="15.7109375" style="2" customWidth="1"/>
    <col min="2056" max="2056" width="2.85546875" style="2" customWidth="1"/>
    <col min="2057" max="2060" width="15.7109375" style="2" customWidth="1"/>
    <col min="2061" max="2061" width="2.85546875" style="2" customWidth="1"/>
    <col min="2062" max="2062" width="10.85546875" style="2" customWidth="1"/>
    <col min="2063" max="2063" width="2.85546875" style="2" customWidth="1"/>
    <col min="2064" max="2065" width="15.7109375" style="2" customWidth="1"/>
    <col min="2066" max="2067" width="2.85546875" style="2" customWidth="1"/>
    <col min="2068" max="2068" width="45.85546875" style="2" customWidth="1"/>
    <col min="2069" max="2072" width="15.7109375" style="2" customWidth="1"/>
    <col min="2073" max="2073" width="2.85546875" style="2" customWidth="1"/>
    <col min="2074" max="2077" width="15.7109375" style="2" customWidth="1"/>
    <col min="2078" max="2078" width="2.85546875" style="2" customWidth="1"/>
    <col min="2079" max="2079" width="10.85546875" style="2" customWidth="1"/>
    <col min="2080" max="2080" width="2.85546875" style="2" customWidth="1"/>
    <col min="2081" max="2304" width="11.42578125" style="2"/>
    <col min="2305" max="2305" width="2.85546875" style="2" customWidth="1"/>
    <col min="2306" max="2306" width="45.85546875" style="2" customWidth="1"/>
    <col min="2307" max="2307" width="5.28515625" style="2" customWidth="1"/>
    <col min="2308" max="2311" width="15.7109375" style="2" customWidth="1"/>
    <col min="2312" max="2312" width="2.85546875" style="2" customWidth="1"/>
    <col min="2313" max="2316" width="15.7109375" style="2" customWidth="1"/>
    <col min="2317" max="2317" width="2.85546875" style="2" customWidth="1"/>
    <col min="2318" max="2318" width="10.85546875" style="2" customWidth="1"/>
    <col min="2319" max="2319" width="2.85546875" style="2" customWidth="1"/>
    <col min="2320" max="2321" width="15.7109375" style="2" customWidth="1"/>
    <col min="2322" max="2323" width="2.85546875" style="2" customWidth="1"/>
    <col min="2324" max="2324" width="45.85546875" style="2" customWidth="1"/>
    <col min="2325" max="2328" width="15.7109375" style="2" customWidth="1"/>
    <col min="2329" max="2329" width="2.85546875" style="2" customWidth="1"/>
    <col min="2330" max="2333" width="15.7109375" style="2" customWidth="1"/>
    <col min="2334" max="2334" width="2.85546875" style="2" customWidth="1"/>
    <col min="2335" max="2335" width="10.85546875" style="2" customWidth="1"/>
    <col min="2336" max="2336" width="2.85546875" style="2" customWidth="1"/>
    <col min="2337" max="2560" width="11.42578125" style="2"/>
    <col min="2561" max="2561" width="2.85546875" style="2" customWidth="1"/>
    <col min="2562" max="2562" width="45.85546875" style="2" customWidth="1"/>
    <col min="2563" max="2563" width="5.28515625" style="2" customWidth="1"/>
    <col min="2564" max="2567" width="15.7109375" style="2" customWidth="1"/>
    <col min="2568" max="2568" width="2.85546875" style="2" customWidth="1"/>
    <col min="2569" max="2572" width="15.7109375" style="2" customWidth="1"/>
    <col min="2573" max="2573" width="2.85546875" style="2" customWidth="1"/>
    <col min="2574" max="2574" width="10.85546875" style="2" customWidth="1"/>
    <col min="2575" max="2575" width="2.85546875" style="2" customWidth="1"/>
    <col min="2576" max="2577" width="15.7109375" style="2" customWidth="1"/>
    <col min="2578" max="2579" width="2.85546875" style="2" customWidth="1"/>
    <col min="2580" max="2580" width="45.85546875" style="2" customWidth="1"/>
    <col min="2581" max="2584" width="15.7109375" style="2" customWidth="1"/>
    <col min="2585" max="2585" width="2.85546875" style="2" customWidth="1"/>
    <col min="2586" max="2589" width="15.7109375" style="2" customWidth="1"/>
    <col min="2590" max="2590" width="2.85546875" style="2" customWidth="1"/>
    <col min="2591" max="2591" width="10.85546875" style="2" customWidth="1"/>
    <col min="2592" max="2592" width="2.85546875" style="2" customWidth="1"/>
    <col min="2593" max="2816" width="11.42578125" style="2"/>
    <col min="2817" max="2817" width="2.85546875" style="2" customWidth="1"/>
    <col min="2818" max="2818" width="45.85546875" style="2" customWidth="1"/>
    <col min="2819" max="2819" width="5.28515625" style="2" customWidth="1"/>
    <col min="2820" max="2823" width="15.7109375" style="2" customWidth="1"/>
    <col min="2824" max="2824" width="2.85546875" style="2" customWidth="1"/>
    <col min="2825" max="2828" width="15.7109375" style="2" customWidth="1"/>
    <col min="2829" max="2829" width="2.85546875" style="2" customWidth="1"/>
    <col min="2830" max="2830" width="10.85546875" style="2" customWidth="1"/>
    <col min="2831" max="2831" width="2.85546875" style="2" customWidth="1"/>
    <col min="2832" max="2833" width="15.7109375" style="2" customWidth="1"/>
    <col min="2834" max="2835" width="2.85546875" style="2" customWidth="1"/>
    <col min="2836" max="2836" width="45.85546875" style="2" customWidth="1"/>
    <col min="2837" max="2840" width="15.7109375" style="2" customWidth="1"/>
    <col min="2841" max="2841" width="2.85546875" style="2" customWidth="1"/>
    <col min="2842" max="2845" width="15.7109375" style="2" customWidth="1"/>
    <col min="2846" max="2846" width="2.85546875" style="2" customWidth="1"/>
    <col min="2847" max="2847" width="10.85546875" style="2" customWidth="1"/>
    <col min="2848" max="2848" width="2.85546875" style="2" customWidth="1"/>
    <col min="2849" max="3072" width="11.42578125" style="2"/>
    <col min="3073" max="3073" width="2.85546875" style="2" customWidth="1"/>
    <col min="3074" max="3074" width="45.85546875" style="2" customWidth="1"/>
    <col min="3075" max="3075" width="5.28515625" style="2" customWidth="1"/>
    <col min="3076" max="3079" width="15.7109375" style="2" customWidth="1"/>
    <col min="3080" max="3080" width="2.85546875" style="2" customWidth="1"/>
    <col min="3081" max="3084" width="15.7109375" style="2" customWidth="1"/>
    <col min="3085" max="3085" width="2.85546875" style="2" customWidth="1"/>
    <col min="3086" max="3086" width="10.85546875" style="2" customWidth="1"/>
    <col min="3087" max="3087" width="2.85546875" style="2" customWidth="1"/>
    <col min="3088" max="3089" width="15.7109375" style="2" customWidth="1"/>
    <col min="3090" max="3091" width="2.85546875" style="2" customWidth="1"/>
    <col min="3092" max="3092" width="45.85546875" style="2" customWidth="1"/>
    <col min="3093" max="3096" width="15.7109375" style="2" customWidth="1"/>
    <col min="3097" max="3097" width="2.85546875" style="2" customWidth="1"/>
    <col min="3098" max="3101" width="15.7109375" style="2" customWidth="1"/>
    <col min="3102" max="3102" width="2.85546875" style="2" customWidth="1"/>
    <col min="3103" max="3103" width="10.85546875" style="2" customWidth="1"/>
    <col min="3104" max="3104" width="2.85546875" style="2" customWidth="1"/>
    <col min="3105" max="3328" width="11.42578125" style="2"/>
    <col min="3329" max="3329" width="2.85546875" style="2" customWidth="1"/>
    <col min="3330" max="3330" width="45.85546875" style="2" customWidth="1"/>
    <col min="3331" max="3331" width="5.28515625" style="2" customWidth="1"/>
    <col min="3332" max="3335" width="15.7109375" style="2" customWidth="1"/>
    <col min="3336" max="3336" width="2.85546875" style="2" customWidth="1"/>
    <col min="3337" max="3340" width="15.7109375" style="2" customWidth="1"/>
    <col min="3341" max="3341" width="2.85546875" style="2" customWidth="1"/>
    <col min="3342" max="3342" width="10.85546875" style="2" customWidth="1"/>
    <col min="3343" max="3343" width="2.85546875" style="2" customWidth="1"/>
    <col min="3344" max="3345" width="15.7109375" style="2" customWidth="1"/>
    <col min="3346" max="3347" width="2.85546875" style="2" customWidth="1"/>
    <col min="3348" max="3348" width="45.85546875" style="2" customWidth="1"/>
    <col min="3349" max="3352" width="15.7109375" style="2" customWidth="1"/>
    <col min="3353" max="3353" width="2.85546875" style="2" customWidth="1"/>
    <col min="3354" max="3357" width="15.7109375" style="2" customWidth="1"/>
    <col min="3358" max="3358" width="2.85546875" style="2" customWidth="1"/>
    <col min="3359" max="3359" width="10.85546875" style="2" customWidth="1"/>
    <col min="3360" max="3360" width="2.85546875" style="2" customWidth="1"/>
    <col min="3361" max="3584" width="11.42578125" style="2"/>
    <col min="3585" max="3585" width="2.85546875" style="2" customWidth="1"/>
    <col min="3586" max="3586" width="45.85546875" style="2" customWidth="1"/>
    <col min="3587" max="3587" width="5.28515625" style="2" customWidth="1"/>
    <col min="3588" max="3591" width="15.7109375" style="2" customWidth="1"/>
    <col min="3592" max="3592" width="2.85546875" style="2" customWidth="1"/>
    <col min="3593" max="3596" width="15.7109375" style="2" customWidth="1"/>
    <col min="3597" max="3597" width="2.85546875" style="2" customWidth="1"/>
    <col min="3598" max="3598" width="10.85546875" style="2" customWidth="1"/>
    <col min="3599" max="3599" width="2.85546875" style="2" customWidth="1"/>
    <col min="3600" max="3601" width="15.7109375" style="2" customWidth="1"/>
    <col min="3602" max="3603" width="2.85546875" style="2" customWidth="1"/>
    <col min="3604" max="3604" width="45.85546875" style="2" customWidth="1"/>
    <col min="3605" max="3608" width="15.7109375" style="2" customWidth="1"/>
    <col min="3609" max="3609" width="2.85546875" style="2" customWidth="1"/>
    <col min="3610" max="3613" width="15.7109375" style="2" customWidth="1"/>
    <col min="3614" max="3614" width="2.85546875" style="2" customWidth="1"/>
    <col min="3615" max="3615" width="10.85546875" style="2" customWidth="1"/>
    <col min="3616" max="3616" width="2.85546875" style="2" customWidth="1"/>
    <col min="3617" max="3840" width="11.42578125" style="2"/>
    <col min="3841" max="3841" width="2.85546875" style="2" customWidth="1"/>
    <col min="3842" max="3842" width="45.85546875" style="2" customWidth="1"/>
    <col min="3843" max="3843" width="5.28515625" style="2" customWidth="1"/>
    <col min="3844" max="3847" width="15.7109375" style="2" customWidth="1"/>
    <col min="3848" max="3848" width="2.85546875" style="2" customWidth="1"/>
    <col min="3849" max="3852" width="15.7109375" style="2" customWidth="1"/>
    <col min="3853" max="3853" width="2.85546875" style="2" customWidth="1"/>
    <col min="3854" max="3854" width="10.85546875" style="2" customWidth="1"/>
    <col min="3855" max="3855" width="2.85546875" style="2" customWidth="1"/>
    <col min="3856" max="3857" width="15.7109375" style="2" customWidth="1"/>
    <col min="3858" max="3859" width="2.85546875" style="2" customWidth="1"/>
    <col min="3860" max="3860" width="45.85546875" style="2" customWidth="1"/>
    <col min="3861" max="3864" width="15.7109375" style="2" customWidth="1"/>
    <col min="3865" max="3865" width="2.85546875" style="2" customWidth="1"/>
    <col min="3866" max="3869" width="15.7109375" style="2" customWidth="1"/>
    <col min="3870" max="3870" width="2.85546875" style="2" customWidth="1"/>
    <col min="3871" max="3871" width="10.85546875" style="2" customWidth="1"/>
    <col min="3872" max="3872" width="2.85546875" style="2" customWidth="1"/>
    <col min="3873" max="4096" width="11.42578125" style="2"/>
    <col min="4097" max="4097" width="2.85546875" style="2" customWidth="1"/>
    <col min="4098" max="4098" width="45.85546875" style="2" customWidth="1"/>
    <col min="4099" max="4099" width="5.28515625" style="2" customWidth="1"/>
    <col min="4100" max="4103" width="15.7109375" style="2" customWidth="1"/>
    <col min="4104" max="4104" width="2.85546875" style="2" customWidth="1"/>
    <col min="4105" max="4108" width="15.7109375" style="2" customWidth="1"/>
    <col min="4109" max="4109" width="2.85546875" style="2" customWidth="1"/>
    <col min="4110" max="4110" width="10.85546875" style="2" customWidth="1"/>
    <col min="4111" max="4111" width="2.85546875" style="2" customWidth="1"/>
    <col min="4112" max="4113" width="15.7109375" style="2" customWidth="1"/>
    <col min="4114" max="4115" width="2.85546875" style="2" customWidth="1"/>
    <col min="4116" max="4116" width="45.85546875" style="2" customWidth="1"/>
    <col min="4117" max="4120" width="15.7109375" style="2" customWidth="1"/>
    <col min="4121" max="4121" width="2.85546875" style="2" customWidth="1"/>
    <col min="4122" max="4125" width="15.7109375" style="2" customWidth="1"/>
    <col min="4126" max="4126" width="2.85546875" style="2" customWidth="1"/>
    <col min="4127" max="4127" width="10.85546875" style="2" customWidth="1"/>
    <col min="4128" max="4128" width="2.85546875" style="2" customWidth="1"/>
    <col min="4129" max="4352" width="11.42578125" style="2"/>
    <col min="4353" max="4353" width="2.85546875" style="2" customWidth="1"/>
    <col min="4354" max="4354" width="45.85546875" style="2" customWidth="1"/>
    <col min="4355" max="4355" width="5.28515625" style="2" customWidth="1"/>
    <col min="4356" max="4359" width="15.7109375" style="2" customWidth="1"/>
    <col min="4360" max="4360" width="2.85546875" style="2" customWidth="1"/>
    <col min="4361" max="4364" width="15.7109375" style="2" customWidth="1"/>
    <col min="4365" max="4365" width="2.85546875" style="2" customWidth="1"/>
    <col min="4366" max="4366" width="10.85546875" style="2" customWidth="1"/>
    <col min="4367" max="4367" width="2.85546875" style="2" customWidth="1"/>
    <col min="4368" max="4369" width="15.7109375" style="2" customWidth="1"/>
    <col min="4370" max="4371" width="2.85546875" style="2" customWidth="1"/>
    <col min="4372" max="4372" width="45.85546875" style="2" customWidth="1"/>
    <col min="4373" max="4376" width="15.7109375" style="2" customWidth="1"/>
    <col min="4377" max="4377" width="2.85546875" style="2" customWidth="1"/>
    <col min="4378" max="4381" width="15.7109375" style="2" customWidth="1"/>
    <col min="4382" max="4382" width="2.85546875" style="2" customWidth="1"/>
    <col min="4383" max="4383" width="10.85546875" style="2" customWidth="1"/>
    <col min="4384" max="4384" width="2.85546875" style="2" customWidth="1"/>
    <col min="4385" max="4608" width="11.42578125" style="2"/>
    <col min="4609" max="4609" width="2.85546875" style="2" customWidth="1"/>
    <col min="4610" max="4610" width="45.85546875" style="2" customWidth="1"/>
    <col min="4611" max="4611" width="5.28515625" style="2" customWidth="1"/>
    <col min="4612" max="4615" width="15.7109375" style="2" customWidth="1"/>
    <col min="4616" max="4616" width="2.85546875" style="2" customWidth="1"/>
    <col min="4617" max="4620" width="15.7109375" style="2" customWidth="1"/>
    <col min="4621" max="4621" width="2.85546875" style="2" customWidth="1"/>
    <col min="4622" max="4622" width="10.85546875" style="2" customWidth="1"/>
    <col min="4623" max="4623" width="2.85546875" style="2" customWidth="1"/>
    <col min="4624" max="4625" width="15.7109375" style="2" customWidth="1"/>
    <col min="4626" max="4627" width="2.85546875" style="2" customWidth="1"/>
    <col min="4628" max="4628" width="45.85546875" style="2" customWidth="1"/>
    <col min="4629" max="4632" width="15.7109375" style="2" customWidth="1"/>
    <col min="4633" max="4633" width="2.85546875" style="2" customWidth="1"/>
    <col min="4634" max="4637" width="15.7109375" style="2" customWidth="1"/>
    <col min="4638" max="4638" width="2.85546875" style="2" customWidth="1"/>
    <col min="4639" max="4639" width="10.85546875" style="2" customWidth="1"/>
    <col min="4640" max="4640" width="2.85546875" style="2" customWidth="1"/>
    <col min="4641" max="4864" width="11.42578125" style="2"/>
    <col min="4865" max="4865" width="2.85546875" style="2" customWidth="1"/>
    <col min="4866" max="4866" width="45.85546875" style="2" customWidth="1"/>
    <col min="4867" max="4867" width="5.28515625" style="2" customWidth="1"/>
    <col min="4868" max="4871" width="15.7109375" style="2" customWidth="1"/>
    <col min="4872" max="4872" width="2.85546875" style="2" customWidth="1"/>
    <col min="4873" max="4876" width="15.7109375" style="2" customWidth="1"/>
    <col min="4877" max="4877" width="2.85546875" style="2" customWidth="1"/>
    <col min="4878" max="4878" width="10.85546875" style="2" customWidth="1"/>
    <col min="4879" max="4879" width="2.85546875" style="2" customWidth="1"/>
    <col min="4880" max="4881" width="15.7109375" style="2" customWidth="1"/>
    <col min="4882" max="4883" width="2.85546875" style="2" customWidth="1"/>
    <col min="4884" max="4884" width="45.85546875" style="2" customWidth="1"/>
    <col min="4885" max="4888" width="15.7109375" style="2" customWidth="1"/>
    <col min="4889" max="4889" width="2.85546875" style="2" customWidth="1"/>
    <col min="4890" max="4893" width="15.7109375" style="2" customWidth="1"/>
    <col min="4894" max="4894" width="2.85546875" style="2" customWidth="1"/>
    <col min="4895" max="4895" width="10.85546875" style="2" customWidth="1"/>
    <col min="4896" max="4896" width="2.85546875" style="2" customWidth="1"/>
    <col min="4897" max="5120" width="11.42578125" style="2"/>
    <col min="5121" max="5121" width="2.85546875" style="2" customWidth="1"/>
    <col min="5122" max="5122" width="45.85546875" style="2" customWidth="1"/>
    <col min="5123" max="5123" width="5.28515625" style="2" customWidth="1"/>
    <col min="5124" max="5127" width="15.7109375" style="2" customWidth="1"/>
    <col min="5128" max="5128" width="2.85546875" style="2" customWidth="1"/>
    <col min="5129" max="5132" width="15.7109375" style="2" customWidth="1"/>
    <col min="5133" max="5133" width="2.85546875" style="2" customWidth="1"/>
    <col min="5134" max="5134" width="10.85546875" style="2" customWidth="1"/>
    <col min="5135" max="5135" width="2.85546875" style="2" customWidth="1"/>
    <col min="5136" max="5137" width="15.7109375" style="2" customWidth="1"/>
    <col min="5138" max="5139" width="2.85546875" style="2" customWidth="1"/>
    <col min="5140" max="5140" width="45.85546875" style="2" customWidth="1"/>
    <col min="5141" max="5144" width="15.7109375" style="2" customWidth="1"/>
    <col min="5145" max="5145" width="2.85546875" style="2" customWidth="1"/>
    <col min="5146" max="5149" width="15.7109375" style="2" customWidth="1"/>
    <col min="5150" max="5150" width="2.85546875" style="2" customWidth="1"/>
    <col min="5151" max="5151" width="10.85546875" style="2" customWidth="1"/>
    <col min="5152" max="5152" width="2.85546875" style="2" customWidth="1"/>
    <col min="5153" max="5376" width="11.42578125" style="2"/>
    <col min="5377" max="5377" width="2.85546875" style="2" customWidth="1"/>
    <col min="5378" max="5378" width="45.85546875" style="2" customWidth="1"/>
    <col min="5379" max="5379" width="5.28515625" style="2" customWidth="1"/>
    <col min="5380" max="5383" width="15.7109375" style="2" customWidth="1"/>
    <col min="5384" max="5384" width="2.85546875" style="2" customWidth="1"/>
    <col min="5385" max="5388" width="15.7109375" style="2" customWidth="1"/>
    <col min="5389" max="5389" width="2.85546875" style="2" customWidth="1"/>
    <col min="5390" max="5390" width="10.85546875" style="2" customWidth="1"/>
    <col min="5391" max="5391" width="2.85546875" style="2" customWidth="1"/>
    <col min="5392" max="5393" width="15.7109375" style="2" customWidth="1"/>
    <col min="5394" max="5395" width="2.85546875" style="2" customWidth="1"/>
    <col min="5396" max="5396" width="45.85546875" style="2" customWidth="1"/>
    <col min="5397" max="5400" width="15.7109375" style="2" customWidth="1"/>
    <col min="5401" max="5401" width="2.85546875" style="2" customWidth="1"/>
    <col min="5402" max="5405" width="15.7109375" style="2" customWidth="1"/>
    <col min="5406" max="5406" width="2.85546875" style="2" customWidth="1"/>
    <col min="5407" max="5407" width="10.85546875" style="2" customWidth="1"/>
    <col min="5408" max="5408" width="2.85546875" style="2" customWidth="1"/>
    <col min="5409" max="5632" width="11.42578125" style="2"/>
    <col min="5633" max="5633" width="2.85546875" style="2" customWidth="1"/>
    <col min="5634" max="5634" width="45.85546875" style="2" customWidth="1"/>
    <col min="5635" max="5635" width="5.28515625" style="2" customWidth="1"/>
    <col min="5636" max="5639" width="15.7109375" style="2" customWidth="1"/>
    <col min="5640" max="5640" width="2.85546875" style="2" customWidth="1"/>
    <col min="5641" max="5644" width="15.7109375" style="2" customWidth="1"/>
    <col min="5645" max="5645" width="2.85546875" style="2" customWidth="1"/>
    <col min="5646" max="5646" width="10.85546875" style="2" customWidth="1"/>
    <col min="5647" max="5647" width="2.85546875" style="2" customWidth="1"/>
    <col min="5648" max="5649" width="15.7109375" style="2" customWidth="1"/>
    <col min="5650" max="5651" width="2.85546875" style="2" customWidth="1"/>
    <col min="5652" max="5652" width="45.85546875" style="2" customWidth="1"/>
    <col min="5653" max="5656" width="15.7109375" style="2" customWidth="1"/>
    <col min="5657" max="5657" width="2.85546875" style="2" customWidth="1"/>
    <col min="5658" max="5661" width="15.7109375" style="2" customWidth="1"/>
    <col min="5662" max="5662" width="2.85546875" style="2" customWidth="1"/>
    <col min="5663" max="5663" width="10.85546875" style="2" customWidth="1"/>
    <col min="5664" max="5664" width="2.85546875" style="2" customWidth="1"/>
    <col min="5665" max="5888" width="11.42578125" style="2"/>
    <col min="5889" max="5889" width="2.85546875" style="2" customWidth="1"/>
    <col min="5890" max="5890" width="45.85546875" style="2" customWidth="1"/>
    <col min="5891" max="5891" width="5.28515625" style="2" customWidth="1"/>
    <col min="5892" max="5895" width="15.7109375" style="2" customWidth="1"/>
    <col min="5896" max="5896" width="2.85546875" style="2" customWidth="1"/>
    <col min="5897" max="5900" width="15.7109375" style="2" customWidth="1"/>
    <col min="5901" max="5901" width="2.85546875" style="2" customWidth="1"/>
    <col min="5902" max="5902" width="10.85546875" style="2" customWidth="1"/>
    <col min="5903" max="5903" width="2.85546875" style="2" customWidth="1"/>
    <col min="5904" max="5905" width="15.7109375" style="2" customWidth="1"/>
    <col min="5906" max="5907" width="2.85546875" style="2" customWidth="1"/>
    <col min="5908" max="5908" width="45.85546875" style="2" customWidth="1"/>
    <col min="5909" max="5912" width="15.7109375" style="2" customWidth="1"/>
    <col min="5913" max="5913" width="2.85546875" style="2" customWidth="1"/>
    <col min="5914" max="5917" width="15.7109375" style="2" customWidth="1"/>
    <col min="5918" max="5918" width="2.85546875" style="2" customWidth="1"/>
    <col min="5919" max="5919" width="10.85546875" style="2" customWidth="1"/>
    <col min="5920" max="5920" width="2.85546875" style="2" customWidth="1"/>
    <col min="5921" max="6144" width="11.42578125" style="2"/>
    <col min="6145" max="6145" width="2.85546875" style="2" customWidth="1"/>
    <col min="6146" max="6146" width="45.85546875" style="2" customWidth="1"/>
    <col min="6147" max="6147" width="5.28515625" style="2" customWidth="1"/>
    <col min="6148" max="6151" width="15.7109375" style="2" customWidth="1"/>
    <col min="6152" max="6152" width="2.85546875" style="2" customWidth="1"/>
    <col min="6153" max="6156" width="15.7109375" style="2" customWidth="1"/>
    <col min="6157" max="6157" width="2.85546875" style="2" customWidth="1"/>
    <col min="6158" max="6158" width="10.85546875" style="2" customWidth="1"/>
    <col min="6159" max="6159" width="2.85546875" style="2" customWidth="1"/>
    <col min="6160" max="6161" width="15.7109375" style="2" customWidth="1"/>
    <col min="6162" max="6163" width="2.85546875" style="2" customWidth="1"/>
    <col min="6164" max="6164" width="45.85546875" style="2" customWidth="1"/>
    <col min="6165" max="6168" width="15.7109375" style="2" customWidth="1"/>
    <col min="6169" max="6169" width="2.85546875" style="2" customWidth="1"/>
    <col min="6170" max="6173" width="15.7109375" style="2" customWidth="1"/>
    <col min="6174" max="6174" width="2.85546875" style="2" customWidth="1"/>
    <col min="6175" max="6175" width="10.85546875" style="2" customWidth="1"/>
    <col min="6176" max="6176" width="2.85546875" style="2" customWidth="1"/>
    <col min="6177" max="6400" width="11.42578125" style="2"/>
    <col min="6401" max="6401" width="2.85546875" style="2" customWidth="1"/>
    <col min="6402" max="6402" width="45.85546875" style="2" customWidth="1"/>
    <col min="6403" max="6403" width="5.28515625" style="2" customWidth="1"/>
    <col min="6404" max="6407" width="15.7109375" style="2" customWidth="1"/>
    <col min="6408" max="6408" width="2.85546875" style="2" customWidth="1"/>
    <col min="6409" max="6412" width="15.7109375" style="2" customWidth="1"/>
    <col min="6413" max="6413" width="2.85546875" style="2" customWidth="1"/>
    <col min="6414" max="6414" width="10.85546875" style="2" customWidth="1"/>
    <col min="6415" max="6415" width="2.85546875" style="2" customWidth="1"/>
    <col min="6416" max="6417" width="15.7109375" style="2" customWidth="1"/>
    <col min="6418" max="6419" width="2.85546875" style="2" customWidth="1"/>
    <col min="6420" max="6420" width="45.85546875" style="2" customWidth="1"/>
    <col min="6421" max="6424" width="15.7109375" style="2" customWidth="1"/>
    <col min="6425" max="6425" width="2.85546875" style="2" customWidth="1"/>
    <col min="6426" max="6429" width="15.7109375" style="2" customWidth="1"/>
    <col min="6430" max="6430" width="2.85546875" style="2" customWidth="1"/>
    <col min="6431" max="6431" width="10.85546875" style="2" customWidth="1"/>
    <col min="6432" max="6432" width="2.85546875" style="2" customWidth="1"/>
    <col min="6433" max="6656" width="11.42578125" style="2"/>
    <col min="6657" max="6657" width="2.85546875" style="2" customWidth="1"/>
    <col min="6658" max="6658" width="45.85546875" style="2" customWidth="1"/>
    <col min="6659" max="6659" width="5.28515625" style="2" customWidth="1"/>
    <col min="6660" max="6663" width="15.7109375" style="2" customWidth="1"/>
    <col min="6664" max="6664" width="2.85546875" style="2" customWidth="1"/>
    <col min="6665" max="6668" width="15.7109375" style="2" customWidth="1"/>
    <col min="6669" max="6669" width="2.85546875" style="2" customWidth="1"/>
    <col min="6670" max="6670" width="10.85546875" style="2" customWidth="1"/>
    <col min="6671" max="6671" width="2.85546875" style="2" customWidth="1"/>
    <col min="6672" max="6673" width="15.7109375" style="2" customWidth="1"/>
    <col min="6674" max="6675" width="2.85546875" style="2" customWidth="1"/>
    <col min="6676" max="6676" width="45.85546875" style="2" customWidth="1"/>
    <col min="6677" max="6680" width="15.7109375" style="2" customWidth="1"/>
    <col min="6681" max="6681" width="2.85546875" style="2" customWidth="1"/>
    <col min="6682" max="6685" width="15.7109375" style="2" customWidth="1"/>
    <col min="6686" max="6686" width="2.85546875" style="2" customWidth="1"/>
    <col min="6687" max="6687" width="10.85546875" style="2" customWidth="1"/>
    <col min="6688" max="6688" width="2.85546875" style="2" customWidth="1"/>
    <col min="6689" max="6912" width="11.42578125" style="2"/>
    <col min="6913" max="6913" width="2.85546875" style="2" customWidth="1"/>
    <col min="6914" max="6914" width="45.85546875" style="2" customWidth="1"/>
    <col min="6915" max="6915" width="5.28515625" style="2" customWidth="1"/>
    <col min="6916" max="6919" width="15.7109375" style="2" customWidth="1"/>
    <col min="6920" max="6920" width="2.85546875" style="2" customWidth="1"/>
    <col min="6921" max="6924" width="15.7109375" style="2" customWidth="1"/>
    <col min="6925" max="6925" width="2.85546875" style="2" customWidth="1"/>
    <col min="6926" max="6926" width="10.85546875" style="2" customWidth="1"/>
    <col min="6927" max="6927" width="2.85546875" style="2" customWidth="1"/>
    <col min="6928" max="6929" width="15.7109375" style="2" customWidth="1"/>
    <col min="6930" max="6931" width="2.85546875" style="2" customWidth="1"/>
    <col min="6932" max="6932" width="45.85546875" style="2" customWidth="1"/>
    <col min="6933" max="6936" width="15.7109375" style="2" customWidth="1"/>
    <col min="6937" max="6937" width="2.85546875" style="2" customWidth="1"/>
    <col min="6938" max="6941" width="15.7109375" style="2" customWidth="1"/>
    <col min="6942" max="6942" width="2.85546875" style="2" customWidth="1"/>
    <col min="6943" max="6943" width="10.85546875" style="2" customWidth="1"/>
    <col min="6944" max="6944" width="2.85546875" style="2" customWidth="1"/>
    <col min="6945" max="7168" width="11.42578125" style="2"/>
    <col min="7169" max="7169" width="2.85546875" style="2" customWidth="1"/>
    <col min="7170" max="7170" width="45.85546875" style="2" customWidth="1"/>
    <col min="7171" max="7171" width="5.28515625" style="2" customWidth="1"/>
    <col min="7172" max="7175" width="15.7109375" style="2" customWidth="1"/>
    <col min="7176" max="7176" width="2.85546875" style="2" customWidth="1"/>
    <col min="7177" max="7180" width="15.7109375" style="2" customWidth="1"/>
    <col min="7181" max="7181" width="2.85546875" style="2" customWidth="1"/>
    <col min="7182" max="7182" width="10.85546875" style="2" customWidth="1"/>
    <col min="7183" max="7183" width="2.85546875" style="2" customWidth="1"/>
    <col min="7184" max="7185" width="15.7109375" style="2" customWidth="1"/>
    <col min="7186" max="7187" width="2.85546875" style="2" customWidth="1"/>
    <col min="7188" max="7188" width="45.85546875" style="2" customWidth="1"/>
    <col min="7189" max="7192" width="15.7109375" style="2" customWidth="1"/>
    <col min="7193" max="7193" width="2.85546875" style="2" customWidth="1"/>
    <col min="7194" max="7197" width="15.7109375" style="2" customWidth="1"/>
    <col min="7198" max="7198" width="2.85546875" style="2" customWidth="1"/>
    <col min="7199" max="7199" width="10.85546875" style="2" customWidth="1"/>
    <col min="7200" max="7200" width="2.85546875" style="2" customWidth="1"/>
    <col min="7201" max="7424" width="11.42578125" style="2"/>
    <col min="7425" max="7425" width="2.85546875" style="2" customWidth="1"/>
    <col min="7426" max="7426" width="45.85546875" style="2" customWidth="1"/>
    <col min="7427" max="7427" width="5.28515625" style="2" customWidth="1"/>
    <col min="7428" max="7431" width="15.7109375" style="2" customWidth="1"/>
    <col min="7432" max="7432" width="2.85546875" style="2" customWidth="1"/>
    <col min="7433" max="7436" width="15.7109375" style="2" customWidth="1"/>
    <col min="7437" max="7437" width="2.85546875" style="2" customWidth="1"/>
    <col min="7438" max="7438" width="10.85546875" style="2" customWidth="1"/>
    <col min="7439" max="7439" width="2.85546875" style="2" customWidth="1"/>
    <col min="7440" max="7441" width="15.7109375" style="2" customWidth="1"/>
    <col min="7442" max="7443" width="2.85546875" style="2" customWidth="1"/>
    <col min="7444" max="7444" width="45.85546875" style="2" customWidth="1"/>
    <col min="7445" max="7448" width="15.7109375" style="2" customWidth="1"/>
    <col min="7449" max="7449" width="2.85546875" style="2" customWidth="1"/>
    <col min="7450" max="7453" width="15.7109375" style="2" customWidth="1"/>
    <col min="7454" max="7454" width="2.85546875" style="2" customWidth="1"/>
    <col min="7455" max="7455" width="10.85546875" style="2" customWidth="1"/>
    <col min="7456" max="7456" width="2.85546875" style="2" customWidth="1"/>
    <col min="7457" max="7680" width="11.42578125" style="2"/>
    <col min="7681" max="7681" width="2.85546875" style="2" customWidth="1"/>
    <col min="7682" max="7682" width="45.85546875" style="2" customWidth="1"/>
    <col min="7683" max="7683" width="5.28515625" style="2" customWidth="1"/>
    <col min="7684" max="7687" width="15.7109375" style="2" customWidth="1"/>
    <col min="7688" max="7688" width="2.85546875" style="2" customWidth="1"/>
    <col min="7689" max="7692" width="15.7109375" style="2" customWidth="1"/>
    <col min="7693" max="7693" width="2.85546875" style="2" customWidth="1"/>
    <col min="7694" max="7694" width="10.85546875" style="2" customWidth="1"/>
    <col min="7695" max="7695" width="2.85546875" style="2" customWidth="1"/>
    <col min="7696" max="7697" width="15.7109375" style="2" customWidth="1"/>
    <col min="7698" max="7699" width="2.85546875" style="2" customWidth="1"/>
    <col min="7700" max="7700" width="45.85546875" style="2" customWidth="1"/>
    <col min="7701" max="7704" width="15.7109375" style="2" customWidth="1"/>
    <col min="7705" max="7705" width="2.85546875" style="2" customWidth="1"/>
    <col min="7706" max="7709" width="15.7109375" style="2" customWidth="1"/>
    <col min="7710" max="7710" width="2.85546875" style="2" customWidth="1"/>
    <col min="7711" max="7711" width="10.85546875" style="2" customWidth="1"/>
    <col min="7712" max="7712" width="2.85546875" style="2" customWidth="1"/>
    <col min="7713" max="7936" width="11.42578125" style="2"/>
    <col min="7937" max="7937" width="2.85546875" style="2" customWidth="1"/>
    <col min="7938" max="7938" width="45.85546875" style="2" customWidth="1"/>
    <col min="7939" max="7939" width="5.28515625" style="2" customWidth="1"/>
    <col min="7940" max="7943" width="15.7109375" style="2" customWidth="1"/>
    <col min="7944" max="7944" width="2.85546875" style="2" customWidth="1"/>
    <col min="7945" max="7948" width="15.7109375" style="2" customWidth="1"/>
    <col min="7949" max="7949" width="2.85546875" style="2" customWidth="1"/>
    <col min="7950" max="7950" width="10.85546875" style="2" customWidth="1"/>
    <col min="7951" max="7951" width="2.85546875" style="2" customWidth="1"/>
    <col min="7952" max="7953" width="15.7109375" style="2" customWidth="1"/>
    <col min="7954" max="7955" width="2.85546875" style="2" customWidth="1"/>
    <col min="7956" max="7956" width="45.85546875" style="2" customWidth="1"/>
    <col min="7957" max="7960" width="15.7109375" style="2" customWidth="1"/>
    <col min="7961" max="7961" width="2.85546875" style="2" customWidth="1"/>
    <col min="7962" max="7965" width="15.7109375" style="2" customWidth="1"/>
    <col min="7966" max="7966" width="2.85546875" style="2" customWidth="1"/>
    <col min="7967" max="7967" width="10.85546875" style="2" customWidth="1"/>
    <col min="7968" max="7968" width="2.85546875" style="2" customWidth="1"/>
    <col min="7969" max="8192" width="11.42578125" style="2"/>
    <col min="8193" max="8193" width="2.85546875" style="2" customWidth="1"/>
    <col min="8194" max="8194" width="45.85546875" style="2" customWidth="1"/>
    <col min="8195" max="8195" width="5.28515625" style="2" customWidth="1"/>
    <col min="8196" max="8199" width="15.7109375" style="2" customWidth="1"/>
    <col min="8200" max="8200" width="2.85546875" style="2" customWidth="1"/>
    <col min="8201" max="8204" width="15.7109375" style="2" customWidth="1"/>
    <col min="8205" max="8205" width="2.85546875" style="2" customWidth="1"/>
    <col min="8206" max="8206" width="10.85546875" style="2" customWidth="1"/>
    <col min="8207" max="8207" width="2.85546875" style="2" customWidth="1"/>
    <col min="8208" max="8209" width="15.7109375" style="2" customWidth="1"/>
    <col min="8210" max="8211" width="2.85546875" style="2" customWidth="1"/>
    <col min="8212" max="8212" width="45.85546875" style="2" customWidth="1"/>
    <col min="8213" max="8216" width="15.7109375" style="2" customWidth="1"/>
    <col min="8217" max="8217" width="2.85546875" style="2" customWidth="1"/>
    <col min="8218" max="8221" width="15.7109375" style="2" customWidth="1"/>
    <col min="8222" max="8222" width="2.85546875" style="2" customWidth="1"/>
    <col min="8223" max="8223" width="10.85546875" style="2" customWidth="1"/>
    <col min="8224" max="8224" width="2.85546875" style="2" customWidth="1"/>
    <col min="8225" max="8448" width="11.42578125" style="2"/>
    <col min="8449" max="8449" width="2.85546875" style="2" customWidth="1"/>
    <col min="8450" max="8450" width="45.85546875" style="2" customWidth="1"/>
    <col min="8451" max="8451" width="5.28515625" style="2" customWidth="1"/>
    <col min="8452" max="8455" width="15.7109375" style="2" customWidth="1"/>
    <col min="8456" max="8456" width="2.85546875" style="2" customWidth="1"/>
    <col min="8457" max="8460" width="15.7109375" style="2" customWidth="1"/>
    <col min="8461" max="8461" width="2.85546875" style="2" customWidth="1"/>
    <col min="8462" max="8462" width="10.85546875" style="2" customWidth="1"/>
    <col min="8463" max="8463" width="2.85546875" style="2" customWidth="1"/>
    <col min="8464" max="8465" width="15.7109375" style="2" customWidth="1"/>
    <col min="8466" max="8467" width="2.85546875" style="2" customWidth="1"/>
    <col min="8468" max="8468" width="45.85546875" style="2" customWidth="1"/>
    <col min="8469" max="8472" width="15.7109375" style="2" customWidth="1"/>
    <col min="8473" max="8473" width="2.85546875" style="2" customWidth="1"/>
    <col min="8474" max="8477" width="15.7109375" style="2" customWidth="1"/>
    <col min="8478" max="8478" width="2.85546875" style="2" customWidth="1"/>
    <col min="8479" max="8479" width="10.85546875" style="2" customWidth="1"/>
    <col min="8480" max="8480" width="2.85546875" style="2" customWidth="1"/>
    <col min="8481" max="8704" width="11.42578125" style="2"/>
    <col min="8705" max="8705" width="2.85546875" style="2" customWidth="1"/>
    <col min="8706" max="8706" width="45.85546875" style="2" customWidth="1"/>
    <col min="8707" max="8707" width="5.28515625" style="2" customWidth="1"/>
    <col min="8708" max="8711" width="15.7109375" style="2" customWidth="1"/>
    <col min="8712" max="8712" width="2.85546875" style="2" customWidth="1"/>
    <col min="8713" max="8716" width="15.7109375" style="2" customWidth="1"/>
    <col min="8717" max="8717" width="2.85546875" style="2" customWidth="1"/>
    <col min="8718" max="8718" width="10.85546875" style="2" customWidth="1"/>
    <col min="8719" max="8719" width="2.85546875" style="2" customWidth="1"/>
    <col min="8720" max="8721" width="15.7109375" style="2" customWidth="1"/>
    <col min="8722" max="8723" width="2.85546875" style="2" customWidth="1"/>
    <col min="8724" max="8724" width="45.85546875" style="2" customWidth="1"/>
    <col min="8725" max="8728" width="15.7109375" style="2" customWidth="1"/>
    <col min="8729" max="8729" width="2.85546875" style="2" customWidth="1"/>
    <col min="8730" max="8733" width="15.7109375" style="2" customWidth="1"/>
    <col min="8734" max="8734" width="2.85546875" style="2" customWidth="1"/>
    <col min="8735" max="8735" width="10.85546875" style="2" customWidth="1"/>
    <col min="8736" max="8736" width="2.85546875" style="2" customWidth="1"/>
    <col min="8737" max="8960" width="11.42578125" style="2"/>
    <col min="8961" max="8961" width="2.85546875" style="2" customWidth="1"/>
    <col min="8962" max="8962" width="45.85546875" style="2" customWidth="1"/>
    <col min="8963" max="8963" width="5.28515625" style="2" customWidth="1"/>
    <col min="8964" max="8967" width="15.7109375" style="2" customWidth="1"/>
    <col min="8968" max="8968" width="2.85546875" style="2" customWidth="1"/>
    <col min="8969" max="8972" width="15.7109375" style="2" customWidth="1"/>
    <col min="8973" max="8973" width="2.85546875" style="2" customWidth="1"/>
    <col min="8974" max="8974" width="10.85546875" style="2" customWidth="1"/>
    <col min="8975" max="8975" width="2.85546875" style="2" customWidth="1"/>
    <col min="8976" max="8977" width="15.7109375" style="2" customWidth="1"/>
    <col min="8978" max="8979" width="2.85546875" style="2" customWidth="1"/>
    <col min="8980" max="8980" width="45.85546875" style="2" customWidth="1"/>
    <col min="8981" max="8984" width="15.7109375" style="2" customWidth="1"/>
    <col min="8985" max="8985" width="2.85546875" style="2" customWidth="1"/>
    <col min="8986" max="8989" width="15.7109375" style="2" customWidth="1"/>
    <col min="8990" max="8990" width="2.85546875" style="2" customWidth="1"/>
    <col min="8991" max="8991" width="10.85546875" style="2" customWidth="1"/>
    <col min="8992" max="8992" width="2.85546875" style="2" customWidth="1"/>
    <col min="8993" max="9216" width="11.42578125" style="2"/>
    <col min="9217" max="9217" width="2.85546875" style="2" customWidth="1"/>
    <col min="9218" max="9218" width="45.85546875" style="2" customWidth="1"/>
    <col min="9219" max="9219" width="5.28515625" style="2" customWidth="1"/>
    <col min="9220" max="9223" width="15.7109375" style="2" customWidth="1"/>
    <col min="9224" max="9224" width="2.85546875" style="2" customWidth="1"/>
    <col min="9225" max="9228" width="15.7109375" style="2" customWidth="1"/>
    <col min="9229" max="9229" width="2.85546875" style="2" customWidth="1"/>
    <col min="9230" max="9230" width="10.85546875" style="2" customWidth="1"/>
    <col min="9231" max="9231" width="2.85546875" style="2" customWidth="1"/>
    <col min="9232" max="9233" width="15.7109375" style="2" customWidth="1"/>
    <col min="9234" max="9235" width="2.85546875" style="2" customWidth="1"/>
    <col min="9236" max="9236" width="45.85546875" style="2" customWidth="1"/>
    <col min="9237" max="9240" width="15.7109375" style="2" customWidth="1"/>
    <col min="9241" max="9241" width="2.85546875" style="2" customWidth="1"/>
    <col min="9242" max="9245" width="15.7109375" style="2" customWidth="1"/>
    <col min="9246" max="9246" width="2.85546875" style="2" customWidth="1"/>
    <col min="9247" max="9247" width="10.85546875" style="2" customWidth="1"/>
    <col min="9248" max="9248" width="2.85546875" style="2" customWidth="1"/>
    <col min="9249" max="9472" width="11.42578125" style="2"/>
    <col min="9473" max="9473" width="2.85546875" style="2" customWidth="1"/>
    <col min="9474" max="9474" width="45.85546875" style="2" customWidth="1"/>
    <col min="9475" max="9475" width="5.28515625" style="2" customWidth="1"/>
    <col min="9476" max="9479" width="15.7109375" style="2" customWidth="1"/>
    <col min="9480" max="9480" width="2.85546875" style="2" customWidth="1"/>
    <col min="9481" max="9484" width="15.7109375" style="2" customWidth="1"/>
    <col min="9485" max="9485" width="2.85546875" style="2" customWidth="1"/>
    <col min="9486" max="9486" width="10.85546875" style="2" customWidth="1"/>
    <col min="9487" max="9487" width="2.85546875" style="2" customWidth="1"/>
    <col min="9488" max="9489" width="15.7109375" style="2" customWidth="1"/>
    <col min="9490" max="9491" width="2.85546875" style="2" customWidth="1"/>
    <col min="9492" max="9492" width="45.85546875" style="2" customWidth="1"/>
    <col min="9493" max="9496" width="15.7109375" style="2" customWidth="1"/>
    <col min="9497" max="9497" width="2.85546875" style="2" customWidth="1"/>
    <col min="9498" max="9501" width="15.7109375" style="2" customWidth="1"/>
    <col min="9502" max="9502" width="2.85546875" style="2" customWidth="1"/>
    <col min="9503" max="9503" width="10.85546875" style="2" customWidth="1"/>
    <col min="9504" max="9504" width="2.85546875" style="2" customWidth="1"/>
    <col min="9505" max="9728" width="11.42578125" style="2"/>
    <col min="9729" max="9729" width="2.85546875" style="2" customWidth="1"/>
    <col min="9730" max="9730" width="45.85546875" style="2" customWidth="1"/>
    <col min="9731" max="9731" width="5.28515625" style="2" customWidth="1"/>
    <col min="9732" max="9735" width="15.7109375" style="2" customWidth="1"/>
    <col min="9736" max="9736" width="2.85546875" style="2" customWidth="1"/>
    <col min="9737" max="9740" width="15.7109375" style="2" customWidth="1"/>
    <col min="9741" max="9741" width="2.85546875" style="2" customWidth="1"/>
    <col min="9742" max="9742" width="10.85546875" style="2" customWidth="1"/>
    <col min="9743" max="9743" width="2.85546875" style="2" customWidth="1"/>
    <col min="9744" max="9745" width="15.7109375" style="2" customWidth="1"/>
    <col min="9746" max="9747" width="2.85546875" style="2" customWidth="1"/>
    <col min="9748" max="9748" width="45.85546875" style="2" customWidth="1"/>
    <col min="9749" max="9752" width="15.7109375" style="2" customWidth="1"/>
    <col min="9753" max="9753" width="2.85546875" style="2" customWidth="1"/>
    <col min="9754" max="9757" width="15.7109375" style="2" customWidth="1"/>
    <col min="9758" max="9758" width="2.85546875" style="2" customWidth="1"/>
    <col min="9759" max="9759" width="10.85546875" style="2" customWidth="1"/>
    <col min="9760" max="9760" width="2.85546875" style="2" customWidth="1"/>
    <col min="9761" max="9984" width="11.42578125" style="2"/>
    <col min="9985" max="9985" width="2.85546875" style="2" customWidth="1"/>
    <col min="9986" max="9986" width="45.85546875" style="2" customWidth="1"/>
    <col min="9987" max="9987" width="5.28515625" style="2" customWidth="1"/>
    <col min="9988" max="9991" width="15.7109375" style="2" customWidth="1"/>
    <col min="9992" max="9992" width="2.85546875" style="2" customWidth="1"/>
    <col min="9993" max="9996" width="15.7109375" style="2" customWidth="1"/>
    <col min="9997" max="9997" width="2.85546875" style="2" customWidth="1"/>
    <col min="9998" max="9998" width="10.85546875" style="2" customWidth="1"/>
    <col min="9999" max="9999" width="2.85546875" style="2" customWidth="1"/>
    <col min="10000" max="10001" width="15.7109375" style="2" customWidth="1"/>
    <col min="10002" max="10003" width="2.85546875" style="2" customWidth="1"/>
    <col min="10004" max="10004" width="45.85546875" style="2" customWidth="1"/>
    <col min="10005" max="10008" width="15.7109375" style="2" customWidth="1"/>
    <col min="10009" max="10009" width="2.85546875" style="2" customWidth="1"/>
    <col min="10010" max="10013" width="15.7109375" style="2" customWidth="1"/>
    <col min="10014" max="10014" width="2.85546875" style="2" customWidth="1"/>
    <col min="10015" max="10015" width="10.85546875" style="2" customWidth="1"/>
    <col min="10016" max="10016" width="2.85546875" style="2" customWidth="1"/>
    <col min="10017" max="10240" width="11.42578125" style="2"/>
    <col min="10241" max="10241" width="2.85546875" style="2" customWidth="1"/>
    <col min="10242" max="10242" width="45.85546875" style="2" customWidth="1"/>
    <col min="10243" max="10243" width="5.28515625" style="2" customWidth="1"/>
    <col min="10244" max="10247" width="15.7109375" style="2" customWidth="1"/>
    <col min="10248" max="10248" width="2.85546875" style="2" customWidth="1"/>
    <col min="10249" max="10252" width="15.7109375" style="2" customWidth="1"/>
    <col min="10253" max="10253" width="2.85546875" style="2" customWidth="1"/>
    <col min="10254" max="10254" width="10.85546875" style="2" customWidth="1"/>
    <col min="10255" max="10255" width="2.85546875" style="2" customWidth="1"/>
    <col min="10256" max="10257" width="15.7109375" style="2" customWidth="1"/>
    <col min="10258" max="10259" width="2.85546875" style="2" customWidth="1"/>
    <col min="10260" max="10260" width="45.85546875" style="2" customWidth="1"/>
    <col min="10261" max="10264" width="15.7109375" style="2" customWidth="1"/>
    <col min="10265" max="10265" width="2.85546875" style="2" customWidth="1"/>
    <col min="10266" max="10269" width="15.7109375" style="2" customWidth="1"/>
    <col min="10270" max="10270" width="2.85546875" style="2" customWidth="1"/>
    <col min="10271" max="10271" width="10.85546875" style="2" customWidth="1"/>
    <col min="10272" max="10272" width="2.85546875" style="2" customWidth="1"/>
    <col min="10273" max="10496" width="11.42578125" style="2"/>
    <col min="10497" max="10497" width="2.85546875" style="2" customWidth="1"/>
    <col min="10498" max="10498" width="45.85546875" style="2" customWidth="1"/>
    <col min="10499" max="10499" width="5.28515625" style="2" customWidth="1"/>
    <col min="10500" max="10503" width="15.7109375" style="2" customWidth="1"/>
    <col min="10504" max="10504" width="2.85546875" style="2" customWidth="1"/>
    <col min="10505" max="10508" width="15.7109375" style="2" customWidth="1"/>
    <col min="10509" max="10509" width="2.85546875" style="2" customWidth="1"/>
    <col min="10510" max="10510" width="10.85546875" style="2" customWidth="1"/>
    <col min="10511" max="10511" width="2.85546875" style="2" customWidth="1"/>
    <col min="10512" max="10513" width="15.7109375" style="2" customWidth="1"/>
    <col min="10514" max="10515" width="2.85546875" style="2" customWidth="1"/>
    <col min="10516" max="10516" width="45.85546875" style="2" customWidth="1"/>
    <col min="10517" max="10520" width="15.7109375" style="2" customWidth="1"/>
    <col min="10521" max="10521" width="2.85546875" style="2" customWidth="1"/>
    <col min="10522" max="10525" width="15.7109375" style="2" customWidth="1"/>
    <col min="10526" max="10526" width="2.85546875" style="2" customWidth="1"/>
    <col min="10527" max="10527" width="10.85546875" style="2" customWidth="1"/>
    <col min="10528" max="10528" width="2.85546875" style="2" customWidth="1"/>
    <col min="10529" max="10752" width="11.42578125" style="2"/>
    <col min="10753" max="10753" width="2.85546875" style="2" customWidth="1"/>
    <col min="10754" max="10754" width="45.85546875" style="2" customWidth="1"/>
    <col min="10755" max="10755" width="5.28515625" style="2" customWidth="1"/>
    <col min="10756" max="10759" width="15.7109375" style="2" customWidth="1"/>
    <col min="10760" max="10760" width="2.85546875" style="2" customWidth="1"/>
    <col min="10761" max="10764" width="15.7109375" style="2" customWidth="1"/>
    <col min="10765" max="10765" width="2.85546875" style="2" customWidth="1"/>
    <col min="10766" max="10766" width="10.85546875" style="2" customWidth="1"/>
    <col min="10767" max="10767" width="2.85546875" style="2" customWidth="1"/>
    <col min="10768" max="10769" width="15.7109375" style="2" customWidth="1"/>
    <col min="10770" max="10771" width="2.85546875" style="2" customWidth="1"/>
    <col min="10772" max="10772" width="45.85546875" style="2" customWidth="1"/>
    <col min="10773" max="10776" width="15.7109375" style="2" customWidth="1"/>
    <col min="10777" max="10777" width="2.85546875" style="2" customWidth="1"/>
    <col min="10778" max="10781" width="15.7109375" style="2" customWidth="1"/>
    <col min="10782" max="10782" width="2.85546875" style="2" customWidth="1"/>
    <col min="10783" max="10783" width="10.85546875" style="2" customWidth="1"/>
    <col min="10784" max="10784" width="2.85546875" style="2" customWidth="1"/>
    <col min="10785" max="11008" width="11.42578125" style="2"/>
    <col min="11009" max="11009" width="2.85546875" style="2" customWidth="1"/>
    <col min="11010" max="11010" width="45.85546875" style="2" customWidth="1"/>
    <col min="11011" max="11011" width="5.28515625" style="2" customWidth="1"/>
    <col min="11012" max="11015" width="15.7109375" style="2" customWidth="1"/>
    <col min="11016" max="11016" width="2.85546875" style="2" customWidth="1"/>
    <col min="11017" max="11020" width="15.7109375" style="2" customWidth="1"/>
    <col min="11021" max="11021" width="2.85546875" style="2" customWidth="1"/>
    <col min="11022" max="11022" width="10.85546875" style="2" customWidth="1"/>
    <col min="11023" max="11023" width="2.85546875" style="2" customWidth="1"/>
    <col min="11024" max="11025" width="15.7109375" style="2" customWidth="1"/>
    <col min="11026" max="11027" width="2.85546875" style="2" customWidth="1"/>
    <col min="11028" max="11028" width="45.85546875" style="2" customWidth="1"/>
    <col min="11029" max="11032" width="15.7109375" style="2" customWidth="1"/>
    <col min="11033" max="11033" width="2.85546875" style="2" customWidth="1"/>
    <col min="11034" max="11037" width="15.7109375" style="2" customWidth="1"/>
    <col min="11038" max="11038" width="2.85546875" style="2" customWidth="1"/>
    <col min="11039" max="11039" width="10.85546875" style="2" customWidth="1"/>
    <col min="11040" max="11040" width="2.85546875" style="2" customWidth="1"/>
    <col min="11041" max="11264" width="11.42578125" style="2"/>
    <col min="11265" max="11265" width="2.85546875" style="2" customWidth="1"/>
    <col min="11266" max="11266" width="45.85546875" style="2" customWidth="1"/>
    <col min="11267" max="11267" width="5.28515625" style="2" customWidth="1"/>
    <col min="11268" max="11271" width="15.7109375" style="2" customWidth="1"/>
    <col min="11272" max="11272" width="2.85546875" style="2" customWidth="1"/>
    <col min="11273" max="11276" width="15.7109375" style="2" customWidth="1"/>
    <col min="11277" max="11277" width="2.85546875" style="2" customWidth="1"/>
    <col min="11278" max="11278" width="10.85546875" style="2" customWidth="1"/>
    <col min="11279" max="11279" width="2.85546875" style="2" customWidth="1"/>
    <col min="11280" max="11281" width="15.7109375" style="2" customWidth="1"/>
    <col min="11282" max="11283" width="2.85546875" style="2" customWidth="1"/>
    <col min="11284" max="11284" width="45.85546875" style="2" customWidth="1"/>
    <col min="11285" max="11288" width="15.7109375" style="2" customWidth="1"/>
    <col min="11289" max="11289" width="2.85546875" style="2" customWidth="1"/>
    <col min="11290" max="11293" width="15.7109375" style="2" customWidth="1"/>
    <col min="11294" max="11294" width="2.85546875" style="2" customWidth="1"/>
    <col min="11295" max="11295" width="10.85546875" style="2" customWidth="1"/>
    <col min="11296" max="11296" width="2.85546875" style="2" customWidth="1"/>
    <col min="11297" max="11520" width="11.42578125" style="2"/>
    <col min="11521" max="11521" width="2.85546875" style="2" customWidth="1"/>
    <col min="11522" max="11522" width="45.85546875" style="2" customWidth="1"/>
    <col min="11523" max="11523" width="5.28515625" style="2" customWidth="1"/>
    <col min="11524" max="11527" width="15.7109375" style="2" customWidth="1"/>
    <col min="11528" max="11528" width="2.85546875" style="2" customWidth="1"/>
    <col min="11529" max="11532" width="15.7109375" style="2" customWidth="1"/>
    <col min="11533" max="11533" width="2.85546875" style="2" customWidth="1"/>
    <col min="11534" max="11534" width="10.85546875" style="2" customWidth="1"/>
    <col min="11535" max="11535" width="2.85546875" style="2" customWidth="1"/>
    <col min="11536" max="11537" width="15.7109375" style="2" customWidth="1"/>
    <col min="11538" max="11539" width="2.85546875" style="2" customWidth="1"/>
    <col min="11540" max="11540" width="45.85546875" style="2" customWidth="1"/>
    <col min="11541" max="11544" width="15.7109375" style="2" customWidth="1"/>
    <col min="11545" max="11545" width="2.85546875" style="2" customWidth="1"/>
    <col min="11546" max="11549" width="15.7109375" style="2" customWidth="1"/>
    <col min="11550" max="11550" width="2.85546875" style="2" customWidth="1"/>
    <col min="11551" max="11551" width="10.85546875" style="2" customWidth="1"/>
    <col min="11552" max="11552" width="2.85546875" style="2" customWidth="1"/>
    <col min="11553" max="11776" width="11.42578125" style="2"/>
    <col min="11777" max="11777" width="2.85546875" style="2" customWidth="1"/>
    <col min="11778" max="11778" width="45.85546875" style="2" customWidth="1"/>
    <col min="11779" max="11779" width="5.28515625" style="2" customWidth="1"/>
    <col min="11780" max="11783" width="15.7109375" style="2" customWidth="1"/>
    <col min="11784" max="11784" width="2.85546875" style="2" customWidth="1"/>
    <col min="11785" max="11788" width="15.7109375" style="2" customWidth="1"/>
    <col min="11789" max="11789" width="2.85546875" style="2" customWidth="1"/>
    <col min="11790" max="11790" width="10.85546875" style="2" customWidth="1"/>
    <col min="11791" max="11791" width="2.85546875" style="2" customWidth="1"/>
    <col min="11792" max="11793" width="15.7109375" style="2" customWidth="1"/>
    <col min="11794" max="11795" width="2.85546875" style="2" customWidth="1"/>
    <col min="11796" max="11796" width="45.85546875" style="2" customWidth="1"/>
    <col min="11797" max="11800" width="15.7109375" style="2" customWidth="1"/>
    <col min="11801" max="11801" width="2.85546875" style="2" customWidth="1"/>
    <col min="11802" max="11805" width="15.7109375" style="2" customWidth="1"/>
    <col min="11806" max="11806" width="2.85546875" style="2" customWidth="1"/>
    <col min="11807" max="11807" width="10.85546875" style="2" customWidth="1"/>
    <col min="11808" max="11808" width="2.85546875" style="2" customWidth="1"/>
    <col min="11809" max="12032" width="11.42578125" style="2"/>
    <col min="12033" max="12033" width="2.85546875" style="2" customWidth="1"/>
    <col min="12034" max="12034" width="45.85546875" style="2" customWidth="1"/>
    <col min="12035" max="12035" width="5.28515625" style="2" customWidth="1"/>
    <col min="12036" max="12039" width="15.7109375" style="2" customWidth="1"/>
    <col min="12040" max="12040" width="2.85546875" style="2" customWidth="1"/>
    <col min="12041" max="12044" width="15.7109375" style="2" customWidth="1"/>
    <col min="12045" max="12045" width="2.85546875" style="2" customWidth="1"/>
    <col min="12046" max="12046" width="10.85546875" style="2" customWidth="1"/>
    <col min="12047" max="12047" width="2.85546875" style="2" customWidth="1"/>
    <col min="12048" max="12049" width="15.7109375" style="2" customWidth="1"/>
    <col min="12050" max="12051" width="2.85546875" style="2" customWidth="1"/>
    <col min="12052" max="12052" width="45.85546875" style="2" customWidth="1"/>
    <col min="12053" max="12056" width="15.7109375" style="2" customWidth="1"/>
    <col min="12057" max="12057" width="2.85546875" style="2" customWidth="1"/>
    <col min="12058" max="12061" width="15.7109375" style="2" customWidth="1"/>
    <col min="12062" max="12062" width="2.85546875" style="2" customWidth="1"/>
    <col min="12063" max="12063" width="10.85546875" style="2" customWidth="1"/>
    <col min="12064" max="12064" width="2.85546875" style="2" customWidth="1"/>
    <col min="12065" max="12288" width="11.42578125" style="2"/>
    <col min="12289" max="12289" width="2.85546875" style="2" customWidth="1"/>
    <col min="12290" max="12290" width="45.85546875" style="2" customWidth="1"/>
    <col min="12291" max="12291" width="5.28515625" style="2" customWidth="1"/>
    <col min="12292" max="12295" width="15.7109375" style="2" customWidth="1"/>
    <col min="12296" max="12296" width="2.85546875" style="2" customWidth="1"/>
    <col min="12297" max="12300" width="15.7109375" style="2" customWidth="1"/>
    <col min="12301" max="12301" width="2.85546875" style="2" customWidth="1"/>
    <col min="12302" max="12302" width="10.85546875" style="2" customWidth="1"/>
    <col min="12303" max="12303" width="2.85546875" style="2" customWidth="1"/>
    <col min="12304" max="12305" width="15.7109375" style="2" customWidth="1"/>
    <col min="12306" max="12307" width="2.85546875" style="2" customWidth="1"/>
    <col min="12308" max="12308" width="45.85546875" style="2" customWidth="1"/>
    <col min="12309" max="12312" width="15.7109375" style="2" customWidth="1"/>
    <col min="12313" max="12313" width="2.85546875" style="2" customWidth="1"/>
    <col min="12314" max="12317" width="15.7109375" style="2" customWidth="1"/>
    <col min="12318" max="12318" width="2.85546875" style="2" customWidth="1"/>
    <col min="12319" max="12319" width="10.85546875" style="2" customWidth="1"/>
    <col min="12320" max="12320" width="2.85546875" style="2" customWidth="1"/>
    <col min="12321" max="12544" width="11.42578125" style="2"/>
    <col min="12545" max="12545" width="2.85546875" style="2" customWidth="1"/>
    <col min="12546" max="12546" width="45.85546875" style="2" customWidth="1"/>
    <col min="12547" max="12547" width="5.28515625" style="2" customWidth="1"/>
    <col min="12548" max="12551" width="15.7109375" style="2" customWidth="1"/>
    <col min="12552" max="12552" width="2.85546875" style="2" customWidth="1"/>
    <col min="12553" max="12556" width="15.7109375" style="2" customWidth="1"/>
    <col min="12557" max="12557" width="2.85546875" style="2" customWidth="1"/>
    <col min="12558" max="12558" width="10.85546875" style="2" customWidth="1"/>
    <col min="12559" max="12559" width="2.85546875" style="2" customWidth="1"/>
    <col min="12560" max="12561" width="15.7109375" style="2" customWidth="1"/>
    <col min="12562" max="12563" width="2.85546875" style="2" customWidth="1"/>
    <col min="12564" max="12564" width="45.85546875" style="2" customWidth="1"/>
    <col min="12565" max="12568" width="15.7109375" style="2" customWidth="1"/>
    <col min="12569" max="12569" width="2.85546875" style="2" customWidth="1"/>
    <col min="12570" max="12573" width="15.7109375" style="2" customWidth="1"/>
    <col min="12574" max="12574" width="2.85546875" style="2" customWidth="1"/>
    <col min="12575" max="12575" width="10.85546875" style="2" customWidth="1"/>
    <col min="12576" max="12576" width="2.85546875" style="2" customWidth="1"/>
    <col min="12577" max="12800" width="11.42578125" style="2"/>
    <col min="12801" max="12801" width="2.85546875" style="2" customWidth="1"/>
    <col min="12802" max="12802" width="45.85546875" style="2" customWidth="1"/>
    <col min="12803" max="12803" width="5.28515625" style="2" customWidth="1"/>
    <col min="12804" max="12807" width="15.7109375" style="2" customWidth="1"/>
    <col min="12808" max="12808" width="2.85546875" style="2" customWidth="1"/>
    <col min="12809" max="12812" width="15.7109375" style="2" customWidth="1"/>
    <col min="12813" max="12813" width="2.85546875" style="2" customWidth="1"/>
    <col min="12814" max="12814" width="10.85546875" style="2" customWidth="1"/>
    <col min="12815" max="12815" width="2.85546875" style="2" customWidth="1"/>
    <col min="12816" max="12817" width="15.7109375" style="2" customWidth="1"/>
    <col min="12818" max="12819" width="2.85546875" style="2" customWidth="1"/>
    <col min="12820" max="12820" width="45.85546875" style="2" customWidth="1"/>
    <col min="12821" max="12824" width="15.7109375" style="2" customWidth="1"/>
    <col min="12825" max="12825" width="2.85546875" style="2" customWidth="1"/>
    <col min="12826" max="12829" width="15.7109375" style="2" customWidth="1"/>
    <col min="12830" max="12830" width="2.85546875" style="2" customWidth="1"/>
    <col min="12831" max="12831" width="10.85546875" style="2" customWidth="1"/>
    <col min="12832" max="12832" width="2.85546875" style="2" customWidth="1"/>
    <col min="12833" max="13056" width="11.42578125" style="2"/>
    <col min="13057" max="13057" width="2.85546875" style="2" customWidth="1"/>
    <col min="13058" max="13058" width="45.85546875" style="2" customWidth="1"/>
    <col min="13059" max="13059" width="5.28515625" style="2" customWidth="1"/>
    <col min="13060" max="13063" width="15.7109375" style="2" customWidth="1"/>
    <col min="13064" max="13064" width="2.85546875" style="2" customWidth="1"/>
    <col min="13065" max="13068" width="15.7109375" style="2" customWidth="1"/>
    <col min="13069" max="13069" width="2.85546875" style="2" customWidth="1"/>
    <col min="13070" max="13070" width="10.85546875" style="2" customWidth="1"/>
    <col min="13071" max="13071" width="2.85546875" style="2" customWidth="1"/>
    <col min="13072" max="13073" width="15.7109375" style="2" customWidth="1"/>
    <col min="13074" max="13075" width="2.85546875" style="2" customWidth="1"/>
    <col min="13076" max="13076" width="45.85546875" style="2" customWidth="1"/>
    <col min="13077" max="13080" width="15.7109375" style="2" customWidth="1"/>
    <col min="13081" max="13081" width="2.85546875" style="2" customWidth="1"/>
    <col min="13082" max="13085" width="15.7109375" style="2" customWidth="1"/>
    <col min="13086" max="13086" width="2.85546875" style="2" customWidth="1"/>
    <col min="13087" max="13087" width="10.85546875" style="2" customWidth="1"/>
    <col min="13088" max="13088" width="2.85546875" style="2" customWidth="1"/>
    <col min="13089" max="13312" width="11.42578125" style="2"/>
    <col min="13313" max="13313" width="2.85546875" style="2" customWidth="1"/>
    <col min="13314" max="13314" width="45.85546875" style="2" customWidth="1"/>
    <col min="13315" max="13315" width="5.28515625" style="2" customWidth="1"/>
    <col min="13316" max="13319" width="15.7109375" style="2" customWidth="1"/>
    <col min="13320" max="13320" width="2.85546875" style="2" customWidth="1"/>
    <col min="13321" max="13324" width="15.7109375" style="2" customWidth="1"/>
    <col min="13325" max="13325" width="2.85546875" style="2" customWidth="1"/>
    <col min="13326" max="13326" width="10.85546875" style="2" customWidth="1"/>
    <col min="13327" max="13327" width="2.85546875" style="2" customWidth="1"/>
    <col min="13328" max="13329" width="15.7109375" style="2" customWidth="1"/>
    <col min="13330" max="13331" width="2.85546875" style="2" customWidth="1"/>
    <col min="13332" max="13332" width="45.85546875" style="2" customWidth="1"/>
    <col min="13333" max="13336" width="15.7109375" style="2" customWidth="1"/>
    <col min="13337" max="13337" width="2.85546875" style="2" customWidth="1"/>
    <col min="13338" max="13341" width="15.7109375" style="2" customWidth="1"/>
    <col min="13342" max="13342" width="2.85546875" style="2" customWidth="1"/>
    <col min="13343" max="13343" width="10.85546875" style="2" customWidth="1"/>
    <col min="13344" max="13344" width="2.85546875" style="2" customWidth="1"/>
    <col min="13345" max="13568" width="11.42578125" style="2"/>
    <col min="13569" max="13569" width="2.85546875" style="2" customWidth="1"/>
    <col min="13570" max="13570" width="45.85546875" style="2" customWidth="1"/>
    <col min="13571" max="13571" width="5.28515625" style="2" customWidth="1"/>
    <col min="13572" max="13575" width="15.7109375" style="2" customWidth="1"/>
    <col min="13576" max="13576" width="2.85546875" style="2" customWidth="1"/>
    <col min="13577" max="13580" width="15.7109375" style="2" customWidth="1"/>
    <col min="13581" max="13581" width="2.85546875" style="2" customWidth="1"/>
    <col min="13582" max="13582" width="10.85546875" style="2" customWidth="1"/>
    <col min="13583" max="13583" width="2.85546875" style="2" customWidth="1"/>
    <col min="13584" max="13585" width="15.7109375" style="2" customWidth="1"/>
    <col min="13586" max="13587" width="2.85546875" style="2" customWidth="1"/>
    <col min="13588" max="13588" width="45.85546875" style="2" customWidth="1"/>
    <col min="13589" max="13592" width="15.7109375" style="2" customWidth="1"/>
    <col min="13593" max="13593" width="2.85546875" style="2" customWidth="1"/>
    <col min="13594" max="13597" width="15.7109375" style="2" customWidth="1"/>
    <col min="13598" max="13598" width="2.85546875" style="2" customWidth="1"/>
    <col min="13599" max="13599" width="10.85546875" style="2" customWidth="1"/>
    <col min="13600" max="13600" width="2.85546875" style="2" customWidth="1"/>
    <col min="13601" max="13824" width="11.42578125" style="2"/>
    <col min="13825" max="13825" width="2.85546875" style="2" customWidth="1"/>
    <col min="13826" max="13826" width="45.85546875" style="2" customWidth="1"/>
    <col min="13827" max="13827" width="5.28515625" style="2" customWidth="1"/>
    <col min="13828" max="13831" width="15.7109375" style="2" customWidth="1"/>
    <col min="13832" max="13832" width="2.85546875" style="2" customWidth="1"/>
    <col min="13833" max="13836" width="15.7109375" style="2" customWidth="1"/>
    <col min="13837" max="13837" width="2.85546875" style="2" customWidth="1"/>
    <col min="13838" max="13838" width="10.85546875" style="2" customWidth="1"/>
    <col min="13839" max="13839" width="2.85546875" style="2" customWidth="1"/>
    <col min="13840" max="13841" width="15.7109375" style="2" customWidth="1"/>
    <col min="13842" max="13843" width="2.85546875" style="2" customWidth="1"/>
    <col min="13844" max="13844" width="45.85546875" style="2" customWidth="1"/>
    <col min="13845" max="13848" width="15.7109375" style="2" customWidth="1"/>
    <col min="13849" max="13849" width="2.85546875" style="2" customWidth="1"/>
    <col min="13850" max="13853" width="15.7109375" style="2" customWidth="1"/>
    <col min="13854" max="13854" width="2.85546875" style="2" customWidth="1"/>
    <col min="13855" max="13855" width="10.85546875" style="2" customWidth="1"/>
    <col min="13856" max="13856" width="2.85546875" style="2" customWidth="1"/>
    <col min="13857" max="14080" width="11.42578125" style="2"/>
    <col min="14081" max="14081" width="2.85546875" style="2" customWidth="1"/>
    <col min="14082" max="14082" width="45.85546875" style="2" customWidth="1"/>
    <col min="14083" max="14083" width="5.28515625" style="2" customWidth="1"/>
    <col min="14084" max="14087" width="15.7109375" style="2" customWidth="1"/>
    <col min="14088" max="14088" width="2.85546875" style="2" customWidth="1"/>
    <col min="14089" max="14092" width="15.7109375" style="2" customWidth="1"/>
    <col min="14093" max="14093" width="2.85546875" style="2" customWidth="1"/>
    <col min="14094" max="14094" width="10.85546875" style="2" customWidth="1"/>
    <col min="14095" max="14095" width="2.85546875" style="2" customWidth="1"/>
    <col min="14096" max="14097" width="15.7109375" style="2" customWidth="1"/>
    <col min="14098" max="14099" width="2.85546875" style="2" customWidth="1"/>
    <col min="14100" max="14100" width="45.85546875" style="2" customWidth="1"/>
    <col min="14101" max="14104" width="15.7109375" style="2" customWidth="1"/>
    <col min="14105" max="14105" width="2.85546875" style="2" customWidth="1"/>
    <col min="14106" max="14109" width="15.7109375" style="2" customWidth="1"/>
    <col min="14110" max="14110" width="2.85546875" style="2" customWidth="1"/>
    <col min="14111" max="14111" width="10.85546875" style="2" customWidth="1"/>
    <col min="14112" max="14112" width="2.85546875" style="2" customWidth="1"/>
    <col min="14113" max="14336" width="11.42578125" style="2"/>
    <col min="14337" max="14337" width="2.85546875" style="2" customWidth="1"/>
    <col min="14338" max="14338" width="45.85546875" style="2" customWidth="1"/>
    <col min="14339" max="14339" width="5.28515625" style="2" customWidth="1"/>
    <col min="14340" max="14343" width="15.7109375" style="2" customWidth="1"/>
    <col min="14344" max="14344" width="2.85546875" style="2" customWidth="1"/>
    <col min="14345" max="14348" width="15.7109375" style="2" customWidth="1"/>
    <col min="14349" max="14349" width="2.85546875" style="2" customWidth="1"/>
    <col min="14350" max="14350" width="10.85546875" style="2" customWidth="1"/>
    <col min="14351" max="14351" width="2.85546875" style="2" customWidth="1"/>
    <col min="14352" max="14353" width="15.7109375" style="2" customWidth="1"/>
    <col min="14354" max="14355" width="2.85546875" style="2" customWidth="1"/>
    <col min="14356" max="14356" width="45.85546875" style="2" customWidth="1"/>
    <col min="14357" max="14360" width="15.7109375" style="2" customWidth="1"/>
    <col min="14361" max="14361" width="2.85546875" style="2" customWidth="1"/>
    <col min="14362" max="14365" width="15.7109375" style="2" customWidth="1"/>
    <col min="14366" max="14366" width="2.85546875" style="2" customWidth="1"/>
    <col min="14367" max="14367" width="10.85546875" style="2" customWidth="1"/>
    <col min="14368" max="14368" width="2.85546875" style="2" customWidth="1"/>
    <col min="14369" max="14592" width="11.42578125" style="2"/>
    <col min="14593" max="14593" width="2.85546875" style="2" customWidth="1"/>
    <col min="14594" max="14594" width="45.85546875" style="2" customWidth="1"/>
    <col min="14595" max="14595" width="5.28515625" style="2" customWidth="1"/>
    <col min="14596" max="14599" width="15.7109375" style="2" customWidth="1"/>
    <col min="14600" max="14600" width="2.85546875" style="2" customWidth="1"/>
    <col min="14601" max="14604" width="15.7109375" style="2" customWidth="1"/>
    <col min="14605" max="14605" width="2.85546875" style="2" customWidth="1"/>
    <col min="14606" max="14606" width="10.85546875" style="2" customWidth="1"/>
    <col min="14607" max="14607" width="2.85546875" style="2" customWidth="1"/>
    <col min="14608" max="14609" width="15.7109375" style="2" customWidth="1"/>
    <col min="14610" max="14611" width="2.85546875" style="2" customWidth="1"/>
    <col min="14612" max="14612" width="45.85546875" style="2" customWidth="1"/>
    <col min="14613" max="14616" width="15.7109375" style="2" customWidth="1"/>
    <col min="14617" max="14617" width="2.85546875" style="2" customWidth="1"/>
    <col min="14618" max="14621" width="15.7109375" style="2" customWidth="1"/>
    <col min="14622" max="14622" width="2.85546875" style="2" customWidth="1"/>
    <col min="14623" max="14623" width="10.85546875" style="2" customWidth="1"/>
    <col min="14624" max="14624" width="2.85546875" style="2" customWidth="1"/>
    <col min="14625" max="14848" width="11.42578125" style="2"/>
    <col min="14849" max="14849" width="2.85546875" style="2" customWidth="1"/>
    <col min="14850" max="14850" width="45.85546875" style="2" customWidth="1"/>
    <col min="14851" max="14851" width="5.28515625" style="2" customWidth="1"/>
    <col min="14852" max="14855" width="15.7109375" style="2" customWidth="1"/>
    <col min="14856" max="14856" width="2.85546875" style="2" customWidth="1"/>
    <col min="14857" max="14860" width="15.7109375" style="2" customWidth="1"/>
    <col min="14861" max="14861" width="2.85546875" style="2" customWidth="1"/>
    <col min="14862" max="14862" width="10.85546875" style="2" customWidth="1"/>
    <col min="14863" max="14863" width="2.85546875" style="2" customWidth="1"/>
    <col min="14864" max="14865" width="15.7109375" style="2" customWidth="1"/>
    <col min="14866" max="14867" width="2.85546875" style="2" customWidth="1"/>
    <col min="14868" max="14868" width="45.85546875" style="2" customWidth="1"/>
    <col min="14869" max="14872" width="15.7109375" style="2" customWidth="1"/>
    <col min="14873" max="14873" width="2.85546875" style="2" customWidth="1"/>
    <col min="14874" max="14877" width="15.7109375" style="2" customWidth="1"/>
    <col min="14878" max="14878" width="2.85546875" style="2" customWidth="1"/>
    <col min="14879" max="14879" width="10.85546875" style="2" customWidth="1"/>
    <col min="14880" max="14880" width="2.85546875" style="2" customWidth="1"/>
    <col min="14881" max="15104" width="11.42578125" style="2"/>
    <col min="15105" max="15105" width="2.85546875" style="2" customWidth="1"/>
    <col min="15106" max="15106" width="45.85546875" style="2" customWidth="1"/>
    <col min="15107" max="15107" width="5.28515625" style="2" customWidth="1"/>
    <col min="15108" max="15111" width="15.7109375" style="2" customWidth="1"/>
    <col min="15112" max="15112" width="2.85546875" style="2" customWidth="1"/>
    <col min="15113" max="15116" width="15.7109375" style="2" customWidth="1"/>
    <col min="15117" max="15117" width="2.85546875" style="2" customWidth="1"/>
    <col min="15118" max="15118" width="10.85546875" style="2" customWidth="1"/>
    <col min="15119" max="15119" width="2.85546875" style="2" customWidth="1"/>
    <col min="15120" max="15121" width="15.7109375" style="2" customWidth="1"/>
    <col min="15122" max="15123" width="2.85546875" style="2" customWidth="1"/>
    <col min="15124" max="15124" width="45.85546875" style="2" customWidth="1"/>
    <col min="15125" max="15128" width="15.7109375" style="2" customWidth="1"/>
    <col min="15129" max="15129" width="2.85546875" style="2" customWidth="1"/>
    <col min="15130" max="15133" width="15.7109375" style="2" customWidth="1"/>
    <col min="15134" max="15134" width="2.85546875" style="2" customWidth="1"/>
    <col min="15135" max="15135" width="10.85546875" style="2" customWidth="1"/>
    <col min="15136" max="15136" width="2.85546875" style="2" customWidth="1"/>
    <col min="15137" max="15360" width="11.42578125" style="2"/>
    <col min="15361" max="15361" width="2.85546875" style="2" customWidth="1"/>
    <col min="15362" max="15362" width="45.85546875" style="2" customWidth="1"/>
    <col min="15363" max="15363" width="5.28515625" style="2" customWidth="1"/>
    <col min="15364" max="15367" width="15.7109375" style="2" customWidth="1"/>
    <col min="15368" max="15368" width="2.85546875" style="2" customWidth="1"/>
    <col min="15369" max="15372" width="15.7109375" style="2" customWidth="1"/>
    <col min="15373" max="15373" width="2.85546875" style="2" customWidth="1"/>
    <col min="15374" max="15374" width="10.85546875" style="2" customWidth="1"/>
    <col min="15375" max="15375" width="2.85546875" style="2" customWidth="1"/>
    <col min="15376" max="15377" width="15.7109375" style="2" customWidth="1"/>
    <col min="15378" max="15379" width="2.85546875" style="2" customWidth="1"/>
    <col min="15380" max="15380" width="45.85546875" style="2" customWidth="1"/>
    <col min="15381" max="15384" width="15.7109375" style="2" customWidth="1"/>
    <col min="15385" max="15385" width="2.85546875" style="2" customWidth="1"/>
    <col min="15386" max="15389" width="15.7109375" style="2" customWidth="1"/>
    <col min="15390" max="15390" width="2.85546875" style="2" customWidth="1"/>
    <col min="15391" max="15391" width="10.85546875" style="2" customWidth="1"/>
    <col min="15392" max="15392" width="2.85546875" style="2" customWidth="1"/>
    <col min="15393" max="15616" width="11.42578125" style="2"/>
    <col min="15617" max="15617" width="2.85546875" style="2" customWidth="1"/>
    <col min="15618" max="15618" width="45.85546875" style="2" customWidth="1"/>
    <col min="15619" max="15619" width="5.28515625" style="2" customWidth="1"/>
    <col min="15620" max="15623" width="15.7109375" style="2" customWidth="1"/>
    <col min="15624" max="15624" width="2.85546875" style="2" customWidth="1"/>
    <col min="15625" max="15628" width="15.7109375" style="2" customWidth="1"/>
    <col min="15629" max="15629" width="2.85546875" style="2" customWidth="1"/>
    <col min="15630" max="15630" width="10.85546875" style="2" customWidth="1"/>
    <col min="15631" max="15631" width="2.85546875" style="2" customWidth="1"/>
    <col min="15632" max="15633" width="15.7109375" style="2" customWidth="1"/>
    <col min="15634" max="15635" width="2.85546875" style="2" customWidth="1"/>
    <col min="15636" max="15636" width="45.85546875" style="2" customWidth="1"/>
    <col min="15637" max="15640" width="15.7109375" style="2" customWidth="1"/>
    <col min="15641" max="15641" width="2.85546875" style="2" customWidth="1"/>
    <col min="15642" max="15645" width="15.7109375" style="2" customWidth="1"/>
    <col min="15646" max="15646" width="2.85546875" style="2" customWidth="1"/>
    <col min="15647" max="15647" width="10.85546875" style="2" customWidth="1"/>
    <col min="15648" max="15648" width="2.85546875" style="2" customWidth="1"/>
    <col min="15649" max="15872" width="11.42578125" style="2"/>
    <col min="15873" max="15873" width="2.85546875" style="2" customWidth="1"/>
    <col min="15874" max="15874" width="45.85546875" style="2" customWidth="1"/>
    <col min="15875" max="15875" width="5.28515625" style="2" customWidth="1"/>
    <col min="15876" max="15879" width="15.7109375" style="2" customWidth="1"/>
    <col min="15880" max="15880" width="2.85546875" style="2" customWidth="1"/>
    <col min="15881" max="15884" width="15.7109375" style="2" customWidth="1"/>
    <col min="15885" max="15885" width="2.85546875" style="2" customWidth="1"/>
    <col min="15886" max="15886" width="10.85546875" style="2" customWidth="1"/>
    <col min="15887" max="15887" width="2.85546875" style="2" customWidth="1"/>
    <col min="15888" max="15889" width="15.7109375" style="2" customWidth="1"/>
    <col min="15890" max="15891" width="2.85546875" style="2" customWidth="1"/>
    <col min="15892" max="15892" width="45.85546875" style="2" customWidth="1"/>
    <col min="15893" max="15896" width="15.7109375" style="2" customWidth="1"/>
    <col min="15897" max="15897" width="2.85546875" style="2" customWidth="1"/>
    <col min="15898" max="15901" width="15.7109375" style="2" customWidth="1"/>
    <col min="15902" max="15902" width="2.85546875" style="2" customWidth="1"/>
    <col min="15903" max="15903" width="10.85546875" style="2" customWidth="1"/>
    <col min="15904" max="15904" width="2.85546875" style="2" customWidth="1"/>
    <col min="15905" max="16128" width="11.42578125" style="2"/>
    <col min="16129" max="16129" width="2.85546875" style="2" customWidth="1"/>
    <col min="16130" max="16130" width="45.85546875" style="2" customWidth="1"/>
    <col min="16131" max="16131" width="5.28515625" style="2" customWidth="1"/>
    <col min="16132" max="16135" width="15.7109375" style="2" customWidth="1"/>
    <col min="16136" max="16136" width="2.85546875" style="2" customWidth="1"/>
    <col min="16137" max="16140" width="15.7109375" style="2" customWidth="1"/>
    <col min="16141" max="16141" width="2.85546875" style="2" customWidth="1"/>
    <col min="16142" max="16142" width="10.85546875" style="2" customWidth="1"/>
    <col min="16143" max="16143" width="2.85546875" style="2" customWidth="1"/>
    <col min="16144" max="16145" width="15.7109375" style="2" customWidth="1"/>
    <col min="16146" max="16147" width="2.85546875" style="2" customWidth="1"/>
    <col min="16148" max="16148" width="45.85546875" style="2" customWidth="1"/>
    <col min="16149" max="16152" width="15.7109375" style="2" customWidth="1"/>
    <col min="16153" max="16153" width="2.85546875" style="2" customWidth="1"/>
    <col min="16154" max="16157" width="15.7109375" style="2" customWidth="1"/>
    <col min="16158" max="16158" width="2.85546875" style="2" customWidth="1"/>
    <col min="16159" max="16159" width="10.85546875" style="2" customWidth="1"/>
    <col min="16160" max="16160" width="2.85546875" style="2" customWidth="1"/>
    <col min="16161" max="16384" width="11.42578125" style="2"/>
  </cols>
  <sheetData>
    <row r="1" spans="1:32" ht="12" customHeight="1" x14ac:dyDescent="0.25">
      <c r="A1" s="112"/>
      <c r="B1" s="112"/>
      <c r="C1" s="5"/>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row>
    <row r="2" spans="1:32" ht="12" customHeight="1" x14ac:dyDescent="0.25">
      <c r="A2" s="112"/>
      <c r="B2" s="113" t="s">
        <v>772</v>
      </c>
      <c r="C2" s="5"/>
      <c r="D2" s="112"/>
      <c r="E2" s="112"/>
      <c r="F2" s="112"/>
      <c r="G2" s="112"/>
      <c r="H2" s="112"/>
      <c r="I2" s="112"/>
      <c r="J2" s="112"/>
      <c r="K2" s="112"/>
      <c r="L2" s="112"/>
      <c r="M2" s="112"/>
      <c r="N2" s="112"/>
      <c r="O2" s="112"/>
      <c r="P2" s="112"/>
      <c r="Q2" s="112"/>
      <c r="R2" s="112"/>
      <c r="S2" s="112"/>
      <c r="T2" s="113"/>
      <c r="U2" s="112"/>
      <c r="V2" s="112"/>
      <c r="W2" s="112"/>
      <c r="X2" s="112"/>
      <c r="Y2" s="112"/>
      <c r="Z2" s="112"/>
      <c r="AA2" s="112"/>
      <c r="AB2" s="112"/>
      <c r="AC2" s="112"/>
      <c r="AD2" s="112"/>
      <c r="AE2" s="112"/>
      <c r="AF2" s="112"/>
    </row>
    <row r="3" spans="1:32" ht="12" customHeight="1" x14ac:dyDescent="0.25">
      <c r="A3" s="112"/>
      <c r="B3" s="113" t="s">
        <v>300</v>
      </c>
      <c r="C3" s="5"/>
      <c r="D3" s="112"/>
      <c r="E3" s="112"/>
      <c r="F3" s="112"/>
      <c r="G3" s="112"/>
      <c r="H3" s="112"/>
      <c r="I3" s="112"/>
      <c r="J3" s="112"/>
      <c r="K3" s="112"/>
      <c r="L3" s="112"/>
      <c r="M3" s="112"/>
      <c r="N3" s="112"/>
      <c r="O3" s="112"/>
      <c r="P3" s="112"/>
      <c r="Q3" s="112"/>
      <c r="R3" s="112"/>
      <c r="S3" s="112"/>
      <c r="T3" s="113" t="s">
        <v>300</v>
      </c>
      <c r="U3" s="112"/>
      <c r="V3" s="112"/>
      <c r="W3" s="112"/>
      <c r="X3" s="112"/>
      <c r="Y3" s="112"/>
      <c r="Z3" s="112"/>
      <c r="AA3" s="112"/>
      <c r="AB3" s="112"/>
      <c r="AC3" s="112"/>
      <c r="AD3" s="112"/>
      <c r="AE3" s="112"/>
      <c r="AF3" s="112"/>
    </row>
    <row r="4" spans="1:32" ht="12" customHeight="1" x14ac:dyDescent="0.25">
      <c r="A4" s="112"/>
      <c r="B4" s="116" t="s">
        <v>2</v>
      </c>
      <c r="C4" s="5"/>
      <c r="D4" s="112"/>
      <c r="E4" s="112"/>
      <c r="F4" s="112"/>
      <c r="G4" s="112"/>
      <c r="H4" s="112"/>
      <c r="I4" s="112"/>
      <c r="J4" s="112"/>
      <c r="K4" s="112"/>
      <c r="L4" s="112"/>
      <c r="M4" s="112"/>
      <c r="N4" s="112"/>
      <c r="O4" s="112"/>
      <c r="P4" s="112"/>
      <c r="Q4" s="112"/>
      <c r="R4" s="112"/>
      <c r="S4" s="112"/>
      <c r="T4" s="116" t="s">
        <v>3</v>
      </c>
      <c r="U4" s="112"/>
      <c r="V4" s="112"/>
      <c r="W4" s="112"/>
      <c r="X4" s="112"/>
      <c r="Y4" s="112"/>
      <c r="Z4" s="112"/>
      <c r="AA4" s="112"/>
      <c r="AB4" s="112"/>
      <c r="AC4" s="112"/>
      <c r="AD4" s="112"/>
      <c r="AE4" s="112"/>
      <c r="AF4" s="112"/>
    </row>
    <row r="5" spans="1:32" ht="12" customHeight="1" x14ac:dyDescent="0.25">
      <c r="A5" s="12"/>
      <c r="B5" s="2061" t="s">
        <v>4</v>
      </c>
      <c r="C5" s="2061" t="s">
        <v>5</v>
      </c>
      <c r="D5" s="1363"/>
      <c r="E5" s="2061">
        <v>2015</v>
      </c>
      <c r="F5" s="2061"/>
      <c r="G5" s="2061"/>
      <c r="H5" s="12"/>
      <c r="I5" s="1363"/>
      <c r="J5" s="2061">
        <v>2014</v>
      </c>
      <c r="K5" s="2061"/>
      <c r="L5" s="2061"/>
      <c r="M5" s="12"/>
      <c r="N5" s="2062" t="s">
        <v>732</v>
      </c>
      <c r="O5" s="12"/>
      <c r="P5" s="2062" t="s">
        <v>10</v>
      </c>
      <c r="Q5" s="2062" t="s">
        <v>267</v>
      </c>
      <c r="R5" s="12"/>
      <c r="S5" s="12"/>
      <c r="T5" s="2061" t="s">
        <v>4</v>
      </c>
      <c r="U5" s="1363"/>
      <c r="V5" s="2061">
        <v>2015</v>
      </c>
      <c r="W5" s="2061"/>
      <c r="X5" s="2061"/>
      <c r="Y5" s="12"/>
      <c r="Z5" s="1363"/>
      <c r="AA5" s="2061">
        <v>2014</v>
      </c>
      <c r="AB5" s="2061"/>
      <c r="AC5" s="2061"/>
      <c r="AD5" s="12"/>
      <c r="AE5" s="2062" t="s">
        <v>732</v>
      </c>
      <c r="AF5" s="12"/>
    </row>
    <row r="6" spans="1:32" ht="12" customHeight="1" x14ac:dyDescent="0.25">
      <c r="A6" s="12"/>
      <c r="B6" s="2061"/>
      <c r="C6" s="2061"/>
      <c r="D6" s="2061" t="s">
        <v>201</v>
      </c>
      <c r="E6" s="2062" t="s">
        <v>741</v>
      </c>
      <c r="F6" s="2062" t="s">
        <v>742</v>
      </c>
      <c r="G6" s="2061" t="s">
        <v>743</v>
      </c>
      <c r="H6" s="12"/>
      <c r="I6" s="1363" t="s">
        <v>201</v>
      </c>
      <c r="J6" s="2062" t="s">
        <v>741</v>
      </c>
      <c r="K6" s="2062" t="s">
        <v>742</v>
      </c>
      <c r="L6" s="2061" t="s">
        <v>743</v>
      </c>
      <c r="M6" s="12"/>
      <c r="N6" s="2062"/>
      <c r="O6" s="12"/>
      <c r="P6" s="2062"/>
      <c r="Q6" s="2062"/>
      <c r="R6" s="12"/>
      <c r="S6" s="12"/>
      <c r="T6" s="2061"/>
      <c r="U6" s="1363" t="s">
        <v>201</v>
      </c>
      <c r="V6" s="2062" t="s">
        <v>741</v>
      </c>
      <c r="W6" s="2062" t="s">
        <v>742</v>
      </c>
      <c r="X6" s="2061" t="s">
        <v>743</v>
      </c>
      <c r="Y6" s="12"/>
      <c r="Z6" s="1363" t="s">
        <v>201</v>
      </c>
      <c r="AA6" s="2062" t="s">
        <v>741</v>
      </c>
      <c r="AB6" s="2062" t="s">
        <v>742</v>
      </c>
      <c r="AC6" s="2061" t="s">
        <v>743</v>
      </c>
      <c r="AD6" s="12"/>
      <c r="AE6" s="2062"/>
      <c r="AF6" s="12"/>
    </row>
    <row r="7" spans="1:32" ht="12" customHeight="1" x14ac:dyDescent="0.25">
      <c r="A7" s="12"/>
      <c r="B7" s="2061"/>
      <c r="C7" s="2061"/>
      <c r="D7" s="2061"/>
      <c r="E7" s="2062"/>
      <c r="F7" s="2062"/>
      <c r="G7" s="2061"/>
      <c r="H7" s="12"/>
      <c r="I7" s="1363"/>
      <c r="J7" s="2062"/>
      <c r="K7" s="2062"/>
      <c r="L7" s="2061"/>
      <c r="M7" s="12"/>
      <c r="N7" s="2062"/>
      <c r="O7" s="12"/>
      <c r="P7" s="2062"/>
      <c r="Q7" s="2062"/>
      <c r="R7" s="12"/>
      <c r="S7" s="12"/>
      <c r="T7" s="2061"/>
      <c r="U7" s="1363"/>
      <c r="V7" s="2062"/>
      <c r="W7" s="2062"/>
      <c r="X7" s="2061"/>
      <c r="Y7" s="12"/>
      <c r="Z7" s="1363"/>
      <c r="AA7" s="2062"/>
      <c r="AB7" s="2062"/>
      <c r="AC7" s="2061"/>
      <c r="AD7" s="12"/>
      <c r="AE7" s="2062"/>
      <c r="AF7" s="12"/>
    </row>
    <row r="8" spans="1:32" ht="12" customHeight="1" x14ac:dyDescent="0.25">
      <c r="A8" s="16"/>
      <c r="B8" s="16"/>
      <c r="C8" s="16"/>
      <c r="D8" s="16"/>
      <c r="E8" s="16"/>
      <c r="F8" s="16"/>
      <c r="G8" s="16"/>
      <c r="H8" s="16"/>
      <c r="I8" s="16"/>
      <c r="J8" s="16"/>
      <c r="K8" s="16"/>
      <c r="L8" s="16"/>
      <c r="M8" s="16"/>
      <c r="N8" s="19"/>
      <c r="O8" s="16"/>
      <c r="P8" s="19"/>
      <c r="Q8" s="16"/>
      <c r="R8" s="16"/>
      <c r="S8" s="16"/>
      <c r="T8" s="16"/>
      <c r="U8" s="16"/>
      <c r="V8" s="16"/>
      <c r="W8" s="16"/>
      <c r="X8" s="16"/>
      <c r="Y8" s="16"/>
      <c r="Z8" s="16"/>
      <c r="AA8" s="16"/>
      <c r="AB8" s="16"/>
      <c r="AC8" s="16"/>
      <c r="AD8" s="16"/>
      <c r="AE8" s="19"/>
      <c r="AF8" s="16"/>
    </row>
    <row r="9" spans="1:32" ht="12" customHeight="1" x14ac:dyDescent="0.25">
      <c r="A9" s="112"/>
      <c r="B9" s="1364" t="s">
        <v>11</v>
      </c>
      <c r="C9" s="118"/>
      <c r="D9" s="21"/>
      <c r="E9" s="21"/>
      <c r="F9" s="21"/>
      <c r="G9" s="21"/>
      <c r="H9" s="112"/>
      <c r="I9" s="190"/>
      <c r="J9" s="21"/>
      <c r="K9" s="21"/>
      <c r="L9" s="21"/>
      <c r="M9" s="112"/>
      <c r="N9" s="192"/>
      <c r="O9" s="112"/>
      <c r="P9" s="23"/>
      <c r="Q9" s="2"/>
      <c r="R9" s="112"/>
      <c r="S9" s="112"/>
      <c r="T9" s="1364" t="s">
        <v>11</v>
      </c>
      <c r="U9" s="21"/>
      <c r="V9" s="21"/>
      <c r="W9" s="21"/>
      <c r="X9" s="21"/>
      <c r="Y9" s="112"/>
      <c r="Z9" s="21"/>
      <c r="AA9" s="21"/>
      <c r="AB9" s="21"/>
      <c r="AC9" s="21"/>
      <c r="AD9" s="112"/>
      <c r="AE9" s="23"/>
      <c r="AF9" s="112"/>
    </row>
    <row r="10" spans="1:32" ht="12" customHeight="1" x14ac:dyDescent="0.25">
      <c r="A10" s="113"/>
      <c r="B10" s="260" t="s">
        <v>135</v>
      </c>
      <c r="C10" s="1270" t="s">
        <v>565</v>
      </c>
      <c r="D10" s="1504">
        <v>44.36</v>
      </c>
      <c r="E10" s="1547">
        <v>0</v>
      </c>
      <c r="F10" s="1547">
        <v>44.36</v>
      </c>
      <c r="G10" s="733">
        <v>0</v>
      </c>
      <c r="H10" s="317"/>
      <c r="I10" s="1349">
        <f>SUM(J10:L10)</f>
        <v>50.5</v>
      </c>
      <c r="J10" s="1359">
        <v>0</v>
      </c>
      <c r="K10" s="1359">
        <v>50.5</v>
      </c>
      <c r="L10" s="1359">
        <v>0</v>
      </c>
      <c r="M10" s="1381"/>
      <c r="N10" s="1348">
        <f>D10/I10-1</f>
        <v>-0.12158415841584158</v>
      </c>
      <c r="O10" s="113"/>
      <c r="P10" s="1374">
        <v>2</v>
      </c>
      <c r="Q10" s="1375">
        <v>2</v>
      </c>
      <c r="R10" s="113"/>
      <c r="S10" s="113"/>
      <c r="T10" s="260" t="s">
        <v>135</v>
      </c>
      <c r="U10" s="1349">
        <f>SUM(V10:X10)</f>
        <v>22.18</v>
      </c>
      <c r="V10" s="1359">
        <f t="shared" ref="V10:X12" si="0">E10/$P10</f>
        <v>0</v>
      </c>
      <c r="W10" s="1359">
        <f t="shared" si="0"/>
        <v>22.18</v>
      </c>
      <c r="X10" s="1359">
        <f t="shared" si="0"/>
        <v>0</v>
      </c>
      <c r="Y10" s="113"/>
      <c r="Z10" s="1349">
        <f>SUM(AA10:AC10)</f>
        <v>25.25</v>
      </c>
      <c r="AA10" s="1359">
        <f t="shared" ref="AA10:AC13" si="1">J10/$Q10</f>
        <v>0</v>
      </c>
      <c r="AB10" s="1359">
        <f t="shared" si="1"/>
        <v>25.25</v>
      </c>
      <c r="AC10" s="1359">
        <f t="shared" si="1"/>
        <v>0</v>
      </c>
      <c r="AD10" s="29"/>
      <c r="AE10" s="1382">
        <f>U10/Z10-1</f>
        <v>-0.12158415841584158</v>
      </c>
      <c r="AF10" s="113"/>
    </row>
    <row r="11" spans="1:32" ht="12" customHeight="1" x14ac:dyDescent="0.25">
      <c r="A11" s="112"/>
      <c r="B11" s="32" t="s">
        <v>136</v>
      </c>
      <c r="C11" s="349" t="s">
        <v>26</v>
      </c>
      <c r="D11" s="1505">
        <v>4694.01</v>
      </c>
      <c r="E11" s="176">
        <v>2489.11</v>
      </c>
      <c r="F11" s="176">
        <v>2174.3200000000002</v>
      </c>
      <c r="G11" s="615">
        <v>30.57</v>
      </c>
      <c r="H11" s="199"/>
      <c r="I11" s="175">
        <f>SUM(J11:L11)</f>
        <v>3095.99</v>
      </c>
      <c r="J11" s="176">
        <v>2149.1</v>
      </c>
      <c r="K11" s="176">
        <v>870.41</v>
      </c>
      <c r="L11" s="176">
        <v>76.48</v>
      </c>
      <c r="M11" s="803"/>
      <c r="N11" s="1352">
        <f>D11/I11-1</f>
        <v>0.51615799792634998</v>
      </c>
      <c r="O11" s="112"/>
      <c r="P11" s="37">
        <v>1</v>
      </c>
      <c r="Q11" s="38">
        <v>1</v>
      </c>
      <c r="R11" s="112"/>
      <c r="S11" s="112"/>
      <c r="T11" s="32" t="s">
        <v>136</v>
      </c>
      <c r="U11" s="175">
        <f>SUM(V11:X11)</f>
        <v>4694</v>
      </c>
      <c r="V11" s="176">
        <f t="shared" si="0"/>
        <v>2489.11</v>
      </c>
      <c r="W11" s="176">
        <f t="shared" si="0"/>
        <v>2174.3200000000002</v>
      </c>
      <c r="X11" s="176">
        <f t="shared" si="0"/>
        <v>30.57</v>
      </c>
      <c r="Y11" s="112"/>
      <c r="Z11" s="175">
        <f>SUM(AA11:AC11)</f>
        <v>3095.99</v>
      </c>
      <c r="AA11" s="176">
        <f t="shared" si="1"/>
        <v>2149.1</v>
      </c>
      <c r="AB11" s="176">
        <f t="shared" si="1"/>
        <v>870.41</v>
      </c>
      <c r="AC11" s="176">
        <f t="shared" si="1"/>
        <v>76.48</v>
      </c>
      <c r="AD11" s="36"/>
      <c r="AE11" s="1383">
        <f>U11/Z11-1</f>
        <v>0.51615476794175708</v>
      </c>
      <c r="AF11" s="112"/>
    </row>
    <row r="12" spans="1:32" ht="12" customHeight="1" x14ac:dyDescent="0.25">
      <c r="A12" s="112"/>
      <c r="B12" s="32" t="s">
        <v>137</v>
      </c>
      <c r="C12" s="349" t="s">
        <v>567</v>
      </c>
      <c r="D12" s="1505">
        <v>4268023.67</v>
      </c>
      <c r="E12" s="176">
        <v>91239.7</v>
      </c>
      <c r="F12" s="176">
        <v>4176780</v>
      </c>
      <c r="G12" s="615">
        <v>0</v>
      </c>
      <c r="H12" s="199"/>
      <c r="I12" s="175">
        <f>SUM(J12:L12)</f>
        <v>4379180.3</v>
      </c>
      <c r="J12" s="176">
        <v>242214</v>
      </c>
      <c r="K12" s="176">
        <v>4135710</v>
      </c>
      <c r="L12" s="176">
        <v>1256.3</v>
      </c>
      <c r="M12" s="803"/>
      <c r="N12" s="1352">
        <f>D12/I12-1</f>
        <v>-2.5382976352903319E-2</v>
      </c>
      <c r="O12" s="112"/>
      <c r="P12" s="37">
        <v>527.03899999999999</v>
      </c>
      <c r="Q12" s="38">
        <v>529.72500000000002</v>
      </c>
      <c r="R12" s="112"/>
      <c r="S12" s="112"/>
      <c r="T12" s="32" t="s">
        <v>137</v>
      </c>
      <c r="U12" s="175">
        <f>SUM(V12:X12)</f>
        <v>8098.1098173000482</v>
      </c>
      <c r="V12" s="176">
        <f t="shared" si="0"/>
        <v>173.11754917567771</v>
      </c>
      <c r="W12" s="176">
        <f t="shared" si="0"/>
        <v>7924.9922681243706</v>
      </c>
      <c r="X12" s="176">
        <f t="shared" si="0"/>
        <v>0</v>
      </c>
      <c r="Y12" s="112"/>
      <c r="Z12" s="175">
        <f>SUM(AA12:AC12)</f>
        <v>8266.8937656331109</v>
      </c>
      <c r="AA12" s="176">
        <f t="shared" si="1"/>
        <v>457.24479682854309</v>
      </c>
      <c r="AB12" s="176">
        <f t="shared" si="1"/>
        <v>7807.2773608948037</v>
      </c>
      <c r="AC12" s="176">
        <f t="shared" si="1"/>
        <v>2.3716079097645002</v>
      </c>
      <c r="AD12" s="36"/>
      <c r="AE12" s="1383">
        <f>U12/Z12-1</f>
        <v>-2.0416852220204729E-2</v>
      </c>
      <c r="AF12" s="112"/>
    </row>
    <row r="13" spans="1:32" ht="12" customHeight="1" x14ac:dyDescent="0.25">
      <c r="A13" s="112"/>
      <c r="B13" s="42" t="s">
        <v>146</v>
      </c>
      <c r="C13" s="352" t="s">
        <v>568</v>
      </c>
      <c r="D13" s="613" t="s">
        <v>131</v>
      </c>
      <c r="E13" s="616" t="s">
        <v>131</v>
      </c>
      <c r="F13" s="616" t="s">
        <v>131</v>
      </c>
      <c r="G13" s="617" t="s">
        <v>131</v>
      </c>
      <c r="H13" s="199"/>
      <c r="I13" s="810">
        <f>SUM(J13:L13)</f>
        <v>10.199999999999999</v>
      </c>
      <c r="J13" s="811">
        <v>10.199999999999999</v>
      </c>
      <c r="K13" s="811">
        <v>0</v>
      </c>
      <c r="L13" s="811">
        <v>0</v>
      </c>
      <c r="M13" s="803"/>
      <c r="N13" s="1354" t="s">
        <v>131</v>
      </c>
      <c r="O13" s="112"/>
      <c r="P13" s="45">
        <v>118.563</v>
      </c>
      <c r="Q13" s="38">
        <v>112.94199999999999</v>
      </c>
      <c r="R13" s="112"/>
      <c r="S13" s="112"/>
      <c r="T13" s="42" t="s">
        <v>146</v>
      </c>
      <c r="U13" s="180" t="s">
        <v>131</v>
      </c>
      <c r="V13" s="181" t="s">
        <v>131</v>
      </c>
      <c r="W13" s="181" t="s">
        <v>131</v>
      </c>
      <c r="X13" s="181" t="s">
        <v>131</v>
      </c>
      <c r="Y13" s="112"/>
      <c r="Z13" s="180">
        <f>SUM(AA13:AC13)</f>
        <v>9.0311841476155896E-2</v>
      </c>
      <c r="AA13" s="181">
        <f t="shared" si="1"/>
        <v>9.0311841476155896E-2</v>
      </c>
      <c r="AB13" s="181">
        <f t="shared" si="1"/>
        <v>0</v>
      </c>
      <c r="AC13" s="181">
        <f t="shared" si="1"/>
        <v>0</v>
      </c>
      <c r="AD13" s="36"/>
      <c r="AE13" s="1384" t="s">
        <v>131</v>
      </c>
      <c r="AF13" s="112"/>
    </row>
    <row r="14" spans="1:32" ht="12" customHeight="1" x14ac:dyDescent="0.25">
      <c r="A14" s="112"/>
      <c r="B14" s="48"/>
      <c r="C14" s="183"/>
      <c r="D14" s="893"/>
      <c r="E14" s="893"/>
      <c r="F14" s="893"/>
      <c r="G14" s="893"/>
      <c r="H14" s="199"/>
      <c r="I14" s="893"/>
      <c r="J14" s="893"/>
      <c r="K14" s="893"/>
      <c r="L14" s="893"/>
      <c r="M14" s="204"/>
      <c r="N14" s="1355"/>
      <c r="O14" s="112"/>
      <c r="P14" s="51"/>
      <c r="Q14" s="52"/>
      <c r="R14" s="112"/>
      <c r="S14" s="112"/>
      <c r="T14" s="157" t="s">
        <v>30</v>
      </c>
      <c r="U14" s="185">
        <f>SUM(U10:U13)</f>
        <v>12814.289817300049</v>
      </c>
      <c r="V14" s="48"/>
      <c r="W14" s="48"/>
      <c r="X14" s="48"/>
      <c r="Y14" s="112"/>
      <c r="Z14" s="185">
        <f>SUM(Z10:Z13)</f>
        <v>11388.224077474586</v>
      </c>
      <c r="AA14" s="48"/>
      <c r="AB14" s="48"/>
      <c r="AC14" s="48"/>
      <c r="AD14" s="112"/>
      <c r="AE14" s="1385">
        <f>U14/Z14-1</f>
        <v>0.12522283809344414</v>
      </c>
      <c r="AF14" s="112"/>
    </row>
    <row r="15" spans="1:32" ht="12" customHeight="1" x14ac:dyDescent="0.25">
      <c r="A15" s="187"/>
      <c r="B15" s="48"/>
      <c r="C15" s="183"/>
      <c r="D15" s="893"/>
      <c r="E15" s="893"/>
      <c r="F15" s="893"/>
      <c r="G15" s="893"/>
      <c r="H15" s="807"/>
      <c r="I15" s="893"/>
      <c r="J15" s="893"/>
      <c r="K15" s="893"/>
      <c r="L15" s="893"/>
      <c r="M15" s="1386"/>
      <c r="N15" s="1355"/>
      <c r="O15" s="187"/>
      <c r="P15" s="51"/>
      <c r="Q15" s="52"/>
      <c r="R15" s="187"/>
      <c r="S15" s="187"/>
      <c r="T15" s="48"/>
      <c r="U15" s="48"/>
      <c r="V15" s="48"/>
      <c r="W15" s="48"/>
      <c r="X15" s="48"/>
      <c r="Y15" s="187"/>
      <c r="Z15" s="48"/>
      <c r="AA15" s="48"/>
      <c r="AB15" s="48"/>
      <c r="AC15" s="48"/>
      <c r="AD15" s="187"/>
      <c r="AE15" s="1387"/>
      <c r="AF15" s="187"/>
    </row>
    <row r="16" spans="1:32" ht="12" customHeight="1" x14ac:dyDescent="0.25">
      <c r="A16" s="187"/>
      <c r="B16" s="1364" t="s">
        <v>31</v>
      </c>
      <c r="C16" s="118"/>
      <c r="D16" s="49"/>
      <c r="E16" s="36"/>
      <c r="F16" s="36"/>
      <c r="G16" s="36"/>
      <c r="H16" s="807"/>
      <c r="I16" s="49"/>
      <c r="J16" s="36"/>
      <c r="K16" s="36"/>
      <c r="L16" s="36"/>
      <c r="M16" s="1386"/>
      <c r="N16" s="1358"/>
      <c r="O16" s="187"/>
      <c r="P16" s="61"/>
      <c r="Q16" s="52"/>
      <c r="R16" s="187"/>
      <c r="S16" s="187"/>
      <c r="T16" s="1364" t="s">
        <v>31</v>
      </c>
      <c r="U16" s="190"/>
      <c r="V16" s="21"/>
      <c r="W16" s="21"/>
      <c r="X16" s="21"/>
      <c r="Y16" s="187"/>
      <c r="Z16" s="190"/>
      <c r="AA16" s="21"/>
      <c r="AB16" s="21"/>
      <c r="AC16" s="21"/>
      <c r="AD16" s="187"/>
      <c r="AE16" s="1388"/>
      <c r="AF16" s="187"/>
    </row>
    <row r="17" spans="1:32" ht="12" customHeight="1" x14ac:dyDescent="0.25">
      <c r="A17" s="113"/>
      <c r="B17" s="260" t="s">
        <v>151</v>
      </c>
      <c r="C17" s="1345" t="s">
        <v>152</v>
      </c>
      <c r="D17" s="1349">
        <v>7</v>
      </c>
      <c r="E17" s="1359">
        <v>7</v>
      </c>
      <c r="F17" s="1359">
        <v>0</v>
      </c>
      <c r="G17" s="1359">
        <v>0</v>
      </c>
      <c r="H17" s="317"/>
      <c r="I17" s="1349">
        <f>SUM(J17:L17)</f>
        <v>5.67</v>
      </c>
      <c r="J17" s="1359">
        <v>5.67</v>
      </c>
      <c r="K17" s="1359">
        <v>0</v>
      </c>
      <c r="L17" s="1359">
        <v>0</v>
      </c>
      <c r="M17" s="1381"/>
      <c r="N17" s="1348">
        <f>D17/I17-1</f>
        <v>0.23456790123456783</v>
      </c>
      <c r="O17" s="113"/>
      <c r="P17" s="1045">
        <v>76.757599999999996</v>
      </c>
      <c r="Q17" s="1265">
        <v>76.599800000000002</v>
      </c>
      <c r="R17" s="113"/>
      <c r="S17" s="113"/>
      <c r="T17" s="260" t="s">
        <v>151</v>
      </c>
      <c r="U17" s="1349">
        <f>SUM(V17:X17)</f>
        <v>9.119618122505134E-2</v>
      </c>
      <c r="V17" s="1359">
        <f t="shared" ref="V17:X19" si="2">E17/$P17</f>
        <v>9.119618122505134E-2</v>
      </c>
      <c r="W17" s="1359">
        <f t="shared" si="2"/>
        <v>0</v>
      </c>
      <c r="X17" s="1359">
        <f t="shared" si="2"/>
        <v>0</v>
      </c>
      <c r="Y17" s="113"/>
      <c r="Z17" s="1349">
        <f>SUM(AA17:AC17)</f>
        <v>7.4021080994989538E-2</v>
      </c>
      <c r="AA17" s="1359">
        <f t="shared" ref="AA17:AC18" si="3">J17/$Q17</f>
        <v>7.4021080994989538E-2</v>
      </c>
      <c r="AB17" s="1359">
        <f t="shared" si="3"/>
        <v>0</v>
      </c>
      <c r="AC17" s="1359">
        <f t="shared" si="3"/>
        <v>0</v>
      </c>
      <c r="AD17" s="29"/>
      <c r="AE17" s="1382">
        <f>U17/Z17-1</f>
        <v>0.23202984878354282</v>
      </c>
      <c r="AF17" s="113"/>
    </row>
    <row r="18" spans="1:32" ht="12" customHeight="1" x14ac:dyDescent="0.25">
      <c r="A18" s="112"/>
      <c r="B18" s="32" t="s">
        <v>154</v>
      </c>
      <c r="C18" s="174" t="s">
        <v>152</v>
      </c>
      <c r="D18" s="194">
        <v>126.69</v>
      </c>
      <c r="E18" s="195">
        <v>126.69</v>
      </c>
      <c r="F18" s="195">
        <v>0</v>
      </c>
      <c r="G18" s="195">
        <v>0</v>
      </c>
      <c r="H18" s="199"/>
      <c r="I18" s="194">
        <f>SUM(J18:L18)</f>
        <v>222.8</v>
      </c>
      <c r="J18" s="195">
        <v>222.8</v>
      </c>
      <c r="K18" s="195">
        <v>0</v>
      </c>
      <c r="L18" s="195">
        <v>0</v>
      </c>
      <c r="M18" s="803"/>
      <c r="N18" s="1352">
        <f>D18/I18-1</f>
        <v>-0.4313734290843807</v>
      </c>
      <c r="O18" s="112"/>
      <c r="P18" s="1047">
        <v>76.757599999999996</v>
      </c>
      <c r="Q18" s="1542">
        <v>76.599800000000002</v>
      </c>
      <c r="R18" s="112"/>
      <c r="S18" s="112"/>
      <c r="T18" s="32" t="s">
        <v>154</v>
      </c>
      <c r="U18" s="194">
        <f>SUM(V18:X18)</f>
        <v>1.6505205999145363</v>
      </c>
      <c r="V18" s="195">
        <f t="shared" si="2"/>
        <v>1.6505205999145363</v>
      </c>
      <c r="W18" s="195">
        <f t="shared" si="2"/>
        <v>0</v>
      </c>
      <c r="X18" s="195">
        <f t="shared" si="2"/>
        <v>0</v>
      </c>
      <c r="Y18" s="112"/>
      <c r="Z18" s="194">
        <f>SUM(AA18:AC18)</f>
        <v>2.9086237823075258</v>
      </c>
      <c r="AA18" s="195">
        <f t="shared" si="3"/>
        <v>2.9086237823075258</v>
      </c>
      <c r="AB18" s="195">
        <f t="shared" si="3"/>
        <v>0</v>
      </c>
      <c r="AC18" s="195">
        <f t="shared" si="3"/>
        <v>0</v>
      </c>
      <c r="AD18" s="36"/>
      <c r="AE18" s="1389">
        <f>U18/Z18-1</f>
        <v>-0.43254242437462531</v>
      </c>
      <c r="AF18" s="112"/>
    </row>
    <row r="19" spans="1:32" ht="12" customHeight="1" x14ac:dyDescent="0.25">
      <c r="A19" s="112"/>
      <c r="B19" s="42" t="s">
        <v>157</v>
      </c>
      <c r="C19" s="179" t="s">
        <v>158</v>
      </c>
      <c r="D19" s="810">
        <v>33.47</v>
      </c>
      <c r="E19" s="811">
        <v>33.47</v>
      </c>
      <c r="F19" s="811">
        <v>0</v>
      </c>
      <c r="G19" s="811">
        <v>0</v>
      </c>
      <c r="H19" s="199"/>
      <c r="I19" s="810">
        <f>SUM(J19:L19)</f>
        <v>5.08</v>
      </c>
      <c r="J19" s="811">
        <v>5.08</v>
      </c>
      <c r="K19" s="811">
        <v>0</v>
      </c>
      <c r="L19" s="811">
        <v>0</v>
      </c>
      <c r="M19" s="803"/>
      <c r="N19" s="1354" t="s">
        <v>131</v>
      </c>
      <c r="O19" s="112"/>
      <c r="P19" s="1049">
        <v>2.9316</v>
      </c>
      <c r="Q19" s="1267">
        <v>2.5156000000000001</v>
      </c>
      <c r="R19" s="112"/>
      <c r="S19" s="112"/>
      <c r="T19" s="42" t="s">
        <v>157</v>
      </c>
      <c r="U19" s="180">
        <f>SUM(V19:X19)</f>
        <v>11.416973666257334</v>
      </c>
      <c r="V19" s="181">
        <f t="shared" si="2"/>
        <v>11.416973666257334</v>
      </c>
      <c r="W19" s="181">
        <f t="shared" si="2"/>
        <v>0</v>
      </c>
      <c r="X19" s="181">
        <f t="shared" si="2"/>
        <v>0</v>
      </c>
      <c r="Y19" s="112"/>
      <c r="Z19" s="180" t="s">
        <v>131</v>
      </c>
      <c r="AA19" s="181" t="s">
        <v>131</v>
      </c>
      <c r="AB19" s="181" t="s">
        <v>131</v>
      </c>
      <c r="AC19" s="181" t="s">
        <v>131</v>
      </c>
      <c r="AD19" s="36"/>
      <c r="AE19" s="1384" t="s">
        <v>131</v>
      </c>
      <c r="AF19" s="112"/>
    </row>
    <row r="20" spans="1:32" ht="12" customHeight="1" x14ac:dyDescent="0.25">
      <c r="A20" s="112"/>
      <c r="B20" s="72"/>
      <c r="C20" s="183"/>
      <c r="D20" s="896"/>
      <c r="E20" s="896"/>
      <c r="F20" s="896"/>
      <c r="G20" s="896"/>
      <c r="H20" s="199"/>
      <c r="I20" s="896"/>
      <c r="J20" s="896"/>
      <c r="K20" s="896"/>
      <c r="L20" s="896"/>
      <c r="M20" s="204"/>
      <c r="N20" s="1358"/>
      <c r="O20" s="112"/>
      <c r="P20" s="61"/>
      <c r="Q20" s="52"/>
      <c r="R20" s="112"/>
      <c r="S20" s="112"/>
      <c r="T20" s="157" t="s">
        <v>30</v>
      </c>
      <c r="U20" s="185">
        <f>SUM(U17:U19)</f>
        <v>13.158690447396921</v>
      </c>
      <c r="V20" s="72"/>
      <c r="W20" s="72"/>
      <c r="X20" s="72"/>
      <c r="Y20" s="112"/>
      <c r="Z20" s="185">
        <f>SUM(Z17:Z19)</f>
        <v>2.9826448633025153</v>
      </c>
      <c r="AA20" s="72"/>
      <c r="AB20" s="72"/>
      <c r="AC20" s="72"/>
      <c r="AD20" s="112"/>
      <c r="AE20" s="1385">
        <f>U20/Z20-1</f>
        <v>3.411752337429486</v>
      </c>
      <c r="AF20" s="112"/>
    </row>
    <row r="21" spans="1:32" ht="12" customHeight="1" x14ac:dyDescent="0.25">
      <c r="A21" s="187"/>
      <c r="B21" s="48"/>
      <c r="C21" s="183"/>
      <c r="D21" s="893"/>
      <c r="E21" s="893"/>
      <c r="F21" s="893"/>
      <c r="G21" s="893"/>
      <c r="H21" s="807"/>
      <c r="I21" s="893"/>
      <c r="J21" s="893"/>
      <c r="K21" s="893"/>
      <c r="L21" s="893"/>
      <c r="M21" s="1386"/>
      <c r="N21" s="1358"/>
      <c r="O21" s="187"/>
      <c r="P21" s="61"/>
      <c r="Q21" s="52"/>
      <c r="R21" s="187"/>
      <c r="S21" s="187"/>
      <c r="T21" s="48"/>
      <c r="U21" s="48"/>
      <c r="V21" s="48"/>
      <c r="W21" s="48"/>
      <c r="X21" s="48"/>
      <c r="Y21" s="187"/>
      <c r="Z21" s="48"/>
      <c r="AA21" s="48"/>
      <c r="AB21" s="48"/>
      <c r="AC21" s="48"/>
      <c r="AD21" s="187"/>
      <c r="AE21" s="1387"/>
      <c r="AF21" s="187"/>
    </row>
    <row r="22" spans="1:32" ht="12" customHeight="1" x14ac:dyDescent="0.25">
      <c r="A22" s="187"/>
      <c r="B22" s="1364" t="s">
        <v>64</v>
      </c>
      <c r="C22" s="118"/>
      <c r="D22" s="49"/>
      <c r="E22" s="36"/>
      <c r="F22" s="36"/>
      <c r="G22" s="36"/>
      <c r="H22" s="807"/>
      <c r="I22" s="49"/>
      <c r="J22" s="36"/>
      <c r="K22" s="36"/>
      <c r="L22" s="36"/>
      <c r="M22" s="1386"/>
      <c r="N22" s="1355"/>
      <c r="O22" s="187"/>
      <c r="P22" s="51"/>
      <c r="Q22" s="52"/>
      <c r="R22" s="187"/>
      <c r="S22" s="187"/>
      <c r="T22" s="1364" t="s">
        <v>64</v>
      </c>
      <c r="U22" s="190"/>
      <c r="V22" s="21"/>
      <c r="W22" s="21"/>
      <c r="X22" s="21"/>
      <c r="Y22" s="187"/>
      <c r="Z22" s="190"/>
      <c r="AA22" s="21"/>
      <c r="AB22" s="21"/>
      <c r="AC22" s="21"/>
      <c r="AD22" s="187"/>
      <c r="AE22" s="1388"/>
      <c r="AF22" s="187"/>
    </row>
    <row r="23" spans="1:32" ht="12" customHeight="1" x14ac:dyDescent="0.25">
      <c r="A23" s="113"/>
      <c r="B23" s="632" t="s">
        <v>734</v>
      </c>
      <c r="C23" s="1069" t="s">
        <v>735</v>
      </c>
      <c r="D23" s="1055">
        <v>2319.04</v>
      </c>
      <c r="E23" s="919">
        <v>1609.23</v>
      </c>
      <c r="F23" s="1915">
        <v>709.8</v>
      </c>
      <c r="G23" s="733">
        <v>0</v>
      </c>
      <c r="H23" s="317"/>
      <c r="I23" s="1504">
        <f t="shared" ref="I23:I34" si="4">SUM(J23:L23)</f>
        <v>3138.71</v>
      </c>
      <c r="J23" s="1547">
        <v>2184.21</v>
      </c>
      <c r="K23" s="1547">
        <v>954.5</v>
      </c>
      <c r="L23" s="733">
        <v>0</v>
      </c>
      <c r="M23" s="1381"/>
      <c r="N23" s="1348">
        <f t="shared" ref="N23:N34" si="5">D23/I23-1</f>
        <v>-0.26114868847392725</v>
      </c>
      <c r="O23" s="113"/>
      <c r="P23" s="1045">
        <v>18618.400000000001</v>
      </c>
      <c r="Q23" s="1265">
        <v>12605.3</v>
      </c>
      <c r="R23" s="113"/>
      <c r="S23" s="113"/>
      <c r="T23" s="260" t="s">
        <v>734</v>
      </c>
      <c r="U23" s="1349">
        <f t="shared" ref="U23:U34" si="6">SUM(V23:X23)</f>
        <v>0.12455581575215914</v>
      </c>
      <c r="V23" s="1359">
        <f t="shared" ref="V23:V34" si="7">E23/$P23</f>
        <v>8.6432239075323325E-2</v>
      </c>
      <c r="W23" s="1359">
        <f t="shared" ref="W23:W34" si="8">F23/$P23</f>
        <v>3.8123576676835816E-2</v>
      </c>
      <c r="X23" s="1359">
        <f t="shared" ref="X23:X34" si="9">G23/$P23</f>
        <v>0</v>
      </c>
      <c r="Y23" s="113"/>
      <c r="Z23" s="1349">
        <f t="shared" ref="Z23:Z34" si="10">SUM(AA23:AC23)</f>
        <v>0.24899923048241615</v>
      </c>
      <c r="AA23" s="1359">
        <f t="shared" ref="AA23:AA34" si="11">J23/$Q23</f>
        <v>0.17327711359507511</v>
      </c>
      <c r="AB23" s="1359">
        <f t="shared" ref="AB23:AB34" si="12">K23/$Q23</f>
        <v>7.572211688734104E-2</v>
      </c>
      <c r="AC23" s="1359">
        <f t="shared" ref="AC23:AC34" si="13">L23/$Q23</f>
        <v>0</v>
      </c>
      <c r="AD23" s="29"/>
      <c r="AE23" s="1382">
        <f t="shared" ref="AE23:AE35" si="14">U23/Z23-1</f>
        <v>-0.49977429443921506</v>
      </c>
      <c r="AF23" s="113"/>
    </row>
    <row r="24" spans="1:32" ht="12" customHeight="1" x14ac:dyDescent="0.25">
      <c r="A24" s="112"/>
      <c r="B24" s="40" t="s">
        <v>175</v>
      </c>
      <c r="C24" s="1070" t="s">
        <v>176</v>
      </c>
      <c r="D24" s="1056">
        <v>310.2</v>
      </c>
      <c r="E24" s="920">
        <v>54.38</v>
      </c>
      <c r="F24" s="1916">
        <v>228.17</v>
      </c>
      <c r="G24" s="735">
        <v>27.67</v>
      </c>
      <c r="H24" s="199"/>
      <c r="I24" s="1061">
        <f t="shared" si="4"/>
        <v>447.39</v>
      </c>
      <c r="J24" s="195">
        <v>94.8</v>
      </c>
      <c r="K24" s="195">
        <v>348.59</v>
      </c>
      <c r="L24" s="735">
        <v>4</v>
      </c>
      <c r="M24" s="803"/>
      <c r="N24" s="1352">
        <f t="shared" si="5"/>
        <v>-0.30664520887816005</v>
      </c>
      <c r="O24" s="112"/>
      <c r="P24" s="1047">
        <v>4.1444000000000001</v>
      </c>
      <c r="Q24" s="1542">
        <v>3.6819000000000002</v>
      </c>
      <c r="R24" s="112"/>
      <c r="S24" s="112"/>
      <c r="T24" s="32" t="s">
        <v>175</v>
      </c>
      <c r="U24" s="197">
        <f t="shared" si="6"/>
        <v>74.852813434996619</v>
      </c>
      <c r="V24" s="198">
        <f t="shared" si="7"/>
        <v>13.121320335874916</v>
      </c>
      <c r="W24" s="198">
        <f t="shared" si="8"/>
        <v>55.055013994788141</v>
      </c>
      <c r="X24" s="198">
        <f t="shared" si="9"/>
        <v>6.6764791043335592</v>
      </c>
      <c r="Y24" s="112"/>
      <c r="Z24" s="197">
        <f t="shared" si="10"/>
        <v>121.51063309704227</v>
      </c>
      <c r="AA24" s="198">
        <f t="shared" si="11"/>
        <v>25.747575979793041</v>
      </c>
      <c r="AB24" s="198">
        <f t="shared" si="12"/>
        <v>94.676661506287502</v>
      </c>
      <c r="AC24" s="198">
        <f t="shared" si="13"/>
        <v>1.0863956109617317</v>
      </c>
      <c r="AD24" s="36"/>
      <c r="AE24" s="1389">
        <f t="shared" si="14"/>
        <v>-0.38398137243498043</v>
      </c>
      <c r="AF24" s="112"/>
    </row>
    <row r="25" spans="1:32" ht="12" customHeight="1" x14ac:dyDescent="0.25">
      <c r="A25" s="112"/>
      <c r="B25" s="40" t="s">
        <v>177</v>
      </c>
      <c r="C25" s="1070" t="s">
        <v>178</v>
      </c>
      <c r="D25" s="1056">
        <v>2184.87</v>
      </c>
      <c r="E25" s="920">
        <v>1525.05</v>
      </c>
      <c r="F25" s="1916">
        <v>659.82</v>
      </c>
      <c r="G25" s="735">
        <v>0</v>
      </c>
      <c r="H25" s="199"/>
      <c r="I25" s="1061">
        <f t="shared" si="4"/>
        <v>193.78</v>
      </c>
      <c r="J25" s="195">
        <v>193.78</v>
      </c>
      <c r="K25" s="195">
        <v>0</v>
      </c>
      <c r="L25" s="735">
        <v>0</v>
      </c>
      <c r="M25" s="803"/>
      <c r="N25" s="1352">
        <f t="shared" si="5"/>
        <v>10.275002580245639</v>
      </c>
      <c r="O25" s="199"/>
      <c r="P25" s="1047">
        <v>286.46100000000001</v>
      </c>
      <c r="Q25" s="1542">
        <v>260.94</v>
      </c>
      <c r="R25" s="199"/>
      <c r="S25" s="199"/>
      <c r="T25" s="32" t="s">
        <v>177</v>
      </c>
      <c r="U25" s="197">
        <f t="shared" si="6"/>
        <v>7.6271115439798081</v>
      </c>
      <c r="V25" s="198">
        <f t="shared" si="7"/>
        <v>5.3237613497125258</v>
      </c>
      <c r="W25" s="198">
        <f t="shared" si="8"/>
        <v>2.3033501942672827</v>
      </c>
      <c r="X25" s="198">
        <f t="shared" si="9"/>
        <v>0</v>
      </c>
      <c r="Y25" s="199"/>
      <c r="Z25" s="197">
        <f t="shared" si="10"/>
        <v>0.74262282517053735</v>
      </c>
      <c r="AA25" s="198">
        <f t="shared" si="11"/>
        <v>0.74262282517053735</v>
      </c>
      <c r="AB25" s="198">
        <f t="shared" si="12"/>
        <v>0</v>
      </c>
      <c r="AC25" s="198">
        <f t="shared" si="13"/>
        <v>0</v>
      </c>
      <c r="AD25" s="36"/>
      <c r="AE25" s="1389">
        <f t="shared" si="14"/>
        <v>9.2705051413256836</v>
      </c>
      <c r="AF25" s="112"/>
    </row>
    <row r="26" spans="1:32" ht="12" customHeight="1" x14ac:dyDescent="0.25">
      <c r="A26" s="199"/>
      <c r="B26" s="40" t="s">
        <v>181</v>
      </c>
      <c r="C26" s="1070" t="s">
        <v>70</v>
      </c>
      <c r="D26" s="1056">
        <f>SUM(E26:G26)</f>
        <v>11.05</v>
      </c>
      <c r="E26" s="1790">
        <v>10.73</v>
      </c>
      <c r="F26" s="1832">
        <v>0.32</v>
      </c>
      <c r="G26" s="735">
        <v>0</v>
      </c>
      <c r="H26" s="199"/>
      <c r="I26" s="1061">
        <f t="shared" si="4"/>
        <v>56.01</v>
      </c>
      <c r="J26" s="195">
        <v>34.86</v>
      </c>
      <c r="K26" s="195">
        <v>21.15</v>
      </c>
      <c r="L26" s="735">
        <v>0</v>
      </c>
      <c r="M26" s="803"/>
      <c r="N26" s="1352">
        <f t="shared" si="5"/>
        <v>-0.80271380110694524</v>
      </c>
      <c r="O26" s="112"/>
      <c r="P26" s="1047">
        <v>0.91520000000000001</v>
      </c>
      <c r="Q26" s="1542">
        <v>0.82640000000000002</v>
      </c>
      <c r="R26" s="112"/>
      <c r="S26" s="112"/>
      <c r="T26" s="32" t="s">
        <v>181</v>
      </c>
      <c r="U26" s="197">
        <f t="shared" si="6"/>
        <v>12.073863636363637</v>
      </c>
      <c r="V26" s="198">
        <f t="shared" si="7"/>
        <v>11.724213286713287</v>
      </c>
      <c r="W26" s="198">
        <f t="shared" si="8"/>
        <v>0.34965034965034963</v>
      </c>
      <c r="X26" s="198">
        <f t="shared" si="9"/>
        <v>0</v>
      </c>
      <c r="Y26" s="112"/>
      <c r="Z26" s="197">
        <f t="shared" si="10"/>
        <v>67.7758954501452</v>
      </c>
      <c r="AA26" s="198">
        <f t="shared" si="11"/>
        <v>42.182962245885768</v>
      </c>
      <c r="AB26" s="198">
        <f t="shared" si="12"/>
        <v>25.592933204259435</v>
      </c>
      <c r="AC26" s="198">
        <f t="shared" si="13"/>
        <v>0</v>
      </c>
      <c r="AD26" s="36"/>
      <c r="AE26" s="1389">
        <f t="shared" si="14"/>
        <v>-0.82185608089464535</v>
      </c>
      <c r="AF26" s="199"/>
    </row>
    <row r="27" spans="1:32" ht="12" customHeight="1" x14ac:dyDescent="0.25">
      <c r="A27" s="112"/>
      <c r="B27" s="40" t="s">
        <v>183</v>
      </c>
      <c r="C27" s="1070" t="s">
        <v>70</v>
      </c>
      <c r="D27" s="1056">
        <f>SUM(E27:G27)</f>
        <v>1788577</v>
      </c>
      <c r="E27" s="921">
        <v>31145</v>
      </c>
      <c r="F27" s="889">
        <v>1723960</v>
      </c>
      <c r="G27" s="615">
        <v>33472</v>
      </c>
      <c r="H27" s="199"/>
      <c r="I27" s="1061">
        <f t="shared" si="4"/>
        <v>2045930</v>
      </c>
      <c r="J27" s="176">
        <v>45697</v>
      </c>
      <c r="K27" s="176">
        <v>1944020</v>
      </c>
      <c r="L27" s="615">
        <v>56213</v>
      </c>
      <c r="M27" s="803"/>
      <c r="N27" s="1352">
        <f t="shared" si="5"/>
        <v>-0.12578778355075682</v>
      </c>
      <c r="O27" s="112"/>
      <c r="P27" s="1047">
        <v>0.91520000000000001</v>
      </c>
      <c r="Q27" s="1542">
        <v>0.82640000000000002</v>
      </c>
      <c r="R27" s="112"/>
      <c r="S27" s="112"/>
      <c r="T27" s="32" t="s">
        <v>183</v>
      </c>
      <c r="U27" s="197">
        <f t="shared" si="6"/>
        <v>1954301.7919580417</v>
      </c>
      <c r="V27" s="198">
        <f t="shared" si="7"/>
        <v>34030.812937062939</v>
      </c>
      <c r="W27" s="198">
        <f t="shared" si="8"/>
        <v>1883697.5524475523</v>
      </c>
      <c r="X27" s="198">
        <f t="shared" si="9"/>
        <v>36573.426573426572</v>
      </c>
      <c r="Y27" s="112"/>
      <c r="Z27" s="197">
        <f t="shared" si="10"/>
        <v>2475713.9399806391</v>
      </c>
      <c r="AA27" s="198">
        <f t="shared" si="11"/>
        <v>55296.466602129716</v>
      </c>
      <c r="AB27" s="198">
        <f t="shared" si="12"/>
        <v>2352395.9341723137</v>
      </c>
      <c r="AC27" s="198">
        <f t="shared" si="13"/>
        <v>68021.53920619555</v>
      </c>
      <c r="AD27" s="36"/>
      <c r="AE27" s="1389">
        <f t="shared" si="14"/>
        <v>-0.21061082203490566</v>
      </c>
      <c r="AF27" s="112"/>
    </row>
    <row r="28" spans="1:32" ht="12" customHeight="1" x14ac:dyDescent="0.25">
      <c r="A28" s="112"/>
      <c r="B28" s="40" t="s">
        <v>184</v>
      </c>
      <c r="C28" s="1070" t="s">
        <v>185</v>
      </c>
      <c r="D28" s="1056">
        <f t="shared" ref="D28:D34" si="15">SUM(E28:G28)</f>
        <v>434180.58</v>
      </c>
      <c r="E28" s="1790">
        <v>2210.96</v>
      </c>
      <c r="F28" s="1832">
        <v>431969.62</v>
      </c>
      <c r="G28" s="735">
        <v>0</v>
      </c>
      <c r="H28" s="199"/>
      <c r="I28" s="1061">
        <f t="shared" si="4"/>
        <v>286606.0400000001</v>
      </c>
      <c r="J28" s="195">
        <v>2707.64</v>
      </c>
      <c r="K28" s="195">
        <v>283898.40000000008</v>
      </c>
      <c r="L28" s="735">
        <v>0</v>
      </c>
      <c r="M28" s="803"/>
      <c r="N28" s="1352">
        <f t="shared" si="5"/>
        <v>0.51490380314385509</v>
      </c>
      <c r="O28" s="112"/>
      <c r="P28" s="1047">
        <v>100.518</v>
      </c>
      <c r="Q28" s="1542">
        <v>89.046199999999999</v>
      </c>
      <c r="R28" s="112"/>
      <c r="S28" s="112"/>
      <c r="T28" s="32" t="s">
        <v>184</v>
      </c>
      <c r="U28" s="197">
        <f t="shared" si="6"/>
        <v>4319.4311466602994</v>
      </c>
      <c r="V28" s="198">
        <f t="shared" si="7"/>
        <v>21.995662468413617</v>
      </c>
      <c r="W28" s="198">
        <f t="shared" si="8"/>
        <v>4297.4354841918857</v>
      </c>
      <c r="X28" s="198">
        <f t="shared" si="9"/>
        <v>0</v>
      </c>
      <c r="Y28" s="112"/>
      <c r="Z28" s="197">
        <f t="shared" si="10"/>
        <v>3218.6217940799279</v>
      </c>
      <c r="AA28" s="198">
        <f t="shared" si="11"/>
        <v>30.407136969348496</v>
      </c>
      <c r="AB28" s="198">
        <f t="shared" si="12"/>
        <v>3188.2146571105795</v>
      </c>
      <c r="AC28" s="198">
        <f t="shared" si="13"/>
        <v>0</v>
      </c>
      <c r="AD28" s="36"/>
      <c r="AE28" s="1389">
        <f t="shared" si="14"/>
        <v>0.34201264485473604</v>
      </c>
      <c r="AF28" s="112"/>
    </row>
    <row r="29" spans="1:32" ht="12" customHeight="1" x14ac:dyDescent="0.25">
      <c r="A29" s="112"/>
      <c r="B29" s="40" t="s">
        <v>190</v>
      </c>
      <c r="C29" s="1070" t="s">
        <v>191</v>
      </c>
      <c r="D29" s="1056">
        <f t="shared" si="15"/>
        <v>134493000</v>
      </c>
      <c r="E29" s="920">
        <v>0</v>
      </c>
      <c r="F29" s="1916">
        <v>134493000</v>
      </c>
      <c r="G29" s="735">
        <v>0</v>
      </c>
      <c r="H29" s="199"/>
      <c r="I29" s="1061">
        <f t="shared" si="4"/>
        <v>31487200</v>
      </c>
      <c r="J29" s="195">
        <v>0</v>
      </c>
      <c r="K29" s="195">
        <v>31487200</v>
      </c>
      <c r="L29" s="735">
        <v>0</v>
      </c>
      <c r="M29" s="803"/>
      <c r="N29" s="1352">
        <f t="shared" si="5"/>
        <v>3.2713547092151734</v>
      </c>
      <c r="O29" s="112"/>
      <c r="P29" s="1047">
        <v>29830</v>
      </c>
      <c r="Q29" s="1542">
        <v>27138</v>
      </c>
      <c r="R29" s="112"/>
      <c r="S29" s="112"/>
      <c r="T29" s="32" t="s">
        <v>190</v>
      </c>
      <c r="U29" s="197">
        <f t="shared" si="6"/>
        <v>4508.6490110626883</v>
      </c>
      <c r="V29" s="198">
        <f t="shared" si="7"/>
        <v>0</v>
      </c>
      <c r="W29" s="198">
        <f t="shared" si="8"/>
        <v>4508.6490110626883</v>
      </c>
      <c r="X29" s="198">
        <f t="shared" si="9"/>
        <v>0</v>
      </c>
      <c r="Y29" s="112"/>
      <c r="Z29" s="197">
        <f t="shared" si="10"/>
        <v>1160.2623627385954</v>
      </c>
      <c r="AA29" s="198">
        <f t="shared" si="11"/>
        <v>0</v>
      </c>
      <c r="AB29" s="198">
        <f t="shared" si="12"/>
        <v>1160.2623627385954</v>
      </c>
      <c r="AC29" s="198">
        <f t="shared" si="13"/>
        <v>0</v>
      </c>
      <c r="AD29" s="36"/>
      <c r="AE29" s="1389">
        <f t="shared" si="14"/>
        <v>2.8858874991177124</v>
      </c>
      <c r="AF29" s="112"/>
    </row>
    <row r="30" spans="1:32" ht="12" customHeight="1" x14ac:dyDescent="0.25">
      <c r="A30" s="112"/>
      <c r="B30" s="40" t="s">
        <v>755</v>
      </c>
      <c r="C30" s="1070" t="s">
        <v>172</v>
      </c>
      <c r="D30" s="1056">
        <f t="shared" si="15"/>
        <v>89.83</v>
      </c>
      <c r="E30" s="920">
        <v>33.89</v>
      </c>
      <c r="F30" s="1916">
        <v>55.94</v>
      </c>
      <c r="G30" s="735">
        <v>0</v>
      </c>
      <c r="H30" s="199"/>
      <c r="I30" s="1061">
        <f t="shared" si="4"/>
        <v>569.21</v>
      </c>
      <c r="J30" s="195">
        <v>149.9</v>
      </c>
      <c r="K30" s="195">
        <v>419.31</v>
      </c>
      <c r="L30" s="735">
        <v>0</v>
      </c>
      <c r="M30" s="803"/>
      <c r="N30" s="1352">
        <f t="shared" si="5"/>
        <v>-0.84218478241773687</v>
      </c>
      <c r="O30" s="112"/>
      <c r="P30" s="1047">
        <v>2.0217000000000001</v>
      </c>
      <c r="Q30" s="1542">
        <v>1.9813000000000001</v>
      </c>
      <c r="R30" s="112"/>
      <c r="S30" s="112"/>
      <c r="T30" s="32" t="s">
        <v>171</v>
      </c>
      <c r="U30" s="197">
        <f t="shared" si="6"/>
        <v>44.4329030024237</v>
      </c>
      <c r="V30" s="198">
        <f t="shared" si="7"/>
        <v>16.763120146411435</v>
      </c>
      <c r="W30" s="198">
        <f t="shared" si="8"/>
        <v>27.669782856012265</v>
      </c>
      <c r="X30" s="198">
        <f t="shared" si="9"/>
        <v>0</v>
      </c>
      <c r="Y30" s="112"/>
      <c r="Z30" s="197">
        <f t="shared" si="10"/>
        <v>287.29117246252457</v>
      </c>
      <c r="AA30" s="198">
        <f t="shared" si="11"/>
        <v>75.657396658759396</v>
      </c>
      <c r="AB30" s="198">
        <f t="shared" si="12"/>
        <v>211.63377580376519</v>
      </c>
      <c r="AC30" s="198">
        <f t="shared" si="13"/>
        <v>0</v>
      </c>
      <c r="AD30" s="36"/>
      <c r="AE30" s="1389">
        <f t="shared" si="14"/>
        <v>-0.84533843270725728</v>
      </c>
      <c r="AF30" s="112"/>
    </row>
    <row r="31" spans="1:32" ht="12" customHeight="1" x14ac:dyDescent="0.25">
      <c r="A31" s="112"/>
      <c r="B31" s="40" t="s">
        <v>192</v>
      </c>
      <c r="C31" s="1070" t="s">
        <v>193</v>
      </c>
      <c r="D31" s="1056">
        <f t="shared" si="15"/>
        <v>311.06</v>
      </c>
      <c r="E31" s="920">
        <v>17.510000000000002</v>
      </c>
      <c r="F31" s="1916">
        <v>293.55</v>
      </c>
      <c r="G31" s="735">
        <v>0</v>
      </c>
      <c r="H31" s="199"/>
      <c r="I31" s="1061">
        <f t="shared" si="4"/>
        <v>893.6099999999999</v>
      </c>
      <c r="J31" s="195">
        <v>623.79</v>
      </c>
      <c r="K31" s="195">
        <v>269.82</v>
      </c>
      <c r="L31" s="735">
        <v>0</v>
      </c>
      <c r="M31" s="803"/>
      <c r="N31" s="1352">
        <f t="shared" si="5"/>
        <v>-0.65190631259721799</v>
      </c>
      <c r="O31" s="112"/>
      <c r="P31" s="1047">
        <v>23.732500000000002</v>
      </c>
      <c r="Q31" s="1542">
        <v>15.602</v>
      </c>
      <c r="R31" s="112"/>
      <c r="S31" s="112"/>
      <c r="T31" s="32" t="s">
        <v>192</v>
      </c>
      <c r="U31" s="197">
        <f t="shared" si="6"/>
        <v>13.106920889076161</v>
      </c>
      <c r="V31" s="198">
        <f t="shared" si="7"/>
        <v>0.73780680501422102</v>
      </c>
      <c r="W31" s="198">
        <f t="shared" si="8"/>
        <v>12.369114084061939</v>
      </c>
      <c r="X31" s="198">
        <f t="shared" si="9"/>
        <v>0</v>
      </c>
      <c r="Y31" s="112"/>
      <c r="Z31" s="197">
        <f t="shared" si="10"/>
        <v>57.275349314190478</v>
      </c>
      <c r="AA31" s="198">
        <f t="shared" si="11"/>
        <v>39.9814126394052</v>
      </c>
      <c r="AB31" s="198">
        <f t="shared" si="12"/>
        <v>17.293936674785282</v>
      </c>
      <c r="AC31" s="198">
        <f t="shared" si="13"/>
        <v>0</v>
      </c>
      <c r="AD31" s="36"/>
      <c r="AE31" s="1389">
        <f t="shared" si="14"/>
        <v>-0.77115947705221932</v>
      </c>
      <c r="AF31" s="112"/>
    </row>
    <row r="32" spans="1:32" ht="12" customHeight="1" x14ac:dyDescent="0.25">
      <c r="A32" s="112"/>
      <c r="B32" s="40" t="s">
        <v>194</v>
      </c>
      <c r="C32" s="1070" t="s">
        <v>195</v>
      </c>
      <c r="D32" s="1056">
        <f t="shared" si="15"/>
        <v>3142.3300000000004</v>
      </c>
      <c r="E32" s="920">
        <v>2093.59</v>
      </c>
      <c r="F32" s="1916">
        <v>1005.94</v>
      </c>
      <c r="G32" s="735">
        <v>42.8</v>
      </c>
      <c r="H32" s="199"/>
      <c r="I32" s="1061">
        <f t="shared" si="4"/>
        <v>2495.1</v>
      </c>
      <c r="J32" s="195">
        <v>1867.36</v>
      </c>
      <c r="K32" s="195">
        <v>619.64</v>
      </c>
      <c r="L32" s="735">
        <v>8.1</v>
      </c>
      <c r="M32" s="803"/>
      <c r="N32" s="1352">
        <f t="shared" si="5"/>
        <v>0.25940042483267223</v>
      </c>
      <c r="O32" s="112"/>
      <c r="P32" s="1047">
        <v>3.8803999999999998</v>
      </c>
      <c r="Q32" s="1542">
        <v>3.552</v>
      </c>
      <c r="R32" s="112"/>
      <c r="S32" s="112"/>
      <c r="T32" s="32" t="s">
        <v>194</v>
      </c>
      <c r="U32" s="197">
        <f t="shared" si="6"/>
        <v>809.79538191938968</v>
      </c>
      <c r="V32" s="198">
        <f t="shared" si="7"/>
        <v>539.52942995567469</v>
      </c>
      <c r="W32" s="198">
        <f t="shared" si="8"/>
        <v>259.23616122049276</v>
      </c>
      <c r="X32" s="198">
        <f t="shared" si="9"/>
        <v>11.029790743222348</v>
      </c>
      <c r="Y32" s="112"/>
      <c r="Z32" s="197">
        <f t="shared" si="10"/>
        <v>702.44932432432427</v>
      </c>
      <c r="AA32" s="198">
        <f t="shared" si="11"/>
        <v>525.72072072072069</v>
      </c>
      <c r="AB32" s="198">
        <f t="shared" si="12"/>
        <v>174.44819819819818</v>
      </c>
      <c r="AC32" s="198">
        <f t="shared" si="13"/>
        <v>2.2804054054054053</v>
      </c>
      <c r="AD32" s="36"/>
      <c r="AE32" s="1389">
        <f t="shared" si="14"/>
        <v>0.15281679955820304</v>
      </c>
      <c r="AF32" s="112"/>
    </row>
    <row r="33" spans="1:32" ht="12" customHeight="1" x14ac:dyDescent="0.25">
      <c r="A33" s="112"/>
      <c r="B33" s="40" t="s">
        <v>196</v>
      </c>
      <c r="C33" s="1070" t="s">
        <v>70</v>
      </c>
      <c r="D33" s="1056">
        <f t="shared" si="15"/>
        <v>149.72</v>
      </c>
      <c r="E33" s="920">
        <v>129</v>
      </c>
      <c r="F33" s="1916">
        <v>5.51</v>
      </c>
      <c r="G33" s="735">
        <v>15.21</v>
      </c>
      <c r="H33" s="199"/>
      <c r="I33" s="1061">
        <f t="shared" si="4"/>
        <v>96.11</v>
      </c>
      <c r="J33" s="195">
        <v>82.77</v>
      </c>
      <c r="K33" s="195">
        <v>1.1399999999999999</v>
      </c>
      <c r="L33" s="735">
        <v>12.2</v>
      </c>
      <c r="M33" s="803"/>
      <c r="N33" s="1352">
        <f t="shared" si="5"/>
        <v>0.55779835605035899</v>
      </c>
      <c r="O33" s="112"/>
      <c r="P33" s="1047">
        <v>0.91520000000000001</v>
      </c>
      <c r="Q33" s="1542">
        <v>0.82640000000000002</v>
      </c>
      <c r="R33" s="112"/>
      <c r="S33" s="112"/>
      <c r="T33" s="32" t="s">
        <v>196</v>
      </c>
      <c r="U33" s="197">
        <f t="shared" si="6"/>
        <v>163.59265734265733</v>
      </c>
      <c r="V33" s="198">
        <f t="shared" si="7"/>
        <v>140.9527972027972</v>
      </c>
      <c r="W33" s="198">
        <f t="shared" si="8"/>
        <v>6.0205419580419575</v>
      </c>
      <c r="X33" s="198">
        <f t="shared" si="9"/>
        <v>16.619318181818183</v>
      </c>
      <c r="Y33" s="112"/>
      <c r="Z33" s="197">
        <f t="shared" si="10"/>
        <v>116.29961277831558</v>
      </c>
      <c r="AA33" s="198">
        <f t="shared" si="11"/>
        <v>100.15730880929331</v>
      </c>
      <c r="AB33" s="198">
        <f t="shared" si="12"/>
        <v>1.3794772507260404</v>
      </c>
      <c r="AC33" s="198">
        <f t="shared" si="13"/>
        <v>14.762826718296223</v>
      </c>
      <c r="AD33" s="36"/>
      <c r="AE33" s="1389">
        <f t="shared" si="14"/>
        <v>0.40664834073428402</v>
      </c>
      <c r="AF33" s="112"/>
    </row>
    <row r="34" spans="1:32" ht="12" customHeight="1" x14ac:dyDescent="0.25">
      <c r="A34" s="112"/>
      <c r="B34" s="46" t="s">
        <v>197</v>
      </c>
      <c r="C34" s="1071" t="s">
        <v>198</v>
      </c>
      <c r="D34" s="1073">
        <f t="shared" si="15"/>
        <v>691.35</v>
      </c>
      <c r="E34" s="1168">
        <v>45.16</v>
      </c>
      <c r="F34" s="1307">
        <v>646.19000000000005</v>
      </c>
      <c r="G34" s="617">
        <v>0</v>
      </c>
      <c r="H34" s="199"/>
      <c r="I34" s="613">
        <f t="shared" si="4"/>
        <v>2788.1299999999997</v>
      </c>
      <c r="J34" s="616">
        <v>90.14</v>
      </c>
      <c r="K34" s="616">
        <v>2697.99</v>
      </c>
      <c r="L34" s="617">
        <v>0</v>
      </c>
      <c r="M34" s="803"/>
      <c r="N34" s="1354">
        <f t="shared" si="5"/>
        <v>-0.75203810439254981</v>
      </c>
      <c r="O34" s="112"/>
      <c r="P34" s="1049">
        <v>6.9584999999999999</v>
      </c>
      <c r="Q34" s="1267">
        <v>6.2991999999999999</v>
      </c>
      <c r="R34" s="112"/>
      <c r="S34" s="112"/>
      <c r="T34" s="42" t="s">
        <v>197</v>
      </c>
      <c r="U34" s="180">
        <f t="shared" si="6"/>
        <v>99.353308902780782</v>
      </c>
      <c r="V34" s="181">
        <f t="shared" si="7"/>
        <v>6.4899044334267435</v>
      </c>
      <c r="W34" s="181">
        <f t="shared" si="8"/>
        <v>92.863404469354037</v>
      </c>
      <c r="X34" s="181">
        <f t="shared" si="9"/>
        <v>0</v>
      </c>
      <c r="Y34" s="112"/>
      <c r="Z34" s="180">
        <f t="shared" si="10"/>
        <v>442.61652273304549</v>
      </c>
      <c r="AA34" s="181">
        <f t="shared" si="11"/>
        <v>14.309753619507239</v>
      </c>
      <c r="AB34" s="181">
        <f t="shared" si="12"/>
        <v>428.30676911353822</v>
      </c>
      <c r="AC34" s="181">
        <f t="shared" si="13"/>
        <v>0</v>
      </c>
      <c r="AD34" s="36"/>
      <c r="AE34" s="1384">
        <f t="shared" si="14"/>
        <v>-0.77553185703665295</v>
      </c>
      <c r="AF34" s="112"/>
    </row>
    <row r="35" spans="1:32" ht="12" customHeight="1" x14ac:dyDescent="0.25">
      <c r="A35" s="112"/>
      <c r="B35" s="112"/>
      <c r="C35" s="5"/>
      <c r="D35" s="112"/>
      <c r="E35" s="112"/>
      <c r="F35" s="112"/>
      <c r="G35" s="112"/>
      <c r="H35" s="112"/>
      <c r="I35" s="112"/>
      <c r="J35" s="112"/>
      <c r="K35" s="112"/>
      <c r="L35" s="112"/>
      <c r="M35" s="204"/>
      <c r="N35" s="204"/>
      <c r="O35" s="112"/>
      <c r="P35" s="112"/>
      <c r="Q35" s="112"/>
      <c r="R35" s="112"/>
      <c r="S35" s="112"/>
      <c r="T35" s="157" t="s">
        <v>30</v>
      </c>
      <c r="U35" s="201">
        <f>SUM(U23:U34)</f>
        <v>1964354.8316322523</v>
      </c>
      <c r="V35" s="112"/>
      <c r="W35" s="112"/>
      <c r="X35" s="112"/>
      <c r="Y35" s="112"/>
      <c r="Z35" s="201">
        <f>SUM(Z23:Z34)</f>
        <v>2481889.0342696728</v>
      </c>
      <c r="AA35" s="112"/>
      <c r="AB35" s="112"/>
      <c r="AC35" s="112"/>
      <c r="AD35" s="112"/>
      <c r="AE35" s="1385">
        <f t="shared" si="14"/>
        <v>-0.20852431172037134</v>
      </c>
      <c r="AF35" s="112"/>
    </row>
    <row r="36" spans="1:32" ht="12" customHeight="1" x14ac:dyDescent="0.25">
      <c r="A36" s="112"/>
      <c r="B36" s="203"/>
      <c r="C36" s="5"/>
      <c r="D36" s="112"/>
      <c r="E36" s="112"/>
      <c r="F36" s="112"/>
      <c r="G36" s="112"/>
      <c r="H36" s="112"/>
      <c r="I36" s="112"/>
      <c r="J36" s="112"/>
      <c r="K36" s="112"/>
      <c r="L36" s="112"/>
      <c r="M36" s="112"/>
      <c r="N36" s="112"/>
      <c r="O36" s="112"/>
      <c r="P36" s="112"/>
      <c r="Q36" s="112"/>
      <c r="R36" s="112"/>
      <c r="S36" s="112"/>
      <c r="T36" s="203"/>
      <c r="U36" s="112"/>
      <c r="V36" s="112"/>
      <c r="W36" s="112"/>
      <c r="X36" s="112"/>
      <c r="Y36" s="112"/>
      <c r="Z36" s="112"/>
      <c r="AA36" s="112"/>
      <c r="AB36" s="112"/>
      <c r="AC36" s="112"/>
      <c r="AD36" s="112"/>
      <c r="AE36" s="112"/>
      <c r="AF36" s="112"/>
    </row>
    <row r="37" spans="1:32" ht="12" customHeight="1" x14ac:dyDescent="0.25">
      <c r="A37" s="112"/>
      <c r="B37" s="80"/>
      <c r="C37" s="5"/>
      <c r="D37" s="112"/>
      <c r="E37" s="112"/>
      <c r="F37" s="112"/>
      <c r="G37" s="112"/>
      <c r="H37" s="112"/>
      <c r="I37" s="112"/>
      <c r="J37" s="112"/>
      <c r="K37" s="112"/>
      <c r="L37" s="112"/>
      <c r="M37" s="112"/>
      <c r="N37" s="112"/>
      <c r="O37" s="112"/>
      <c r="P37" s="112"/>
      <c r="Q37" s="112"/>
      <c r="R37" s="112"/>
      <c r="S37" s="112"/>
      <c r="T37" s="1376" t="s">
        <v>132</v>
      </c>
      <c r="U37" s="1390">
        <f>U35+U20+U14</f>
        <v>1977182.2801399999</v>
      </c>
      <c r="V37" s="1361"/>
      <c r="W37" s="1361"/>
      <c r="X37" s="1361"/>
      <c r="Y37" s="1361"/>
      <c r="Z37" s="1390">
        <f>Z35+Z20+Z14</f>
        <v>2493280.240992011</v>
      </c>
      <c r="AA37" s="1361"/>
      <c r="AB37" s="1361"/>
      <c r="AC37" s="1361"/>
      <c r="AD37" s="1361"/>
      <c r="AE37" s="1391">
        <f>U37/Z37-1</f>
        <v>-0.20699556847515432</v>
      </c>
      <c r="AF37" s="112"/>
    </row>
    <row r="39" spans="1:32" ht="12" customHeight="1" x14ac:dyDescent="0.25">
      <c r="B39" s="87" t="s">
        <v>716</v>
      </c>
      <c r="T39" s="87"/>
    </row>
    <row r="40" spans="1:32" ht="12" customHeight="1" x14ac:dyDescent="0.25">
      <c r="B40" s="87" t="s">
        <v>111</v>
      </c>
      <c r="T40" s="87"/>
    </row>
    <row r="41" spans="1:32" ht="12" customHeight="1" x14ac:dyDescent="0.25">
      <c r="B41" s="87" t="s">
        <v>112</v>
      </c>
      <c r="T41" s="87"/>
    </row>
    <row r="42" spans="1:32" ht="12" customHeight="1" x14ac:dyDescent="0.25">
      <c r="B42" s="94"/>
      <c r="T42" s="94"/>
    </row>
  </sheetData>
  <sortState ref="B23:AE34">
    <sortCondition ref="B23"/>
  </sortState>
  <mergeCells count="24">
    <mergeCell ref="AB6:AB7"/>
    <mergeCell ref="AE5:AE7"/>
    <mergeCell ref="D6:D7"/>
    <mergeCell ref="E6:E7"/>
    <mergeCell ref="F6:F7"/>
    <mergeCell ref="G6:G7"/>
    <mergeCell ref="J6:J7"/>
    <mergeCell ref="P5:P7"/>
    <mergeCell ref="AC6:AC7"/>
    <mergeCell ref="Q5:Q7"/>
    <mergeCell ref="T5:T7"/>
    <mergeCell ref="V5:X5"/>
    <mergeCell ref="AA5:AC5"/>
    <mergeCell ref="V6:V7"/>
    <mergeCell ref="W6:W7"/>
    <mergeCell ref="X6:X7"/>
    <mergeCell ref="AA6:AA7"/>
    <mergeCell ref="B5:B7"/>
    <mergeCell ref="C5:C7"/>
    <mergeCell ref="E5:G5"/>
    <mergeCell ref="J5:L5"/>
    <mergeCell ref="N5:N7"/>
    <mergeCell ref="K6:K7"/>
    <mergeCell ref="L6:L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AI119"/>
  <sheetViews>
    <sheetView showGridLines="0" zoomScale="85" zoomScaleNormal="85" workbookViewId="0">
      <selection activeCell="U48" sqref="U48"/>
    </sheetView>
  </sheetViews>
  <sheetFormatPr defaultColWidth="11.42578125" defaultRowHeight="15" x14ac:dyDescent="0.25"/>
  <cols>
    <col min="1" max="1" width="2.85546875" style="3" customWidth="1"/>
    <col min="2" max="2" width="45.85546875" style="3" customWidth="1"/>
    <col min="3" max="3" width="5.28515625" style="3" customWidth="1"/>
    <col min="4" max="7" width="15.7109375" style="3" customWidth="1"/>
    <col min="8" max="8" width="2.85546875" style="3" customWidth="1"/>
    <col min="9" max="12" width="15.7109375" style="3" customWidth="1"/>
    <col min="13" max="13" width="2.85546875" style="111" customWidth="1"/>
    <col min="14" max="14" width="2.85546875" style="3" customWidth="1"/>
    <col min="15" max="15" width="10.85546875" style="3" customWidth="1"/>
    <col min="16" max="16" width="2.85546875" style="3" customWidth="1"/>
    <col min="17" max="18" width="15.7109375" style="3" customWidth="1"/>
    <col min="19" max="20" width="2.85546875" style="3" customWidth="1"/>
    <col min="21" max="21" width="45.85546875" style="3" customWidth="1"/>
    <col min="22" max="25" width="15.7109375" style="3" customWidth="1"/>
    <col min="26" max="26" width="2.85546875" style="3" customWidth="1"/>
    <col min="27" max="30" width="15.7109375" style="3" customWidth="1"/>
    <col min="31" max="32" width="2.85546875" style="3" customWidth="1"/>
    <col min="33" max="33" width="10.85546875" style="3" customWidth="1"/>
    <col min="34" max="34" width="2.85546875" style="3" customWidth="1"/>
    <col min="35" max="256" width="11.42578125" style="2"/>
    <col min="257" max="257" width="2.85546875" style="2" customWidth="1"/>
    <col min="258" max="258" width="45.85546875" style="2" customWidth="1"/>
    <col min="259" max="259" width="5.28515625" style="2" customWidth="1"/>
    <col min="260" max="263" width="15.7109375" style="2" customWidth="1"/>
    <col min="264" max="264" width="2.85546875" style="2" customWidth="1"/>
    <col min="265" max="268" width="15.7109375" style="2" customWidth="1"/>
    <col min="269" max="270" width="2.85546875" style="2" customWidth="1"/>
    <col min="271" max="271" width="10.85546875" style="2" customWidth="1"/>
    <col min="272" max="272" width="2.85546875" style="2" customWidth="1"/>
    <col min="273" max="274" width="15.7109375" style="2" customWidth="1"/>
    <col min="275" max="276" width="2.85546875" style="2" customWidth="1"/>
    <col min="277" max="277" width="45.85546875" style="2" customWidth="1"/>
    <col min="278" max="281" width="15.7109375" style="2" customWidth="1"/>
    <col min="282" max="282" width="2.85546875" style="2" customWidth="1"/>
    <col min="283" max="286" width="15.7109375" style="2" customWidth="1"/>
    <col min="287" max="288" width="2.85546875" style="2" customWidth="1"/>
    <col min="289" max="289" width="10.85546875" style="2" customWidth="1"/>
    <col min="290" max="290" width="2.85546875" style="2" customWidth="1"/>
    <col min="291" max="512" width="11.42578125" style="2"/>
    <col min="513" max="513" width="2.85546875" style="2" customWidth="1"/>
    <col min="514" max="514" width="45.85546875" style="2" customWidth="1"/>
    <col min="515" max="515" width="5.28515625" style="2" customWidth="1"/>
    <col min="516" max="519" width="15.7109375" style="2" customWidth="1"/>
    <col min="520" max="520" width="2.85546875" style="2" customWidth="1"/>
    <col min="521" max="524" width="15.7109375" style="2" customWidth="1"/>
    <col min="525" max="526" width="2.85546875" style="2" customWidth="1"/>
    <col min="527" max="527" width="10.85546875" style="2" customWidth="1"/>
    <col min="528" max="528" width="2.85546875" style="2" customWidth="1"/>
    <col min="529" max="530" width="15.7109375" style="2" customWidth="1"/>
    <col min="531" max="532" width="2.85546875" style="2" customWidth="1"/>
    <col min="533" max="533" width="45.85546875" style="2" customWidth="1"/>
    <col min="534" max="537" width="15.7109375" style="2" customWidth="1"/>
    <col min="538" max="538" width="2.85546875" style="2" customWidth="1"/>
    <col min="539" max="542" width="15.7109375" style="2" customWidth="1"/>
    <col min="543" max="544" width="2.85546875" style="2" customWidth="1"/>
    <col min="545" max="545" width="10.85546875" style="2" customWidth="1"/>
    <col min="546" max="546" width="2.85546875" style="2" customWidth="1"/>
    <col min="547" max="768" width="11.42578125" style="2"/>
    <col min="769" max="769" width="2.85546875" style="2" customWidth="1"/>
    <col min="770" max="770" width="45.85546875" style="2" customWidth="1"/>
    <col min="771" max="771" width="5.28515625" style="2" customWidth="1"/>
    <col min="772" max="775" width="15.7109375" style="2" customWidth="1"/>
    <col min="776" max="776" width="2.85546875" style="2" customWidth="1"/>
    <col min="777" max="780" width="15.7109375" style="2" customWidth="1"/>
    <col min="781" max="782" width="2.85546875" style="2" customWidth="1"/>
    <col min="783" max="783" width="10.85546875" style="2" customWidth="1"/>
    <col min="784" max="784" width="2.85546875" style="2" customWidth="1"/>
    <col min="785" max="786" width="15.7109375" style="2" customWidth="1"/>
    <col min="787" max="788" width="2.85546875" style="2" customWidth="1"/>
    <col min="789" max="789" width="45.85546875" style="2" customWidth="1"/>
    <col min="790" max="793" width="15.7109375" style="2" customWidth="1"/>
    <col min="794" max="794" width="2.85546875" style="2" customWidth="1"/>
    <col min="795" max="798" width="15.7109375" style="2" customWidth="1"/>
    <col min="799" max="800" width="2.85546875" style="2" customWidth="1"/>
    <col min="801" max="801" width="10.85546875" style="2" customWidth="1"/>
    <col min="802" max="802" width="2.85546875" style="2" customWidth="1"/>
    <col min="803" max="1024" width="11.42578125" style="2"/>
    <col min="1025" max="1025" width="2.85546875" style="2" customWidth="1"/>
    <col min="1026" max="1026" width="45.85546875" style="2" customWidth="1"/>
    <col min="1027" max="1027" width="5.28515625" style="2" customWidth="1"/>
    <col min="1028" max="1031" width="15.7109375" style="2" customWidth="1"/>
    <col min="1032" max="1032" width="2.85546875" style="2" customWidth="1"/>
    <col min="1033"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4" width="2.85546875" style="2" customWidth="1"/>
    <col min="1045" max="1045" width="45.85546875" style="2" customWidth="1"/>
    <col min="1046" max="1049" width="15.7109375" style="2" customWidth="1"/>
    <col min="1050" max="1050" width="2.85546875" style="2" customWidth="1"/>
    <col min="1051" max="1054" width="15.7109375" style="2" customWidth="1"/>
    <col min="1055" max="1056" width="2.85546875" style="2" customWidth="1"/>
    <col min="1057" max="1057" width="10.85546875" style="2" customWidth="1"/>
    <col min="1058" max="1058" width="2.85546875" style="2" customWidth="1"/>
    <col min="1059" max="1280" width="11.42578125" style="2"/>
    <col min="1281" max="1281" width="2.85546875" style="2" customWidth="1"/>
    <col min="1282" max="1282" width="45.85546875" style="2" customWidth="1"/>
    <col min="1283" max="1283" width="5.28515625" style="2" customWidth="1"/>
    <col min="1284" max="1287" width="15.7109375" style="2" customWidth="1"/>
    <col min="1288" max="1288" width="2.85546875" style="2" customWidth="1"/>
    <col min="1289"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300" width="2.85546875" style="2" customWidth="1"/>
    <col min="1301" max="1301" width="45.85546875" style="2" customWidth="1"/>
    <col min="1302" max="1305" width="15.7109375" style="2" customWidth="1"/>
    <col min="1306" max="1306" width="2.85546875" style="2" customWidth="1"/>
    <col min="1307" max="1310" width="15.7109375" style="2" customWidth="1"/>
    <col min="1311" max="1312" width="2.85546875" style="2" customWidth="1"/>
    <col min="1313" max="1313" width="10.85546875" style="2" customWidth="1"/>
    <col min="1314" max="1314" width="2.85546875" style="2" customWidth="1"/>
    <col min="1315" max="1536" width="11.42578125" style="2"/>
    <col min="1537" max="1537" width="2.85546875" style="2" customWidth="1"/>
    <col min="1538" max="1538" width="45.85546875" style="2" customWidth="1"/>
    <col min="1539" max="1539" width="5.28515625" style="2" customWidth="1"/>
    <col min="1540" max="1543" width="15.7109375" style="2" customWidth="1"/>
    <col min="1544" max="1544" width="2.85546875" style="2" customWidth="1"/>
    <col min="1545"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6" width="2.85546875" style="2" customWidth="1"/>
    <col min="1557" max="1557" width="45.85546875" style="2" customWidth="1"/>
    <col min="1558" max="1561" width="15.7109375" style="2" customWidth="1"/>
    <col min="1562" max="1562" width="2.85546875" style="2" customWidth="1"/>
    <col min="1563" max="1566" width="15.7109375" style="2" customWidth="1"/>
    <col min="1567" max="1568" width="2.85546875" style="2" customWidth="1"/>
    <col min="1569" max="1569" width="10.85546875" style="2" customWidth="1"/>
    <col min="1570" max="1570" width="2.85546875" style="2" customWidth="1"/>
    <col min="1571" max="1792" width="11.42578125" style="2"/>
    <col min="1793" max="1793" width="2.85546875" style="2" customWidth="1"/>
    <col min="1794" max="1794" width="45.85546875" style="2" customWidth="1"/>
    <col min="1795" max="1795" width="5.28515625" style="2" customWidth="1"/>
    <col min="1796" max="1799" width="15.7109375" style="2" customWidth="1"/>
    <col min="1800" max="1800" width="2.85546875" style="2" customWidth="1"/>
    <col min="1801"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2" width="2.85546875" style="2" customWidth="1"/>
    <col min="1813" max="1813" width="45.85546875" style="2" customWidth="1"/>
    <col min="1814" max="1817" width="15.7109375" style="2" customWidth="1"/>
    <col min="1818" max="1818" width="2.85546875" style="2" customWidth="1"/>
    <col min="1819" max="1822" width="15.7109375" style="2" customWidth="1"/>
    <col min="1823" max="1824" width="2.85546875" style="2" customWidth="1"/>
    <col min="1825" max="1825" width="10.85546875" style="2" customWidth="1"/>
    <col min="1826" max="1826" width="2.85546875" style="2" customWidth="1"/>
    <col min="1827" max="2048" width="11.42578125" style="2"/>
    <col min="2049" max="2049" width="2.85546875" style="2" customWidth="1"/>
    <col min="2050" max="2050" width="45.85546875" style="2" customWidth="1"/>
    <col min="2051" max="2051" width="5.28515625" style="2" customWidth="1"/>
    <col min="2052" max="2055" width="15.7109375" style="2" customWidth="1"/>
    <col min="2056" max="2056" width="2.85546875" style="2" customWidth="1"/>
    <col min="2057"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8" width="2.85546875" style="2" customWidth="1"/>
    <col min="2069" max="2069" width="45.85546875" style="2" customWidth="1"/>
    <col min="2070" max="2073" width="15.7109375" style="2" customWidth="1"/>
    <col min="2074" max="2074" width="2.85546875" style="2" customWidth="1"/>
    <col min="2075" max="2078" width="15.7109375" style="2" customWidth="1"/>
    <col min="2079" max="2080" width="2.85546875" style="2" customWidth="1"/>
    <col min="2081" max="2081" width="10.85546875" style="2" customWidth="1"/>
    <col min="2082" max="2082" width="2.85546875" style="2" customWidth="1"/>
    <col min="2083" max="2304" width="11.42578125" style="2"/>
    <col min="2305" max="2305" width="2.85546875" style="2" customWidth="1"/>
    <col min="2306" max="2306" width="45.85546875" style="2" customWidth="1"/>
    <col min="2307" max="2307" width="5.28515625" style="2" customWidth="1"/>
    <col min="2308" max="2311" width="15.7109375" style="2" customWidth="1"/>
    <col min="2312" max="2312" width="2.85546875" style="2" customWidth="1"/>
    <col min="2313"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4" width="2.85546875" style="2" customWidth="1"/>
    <col min="2325" max="2325" width="45.85546875" style="2" customWidth="1"/>
    <col min="2326" max="2329" width="15.7109375" style="2" customWidth="1"/>
    <col min="2330" max="2330" width="2.85546875" style="2" customWidth="1"/>
    <col min="2331" max="2334" width="15.7109375" style="2" customWidth="1"/>
    <col min="2335" max="2336" width="2.85546875" style="2" customWidth="1"/>
    <col min="2337" max="2337" width="10.85546875" style="2" customWidth="1"/>
    <col min="2338" max="2338" width="2.85546875" style="2" customWidth="1"/>
    <col min="2339" max="2560" width="11.42578125" style="2"/>
    <col min="2561" max="2561" width="2.85546875" style="2" customWidth="1"/>
    <col min="2562" max="2562" width="45.85546875" style="2" customWidth="1"/>
    <col min="2563" max="2563" width="5.28515625" style="2" customWidth="1"/>
    <col min="2564" max="2567" width="15.7109375" style="2" customWidth="1"/>
    <col min="2568" max="2568" width="2.85546875" style="2" customWidth="1"/>
    <col min="2569"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80" width="2.85546875" style="2" customWidth="1"/>
    <col min="2581" max="2581" width="45.85546875" style="2" customWidth="1"/>
    <col min="2582" max="2585" width="15.7109375" style="2" customWidth="1"/>
    <col min="2586" max="2586" width="2.85546875" style="2" customWidth="1"/>
    <col min="2587" max="2590" width="15.7109375" style="2" customWidth="1"/>
    <col min="2591" max="2592" width="2.85546875" style="2" customWidth="1"/>
    <col min="2593" max="2593" width="10.85546875" style="2" customWidth="1"/>
    <col min="2594" max="2594" width="2.85546875" style="2" customWidth="1"/>
    <col min="2595" max="2816" width="11.42578125" style="2"/>
    <col min="2817" max="2817" width="2.85546875" style="2" customWidth="1"/>
    <col min="2818" max="2818" width="45.85546875" style="2" customWidth="1"/>
    <col min="2819" max="2819" width="5.28515625" style="2" customWidth="1"/>
    <col min="2820" max="2823" width="15.7109375" style="2" customWidth="1"/>
    <col min="2824" max="2824" width="2.85546875" style="2" customWidth="1"/>
    <col min="2825"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6" width="2.85546875" style="2" customWidth="1"/>
    <col min="2837" max="2837" width="45.85546875" style="2" customWidth="1"/>
    <col min="2838" max="2841" width="15.7109375" style="2" customWidth="1"/>
    <col min="2842" max="2842" width="2.85546875" style="2" customWidth="1"/>
    <col min="2843" max="2846" width="15.7109375" style="2" customWidth="1"/>
    <col min="2847" max="2848" width="2.85546875" style="2" customWidth="1"/>
    <col min="2849" max="2849" width="10.85546875" style="2" customWidth="1"/>
    <col min="2850" max="2850" width="2.85546875" style="2" customWidth="1"/>
    <col min="2851" max="3072" width="11.42578125" style="2"/>
    <col min="3073" max="3073" width="2.85546875" style="2" customWidth="1"/>
    <col min="3074" max="3074" width="45.85546875" style="2" customWidth="1"/>
    <col min="3075" max="3075" width="5.28515625" style="2" customWidth="1"/>
    <col min="3076" max="3079" width="15.7109375" style="2" customWidth="1"/>
    <col min="3080" max="3080" width="2.85546875" style="2" customWidth="1"/>
    <col min="3081"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2" width="2.85546875" style="2" customWidth="1"/>
    <col min="3093" max="3093" width="45.85546875" style="2" customWidth="1"/>
    <col min="3094" max="3097" width="15.7109375" style="2" customWidth="1"/>
    <col min="3098" max="3098" width="2.85546875" style="2" customWidth="1"/>
    <col min="3099" max="3102" width="15.7109375" style="2" customWidth="1"/>
    <col min="3103" max="3104" width="2.85546875" style="2" customWidth="1"/>
    <col min="3105" max="3105" width="10.85546875" style="2" customWidth="1"/>
    <col min="3106" max="3106" width="2.85546875" style="2" customWidth="1"/>
    <col min="3107" max="3328" width="11.42578125" style="2"/>
    <col min="3329" max="3329" width="2.85546875" style="2" customWidth="1"/>
    <col min="3330" max="3330" width="45.85546875" style="2" customWidth="1"/>
    <col min="3331" max="3331" width="5.28515625" style="2" customWidth="1"/>
    <col min="3332" max="3335" width="15.7109375" style="2" customWidth="1"/>
    <col min="3336" max="3336" width="2.85546875" style="2" customWidth="1"/>
    <col min="3337"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8" width="2.85546875" style="2" customWidth="1"/>
    <col min="3349" max="3349" width="45.85546875" style="2" customWidth="1"/>
    <col min="3350" max="3353" width="15.7109375" style="2" customWidth="1"/>
    <col min="3354" max="3354" width="2.85546875" style="2" customWidth="1"/>
    <col min="3355" max="3358" width="15.7109375" style="2" customWidth="1"/>
    <col min="3359" max="3360" width="2.85546875" style="2" customWidth="1"/>
    <col min="3361" max="3361" width="10.85546875" style="2" customWidth="1"/>
    <col min="3362" max="3362" width="2.85546875" style="2" customWidth="1"/>
    <col min="3363" max="3584" width="11.42578125" style="2"/>
    <col min="3585" max="3585" width="2.85546875" style="2" customWidth="1"/>
    <col min="3586" max="3586" width="45.85546875" style="2" customWidth="1"/>
    <col min="3587" max="3587" width="5.28515625" style="2" customWidth="1"/>
    <col min="3588" max="3591" width="15.7109375" style="2" customWidth="1"/>
    <col min="3592" max="3592" width="2.85546875" style="2" customWidth="1"/>
    <col min="3593"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4" width="2.85546875" style="2" customWidth="1"/>
    <col min="3605" max="3605" width="45.85546875" style="2" customWidth="1"/>
    <col min="3606" max="3609" width="15.7109375" style="2" customWidth="1"/>
    <col min="3610" max="3610" width="2.85546875" style="2" customWidth="1"/>
    <col min="3611" max="3614" width="15.7109375" style="2" customWidth="1"/>
    <col min="3615" max="3616" width="2.85546875" style="2" customWidth="1"/>
    <col min="3617" max="3617" width="10.85546875" style="2" customWidth="1"/>
    <col min="3618" max="3618" width="2.85546875" style="2" customWidth="1"/>
    <col min="3619" max="3840" width="11.42578125" style="2"/>
    <col min="3841" max="3841" width="2.85546875" style="2" customWidth="1"/>
    <col min="3842" max="3842" width="45.85546875" style="2" customWidth="1"/>
    <col min="3843" max="3843" width="5.28515625" style="2" customWidth="1"/>
    <col min="3844" max="3847" width="15.7109375" style="2" customWidth="1"/>
    <col min="3848" max="3848" width="2.85546875" style="2" customWidth="1"/>
    <col min="3849"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60" width="2.85546875" style="2" customWidth="1"/>
    <col min="3861" max="3861" width="45.85546875" style="2" customWidth="1"/>
    <col min="3862" max="3865" width="15.7109375" style="2" customWidth="1"/>
    <col min="3866" max="3866" width="2.85546875" style="2" customWidth="1"/>
    <col min="3867" max="3870" width="15.7109375" style="2" customWidth="1"/>
    <col min="3871" max="3872" width="2.85546875" style="2" customWidth="1"/>
    <col min="3873" max="3873" width="10.85546875" style="2" customWidth="1"/>
    <col min="3874" max="3874" width="2.85546875" style="2" customWidth="1"/>
    <col min="3875" max="4096" width="11.42578125" style="2"/>
    <col min="4097" max="4097" width="2.85546875" style="2" customWidth="1"/>
    <col min="4098" max="4098" width="45.85546875" style="2" customWidth="1"/>
    <col min="4099" max="4099" width="5.28515625" style="2" customWidth="1"/>
    <col min="4100" max="4103" width="15.7109375" style="2" customWidth="1"/>
    <col min="4104" max="4104" width="2.85546875" style="2" customWidth="1"/>
    <col min="4105"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6" width="2.85546875" style="2" customWidth="1"/>
    <col min="4117" max="4117" width="45.85546875" style="2" customWidth="1"/>
    <col min="4118" max="4121" width="15.7109375" style="2" customWidth="1"/>
    <col min="4122" max="4122" width="2.85546875" style="2" customWidth="1"/>
    <col min="4123" max="4126" width="15.7109375" style="2" customWidth="1"/>
    <col min="4127" max="4128" width="2.85546875" style="2" customWidth="1"/>
    <col min="4129" max="4129" width="10.85546875" style="2" customWidth="1"/>
    <col min="4130" max="4130" width="2.85546875" style="2" customWidth="1"/>
    <col min="4131" max="4352" width="11.42578125" style="2"/>
    <col min="4353" max="4353" width="2.85546875" style="2" customWidth="1"/>
    <col min="4354" max="4354" width="45.85546875" style="2" customWidth="1"/>
    <col min="4355" max="4355" width="5.28515625" style="2" customWidth="1"/>
    <col min="4356" max="4359" width="15.7109375" style="2" customWidth="1"/>
    <col min="4360" max="4360" width="2.85546875" style="2" customWidth="1"/>
    <col min="4361"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2" width="2.85546875" style="2" customWidth="1"/>
    <col min="4373" max="4373" width="45.85546875" style="2" customWidth="1"/>
    <col min="4374" max="4377" width="15.7109375" style="2" customWidth="1"/>
    <col min="4378" max="4378" width="2.85546875" style="2" customWidth="1"/>
    <col min="4379" max="4382" width="15.7109375" style="2" customWidth="1"/>
    <col min="4383" max="4384" width="2.85546875" style="2" customWidth="1"/>
    <col min="4385" max="4385" width="10.85546875" style="2" customWidth="1"/>
    <col min="4386" max="4386" width="2.85546875" style="2" customWidth="1"/>
    <col min="4387" max="4608" width="11.42578125" style="2"/>
    <col min="4609" max="4609" width="2.85546875" style="2" customWidth="1"/>
    <col min="4610" max="4610" width="45.85546875" style="2" customWidth="1"/>
    <col min="4611" max="4611" width="5.28515625" style="2" customWidth="1"/>
    <col min="4612" max="4615" width="15.7109375" style="2" customWidth="1"/>
    <col min="4616" max="4616" width="2.85546875" style="2" customWidth="1"/>
    <col min="4617"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8" width="2.85546875" style="2" customWidth="1"/>
    <col min="4629" max="4629" width="45.85546875" style="2" customWidth="1"/>
    <col min="4630" max="4633" width="15.7109375" style="2" customWidth="1"/>
    <col min="4634" max="4634" width="2.85546875" style="2" customWidth="1"/>
    <col min="4635" max="4638" width="15.7109375" style="2" customWidth="1"/>
    <col min="4639" max="4640" width="2.85546875" style="2" customWidth="1"/>
    <col min="4641" max="4641" width="10.85546875" style="2" customWidth="1"/>
    <col min="4642" max="4642" width="2.85546875" style="2" customWidth="1"/>
    <col min="4643" max="4864" width="11.42578125" style="2"/>
    <col min="4865" max="4865" width="2.85546875" style="2" customWidth="1"/>
    <col min="4866" max="4866" width="45.85546875" style="2" customWidth="1"/>
    <col min="4867" max="4867" width="5.28515625" style="2" customWidth="1"/>
    <col min="4868" max="4871" width="15.7109375" style="2" customWidth="1"/>
    <col min="4872" max="4872" width="2.85546875" style="2" customWidth="1"/>
    <col min="4873"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4" width="2.85546875" style="2" customWidth="1"/>
    <col min="4885" max="4885" width="45.85546875" style="2" customWidth="1"/>
    <col min="4886" max="4889" width="15.7109375" style="2" customWidth="1"/>
    <col min="4890" max="4890" width="2.85546875" style="2" customWidth="1"/>
    <col min="4891" max="4894" width="15.7109375" style="2" customWidth="1"/>
    <col min="4895" max="4896" width="2.85546875" style="2" customWidth="1"/>
    <col min="4897" max="4897" width="10.85546875" style="2" customWidth="1"/>
    <col min="4898" max="4898" width="2.85546875" style="2" customWidth="1"/>
    <col min="4899" max="5120" width="11.42578125" style="2"/>
    <col min="5121" max="5121" width="2.85546875" style="2" customWidth="1"/>
    <col min="5122" max="5122" width="45.85546875" style="2" customWidth="1"/>
    <col min="5123" max="5123" width="5.28515625" style="2" customWidth="1"/>
    <col min="5124" max="5127" width="15.7109375" style="2" customWidth="1"/>
    <col min="5128" max="5128" width="2.85546875" style="2" customWidth="1"/>
    <col min="5129"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40" width="2.85546875" style="2" customWidth="1"/>
    <col min="5141" max="5141" width="45.85546875" style="2" customWidth="1"/>
    <col min="5142" max="5145" width="15.7109375" style="2" customWidth="1"/>
    <col min="5146" max="5146" width="2.85546875" style="2" customWidth="1"/>
    <col min="5147" max="5150" width="15.7109375" style="2" customWidth="1"/>
    <col min="5151" max="5152" width="2.85546875" style="2" customWidth="1"/>
    <col min="5153" max="5153" width="10.85546875" style="2" customWidth="1"/>
    <col min="5154" max="5154" width="2.85546875" style="2" customWidth="1"/>
    <col min="5155" max="5376" width="11.42578125" style="2"/>
    <col min="5377" max="5377" width="2.85546875" style="2" customWidth="1"/>
    <col min="5378" max="5378" width="45.85546875" style="2" customWidth="1"/>
    <col min="5379" max="5379" width="5.28515625" style="2" customWidth="1"/>
    <col min="5380" max="5383" width="15.7109375" style="2" customWidth="1"/>
    <col min="5384" max="5384" width="2.85546875" style="2" customWidth="1"/>
    <col min="5385"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6" width="2.85546875" style="2" customWidth="1"/>
    <col min="5397" max="5397" width="45.85546875" style="2" customWidth="1"/>
    <col min="5398" max="5401" width="15.7109375" style="2" customWidth="1"/>
    <col min="5402" max="5402" width="2.85546875" style="2" customWidth="1"/>
    <col min="5403" max="5406" width="15.7109375" style="2" customWidth="1"/>
    <col min="5407" max="5408" width="2.85546875" style="2" customWidth="1"/>
    <col min="5409" max="5409" width="10.85546875" style="2" customWidth="1"/>
    <col min="5410" max="5410" width="2.85546875" style="2" customWidth="1"/>
    <col min="5411" max="5632" width="11.42578125" style="2"/>
    <col min="5633" max="5633" width="2.85546875" style="2" customWidth="1"/>
    <col min="5634" max="5634" width="45.85546875" style="2" customWidth="1"/>
    <col min="5635" max="5635" width="5.28515625" style="2" customWidth="1"/>
    <col min="5636" max="5639" width="15.7109375" style="2" customWidth="1"/>
    <col min="5640" max="5640" width="2.85546875" style="2" customWidth="1"/>
    <col min="5641"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2" width="2.85546875" style="2" customWidth="1"/>
    <col min="5653" max="5653" width="45.85546875" style="2" customWidth="1"/>
    <col min="5654" max="5657" width="15.7109375" style="2" customWidth="1"/>
    <col min="5658" max="5658" width="2.85546875" style="2" customWidth="1"/>
    <col min="5659" max="5662" width="15.7109375" style="2" customWidth="1"/>
    <col min="5663" max="5664" width="2.85546875" style="2" customWidth="1"/>
    <col min="5665" max="5665" width="10.85546875" style="2" customWidth="1"/>
    <col min="5666" max="5666" width="2.85546875" style="2" customWidth="1"/>
    <col min="5667" max="5888" width="11.42578125" style="2"/>
    <col min="5889" max="5889" width="2.85546875" style="2" customWidth="1"/>
    <col min="5890" max="5890" width="45.85546875" style="2" customWidth="1"/>
    <col min="5891" max="5891" width="5.28515625" style="2" customWidth="1"/>
    <col min="5892" max="5895" width="15.7109375" style="2" customWidth="1"/>
    <col min="5896" max="5896" width="2.85546875" style="2" customWidth="1"/>
    <col min="5897"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8" width="2.85546875" style="2" customWidth="1"/>
    <col min="5909" max="5909" width="45.85546875" style="2" customWidth="1"/>
    <col min="5910" max="5913" width="15.7109375" style="2" customWidth="1"/>
    <col min="5914" max="5914" width="2.85546875" style="2" customWidth="1"/>
    <col min="5915" max="5918" width="15.7109375" style="2" customWidth="1"/>
    <col min="5919" max="5920" width="2.85546875" style="2" customWidth="1"/>
    <col min="5921" max="5921" width="10.85546875" style="2" customWidth="1"/>
    <col min="5922" max="5922" width="2.85546875" style="2" customWidth="1"/>
    <col min="5923" max="6144" width="11.42578125" style="2"/>
    <col min="6145" max="6145" width="2.85546875" style="2" customWidth="1"/>
    <col min="6146" max="6146" width="45.85546875" style="2" customWidth="1"/>
    <col min="6147" max="6147" width="5.28515625" style="2" customWidth="1"/>
    <col min="6148" max="6151" width="15.7109375" style="2" customWidth="1"/>
    <col min="6152" max="6152" width="2.85546875" style="2" customWidth="1"/>
    <col min="6153"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4" width="2.85546875" style="2" customWidth="1"/>
    <col min="6165" max="6165" width="45.85546875" style="2" customWidth="1"/>
    <col min="6166" max="6169" width="15.7109375" style="2" customWidth="1"/>
    <col min="6170" max="6170" width="2.85546875" style="2" customWidth="1"/>
    <col min="6171" max="6174" width="15.7109375" style="2" customWidth="1"/>
    <col min="6175" max="6176" width="2.85546875" style="2" customWidth="1"/>
    <col min="6177" max="6177" width="10.85546875" style="2" customWidth="1"/>
    <col min="6178" max="6178" width="2.85546875" style="2" customWidth="1"/>
    <col min="6179" max="6400" width="11.42578125" style="2"/>
    <col min="6401" max="6401" width="2.85546875" style="2" customWidth="1"/>
    <col min="6402" max="6402" width="45.85546875" style="2" customWidth="1"/>
    <col min="6403" max="6403" width="5.28515625" style="2" customWidth="1"/>
    <col min="6404" max="6407" width="15.7109375" style="2" customWidth="1"/>
    <col min="6408" max="6408" width="2.85546875" style="2" customWidth="1"/>
    <col min="6409"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20" width="2.85546875" style="2" customWidth="1"/>
    <col min="6421" max="6421" width="45.85546875" style="2" customWidth="1"/>
    <col min="6422" max="6425" width="15.7109375" style="2" customWidth="1"/>
    <col min="6426" max="6426" width="2.85546875" style="2" customWidth="1"/>
    <col min="6427" max="6430" width="15.7109375" style="2" customWidth="1"/>
    <col min="6431" max="6432" width="2.85546875" style="2" customWidth="1"/>
    <col min="6433" max="6433" width="10.85546875" style="2" customWidth="1"/>
    <col min="6434" max="6434" width="2.85546875" style="2" customWidth="1"/>
    <col min="6435" max="6656" width="11.42578125" style="2"/>
    <col min="6657" max="6657" width="2.85546875" style="2" customWidth="1"/>
    <col min="6658" max="6658" width="45.85546875" style="2" customWidth="1"/>
    <col min="6659" max="6659" width="5.28515625" style="2" customWidth="1"/>
    <col min="6660" max="6663" width="15.7109375" style="2" customWidth="1"/>
    <col min="6664" max="6664" width="2.85546875" style="2" customWidth="1"/>
    <col min="6665"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6" width="2.85546875" style="2" customWidth="1"/>
    <col min="6677" max="6677" width="45.85546875" style="2" customWidth="1"/>
    <col min="6678" max="6681" width="15.7109375" style="2" customWidth="1"/>
    <col min="6682" max="6682" width="2.85546875" style="2" customWidth="1"/>
    <col min="6683" max="6686" width="15.7109375" style="2" customWidth="1"/>
    <col min="6687" max="6688" width="2.85546875" style="2" customWidth="1"/>
    <col min="6689" max="6689" width="10.85546875" style="2" customWidth="1"/>
    <col min="6690" max="6690" width="2.85546875" style="2" customWidth="1"/>
    <col min="6691" max="6912" width="11.42578125" style="2"/>
    <col min="6913" max="6913" width="2.85546875" style="2" customWidth="1"/>
    <col min="6914" max="6914" width="45.85546875" style="2" customWidth="1"/>
    <col min="6915" max="6915" width="5.28515625" style="2" customWidth="1"/>
    <col min="6916" max="6919" width="15.7109375" style="2" customWidth="1"/>
    <col min="6920" max="6920" width="2.85546875" style="2" customWidth="1"/>
    <col min="6921"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2" width="2.85546875" style="2" customWidth="1"/>
    <col min="6933" max="6933" width="45.85546875" style="2" customWidth="1"/>
    <col min="6934" max="6937" width="15.7109375" style="2" customWidth="1"/>
    <col min="6938" max="6938" width="2.85546875" style="2" customWidth="1"/>
    <col min="6939" max="6942" width="15.7109375" style="2" customWidth="1"/>
    <col min="6943" max="6944" width="2.85546875" style="2" customWidth="1"/>
    <col min="6945" max="6945" width="10.85546875" style="2" customWidth="1"/>
    <col min="6946" max="6946" width="2.85546875" style="2" customWidth="1"/>
    <col min="6947" max="7168" width="11.42578125" style="2"/>
    <col min="7169" max="7169" width="2.85546875" style="2" customWidth="1"/>
    <col min="7170" max="7170" width="45.85546875" style="2" customWidth="1"/>
    <col min="7171" max="7171" width="5.28515625" style="2" customWidth="1"/>
    <col min="7172" max="7175" width="15.7109375" style="2" customWidth="1"/>
    <col min="7176" max="7176" width="2.85546875" style="2" customWidth="1"/>
    <col min="7177"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8" width="2.85546875" style="2" customWidth="1"/>
    <col min="7189" max="7189" width="45.85546875" style="2" customWidth="1"/>
    <col min="7190" max="7193" width="15.7109375" style="2" customWidth="1"/>
    <col min="7194" max="7194" width="2.85546875" style="2" customWidth="1"/>
    <col min="7195" max="7198" width="15.7109375" style="2" customWidth="1"/>
    <col min="7199" max="7200" width="2.85546875" style="2" customWidth="1"/>
    <col min="7201" max="7201" width="10.85546875" style="2" customWidth="1"/>
    <col min="7202" max="7202" width="2.85546875" style="2" customWidth="1"/>
    <col min="7203" max="7424" width="11.42578125" style="2"/>
    <col min="7425" max="7425" width="2.85546875" style="2" customWidth="1"/>
    <col min="7426" max="7426" width="45.85546875" style="2" customWidth="1"/>
    <col min="7427" max="7427" width="5.28515625" style="2" customWidth="1"/>
    <col min="7428" max="7431" width="15.7109375" style="2" customWidth="1"/>
    <col min="7432" max="7432" width="2.85546875" style="2" customWidth="1"/>
    <col min="7433"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4" width="2.85546875" style="2" customWidth="1"/>
    <col min="7445" max="7445" width="45.85546875" style="2" customWidth="1"/>
    <col min="7446" max="7449" width="15.7109375" style="2" customWidth="1"/>
    <col min="7450" max="7450" width="2.85546875" style="2" customWidth="1"/>
    <col min="7451" max="7454" width="15.7109375" style="2" customWidth="1"/>
    <col min="7455" max="7456" width="2.85546875" style="2" customWidth="1"/>
    <col min="7457" max="7457" width="10.85546875" style="2" customWidth="1"/>
    <col min="7458" max="7458" width="2.85546875" style="2" customWidth="1"/>
    <col min="7459" max="7680" width="11.42578125" style="2"/>
    <col min="7681" max="7681" width="2.85546875" style="2" customWidth="1"/>
    <col min="7682" max="7682" width="45.85546875" style="2" customWidth="1"/>
    <col min="7683" max="7683" width="5.28515625" style="2" customWidth="1"/>
    <col min="7684" max="7687" width="15.7109375" style="2" customWidth="1"/>
    <col min="7688" max="7688" width="2.85546875" style="2" customWidth="1"/>
    <col min="7689"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700" width="2.85546875" style="2" customWidth="1"/>
    <col min="7701" max="7701" width="45.85546875" style="2" customWidth="1"/>
    <col min="7702" max="7705" width="15.7109375" style="2" customWidth="1"/>
    <col min="7706" max="7706" width="2.85546875" style="2" customWidth="1"/>
    <col min="7707" max="7710" width="15.7109375" style="2" customWidth="1"/>
    <col min="7711" max="7712" width="2.85546875" style="2" customWidth="1"/>
    <col min="7713" max="7713" width="10.85546875" style="2" customWidth="1"/>
    <col min="7714" max="7714" width="2.85546875" style="2" customWidth="1"/>
    <col min="7715" max="7936" width="11.42578125" style="2"/>
    <col min="7937" max="7937" width="2.85546875" style="2" customWidth="1"/>
    <col min="7938" max="7938" width="45.85546875" style="2" customWidth="1"/>
    <col min="7939" max="7939" width="5.28515625" style="2" customWidth="1"/>
    <col min="7940" max="7943" width="15.7109375" style="2" customWidth="1"/>
    <col min="7944" max="7944" width="2.85546875" style="2" customWidth="1"/>
    <col min="7945"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6" width="2.85546875" style="2" customWidth="1"/>
    <col min="7957" max="7957" width="45.85546875" style="2" customWidth="1"/>
    <col min="7958" max="7961" width="15.7109375" style="2" customWidth="1"/>
    <col min="7962" max="7962" width="2.85546875" style="2" customWidth="1"/>
    <col min="7963" max="7966" width="15.7109375" style="2" customWidth="1"/>
    <col min="7967" max="7968" width="2.85546875" style="2" customWidth="1"/>
    <col min="7969" max="7969" width="10.85546875" style="2" customWidth="1"/>
    <col min="7970" max="7970" width="2.85546875" style="2" customWidth="1"/>
    <col min="7971" max="8192" width="11.42578125" style="2"/>
    <col min="8193" max="8193" width="2.85546875" style="2" customWidth="1"/>
    <col min="8194" max="8194" width="45.85546875" style="2" customWidth="1"/>
    <col min="8195" max="8195" width="5.28515625" style="2" customWidth="1"/>
    <col min="8196" max="8199" width="15.7109375" style="2" customWidth="1"/>
    <col min="8200" max="8200" width="2.85546875" style="2" customWidth="1"/>
    <col min="8201"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2" width="2.85546875" style="2" customWidth="1"/>
    <col min="8213" max="8213" width="45.85546875" style="2" customWidth="1"/>
    <col min="8214" max="8217" width="15.7109375" style="2" customWidth="1"/>
    <col min="8218" max="8218" width="2.85546875" style="2" customWidth="1"/>
    <col min="8219" max="8222" width="15.7109375" style="2" customWidth="1"/>
    <col min="8223" max="8224" width="2.85546875" style="2" customWidth="1"/>
    <col min="8225" max="8225" width="10.85546875" style="2" customWidth="1"/>
    <col min="8226" max="8226" width="2.85546875" style="2" customWidth="1"/>
    <col min="8227" max="8448" width="11.42578125" style="2"/>
    <col min="8449" max="8449" width="2.85546875" style="2" customWidth="1"/>
    <col min="8450" max="8450" width="45.85546875" style="2" customWidth="1"/>
    <col min="8451" max="8451" width="5.28515625" style="2" customWidth="1"/>
    <col min="8452" max="8455" width="15.7109375" style="2" customWidth="1"/>
    <col min="8456" max="8456" width="2.85546875" style="2" customWidth="1"/>
    <col min="8457"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8" width="2.85546875" style="2" customWidth="1"/>
    <col min="8469" max="8469" width="45.85546875" style="2" customWidth="1"/>
    <col min="8470" max="8473" width="15.7109375" style="2" customWidth="1"/>
    <col min="8474" max="8474" width="2.85546875" style="2" customWidth="1"/>
    <col min="8475" max="8478" width="15.7109375" style="2" customWidth="1"/>
    <col min="8479" max="8480" width="2.85546875" style="2" customWidth="1"/>
    <col min="8481" max="8481" width="10.85546875" style="2" customWidth="1"/>
    <col min="8482" max="8482" width="2.85546875" style="2" customWidth="1"/>
    <col min="8483" max="8704" width="11.42578125" style="2"/>
    <col min="8705" max="8705" width="2.85546875" style="2" customWidth="1"/>
    <col min="8706" max="8706" width="45.85546875" style="2" customWidth="1"/>
    <col min="8707" max="8707" width="5.28515625" style="2" customWidth="1"/>
    <col min="8708" max="8711" width="15.7109375" style="2" customWidth="1"/>
    <col min="8712" max="8712" width="2.85546875" style="2" customWidth="1"/>
    <col min="8713"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4" width="2.85546875" style="2" customWidth="1"/>
    <col min="8725" max="8725" width="45.85546875" style="2" customWidth="1"/>
    <col min="8726" max="8729" width="15.7109375" style="2" customWidth="1"/>
    <col min="8730" max="8730" width="2.85546875" style="2" customWidth="1"/>
    <col min="8731" max="8734" width="15.7109375" style="2" customWidth="1"/>
    <col min="8735" max="8736" width="2.85546875" style="2" customWidth="1"/>
    <col min="8737" max="8737" width="10.85546875" style="2" customWidth="1"/>
    <col min="8738" max="8738" width="2.85546875" style="2" customWidth="1"/>
    <col min="8739" max="8960" width="11.42578125" style="2"/>
    <col min="8961" max="8961" width="2.85546875" style="2" customWidth="1"/>
    <col min="8962" max="8962" width="45.85546875" style="2" customWidth="1"/>
    <col min="8963" max="8963" width="5.28515625" style="2" customWidth="1"/>
    <col min="8964" max="8967" width="15.7109375" style="2" customWidth="1"/>
    <col min="8968" max="8968" width="2.85546875" style="2" customWidth="1"/>
    <col min="8969"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80" width="2.85546875" style="2" customWidth="1"/>
    <col min="8981" max="8981" width="45.85546875" style="2" customWidth="1"/>
    <col min="8982" max="8985" width="15.7109375" style="2" customWidth="1"/>
    <col min="8986" max="8986" width="2.85546875" style="2" customWidth="1"/>
    <col min="8987" max="8990" width="15.7109375" style="2" customWidth="1"/>
    <col min="8991" max="8992" width="2.85546875" style="2" customWidth="1"/>
    <col min="8993" max="8993" width="10.85546875" style="2" customWidth="1"/>
    <col min="8994" max="8994" width="2.85546875" style="2" customWidth="1"/>
    <col min="8995" max="9216" width="11.42578125" style="2"/>
    <col min="9217" max="9217" width="2.85546875" style="2" customWidth="1"/>
    <col min="9218" max="9218" width="45.85546875" style="2" customWidth="1"/>
    <col min="9219" max="9219" width="5.28515625" style="2" customWidth="1"/>
    <col min="9220" max="9223" width="15.7109375" style="2" customWidth="1"/>
    <col min="9224" max="9224" width="2.85546875" style="2" customWidth="1"/>
    <col min="9225"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6" width="2.85546875" style="2" customWidth="1"/>
    <col min="9237" max="9237" width="45.85546875" style="2" customWidth="1"/>
    <col min="9238" max="9241" width="15.7109375" style="2" customWidth="1"/>
    <col min="9242" max="9242" width="2.85546875" style="2" customWidth="1"/>
    <col min="9243" max="9246" width="15.7109375" style="2" customWidth="1"/>
    <col min="9247" max="9248" width="2.85546875" style="2" customWidth="1"/>
    <col min="9249" max="9249" width="10.85546875" style="2" customWidth="1"/>
    <col min="9250" max="9250" width="2.85546875" style="2" customWidth="1"/>
    <col min="9251" max="9472" width="11.42578125" style="2"/>
    <col min="9473" max="9473" width="2.85546875" style="2" customWidth="1"/>
    <col min="9474" max="9474" width="45.85546875" style="2" customWidth="1"/>
    <col min="9475" max="9475" width="5.28515625" style="2" customWidth="1"/>
    <col min="9476" max="9479" width="15.7109375" style="2" customWidth="1"/>
    <col min="9480" max="9480" width="2.85546875" style="2" customWidth="1"/>
    <col min="9481"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2" width="2.85546875" style="2" customWidth="1"/>
    <col min="9493" max="9493" width="45.85546875" style="2" customWidth="1"/>
    <col min="9494" max="9497" width="15.7109375" style="2" customWidth="1"/>
    <col min="9498" max="9498" width="2.85546875" style="2" customWidth="1"/>
    <col min="9499" max="9502" width="15.7109375" style="2" customWidth="1"/>
    <col min="9503" max="9504" width="2.85546875" style="2" customWidth="1"/>
    <col min="9505" max="9505" width="10.85546875" style="2" customWidth="1"/>
    <col min="9506" max="9506" width="2.85546875" style="2" customWidth="1"/>
    <col min="9507" max="9728" width="11.42578125" style="2"/>
    <col min="9729" max="9729" width="2.85546875" style="2" customWidth="1"/>
    <col min="9730" max="9730" width="45.85546875" style="2" customWidth="1"/>
    <col min="9731" max="9731" width="5.28515625" style="2" customWidth="1"/>
    <col min="9732" max="9735" width="15.7109375" style="2" customWidth="1"/>
    <col min="9736" max="9736" width="2.85546875" style="2" customWidth="1"/>
    <col min="9737"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8" width="2.85546875" style="2" customWidth="1"/>
    <col min="9749" max="9749" width="45.85546875" style="2" customWidth="1"/>
    <col min="9750" max="9753" width="15.7109375" style="2" customWidth="1"/>
    <col min="9754" max="9754" width="2.85546875" style="2" customWidth="1"/>
    <col min="9755" max="9758" width="15.7109375" style="2" customWidth="1"/>
    <col min="9759" max="9760" width="2.85546875" style="2" customWidth="1"/>
    <col min="9761" max="9761" width="10.85546875" style="2" customWidth="1"/>
    <col min="9762" max="9762" width="2.85546875" style="2" customWidth="1"/>
    <col min="9763" max="9984" width="11.42578125" style="2"/>
    <col min="9985" max="9985" width="2.85546875" style="2" customWidth="1"/>
    <col min="9986" max="9986" width="45.85546875" style="2" customWidth="1"/>
    <col min="9987" max="9987" width="5.28515625" style="2" customWidth="1"/>
    <col min="9988" max="9991" width="15.7109375" style="2" customWidth="1"/>
    <col min="9992" max="9992" width="2.85546875" style="2" customWidth="1"/>
    <col min="9993"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4" width="2.85546875" style="2" customWidth="1"/>
    <col min="10005" max="10005" width="45.85546875" style="2" customWidth="1"/>
    <col min="10006" max="10009" width="15.7109375" style="2" customWidth="1"/>
    <col min="10010" max="10010" width="2.85546875" style="2" customWidth="1"/>
    <col min="10011" max="10014" width="15.7109375" style="2" customWidth="1"/>
    <col min="10015" max="10016" width="2.85546875" style="2" customWidth="1"/>
    <col min="10017" max="10017" width="10.85546875" style="2" customWidth="1"/>
    <col min="10018" max="10018" width="2.85546875" style="2" customWidth="1"/>
    <col min="10019" max="10240" width="11.42578125" style="2"/>
    <col min="10241" max="10241" width="2.85546875" style="2" customWidth="1"/>
    <col min="10242" max="10242" width="45.85546875" style="2" customWidth="1"/>
    <col min="10243" max="10243" width="5.28515625" style="2" customWidth="1"/>
    <col min="10244" max="10247" width="15.7109375" style="2" customWidth="1"/>
    <col min="10248" max="10248" width="2.85546875" style="2" customWidth="1"/>
    <col min="10249"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60" width="2.85546875" style="2" customWidth="1"/>
    <col min="10261" max="10261" width="45.85546875" style="2" customWidth="1"/>
    <col min="10262" max="10265" width="15.7109375" style="2" customWidth="1"/>
    <col min="10266" max="10266" width="2.85546875" style="2" customWidth="1"/>
    <col min="10267" max="10270" width="15.7109375" style="2" customWidth="1"/>
    <col min="10271" max="10272" width="2.85546875" style="2" customWidth="1"/>
    <col min="10273" max="10273" width="10.85546875" style="2" customWidth="1"/>
    <col min="10274" max="10274" width="2.85546875" style="2" customWidth="1"/>
    <col min="10275" max="10496" width="11.42578125" style="2"/>
    <col min="10497" max="10497" width="2.85546875" style="2" customWidth="1"/>
    <col min="10498" max="10498" width="45.85546875" style="2" customWidth="1"/>
    <col min="10499" max="10499" width="5.28515625" style="2" customWidth="1"/>
    <col min="10500" max="10503" width="15.7109375" style="2" customWidth="1"/>
    <col min="10504" max="10504" width="2.85546875" style="2" customWidth="1"/>
    <col min="10505"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6" width="2.85546875" style="2" customWidth="1"/>
    <col min="10517" max="10517" width="45.85546875" style="2" customWidth="1"/>
    <col min="10518" max="10521" width="15.7109375" style="2" customWidth="1"/>
    <col min="10522" max="10522" width="2.85546875" style="2" customWidth="1"/>
    <col min="10523" max="10526" width="15.7109375" style="2" customWidth="1"/>
    <col min="10527" max="10528" width="2.85546875" style="2" customWidth="1"/>
    <col min="10529" max="10529" width="10.85546875" style="2" customWidth="1"/>
    <col min="10530" max="10530" width="2.85546875" style="2" customWidth="1"/>
    <col min="10531" max="10752" width="11.42578125" style="2"/>
    <col min="10753" max="10753" width="2.85546875" style="2" customWidth="1"/>
    <col min="10754" max="10754" width="45.85546875" style="2" customWidth="1"/>
    <col min="10755" max="10755" width="5.28515625" style="2" customWidth="1"/>
    <col min="10756" max="10759" width="15.7109375" style="2" customWidth="1"/>
    <col min="10760" max="10760" width="2.85546875" style="2" customWidth="1"/>
    <col min="10761"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2" width="2.85546875" style="2" customWidth="1"/>
    <col min="10773" max="10773" width="45.85546875" style="2" customWidth="1"/>
    <col min="10774" max="10777" width="15.7109375" style="2" customWidth="1"/>
    <col min="10778" max="10778" width="2.85546875" style="2" customWidth="1"/>
    <col min="10779" max="10782" width="15.7109375" style="2" customWidth="1"/>
    <col min="10783" max="10784" width="2.85546875" style="2" customWidth="1"/>
    <col min="10785" max="10785" width="10.85546875" style="2" customWidth="1"/>
    <col min="10786" max="10786" width="2.85546875" style="2" customWidth="1"/>
    <col min="10787" max="11008" width="11.42578125" style="2"/>
    <col min="11009" max="11009" width="2.85546875" style="2" customWidth="1"/>
    <col min="11010" max="11010" width="45.85546875" style="2" customWidth="1"/>
    <col min="11011" max="11011" width="5.28515625" style="2" customWidth="1"/>
    <col min="11012" max="11015" width="15.7109375" style="2" customWidth="1"/>
    <col min="11016" max="11016" width="2.85546875" style="2" customWidth="1"/>
    <col min="11017"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8" width="2.85546875" style="2" customWidth="1"/>
    <col min="11029" max="11029" width="45.85546875" style="2" customWidth="1"/>
    <col min="11030" max="11033" width="15.7109375" style="2" customWidth="1"/>
    <col min="11034" max="11034" width="2.85546875" style="2" customWidth="1"/>
    <col min="11035" max="11038" width="15.7109375" style="2" customWidth="1"/>
    <col min="11039" max="11040" width="2.85546875" style="2" customWidth="1"/>
    <col min="11041" max="11041" width="10.85546875" style="2" customWidth="1"/>
    <col min="11042" max="11042" width="2.85546875" style="2" customWidth="1"/>
    <col min="11043" max="11264" width="11.42578125" style="2"/>
    <col min="11265" max="11265" width="2.85546875" style="2" customWidth="1"/>
    <col min="11266" max="11266" width="45.85546875" style="2" customWidth="1"/>
    <col min="11267" max="11267" width="5.28515625" style="2" customWidth="1"/>
    <col min="11268" max="11271" width="15.7109375" style="2" customWidth="1"/>
    <col min="11272" max="11272" width="2.85546875" style="2" customWidth="1"/>
    <col min="11273"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4" width="2.85546875" style="2" customWidth="1"/>
    <col min="11285" max="11285" width="45.85546875" style="2" customWidth="1"/>
    <col min="11286" max="11289" width="15.7109375" style="2" customWidth="1"/>
    <col min="11290" max="11290" width="2.85546875" style="2" customWidth="1"/>
    <col min="11291" max="11294" width="15.7109375" style="2" customWidth="1"/>
    <col min="11295" max="11296" width="2.85546875" style="2" customWidth="1"/>
    <col min="11297" max="11297" width="10.85546875" style="2" customWidth="1"/>
    <col min="11298" max="11298" width="2.85546875" style="2" customWidth="1"/>
    <col min="11299" max="11520" width="11.42578125" style="2"/>
    <col min="11521" max="11521" width="2.85546875" style="2" customWidth="1"/>
    <col min="11522" max="11522" width="45.85546875" style="2" customWidth="1"/>
    <col min="11523" max="11523" width="5.28515625" style="2" customWidth="1"/>
    <col min="11524" max="11527" width="15.7109375" style="2" customWidth="1"/>
    <col min="11528" max="11528" width="2.85546875" style="2" customWidth="1"/>
    <col min="11529"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40" width="2.85546875" style="2" customWidth="1"/>
    <col min="11541" max="11541" width="45.85546875" style="2" customWidth="1"/>
    <col min="11542" max="11545" width="15.7109375" style="2" customWidth="1"/>
    <col min="11546" max="11546" width="2.85546875" style="2" customWidth="1"/>
    <col min="11547" max="11550" width="15.7109375" style="2" customWidth="1"/>
    <col min="11551" max="11552" width="2.85546875" style="2" customWidth="1"/>
    <col min="11553" max="11553" width="10.85546875" style="2" customWidth="1"/>
    <col min="11554" max="11554" width="2.85546875" style="2" customWidth="1"/>
    <col min="11555" max="11776" width="11.42578125" style="2"/>
    <col min="11777" max="11777" width="2.85546875" style="2" customWidth="1"/>
    <col min="11778" max="11778" width="45.85546875" style="2" customWidth="1"/>
    <col min="11779" max="11779" width="5.28515625" style="2" customWidth="1"/>
    <col min="11780" max="11783" width="15.7109375" style="2" customWidth="1"/>
    <col min="11784" max="11784" width="2.85546875" style="2" customWidth="1"/>
    <col min="11785"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6" width="2.85546875" style="2" customWidth="1"/>
    <col min="11797" max="11797" width="45.85546875" style="2" customWidth="1"/>
    <col min="11798" max="11801" width="15.7109375" style="2" customWidth="1"/>
    <col min="11802" max="11802" width="2.85546875" style="2" customWidth="1"/>
    <col min="11803" max="11806" width="15.7109375" style="2" customWidth="1"/>
    <col min="11807" max="11808" width="2.85546875" style="2" customWidth="1"/>
    <col min="11809" max="11809" width="10.85546875" style="2" customWidth="1"/>
    <col min="11810" max="11810" width="2.85546875" style="2" customWidth="1"/>
    <col min="11811" max="12032" width="11.42578125" style="2"/>
    <col min="12033" max="12033" width="2.85546875" style="2" customWidth="1"/>
    <col min="12034" max="12034" width="45.85546875" style="2" customWidth="1"/>
    <col min="12035" max="12035" width="5.28515625" style="2" customWidth="1"/>
    <col min="12036" max="12039" width="15.7109375" style="2" customWidth="1"/>
    <col min="12040" max="12040" width="2.85546875" style="2" customWidth="1"/>
    <col min="12041"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2" width="2.85546875" style="2" customWidth="1"/>
    <col min="12053" max="12053" width="45.85546875" style="2" customWidth="1"/>
    <col min="12054" max="12057" width="15.7109375" style="2" customWidth="1"/>
    <col min="12058" max="12058" width="2.85546875" style="2" customWidth="1"/>
    <col min="12059" max="12062" width="15.7109375" style="2" customWidth="1"/>
    <col min="12063" max="12064" width="2.85546875" style="2" customWidth="1"/>
    <col min="12065" max="12065" width="10.85546875" style="2" customWidth="1"/>
    <col min="12066" max="12066" width="2.85546875" style="2" customWidth="1"/>
    <col min="12067" max="12288" width="11.42578125" style="2"/>
    <col min="12289" max="12289" width="2.85546875" style="2" customWidth="1"/>
    <col min="12290" max="12290" width="45.85546875" style="2" customWidth="1"/>
    <col min="12291" max="12291" width="5.28515625" style="2" customWidth="1"/>
    <col min="12292" max="12295" width="15.7109375" style="2" customWidth="1"/>
    <col min="12296" max="12296" width="2.85546875" style="2" customWidth="1"/>
    <col min="12297"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8" width="2.85546875" style="2" customWidth="1"/>
    <col min="12309" max="12309" width="45.85546875" style="2" customWidth="1"/>
    <col min="12310" max="12313" width="15.7109375" style="2" customWidth="1"/>
    <col min="12314" max="12314" width="2.85546875" style="2" customWidth="1"/>
    <col min="12315" max="12318" width="15.7109375" style="2" customWidth="1"/>
    <col min="12319" max="12320" width="2.85546875" style="2" customWidth="1"/>
    <col min="12321" max="12321" width="10.85546875" style="2" customWidth="1"/>
    <col min="12322" max="12322" width="2.85546875" style="2" customWidth="1"/>
    <col min="12323" max="12544" width="11.42578125" style="2"/>
    <col min="12545" max="12545" width="2.85546875" style="2" customWidth="1"/>
    <col min="12546" max="12546" width="45.85546875" style="2" customWidth="1"/>
    <col min="12547" max="12547" width="5.28515625" style="2" customWidth="1"/>
    <col min="12548" max="12551" width="15.7109375" style="2" customWidth="1"/>
    <col min="12552" max="12552" width="2.85546875" style="2" customWidth="1"/>
    <col min="12553"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4" width="2.85546875" style="2" customWidth="1"/>
    <col min="12565" max="12565" width="45.85546875" style="2" customWidth="1"/>
    <col min="12566" max="12569" width="15.7109375" style="2" customWidth="1"/>
    <col min="12570" max="12570" width="2.85546875" style="2" customWidth="1"/>
    <col min="12571" max="12574" width="15.7109375" style="2" customWidth="1"/>
    <col min="12575" max="12576" width="2.85546875" style="2" customWidth="1"/>
    <col min="12577" max="12577" width="10.85546875" style="2" customWidth="1"/>
    <col min="12578" max="12578" width="2.85546875" style="2" customWidth="1"/>
    <col min="12579" max="12800" width="11.42578125" style="2"/>
    <col min="12801" max="12801" width="2.85546875" style="2" customWidth="1"/>
    <col min="12802" max="12802" width="45.85546875" style="2" customWidth="1"/>
    <col min="12803" max="12803" width="5.28515625" style="2" customWidth="1"/>
    <col min="12804" max="12807" width="15.7109375" style="2" customWidth="1"/>
    <col min="12808" max="12808" width="2.85546875" style="2" customWidth="1"/>
    <col min="12809"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20" width="2.85546875" style="2" customWidth="1"/>
    <col min="12821" max="12821" width="45.85546875" style="2" customWidth="1"/>
    <col min="12822" max="12825" width="15.7109375" style="2" customWidth="1"/>
    <col min="12826" max="12826" width="2.85546875" style="2" customWidth="1"/>
    <col min="12827" max="12830" width="15.7109375" style="2" customWidth="1"/>
    <col min="12831" max="12832" width="2.85546875" style="2" customWidth="1"/>
    <col min="12833" max="12833" width="10.85546875" style="2" customWidth="1"/>
    <col min="12834" max="12834" width="2.85546875" style="2" customWidth="1"/>
    <col min="12835" max="13056" width="11.42578125" style="2"/>
    <col min="13057" max="13057" width="2.85546875" style="2" customWidth="1"/>
    <col min="13058" max="13058" width="45.85546875" style="2" customWidth="1"/>
    <col min="13059" max="13059" width="5.28515625" style="2" customWidth="1"/>
    <col min="13060" max="13063" width="15.7109375" style="2" customWidth="1"/>
    <col min="13064" max="13064" width="2.85546875" style="2" customWidth="1"/>
    <col min="13065"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6" width="2.85546875" style="2" customWidth="1"/>
    <col min="13077" max="13077" width="45.85546875" style="2" customWidth="1"/>
    <col min="13078" max="13081" width="15.7109375" style="2" customWidth="1"/>
    <col min="13082" max="13082" width="2.85546875" style="2" customWidth="1"/>
    <col min="13083" max="13086" width="15.7109375" style="2" customWidth="1"/>
    <col min="13087" max="13088" width="2.85546875" style="2" customWidth="1"/>
    <col min="13089" max="13089" width="10.85546875" style="2" customWidth="1"/>
    <col min="13090" max="13090" width="2.85546875" style="2" customWidth="1"/>
    <col min="13091" max="13312" width="11.42578125" style="2"/>
    <col min="13313" max="13313" width="2.85546875" style="2" customWidth="1"/>
    <col min="13314" max="13314" width="45.85546875" style="2" customWidth="1"/>
    <col min="13315" max="13315" width="5.28515625" style="2" customWidth="1"/>
    <col min="13316" max="13319" width="15.7109375" style="2" customWidth="1"/>
    <col min="13320" max="13320" width="2.85546875" style="2" customWidth="1"/>
    <col min="13321"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2" width="2.85546875" style="2" customWidth="1"/>
    <col min="13333" max="13333" width="45.85546875" style="2" customWidth="1"/>
    <col min="13334" max="13337" width="15.7109375" style="2" customWidth="1"/>
    <col min="13338" max="13338" width="2.85546875" style="2" customWidth="1"/>
    <col min="13339" max="13342" width="15.7109375" style="2" customWidth="1"/>
    <col min="13343" max="13344" width="2.85546875" style="2" customWidth="1"/>
    <col min="13345" max="13345" width="10.85546875" style="2" customWidth="1"/>
    <col min="13346" max="13346" width="2.85546875" style="2" customWidth="1"/>
    <col min="13347" max="13568" width="11.42578125" style="2"/>
    <col min="13569" max="13569" width="2.85546875" style="2" customWidth="1"/>
    <col min="13570" max="13570" width="45.85546875" style="2" customWidth="1"/>
    <col min="13571" max="13571" width="5.28515625" style="2" customWidth="1"/>
    <col min="13572" max="13575" width="15.7109375" style="2" customWidth="1"/>
    <col min="13576" max="13576" width="2.85546875" style="2" customWidth="1"/>
    <col min="13577"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8" width="2.85546875" style="2" customWidth="1"/>
    <col min="13589" max="13589" width="45.85546875" style="2" customWidth="1"/>
    <col min="13590" max="13593" width="15.7109375" style="2" customWidth="1"/>
    <col min="13594" max="13594" width="2.85546875" style="2" customWidth="1"/>
    <col min="13595" max="13598" width="15.7109375" style="2" customWidth="1"/>
    <col min="13599" max="13600" width="2.85546875" style="2" customWidth="1"/>
    <col min="13601" max="13601" width="10.85546875" style="2" customWidth="1"/>
    <col min="13602" max="13602" width="2.85546875" style="2" customWidth="1"/>
    <col min="13603" max="13824" width="11.42578125" style="2"/>
    <col min="13825" max="13825" width="2.85546875" style="2" customWidth="1"/>
    <col min="13826" max="13826" width="45.85546875" style="2" customWidth="1"/>
    <col min="13827" max="13827" width="5.28515625" style="2" customWidth="1"/>
    <col min="13828" max="13831" width="15.7109375" style="2" customWidth="1"/>
    <col min="13832" max="13832" width="2.85546875" style="2" customWidth="1"/>
    <col min="13833"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4" width="2.85546875" style="2" customWidth="1"/>
    <col min="13845" max="13845" width="45.85546875" style="2" customWidth="1"/>
    <col min="13846" max="13849" width="15.7109375" style="2" customWidth="1"/>
    <col min="13850" max="13850" width="2.85546875" style="2" customWidth="1"/>
    <col min="13851" max="13854" width="15.7109375" style="2" customWidth="1"/>
    <col min="13855" max="13856" width="2.85546875" style="2" customWidth="1"/>
    <col min="13857" max="13857" width="10.85546875" style="2" customWidth="1"/>
    <col min="13858" max="13858" width="2.85546875" style="2" customWidth="1"/>
    <col min="13859" max="14080" width="11.42578125" style="2"/>
    <col min="14081" max="14081" width="2.85546875" style="2" customWidth="1"/>
    <col min="14082" max="14082" width="45.85546875" style="2" customWidth="1"/>
    <col min="14083" max="14083" width="5.28515625" style="2" customWidth="1"/>
    <col min="14084" max="14087" width="15.7109375" style="2" customWidth="1"/>
    <col min="14088" max="14088" width="2.85546875" style="2" customWidth="1"/>
    <col min="14089"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100" width="2.85546875" style="2" customWidth="1"/>
    <col min="14101" max="14101" width="45.85546875" style="2" customWidth="1"/>
    <col min="14102" max="14105" width="15.7109375" style="2" customWidth="1"/>
    <col min="14106" max="14106" width="2.85546875" style="2" customWidth="1"/>
    <col min="14107" max="14110" width="15.7109375" style="2" customWidth="1"/>
    <col min="14111" max="14112" width="2.85546875" style="2" customWidth="1"/>
    <col min="14113" max="14113" width="10.85546875" style="2" customWidth="1"/>
    <col min="14114" max="14114" width="2.85546875" style="2" customWidth="1"/>
    <col min="14115" max="14336" width="11.42578125" style="2"/>
    <col min="14337" max="14337" width="2.85546875" style="2" customWidth="1"/>
    <col min="14338" max="14338" width="45.85546875" style="2" customWidth="1"/>
    <col min="14339" max="14339" width="5.28515625" style="2" customWidth="1"/>
    <col min="14340" max="14343" width="15.7109375" style="2" customWidth="1"/>
    <col min="14344" max="14344" width="2.85546875" style="2" customWidth="1"/>
    <col min="14345"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6" width="2.85546875" style="2" customWidth="1"/>
    <col min="14357" max="14357" width="45.85546875" style="2" customWidth="1"/>
    <col min="14358" max="14361" width="15.7109375" style="2" customWidth="1"/>
    <col min="14362" max="14362" width="2.85546875" style="2" customWidth="1"/>
    <col min="14363" max="14366" width="15.7109375" style="2" customWidth="1"/>
    <col min="14367" max="14368" width="2.85546875" style="2" customWidth="1"/>
    <col min="14369" max="14369" width="10.85546875" style="2" customWidth="1"/>
    <col min="14370" max="14370" width="2.85546875" style="2" customWidth="1"/>
    <col min="14371" max="14592" width="11.42578125" style="2"/>
    <col min="14593" max="14593" width="2.85546875" style="2" customWidth="1"/>
    <col min="14594" max="14594" width="45.85546875" style="2" customWidth="1"/>
    <col min="14595" max="14595" width="5.28515625" style="2" customWidth="1"/>
    <col min="14596" max="14599" width="15.7109375" style="2" customWidth="1"/>
    <col min="14600" max="14600" width="2.85546875" style="2" customWidth="1"/>
    <col min="14601"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2" width="2.85546875" style="2" customWidth="1"/>
    <col min="14613" max="14613" width="45.85546875" style="2" customWidth="1"/>
    <col min="14614" max="14617" width="15.7109375" style="2" customWidth="1"/>
    <col min="14618" max="14618" width="2.85546875" style="2" customWidth="1"/>
    <col min="14619" max="14622" width="15.7109375" style="2" customWidth="1"/>
    <col min="14623" max="14624" width="2.85546875" style="2" customWidth="1"/>
    <col min="14625" max="14625" width="10.85546875" style="2" customWidth="1"/>
    <col min="14626" max="14626" width="2.85546875" style="2" customWidth="1"/>
    <col min="14627" max="14848" width="11.42578125" style="2"/>
    <col min="14849" max="14849" width="2.85546875" style="2" customWidth="1"/>
    <col min="14850" max="14850" width="45.85546875" style="2" customWidth="1"/>
    <col min="14851" max="14851" width="5.28515625" style="2" customWidth="1"/>
    <col min="14852" max="14855" width="15.7109375" style="2" customWidth="1"/>
    <col min="14856" max="14856" width="2.85546875" style="2" customWidth="1"/>
    <col min="14857"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8" width="2.85546875" style="2" customWidth="1"/>
    <col min="14869" max="14869" width="45.85546875" style="2" customWidth="1"/>
    <col min="14870" max="14873" width="15.7109375" style="2" customWidth="1"/>
    <col min="14874" max="14874" width="2.85546875" style="2" customWidth="1"/>
    <col min="14875" max="14878" width="15.7109375" style="2" customWidth="1"/>
    <col min="14879" max="14880" width="2.85546875" style="2" customWidth="1"/>
    <col min="14881" max="14881" width="10.85546875" style="2" customWidth="1"/>
    <col min="14882" max="14882" width="2.85546875" style="2" customWidth="1"/>
    <col min="14883" max="15104" width="11.42578125" style="2"/>
    <col min="15105" max="15105" width="2.85546875" style="2" customWidth="1"/>
    <col min="15106" max="15106" width="45.85546875" style="2" customWidth="1"/>
    <col min="15107" max="15107" width="5.28515625" style="2" customWidth="1"/>
    <col min="15108" max="15111" width="15.7109375" style="2" customWidth="1"/>
    <col min="15112" max="15112" width="2.85546875" style="2" customWidth="1"/>
    <col min="15113"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4" width="2.85546875" style="2" customWidth="1"/>
    <col min="15125" max="15125" width="45.85546875" style="2" customWidth="1"/>
    <col min="15126" max="15129" width="15.7109375" style="2" customWidth="1"/>
    <col min="15130" max="15130" width="2.85546875" style="2" customWidth="1"/>
    <col min="15131" max="15134" width="15.7109375" style="2" customWidth="1"/>
    <col min="15135" max="15136" width="2.85546875" style="2" customWidth="1"/>
    <col min="15137" max="15137" width="10.85546875" style="2" customWidth="1"/>
    <col min="15138" max="15138" width="2.85546875" style="2" customWidth="1"/>
    <col min="15139" max="15360" width="11.42578125" style="2"/>
    <col min="15361" max="15361" width="2.85546875" style="2" customWidth="1"/>
    <col min="15362" max="15362" width="45.85546875" style="2" customWidth="1"/>
    <col min="15363" max="15363" width="5.28515625" style="2" customWidth="1"/>
    <col min="15364" max="15367" width="15.7109375" style="2" customWidth="1"/>
    <col min="15368" max="15368" width="2.85546875" style="2" customWidth="1"/>
    <col min="15369"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80" width="2.85546875" style="2" customWidth="1"/>
    <col min="15381" max="15381" width="45.85546875" style="2" customWidth="1"/>
    <col min="15382" max="15385" width="15.7109375" style="2" customWidth="1"/>
    <col min="15386" max="15386" width="2.85546875" style="2" customWidth="1"/>
    <col min="15387" max="15390" width="15.7109375" style="2" customWidth="1"/>
    <col min="15391" max="15392" width="2.85546875" style="2" customWidth="1"/>
    <col min="15393" max="15393" width="10.85546875" style="2" customWidth="1"/>
    <col min="15394" max="15394" width="2.85546875" style="2" customWidth="1"/>
    <col min="15395" max="15616" width="11.42578125" style="2"/>
    <col min="15617" max="15617" width="2.85546875" style="2" customWidth="1"/>
    <col min="15618" max="15618" width="45.85546875" style="2" customWidth="1"/>
    <col min="15619" max="15619" width="5.28515625" style="2" customWidth="1"/>
    <col min="15620" max="15623" width="15.7109375" style="2" customWidth="1"/>
    <col min="15624" max="15624" width="2.85546875" style="2" customWidth="1"/>
    <col min="15625"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6" width="2.85546875" style="2" customWidth="1"/>
    <col min="15637" max="15637" width="45.85546875" style="2" customWidth="1"/>
    <col min="15638" max="15641" width="15.7109375" style="2" customWidth="1"/>
    <col min="15642" max="15642" width="2.85546875" style="2" customWidth="1"/>
    <col min="15643" max="15646" width="15.7109375" style="2" customWidth="1"/>
    <col min="15647" max="15648" width="2.85546875" style="2" customWidth="1"/>
    <col min="15649" max="15649" width="10.85546875" style="2" customWidth="1"/>
    <col min="15650" max="15650" width="2.85546875" style="2" customWidth="1"/>
    <col min="15651" max="15872" width="11.42578125" style="2"/>
    <col min="15873" max="15873" width="2.85546875" style="2" customWidth="1"/>
    <col min="15874" max="15874" width="45.85546875" style="2" customWidth="1"/>
    <col min="15875" max="15875" width="5.28515625" style="2" customWidth="1"/>
    <col min="15876" max="15879" width="15.7109375" style="2" customWidth="1"/>
    <col min="15880" max="15880" width="2.85546875" style="2" customWidth="1"/>
    <col min="15881"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2" width="2.85546875" style="2" customWidth="1"/>
    <col min="15893" max="15893" width="45.85546875" style="2" customWidth="1"/>
    <col min="15894" max="15897" width="15.7109375" style="2" customWidth="1"/>
    <col min="15898" max="15898" width="2.85546875" style="2" customWidth="1"/>
    <col min="15899" max="15902" width="15.7109375" style="2" customWidth="1"/>
    <col min="15903" max="15904" width="2.85546875" style="2" customWidth="1"/>
    <col min="15905" max="15905" width="10.85546875" style="2" customWidth="1"/>
    <col min="15906" max="15906" width="2.85546875" style="2" customWidth="1"/>
    <col min="15907" max="16128" width="11.42578125" style="2"/>
    <col min="16129" max="16129" width="2.85546875" style="2" customWidth="1"/>
    <col min="16130" max="16130" width="45.85546875" style="2" customWidth="1"/>
    <col min="16131" max="16131" width="5.28515625" style="2" customWidth="1"/>
    <col min="16132" max="16135" width="15.7109375" style="2" customWidth="1"/>
    <col min="16136" max="16136" width="2.85546875" style="2" customWidth="1"/>
    <col min="16137"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8" width="2.85546875" style="2" customWidth="1"/>
    <col min="16149" max="16149" width="45.85546875" style="2" customWidth="1"/>
    <col min="16150" max="16153" width="15.7109375" style="2" customWidth="1"/>
    <col min="16154" max="16154" width="2.85546875" style="2" customWidth="1"/>
    <col min="16155" max="16158" width="15.7109375" style="2" customWidth="1"/>
    <col min="16159" max="16160" width="2.85546875" style="2" customWidth="1"/>
    <col min="16161" max="16161" width="10.85546875" style="2" customWidth="1"/>
    <col min="16162" max="16162" width="2.85546875" style="2" customWidth="1"/>
    <col min="16163" max="16384" width="11.42578125" style="2"/>
  </cols>
  <sheetData>
    <row r="2" spans="1:34" ht="12" customHeight="1" x14ac:dyDescent="0.25">
      <c r="A2" s="112"/>
      <c r="B2" s="112"/>
      <c r="C2" s="112"/>
      <c r="D2" s="112"/>
      <c r="E2" s="112"/>
      <c r="F2" s="112"/>
      <c r="G2" s="112"/>
      <c r="H2" s="112"/>
      <c r="I2" s="112"/>
      <c r="J2" s="112"/>
      <c r="K2" s="112"/>
      <c r="L2" s="112"/>
      <c r="M2" s="5"/>
      <c r="N2" s="112"/>
      <c r="O2" s="112"/>
      <c r="P2" s="112"/>
      <c r="Q2" s="112"/>
      <c r="R2" s="112"/>
      <c r="S2" s="112"/>
      <c r="T2" s="112"/>
      <c r="U2" s="112"/>
      <c r="V2" s="112"/>
      <c r="W2" s="112"/>
      <c r="X2" s="112"/>
      <c r="Y2" s="112"/>
      <c r="Z2" s="112"/>
      <c r="AA2" s="112"/>
      <c r="AB2" s="112"/>
      <c r="AC2" s="112"/>
      <c r="AD2" s="112"/>
      <c r="AE2" s="112"/>
      <c r="AF2" s="112"/>
      <c r="AG2" s="112"/>
      <c r="AH2" s="112"/>
    </row>
    <row r="3" spans="1:34" ht="12" customHeight="1" x14ac:dyDescent="0.25">
      <c r="A3" s="112"/>
      <c r="B3" s="485" t="s">
        <v>773</v>
      </c>
      <c r="C3" s="112"/>
      <c r="D3" s="112"/>
      <c r="E3" s="112"/>
      <c r="F3" s="112"/>
      <c r="G3" s="112"/>
      <c r="H3" s="112"/>
      <c r="I3" s="112"/>
      <c r="J3" s="112"/>
      <c r="K3" s="112"/>
      <c r="L3" s="112"/>
      <c r="M3" s="5"/>
    </row>
    <row r="4" spans="1:34" ht="12" customHeight="1" x14ac:dyDescent="0.25">
      <c r="A4" s="112"/>
      <c r="B4" s="6" t="s">
        <v>289</v>
      </c>
      <c r="C4" s="112"/>
      <c r="D4" s="112"/>
      <c r="E4" s="112"/>
      <c r="F4" s="112"/>
      <c r="G4" s="112"/>
      <c r="H4" s="112"/>
      <c r="I4" s="112"/>
      <c r="J4" s="112"/>
      <c r="K4" s="112"/>
      <c r="L4" s="112"/>
      <c r="M4" s="5"/>
    </row>
    <row r="5" spans="1:34" ht="12" customHeight="1" x14ac:dyDescent="0.25">
      <c r="A5" s="112"/>
      <c r="B5" s="1999" t="s">
        <v>4</v>
      </c>
      <c r="C5" s="12"/>
      <c r="D5" s="2006">
        <v>2016</v>
      </c>
      <c r="E5" s="2006"/>
      <c r="F5" s="2006"/>
      <c r="G5" s="2006"/>
      <c r="H5" s="12"/>
      <c r="I5" s="2006">
        <v>2015</v>
      </c>
      <c r="J5" s="2006"/>
      <c r="K5" s="2006"/>
      <c r="L5" s="2006"/>
      <c r="M5" s="12"/>
    </row>
    <row r="6" spans="1:34" ht="12" customHeight="1" x14ac:dyDescent="0.25">
      <c r="A6" s="12"/>
      <c r="B6" s="2000"/>
      <c r="C6" s="12"/>
      <c r="D6" s="1999" t="s">
        <v>201</v>
      </c>
      <c r="E6" s="1612" t="s">
        <v>277</v>
      </c>
      <c r="F6" s="1612" t="s">
        <v>277</v>
      </c>
      <c r="G6" s="1612" t="s">
        <v>203</v>
      </c>
      <c r="H6" s="12"/>
      <c r="I6" s="1999" t="s">
        <v>201</v>
      </c>
      <c r="J6" s="1612" t="s">
        <v>277</v>
      </c>
      <c r="K6" s="1612" t="s">
        <v>277</v>
      </c>
      <c r="L6" s="1612" t="s">
        <v>203</v>
      </c>
      <c r="M6" s="12"/>
    </row>
    <row r="7" spans="1:34" ht="12" customHeight="1" x14ac:dyDescent="0.25">
      <c r="A7" s="12"/>
      <c r="B7" s="2001"/>
      <c r="C7" s="12"/>
      <c r="D7" s="2001"/>
      <c r="E7" s="1613" t="s">
        <v>278</v>
      </c>
      <c r="F7" s="1613" t="s">
        <v>279</v>
      </c>
      <c r="G7" s="1613" t="s">
        <v>290</v>
      </c>
      <c r="H7" s="12"/>
      <c r="I7" s="2001"/>
      <c r="J7" s="1613" t="s">
        <v>278</v>
      </c>
      <c r="K7" s="1613" t="s">
        <v>279</v>
      </c>
      <c r="L7" s="1613" t="s">
        <v>290</v>
      </c>
      <c r="M7" s="12"/>
    </row>
    <row r="8" spans="1:34" ht="12" customHeight="1" x14ac:dyDescent="0.25">
      <c r="A8" s="12"/>
      <c r="B8" s="16"/>
      <c r="C8" s="16"/>
      <c r="D8" s="16"/>
      <c r="E8" s="16"/>
      <c r="F8" s="16"/>
      <c r="G8" s="16"/>
      <c r="H8" s="16"/>
      <c r="I8" s="16"/>
      <c r="J8" s="16"/>
      <c r="K8" s="16"/>
      <c r="L8" s="16"/>
      <c r="M8" s="16"/>
    </row>
    <row r="9" spans="1:34" ht="12" customHeight="1" x14ac:dyDescent="0.25">
      <c r="A9" s="16"/>
      <c r="B9" s="20" t="s">
        <v>11</v>
      </c>
      <c r="C9" s="112"/>
      <c r="D9" s="21"/>
      <c r="E9" s="21"/>
      <c r="F9" s="21"/>
      <c r="G9" s="21"/>
      <c r="H9" s="112"/>
      <c r="I9" s="190"/>
      <c r="J9" s="21"/>
      <c r="K9" s="21"/>
      <c r="L9" s="21"/>
      <c r="M9" s="5"/>
    </row>
    <row r="10" spans="1:34" ht="12" customHeight="1" x14ac:dyDescent="0.25">
      <c r="A10" s="112"/>
      <c r="B10" s="32" t="s">
        <v>136</v>
      </c>
      <c r="C10" s="113"/>
      <c r="D10" s="618">
        <f t="shared" ref="D10" si="0">SUM(E10:G10)</f>
        <v>123</v>
      </c>
      <c r="E10" s="1420">
        <v>115</v>
      </c>
      <c r="F10" s="1420">
        <v>2</v>
      </c>
      <c r="G10" s="1644">
        <v>6</v>
      </c>
      <c r="H10" s="316"/>
      <c r="I10" s="618">
        <f>SUM(J10:L10)</f>
        <v>123</v>
      </c>
      <c r="J10" s="1420">
        <v>116</v>
      </c>
      <c r="K10" s="1420">
        <v>2</v>
      </c>
      <c r="L10" s="1644">
        <v>5</v>
      </c>
      <c r="M10" s="1096"/>
    </row>
    <row r="11" spans="1:34" ht="12" customHeight="1" x14ac:dyDescent="0.25">
      <c r="A11" s="112"/>
      <c r="B11" s="32" t="s">
        <v>137</v>
      </c>
      <c r="C11" s="113"/>
      <c r="D11" s="1428">
        <f>SUM(E11:H11)</f>
        <v>432</v>
      </c>
      <c r="E11" s="1422">
        <v>26</v>
      </c>
      <c r="F11" s="1422">
        <v>11</v>
      </c>
      <c r="G11" s="1637">
        <v>395</v>
      </c>
      <c r="H11" s="316"/>
      <c r="I11" s="1428">
        <f>SUM(J11:L11)</f>
        <v>427</v>
      </c>
      <c r="J11" s="1422">
        <v>28</v>
      </c>
      <c r="K11" s="1422">
        <v>11</v>
      </c>
      <c r="L11" s="1637">
        <v>388</v>
      </c>
      <c r="M11" s="1098"/>
    </row>
    <row r="12" spans="1:34" ht="12" customHeight="1" x14ac:dyDescent="0.25">
      <c r="A12" s="112"/>
      <c r="B12" s="157" t="s">
        <v>30</v>
      </c>
      <c r="C12" s="112"/>
      <c r="D12" s="368">
        <f>SUM(D10:D11)</f>
        <v>555</v>
      </c>
      <c r="E12" s="369"/>
      <c r="F12" s="369"/>
      <c r="G12" s="369"/>
      <c r="H12" s="345"/>
      <c r="I12" s="368">
        <f>SUM(I10:I11)</f>
        <v>550</v>
      </c>
      <c r="J12" s="369"/>
      <c r="K12" s="369"/>
      <c r="L12" s="369"/>
      <c r="M12" s="5"/>
    </row>
    <row r="13" spans="1:34" ht="12" customHeight="1" x14ac:dyDescent="0.25">
      <c r="A13" s="112"/>
      <c r="B13" s="57"/>
      <c r="C13" s="187"/>
      <c r="D13" s="369"/>
      <c r="E13" s="369"/>
      <c r="F13" s="369"/>
      <c r="G13" s="369"/>
      <c r="H13" s="370"/>
      <c r="I13" s="369"/>
      <c r="J13" s="369"/>
      <c r="K13" s="369"/>
      <c r="L13" s="369"/>
      <c r="M13" s="1614"/>
    </row>
    <row r="14" spans="1:34" ht="12" customHeight="1" x14ac:dyDescent="0.25">
      <c r="A14" s="187"/>
      <c r="B14" s="20" t="s">
        <v>31</v>
      </c>
      <c r="C14" s="187"/>
      <c r="D14" s="158"/>
      <c r="E14" s="159"/>
      <c r="F14" s="159"/>
      <c r="G14" s="159"/>
      <c r="H14" s="370"/>
      <c r="I14" s="158"/>
      <c r="J14" s="159"/>
      <c r="K14" s="159"/>
      <c r="L14" s="159"/>
      <c r="M14" s="1614"/>
    </row>
    <row r="15" spans="1:34" ht="12" customHeight="1" x14ac:dyDescent="0.25">
      <c r="A15" s="187"/>
      <c r="B15" s="26" t="s">
        <v>151</v>
      </c>
      <c r="C15" s="113"/>
      <c r="D15" s="1642">
        <f>SUM(E15:G15)</f>
        <v>2</v>
      </c>
      <c r="E15" s="1643">
        <v>2</v>
      </c>
      <c r="F15" s="1643">
        <v>0</v>
      </c>
      <c r="G15" s="1628">
        <v>0</v>
      </c>
      <c r="H15" s="316"/>
      <c r="I15" s="1641">
        <v>2</v>
      </c>
      <c r="J15" s="1643">
        <v>2</v>
      </c>
      <c r="K15" s="1643">
        <v>0</v>
      </c>
      <c r="L15" s="1628">
        <v>0</v>
      </c>
      <c r="M15" s="1595"/>
    </row>
    <row r="16" spans="1:34" ht="12" customHeight="1" x14ac:dyDescent="0.25">
      <c r="A16" s="113"/>
      <c r="B16" s="157" t="s">
        <v>30</v>
      </c>
      <c r="C16" s="112"/>
      <c r="D16" s="379">
        <f>SUM(D15:D15)</f>
        <v>2</v>
      </c>
      <c r="E16" s="526"/>
      <c r="F16" s="526"/>
      <c r="G16" s="526"/>
      <c r="H16" s="676"/>
      <c r="I16" s="368">
        <f>SUM(I15:I15)</f>
        <v>2</v>
      </c>
      <c r="J16" s="377"/>
      <c r="K16" s="377"/>
      <c r="L16" s="377"/>
      <c r="M16" s="5"/>
    </row>
    <row r="17" spans="1:34" ht="12" customHeight="1" x14ac:dyDescent="0.25">
      <c r="A17" s="112"/>
      <c r="B17" s="48"/>
      <c r="C17" s="187"/>
      <c r="D17" s="369"/>
      <c r="E17" s="369"/>
      <c r="F17" s="369"/>
      <c r="G17" s="369"/>
      <c r="H17" s="370"/>
      <c r="I17" s="369"/>
      <c r="J17" s="369"/>
      <c r="K17" s="369"/>
      <c r="L17" s="369"/>
      <c r="M17" s="1614"/>
    </row>
    <row r="18" spans="1:34" ht="12" customHeight="1" x14ac:dyDescent="0.25">
      <c r="A18" s="187"/>
      <c r="B18" s="20" t="s">
        <v>64</v>
      </c>
      <c r="C18" s="187"/>
      <c r="D18" s="158"/>
      <c r="E18" s="159"/>
      <c r="F18" s="159"/>
      <c r="G18" s="267"/>
      <c r="H18" s="370"/>
      <c r="I18" s="158"/>
      <c r="J18" s="159"/>
      <c r="K18" s="159"/>
      <c r="L18" s="159"/>
      <c r="M18" s="1614"/>
    </row>
    <row r="19" spans="1:34" s="112" customFormat="1" ht="12" customHeight="1" x14ac:dyDescent="0.25">
      <c r="A19" s="187"/>
      <c r="B19" s="1260" t="s">
        <v>720</v>
      </c>
      <c r="C19" s="113"/>
      <c r="D19" s="1423">
        <f>SUM(E19:G19)</f>
        <v>15</v>
      </c>
      <c r="E19" s="1420">
        <v>7</v>
      </c>
      <c r="F19" s="1420">
        <v>8</v>
      </c>
      <c r="G19" s="1644">
        <v>0</v>
      </c>
      <c r="H19" s="316"/>
      <c r="I19" s="618">
        <f>SUM(J19:L19)</f>
        <v>13</v>
      </c>
      <c r="J19" s="1420">
        <v>6</v>
      </c>
      <c r="K19" s="1420">
        <v>7</v>
      </c>
      <c r="L19" s="1420">
        <v>0</v>
      </c>
      <c r="M19" s="1638"/>
      <c r="N19" s="3"/>
    </row>
    <row r="20" spans="1:34" ht="12" customHeight="1" x14ac:dyDescent="0.25">
      <c r="A20" s="113"/>
      <c r="B20" s="1261" t="s">
        <v>177</v>
      </c>
      <c r="C20" s="112"/>
      <c r="D20" s="1424">
        <f t="shared" ref="D20:D22" si="1">SUM(E20:G20)</f>
        <v>16</v>
      </c>
      <c r="E20" s="972">
        <v>11</v>
      </c>
      <c r="F20" s="972">
        <v>4</v>
      </c>
      <c r="G20" s="1645">
        <v>1</v>
      </c>
      <c r="H20" s="345"/>
      <c r="I20" s="1426">
        <f>SUM(J20:L20)</f>
        <v>14</v>
      </c>
      <c r="J20" s="972">
        <v>10</v>
      </c>
      <c r="K20" s="972">
        <v>3</v>
      </c>
      <c r="L20" s="972">
        <v>1</v>
      </c>
      <c r="M20" s="1639"/>
    </row>
    <row r="21" spans="1:34" ht="12" customHeight="1" x14ac:dyDescent="0.25">
      <c r="A21" s="112"/>
      <c r="B21" s="1261" t="s">
        <v>181</v>
      </c>
      <c r="C21" s="112"/>
      <c r="D21" s="1424">
        <f>SUM(E21:G21)</f>
        <v>16</v>
      </c>
      <c r="E21" s="972">
        <v>14</v>
      </c>
      <c r="F21" s="972">
        <v>2</v>
      </c>
      <c r="G21" s="1645">
        <v>0</v>
      </c>
      <c r="H21" s="345"/>
      <c r="I21" s="1426">
        <f>SUM(J21:L21)</f>
        <v>18</v>
      </c>
      <c r="J21" s="972">
        <v>15</v>
      </c>
      <c r="K21" s="972">
        <v>3</v>
      </c>
      <c r="L21" s="972">
        <v>0</v>
      </c>
      <c r="M21" s="1639"/>
    </row>
    <row r="22" spans="1:34" ht="12" customHeight="1" x14ac:dyDescent="0.25">
      <c r="A22" s="112"/>
      <c r="B22" s="1263" t="s">
        <v>197</v>
      </c>
      <c r="C22" s="199"/>
      <c r="D22" s="1425">
        <f t="shared" si="1"/>
        <v>19</v>
      </c>
      <c r="E22" s="1422">
        <v>14</v>
      </c>
      <c r="F22" s="1422">
        <v>5</v>
      </c>
      <c r="G22" s="1637">
        <v>0</v>
      </c>
      <c r="H22" s="345"/>
      <c r="I22" s="1428">
        <f>SUM(J22:L22)</f>
        <v>19</v>
      </c>
      <c r="J22" s="1422">
        <v>13</v>
      </c>
      <c r="K22" s="1422">
        <v>6</v>
      </c>
      <c r="L22" s="1422">
        <v>0</v>
      </c>
      <c r="M22" s="1640"/>
    </row>
    <row r="23" spans="1:34" ht="12" customHeight="1" x14ac:dyDescent="0.25">
      <c r="A23" s="112"/>
      <c r="B23" s="157" t="s">
        <v>30</v>
      </c>
      <c r="C23" s="112"/>
      <c r="D23" s="316">
        <f>SUM(D19:D22)</f>
        <v>66</v>
      </c>
      <c r="E23" s="545"/>
      <c r="F23" s="545"/>
      <c r="G23" s="545"/>
      <c r="H23" s="316"/>
      <c r="I23" s="316">
        <f>SUM(I19:I22)</f>
        <v>64</v>
      </c>
      <c r="J23" s="345"/>
      <c r="K23" s="345"/>
      <c r="L23" s="345"/>
      <c r="M23" s="5"/>
    </row>
    <row r="24" spans="1:34" ht="12" customHeight="1" x14ac:dyDescent="0.25">
      <c r="A24" s="112"/>
      <c r="B24" s="92"/>
      <c r="C24" s="112"/>
      <c r="D24" s="345"/>
      <c r="E24" s="345"/>
      <c r="F24" s="345"/>
      <c r="G24" s="345"/>
      <c r="H24" s="345"/>
      <c r="I24" s="345"/>
      <c r="J24" s="345"/>
      <c r="K24" s="345"/>
      <c r="L24" s="345"/>
      <c r="M24" s="5"/>
    </row>
    <row r="25" spans="1:34" ht="12" customHeight="1" x14ac:dyDescent="0.25">
      <c r="A25" s="112"/>
      <c r="B25" s="235" t="s">
        <v>132</v>
      </c>
      <c r="C25" s="133"/>
      <c r="D25" s="331">
        <f>D23+D16+D12</f>
        <v>623</v>
      </c>
      <c r="E25" s="133"/>
      <c r="F25" s="133"/>
      <c r="G25" s="133"/>
      <c r="H25" s="133"/>
      <c r="I25" s="331">
        <f>I23+I16+I12</f>
        <v>616</v>
      </c>
      <c r="J25" s="133"/>
      <c r="K25" s="133"/>
      <c r="L25" s="133"/>
      <c r="M25" s="205"/>
    </row>
    <row r="26" spans="1:34" ht="12" customHeight="1" x14ac:dyDescent="0.25">
      <c r="A26" s="112"/>
    </row>
    <row r="27" spans="1:34" ht="12" customHeight="1" x14ac:dyDescent="0.25"/>
    <row r="28" spans="1:34" x14ac:dyDescent="0.25">
      <c r="B28" s="485" t="s">
        <v>774</v>
      </c>
      <c r="C28" s="112"/>
      <c r="D28" s="112"/>
      <c r="E28" s="112"/>
      <c r="F28" s="112"/>
      <c r="G28" s="112"/>
      <c r="H28" s="112"/>
      <c r="I28" s="112"/>
      <c r="J28" s="112"/>
      <c r="K28" s="112"/>
      <c r="L28" s="112"/>
      <c r="M28" s="5"/>
      <c r="N28" s="112"/>
      <c r="O28" s="112"/>
      <c r="P28" s="112"/>
      <c r="Q28" s="112"/>
      <c r="R28" s="112"/>
      <c r="S28" s="112"/>
      <c r="T28" s="112"/>
      <c r="U28" s="113"/>
      <c r="V28" s="112"/>
      <c r="W28" s="112"/>
      <c r="X28" s="112"/>
      <c r="Y28" s="112"/>
      <c r="Z28" s="112"/>
      <c r="AA28" s="112"/>
      <c r="AB28" s="112"/>
      <c r="AC28" s="112"/>
      <c r="AD28" s="112"/>
      <c r="AE28" s="112"/>
      <c r="AF28" s="112"/>
      <c r="AG28" s="112"/>
      <c r="AH28" s="112"/>
    </row>
    <row r="29" spans="1:34" x14ac:dyDescent="0.25">
      <c r="B29" s="113" t="s">
        <v>276</v>
      </c>
      <c r="C29" s="112"/>
      <c r="D29" s="112"/>
      <c r="E29" s="112"/>
      <c r="F29" s="112"/>
      <c r="G29" s="112"/>
      <c r="H29" s="112"/>
      <c r="I29" s="112"/>
      <c r="J29" s="112"/>
      <c r="K29" s="112"/>
      <c r="L29" s="112"/>
      <c r="M29" s="5"/>
      <c r="N29" s="112"/>
      <c r="O29" s="112"/>
      <c r="P29" s="112"/>
      <c r="Q29" s="112"/>
      <c r="R29" s="112"/>
      <c r="S29" s="112"/>
      <c r="T29" s="112"/>
      <c r="U29" s="113" t="s">
        <v>276</v>
      </c>
      <c r="V29" s="112"/>
      <c r="W29" s="112"/>
      <c r="X29" s="112"/>
      <c r="Y29" s="112"/>
      <c r="Z29" s="112"/>
      <c r="AA29" s="112"/>
      <c r="AB29" s="112"/>
      <c r="AC29" s="112"/>
      <c r="AD29" s="112"/>
      <c r="AE29" s="112"/>
      <c r="AF29" s="112"/>
      <c r="AG29" s="112"/>
      <c r="AH29" s="112"/>
    </row>
    <row r="30" spans="1:34" x14ac:dyDescent="0.25">
      <c r="B30" s="116" t="s">
        <v>2</v>
      </c>
      <c r="C30" s="112"/>
      <c r="D30" s="112"/>
      <c r="E30" s="112"/>
      <c r="F30" s="112"/>
      <c r="G30" s="112"/>
      <c r="H30" s="112"/>
      <c r="I30" s="112"/>
      <c r="J30" s="112"/>
      <c r="K30" s="112"/>
      <c r="L30" s="112"/>
      <c r="M30" s="5"/>
      <c r="N30" s="112"/>
      <c r="O30" s="112"/>
      <c r="P30" s="112"/>
      <c r="Q30" s="112"/>
      <c r="R30" s="112"/>
      <c r="S30" s="112"/>
      <c r="T30" s="112"/>
      <c r="U30" s="116" t="s">
        <v>3</v>
      </c>
      <c r="V30" s="112"/>
      <c r="W30" s="112"/>
      <c r="X30" s="112"/>
      <c r="Y30" s="112"/>
      <c r="Z30" s="112"/>
      <c r="AA30" s="112"/>
      <c r="AB30" s="112"/>
      <c r="AC30" s="112"/>
      <c r="AD30" s="112"/>
      <c r="AE30" s="112"/>
      <c r="AF30" s="112"/>
      <c r="AG30" s="112"/>
      <c r="AH30" s="112"/>
    </row>
    <row r="31" spans="1:34" x14ac:dyDescent="0.25">
      <c r="B31" s="2014" t="s">
        <v>4</v>
      </c>
      <c r="C31" s="2014" t="s">
        <v>5</v>
      </c>
      <c r="D31" s="2012">
        <v>2016</v>
      </c>
      <c r="E31" s="2015"/>
      <c r="F31" s="2015"/>
      <c r="G31" s="2013"/>
      <c r="H31" s="12"/>
      <c r="I31" s="2012">
        <v>2015</v>
      </c>
      <c r="J31" s="2015"/>
      <c r="K31" s="2015"/>
      <c r="L31" s="2013"/>
      <c r="M31" s="12"/>
      <c r="N31" s="12"/>
      <c r="O31" s="2016" t="s">
        <v>207</v>
      </c>
      <c r="P31" s="12"/>
      <c r="Q31" s="2016" t="s">
        <v>9</v>
      </c>
      <c r="R31" s="2016" t="s">
        <v>10</v>
      </c>
      <c r="S31" s="12"/>
      <c r="T31" s="12"/>
      <c r="U31" s="2014" t="s">
        <v>4</v>
      </c>
      <c r="V31" s="2012">
        <v>2016</v>
      </c>
      <c r="W31" s="2015"/>
      <c r="X31" s="2015"/>
      <c r="Y31" s="2013"/>
      <c r="Z31" s="12"/>
      <c r="AA31" s="2012">
        <v>2015</v>
      </c>
      <c r="AB31" s="2015"/>
      <c r="AC31" s="2015"/>
      <c r="AD31" s="2013"/>
      <c r="AE31" s="12"/>
      <c r="AF31" s="12"/>
      <c r="AG31" s="2016" t="s">
        <v>732</v>
      </c>
      <c r="AH31" s="12"/>
    </row>
    <row r="32" spans="1:34" x14ac:dyDescent="0.25">
      <c r="B32" s="2000"/>
      <c r="C32" s="2000"/>
      <c r="D32" s="2014" t="s">
        <v>201</v>
      </c>
      <c r="E32" s="1435" t="s">
        <v>277</v>
      </c>
      <c r="F32" s="1435" t="s">
        <v>277</v>
      </c>
      <c r="G32" s="1437" t="s">
        <v>203</v>
      </c>
      <c r="H32" s="12"/>
      <c r="I32" s="2014" t="s">
        <v>201</v>
      </c>
      <c r="J32" s="1435" t="s">
        <v>277</v>
      </c>
      <c r="K32" s="1435" t="s">
        <v>277</v>
      </c>
      <c r="L32" s="1437" t="s">
        <v>203</v>
      </c>
      <c r="M32" s="12"/>
      <c r="N32" s="12"/>
      <c r="O32" s="1997"/>
      <c r="P32" s="12"/>
      <c r="Q32" s="1997"/>
      <c r="R32" s="1997"/>
      <c r="S32" s="12"/>
      <c r="T32" s="12"/>
      <c r="U32" s="2000"/>
      <c r="V32" s="2014" t="s">
        <v>201</v>
      </c>
      <c r="W32" s="1435" t="s">
        <v>277</v>
      </c>
      <c r="X32" s="1435" t="s">
        <v>277</v>
      </c>
      <c r="Y32" s="1437" t="s">
        <v>203</v>
      </c>
      <c r="Z32" s="12"/>
      <c r="AA32" s="2014" t="s">
        <v>201</v>
      </c>
      <c r="AB32" s="1435" t="s">
        <v>277</v>
      </c>
      <c r="AC32" s="1435" t="s">
        <v>277</v>
      </c>
      <c r="AD32" s="1437" t="s">
        <v>203</v>
      </c>
      <c r="AE32" s="12"/>
      <c r="AF32" s="12"/>
      <c r="AG32" s="1997"/>
      <c r="AH32" s="12"/>
    </row>
    <row r="33" spans="2:34" x14ac:dyDescent="0.25">
      <c r="B33" s="2001"/>
      <c r="C33" s="2001"/>
      <c r="D33" s="2001"/>
      <c r="E33" s="1436" t="s">
        <v>278</v>
      </c>
      <c r="F33" s="1436" t="s">
        <v>279</v>
      </c>
      <c r="G33" s="1436" t="s">
        <v>280</v>
      </c>
      <c r="H33" s="12"/>
      <c r="I33" s="2001"/>
      <c r="J33" s="1436" t="s">
        <v>278</v>
      </c>
      <c r="K33" s="1436" t="s">
        <v>279</v>
      </c>
      <c r="L33" s="1436" t="s">
        <v>280</v>
      </c>
      <c r="M33" s="12"/>
      <c r="N33" s="12"/>
      <c r="O33" s="1998"/>
      <c r="P33" s="12"/>
      <c r="Q33" s="1998"/>
      <c r="R33" s="1998"/>
      <c r="S33" s="12"/>
      <c r="T33" s="12"/>
      <c r="U33" s="2001"/>
      <c r="V33" s="2001"/>
      <c r="W33" s="1436" t="s">
        <v>278</v>
      </c>
      <c r="X33" s="1436" t="s">
        <v>279</v>
      </c>
      <c r="Y33" s="1436" t="s">
        <v>280</v>
      </c>
      <c r="Z33" s="12"/>
      <c r="AA33" s="2001"/>
      <c r="AB33" s="1436" t="s">
        <v>278</v>
      </c>
      <c r="AC33" s="1436" t="s">
        <v>279</v>
      </c>
      <c r="AD33" s="1436" t="s">
        <v>280</v>
      </c>
      <c r="AE33" s="12"/>
      <c r="AF33" s="12"/>
      <c r="AG33" s="1998"/>
      <c r="AH33" s="12"/>
    </row>
    <row r="34" spans="2:34" x14ac:dyDescent="0.25">
      <c r="B34" s="16"/>
      <c r="C34" s="16"/>
      <c r="D34" s="16"/>
      <c r="E34" s="16"/>
      <c r="F34" s="16"/>
      <c r="G34" s="16"/>
      <c r="H34" s="16"/>
      <c r="I34" s="16"/>
      <c r="J34" s="16"/>
      <c r="K34" s="16"/>
      <c r="L34" s="16"/>
      <c r="M34" s="16"/>
      <c r="N34" s="16"/>
      <c r="O34" s="19"/>
      <c r="P34" s="16"/>
      <c r="Q34" s="19"/>
      <c r="R34" s="16"/>
      <c r="S34" s="16"/>
      <c r="T34" s="16"/>
      <c r="U34" s="16"/>
      <c r="V34" s="16"/>
      <c r="W34" s="16"/>
      <c r="X34" s="16"/>
      <c r="Y34" s="16"/>
      <c r="Z34" s="16"/>
      <c r="AA34" s="16"/>
      <c r="AB34" s="16"/>
      <c r="AC34" s="16"/>
      <c r="AD34" s="16"/>
      <c r="AE34" s="16"/>
      <c r="AF34" s="16"/>
      <c r="AG34" s="19"/>
      <c r="AH34" s="16"/>
    </row>
    <row r="35" spans="2:34" x14ac:dyDescent="0.25">
      <c r="B35" s="1113" t="s">
        <v>11</v>
      </c>
      <c r="C35" s="21"/>
      <c r="D35" s="36"/>
      <c r="E35" s="36"/>
      <c r="F35" s="36"/>
      <c r="G35" s="36"/>
      <c r="H35" s="199"/>
      <c r="I35" s="49"/>
      <c r="J35" s="36"/>
      <c r="K35" s="36"/>
      <c r="L35" s="36"/>
      <c r="M35" s="1874"/>
      <c r="N35" s="112"/>
      <c r="O35" s="23"/>
      <c r="P35" s="112"/>
      <c r="Q35" s="23"/>
      <c r="R35" s="2"/>
      <c r="S35" s="112"/>
      <c r="T35" s="112"/>
      <c r="U35" s="1113" t="s">
        <v>11</v>
      </c>
      <c r="V35" s="21"/>
      <c r="W35" s="21"/>
      <c r="X35" s="21"/>
      <c r="Y35" s="21"/>
      <c r="Z35" s="112"/>
      <c r="AA35" s="21"/>
      <c r="AB35" s="21"/>
      <c r="AC35" s="21"/>
      <c r="AD35" s="21"/>
      <c r="AE35" s="112"/>
      <c r="AF35" s="112"/>
      <c r="AG35" s="23"/>
      <c r="AH35" s="112"/>
    </row>
    <row r="36" spans="2:34" x14ac:dyDescent="0.25">
      <c r="B36" s="1260" t="s">
        <v>136</v>
      </c>
      <c r="C36" s="1867" t="s">
        <v>26</v>
      </c>
      <c r="D36" s="1602">
        <f>SUM(E36:G36)</f>
        <v>14998.519999999999</v>
      </c>
      <c r="E36" s="1547">
        <v>9886.56</v>
      </c>
      <c r="F36" s="1547">
        <v>4813.08</v>
      </c>
      <c r="G36" s="733">
        <v>298.88</v>
      </c>
      <c r="H36" s="199"/>
      <c r="I36" s="612">
        <f>SUM(J36:L36)</f>
        <v>13220.949999999999</v>
      </c>
      <c r="J36" s="1547">
        <v>8959.8799999999992</v>
      </c>
      <c r="K36" s="1547">
        <v>3927.17</v>
      </c>
      <c r="L36" s="733">
        <v>333.9</v>
      </c>
      <c r="M36" s="1096"/>
      <c r="N36" s="36"/>
      <c r="O36" s="1522">
        <f>D36/I36-1</f>
        <v>0.13445100389911468</v>
      </c>
      <c r="P36" s="112"/>
      <c r="Q36" s="1045">
        <f>VLOOKUP(B36,'FX rates'!$B$9:$K$116,4,FALSE)</f>
        <v>1</v>
      </c>
      <c r="R36" s="1014">
        <f>VLOOKUP(B36,'FX rates'!$B$9:$K$116,5,FALSE)</f>
        <v>1</v>
      </c>
      <c r="S36" s="112"/>
      <c r="T36" s="112"/>
      <c r="U36" s="1260" t="s">
        <v>136</v>
      </c>
      <c r="V36" s="1602">
        <f>SUM(W36:Y36)</f>
        <v>14998.519999999999</v>
      </c>
      <c r="W36" s="1676">
        <f>E36/$Q36</f>
        <v>9886.56</v>
      </c>
      <c r="X36" s="1676">
        <f>F36/$Q36</f>
        <v>4813.08</v>
      </c>
      <c r="Y36" s="614">
        <f>G36/$Q36</f>
        <v>298.88</v>
      </c>
      <c r="Z36" s="199"/>
      <c r="AA36" s="612">
        <f>SUM(AB36:AD36)</f>
        <v>13220.949999999999</v>
      </c>
      <c r="AB36" s="1676">
        <f>J36/$R36</f>
        <v>8959.8799999999992</v>
      </c>
      <c r="AC36" s="1676">
        <f>K36/$R36</f>
        <v>3927.17</v>
      </c>
      <c r="AD36" s="1676">
        <f>L36/$R36</f>
        <v>333.9</v>
      </c>
      <c r="AE36" s="1468"/>
      <c r="AF36" s="36"/>
      <c r="AG36" s="1565">
        <f>V36/AA36-1</f>
        <v>0.13445100389911468</v>
      </c>
      <c r="AH36" s="112"/>
    </row>
    <row r="37" spans="2:34" x14ac:dyDescent="0.25">
      <c r="B37" s="1263" t="s">
        <v>137</v>
      </c>
      <c r="C37" s="1605" t="s">
        <v>567</v>
      </c>
      <c r="D37" s="1606">
        <f>SUM(E37:G37)</f>
        <v>14225427.84267422</v>
      </c>
      <c r="E37" s="1717">
        <v>1519298.0261602174</v>
      </c>
      <c r="F37" s="1717">
        <v>12706129.816514002</v>
      </c>
      <c r="G37" s="905" t="s">
        <v>131</v>
      </c>
      <c r="H37" s="893"/>
      <c r="I37" s="613">
        <f>SUM(J37:L37)</f>
        <v>12907268.270726632</v>
      </c>
      <c r="J37" s="1717">
        <v>2533685.0707266307</v>
      </c>
      <c r="K37" s="1717">
        <v>10373583.200000001</v>
      </c>
      <c r="L37" s="617" t="s">
        <v>131</v>
      </c>
      <c r="M37" s="1921"/>
      <c r="N37" s="21"/>
      <c r="O37" s="1524">
        <f>D37/I37-1</f>
        <v>0.10212537186796844</v>
      </c>
      <c r="P37" s="21"/>
      <c r="Q37" s="1049">
        <f>VLOOKUP(B37,'FX rates'!$B$9:$K$116,4,FALSE)</f>
        <v>539.57000000000005</v>
      </c>
      <c r="R37" s="1016">
        <f>VLOOKUP(B37,'FX rates'!$B$9:$K$116,5,FALSE)</f>
        <v>527.03899999999999</v>
      </c>
      <c r="S37" s="21"/>
      <c r="T37" s="21"/>
      <c r="U37" s="1263" t="s">
        <v>137</v>
      </c>
      <c r="V37" s="1606">
        <f>SUM(W37:Y37)</f>
        <v>26364.378750994718</v>
      </c>
      <c r="W37" s="616">
        <f>E37/$Q37</f>
        <v>2815.7570401620128</v>
      </c>
      <c r="X37" s="616">
        <f>F37/$Q37</f>
        <v>23548.621710832704</v>
      </c>
      <c r="Y37" s="617" t="s">
        <v>131</v>
      </c>
      <c r="Z37" s="199"/>
      <c r="AA37" s="613">
        <f>SUM(AB37:AD37)</f>
        <v>24490.157788563338</v>
      </c>
      <c r="AB37" s="616">
        <f>J37/$R37</f>
        <v>4807.3957918230544</v>
      </c>
      <c r="AC37" s="616">
        <f>K37/$R37</f>
        <v>19682.761996740282</v>
      </c>
      <c r="AD37" s="616" t="s">
        <v>131</v>
      </c>
      <c r="AE37" s="1060"/>
      <c r="AF37" s="199"/>
      <c r="AG37" s="1566">
        <f>V37/AA37-1</f>
        <v>7.6529558470489922E-2</v>
      </c>
      <c r="AH37" s="112"/>
    </row>
    <row r="38" spans="2:34" x14ac:dyDescent="0.25">
      <c r="B38" s="48"/>
      <c r="C38" s="183"/>
      <c r="D38" s="893"/>
      <c r="E38" s="893"/>
      <c r="F38" s="893"/>
      <c r="G38" s="893"/>
      <c r="H38" s="807"/>
      <c r="I38" s="36"/>
      <c r="J38" s="36"/>
      <c r="K38" s="36"/>
      <c r="L38" s="36"/>
      <c r="M38" s="36"/>
      <c r="N38" s="21"/>
      <c r="O38" s="21"/>
      <c r="P38" s="21"/>
      <c r="Q38" s="21"/>
      <c r="R38" s="21"/>
      <c r="S38" s="21"/>
      <c r="T38" s="21"/>
      <c r="U38" s="157" t="s">
        <v>30</v>
      </c>
      <c r="V38" s="185">
        <f>SUM(V36:V37)</f>
        <v>41362.898750994718</v>
      </c>
      <c r="W38" s="893"/>
      <c r="X38" s="893"/>
      <c r="Y38" s="893"/>
      <c r="Z38" s="807"/>
      <c r="AA38" s="185">
        <f>SUM(AA36:AA37)</f>
        <v>37711.107788563335</v>
      </c>
      <c r="AB38" s="893"/>
      <c r="AC38" s="893"/>
      <c r="AD38" s="893"/>
      <c r="AE38" s="807"/>
      <c r="AF38" s="807"/>
      <c r="AG38" s="1387"/>
      <c r="AH38" s="187"/>
    </row>
    <row r="39" spans="2:34" x14ac:dyDescent="0.25">
      <c r="B39" s="48"/>
      <c r="C39" s="183"/>
      <c r="D39" s="893"/>
      <c r="E39" s="893"/>
      <c r="F39" s="893"/>
      <c r="G39" s="893"/>
      <c r="H39" s="807"/>
      <c r="I39" s="36"/>
      <c r="J39" s="36"/>
      <c r="K39" s="36"/>
      <c r="L39" s="36"/>
      <c r="M39" s="36"/>
      <c r="N39" s="21"/>
      <c r="O39" s="21"/>
      <c r="P39" s="21"/>
      <c r="Q39" s="21"/>
      <c r="R39" s="21"/>
      <c r="S39" s="21"/>
      <c r="T39" s="21"/>
      <c r="U39" s="157"/>
      <c r="V39" s="185"/>
      <c r="W39" s="893"/>
      <c r="X39" s="893"/>
      <c r="Y39" s="893"/>
      <c r="Z39" s="807"/>
      <c r="AA39" s="185"/>
      <c r="AB39" s="893"/>
      <c r="AC39" s="893"/>
      <c r="AD39" s="893"/>
      <c r="AE39" s="807"/>
      <c r="AF39" s="807"/>
      <c r="AG39" s="1387"/>
      <c r="AH39" s="187"/>
    </row>
    <row r="40" spans="2:34" x14ac:dyDescent="0.25">
      <c r="B40" s="1868" t="s">
        <v>31</v>
      </c>
      <c r="C40" s="118"/>
      <c r="D40" s="49"/>
      <c r="E40" s="36"/>
      <c r="F40" s="36"/>
      <c r="G40" s="36"/>
      <c r="H40" s="807"/>
      <c r="I40" s="36"/>
      <c r="J40" s="36"/>
      <c r="K40" s="36"/>
      <c r="L40" s="36"/>
      <c r="M40" s="36"/>
      <c r="N40" s="21"/>
      <c r="O40" s="21"/>
      <c r="P40" s="21"/>
      <c r="Q40" s="21"/>
      <c r="R40" s="21"/>
      <c r="S40" s="21"/>
      <c r="T40" s="21"/>
      <c r="U40" s="1113" t="s">
        <v>31</v>
      </c>
      <c r="V40" s="893"/>
      <c r="W40" s="36"/>
      <c r="X40" s="36"/>
      <c r="Y40" s="36"/>
      <c r="Z40" s="807"/>
      <c r="AA40" s="893"/>
      <c r="AB40" s="36"/>
      <c r="AC40" s="36"/>
      <c r="AD40" s="36"/>
      <c r="AE40" s="807"/>
      <c r="AF40" s="807"/>
      <c r="AG40" s="1388"/>
      <c r="AH40" s="187"/>
    </row>
    <row r="41" spans="2:34" x14ac:dyDescent="0.25">
      <c r="B41" s="1274" t="s">
        <v>151</v>
      </c>
      <c r="C41" s="1596" t="s">
        <v>152</v>
      </c>
      <c r="D41" s="1597">
        <v>0.5</v>
      </c>
      <c r="E41" s="1598">
        <v>0</v>
      </c>
      <c r="F41" s="1598">
        <v>0</v>
      </c>
      <c r="G41" s="1558">
        <v>0</v>
      </c>
      <c r="H41" s="317"/>
      <c r="I41" s="1599">
        <v>0.4</v>
      </c>
      <c r="J41" s="1598">
        <v>30375.82</v>
      </c>
      <c r="K41" s="1598">
        <v>166662.45050000001</v>
      </c>
      <c r="L41" s="1558">
        <v>0</v>
      </c>
      <c r="M41" s="1595"/>
      <c r="N41" s="29"/>
      <c r="O41" s="1600">
        <f>D41/I41-1</f>
        <v>0.25</v>
      </c>
      <c r="P41" s="113"/>
      <c r="Q41" s="1650">
        <f>VLOOKUP(B41,'FX rates'!$B$9:$K$116,4,FALSE)</f>
        <v>77.606999999999999</v>
      </c>
      <c r="R41" s="1720">
        <f>VLOOKUP(B41,'FX rates'!$B$9:$K$116,5,FALSE)</f>
        <v>76.757599999999996</v>
      </c>
      <c r="S41" s="113"/>
      <c r="T41" s="113"/>
      <c r="U41" s="1577" t="s">
        <v>151</v>
      </c>
      <c r="V41" s="1599">
        <f>SUM(W41:Y41)</f>
        <v>0</v>
      </c>
      <c r="W41" s="1598">
        <f>E41/$Q41</f>
        <v>0</v>
      </c>
      <c r="X41" s="1598">
        <f>F41/$Q41</f>
        <v>0</v>
      </c>
      <c r="Y41" s="1558">
        <f>G41/$Q41</f>
        <v>0</v>
      </c>
      <c r="Z41" s="317"/>
      <c r="AA41" s="1599">
        <f>SUM(AB41:AD41)</f>
        <v>2567.0196892555268</v>
      </c>
      <c r="AB41" s="1598">
        <f>J41/$R41</f>
        <v>395.73696936850553</v>
      </c>
      <c r="AC41" s="1598">
        <f>K41/$R41</f>
        <v>2171.2827198870214</v>
      </c>
      <c r="AD41" s="1598">
        <f>L41/$R41</f>
        <v>0</v>
      </c>
      <c r="AE41" s="1923"/>
      <c r="AF41" s="29"/>
      <c r="AG41" s="1564" t="s">
        <v>131</v>
      </c>
      <c r="AH41" s="113"/>
    </row>
    <row r="42" spans="2:34" x14ac:dyDescent="0.25">
      <c r="B42" s="72"/>
      <c r="C42" s="183"/>
      <c r="D42" s="896"/>
      <c r="E42" s="896"/>
      <c r="F42" s="896"/>
      <c r="G42" s="896"/>
      <c r="H42" s="199"/>
      <c r="I42" s="896"/>
      <c r="J42" s="896"/>
      <c r="K42" s="896"/>
      <c r="L42" s="896"/>
      <c r="M42" s="1874"/>
      <c r="N42" s="112"/>
      <c r="O42" s="1358"/>
      <c r="P42" s="1358"/>
      <c r="Q42" s="1358"/>
      <c r="R42" s="1358"/>
      <c r="S42" s="112"/>
      <c r="T42" s="112"/>
      <c r="U42" s="157" t="s">
        <v>30</v>
      </c>
      <c r="V42" s="186">
        <f>SUM(V41:V41)</f>
        <v>0</v>
      </c>
      <c r="W42" s="896"/>
      <c r="X42" s="896"/>
      <c r="Y42" s="896"/>
      <c r="Z42" s="199"/>
      <c r="AA42" s="186">
        <f>SUM(AA41:AA41)</f>
        <v>2567.0196892555268</v>
      </c>
      <c r="AB42" s="896"/>
      <c r="AC42" s="896"/>
      <c r="AD42" s="896"/>
      <c r="AE42" s="1874"/>
      <c r="AF42" s="199"/>
      <c r="AG42" s="1396"/>
      <c r="AH42" s="112"/>
    </row>
    <row r="43" spans="2:34" x14ac:dyDescent="0.25">
      <c r="B43" s="48"/>
      <c r="C43" s="183"/>
      <c r="D43" s="893"/>
      <c r="E43" s="893"/>
      <c r="F43" s="893"/>
      <c r="G43" s="893"/>
      <c r="H43" s="807"/>
      <c r="I43" s="893"/>
      <c r="J43" s="893"/>
      <c r="K43" s="893"/>
      <c r="L43" s="893"/>
      <c r="M43" s="1875"/>
      <c r="N43" s="187"/>
      <c r="O43" s="1358"/>
      <c r="P43" s="1358"/>
      <c r="Q43" s="1358"/>
      <c r="R43" s="1358"/>
      <c r="S43" s="187"/>
      <c r="T43" s="187"/>
      <c r="U43" s="48"/>
      <c r="V43" s="893"/>
      <c r="W43" s="893"/>
      <c r="X43" s="893"/>
      <c r="Y43" s="893"/>
      <c r="Z43" s="807"/>
      <c r="AA43" s="893"/>
      <c r="AB43" s="893"/>
      <c r="AC43" s="893"/>
      <c r="AD43" s="893"/>
      <c r="AE43" s="1875"/>
      <c r="AF43" s="807"/>
      <c r="AG43" s="1387"/>
      <c r="AH43" s="187"/>
    </row>
    <row r="44" spans="2:34" x14ac:dyDescent="0.25">
      <c r="B44" s="1113" t="s">
        <v>64</v>
      </c>
      <c r="C44" s="118"/>
      <c r="D44" s="49"/>
      <c r="E44" s="36"/>
      <c r="F44" s="36"/>
      <c r="G44" s="36"/>
      <c r="H44" s="807"/>
      <c r="I44" s="49"/>
      <c r="J44" s="36"/>
      <c r="K44" s="36"/>
      <c r="L44" s="36"/>
      <c r="M44" s="1875"/>
      <c r="N44" s="187"/>
      <c r="O44" s="1355"/>
      <c r="P44" s="1358"/>
      <c r="Q44" s="1358"/>
      <c r="R44" s="1358"/>
      <c r="S44" s="187"/>
      <c r="T44" s="187"/>
      <c r="U44" s="1113" t="s">
        <v>64</v>
      </c>
      <c r="V44" s="49"/>
      <c r="W44" s="36"/>
      <c r="X44" s="36"/>
      <c r="Y44" s="36"/>
      <c r="Z44" s="807"/>
      <c r="AA44" s="49"/>
      <c r="AB44" s="36"/>
      <c r="AC44" s="36"/>
      <c r="AD44" s="36"/>
      <c r="AE44" s="1875"/>
      <c r="AF44" s="807"/>
      <c r="AG44" s="1388"/>
      <c r="AH44" s="187"/>
    </row>
    <row r="45" spans="2:34" x14ac:dyDescent="0.25">
      <c r="B45" s="1260" t="s">
        <v>720</v>
      </c>
      <c r="C45" s="1601" t="s">
        <v>721</v>
      </c>
      <c r="D45" s="1602">
        <f>SUM(E45:G45)</f>
        <v>12226.77</v>
      </c>
      <c r="E45" s="1547">
        <v>2164.5100000000002</v>
      </c>
      <c r="F45" s="1547">
        <v>10062.26</v>
      </c>
      <c r="G45" s="733">
        <v>0</v>
      </c>
      <c r="H45" s="317"/>
      <c r="I45" s="612">
        <f>SUM(J45:L45)</f>
        <v>10052.67</v>
      </c>
      <c r="J45" s="1676">
        <v>2197.67</v>
      </c>
      <c r="K45" s="1676">
        <v>7855</v>
      </c>
      <c r="L45" s="614">
        <v>0</v>
      </c>
      <c r="M45" s="1096"/>
      <c r="N45" s="29"/>
      <c r="O45" s="1522">
        <f>D45/I45-1</f>
        <v>0.21627090116357151</v>
      </c>
      <c r="P45" s="113"/>
      <c r="Q45" s="1045">
        <f>VLOOKUP(B45,'FX rates'!$B$9:$K$116,4,FALSE)</f>
        <v>10.634600000000001</v>
      </c>
      <c r="R45" s="1014">
        <f>VLOOKUP(B45,'FX rates'!$B$9:$K$116,5,FALSE)</f>
        <v>11.0387</v>
      </c>
      <c r="S45" s="113"/>
      <c r="T45" s="113"/>
      <c r="U45" s="1260" t="s">
        <v>720</v>
      </c>
      <c r="V45" s="1504">
        <f>SUM(W45:Y45)</f>
        <v>1149.7160212889999</v>
      </c>
      <c r="W45" s="1547">
        <f t="shared" ref="W45:Y48" si="2">E45/$Q45</f>
        <v>203.53468865777745</v>
      </c>
      <c r="X45" s="1547">
        <f t="shared" si="2"/>
        <v>946.18133263122252</v>
      </c>
      <c r="Y45" s="733">
        <f t="shared" si="2"/>
        <v>0</v>
      </c>
      <c r="Z45" s="317"/>
      <c r="AA45" s="1504">
        <f>SUM(AB45:AD45)</f>
        <v>910.67517008343373</v>
      </c>
      <c r="AB45" s="1547">
        <f t="shared" ref="AB45:AD48" si="3">J45/$R45</f>
        <v>199.08775489867466</v>
      </c>
      <c r="AC45" s="1547">
        <f t="shared" si="3"/>
        <v>711.58741518475904</v>
      </c>
      <c r="AD45" s="733">
        <f t="shared" si="3"/>
        <v>0</v>
      </c>
      <c r="AE45" s="1638"/>
      <c r="AF45" s="29"/>
      <c r="AG45" s="1927">
        <f>V45/AA45-1</f>
        <v>0.2624875027433391</v>
      </c>
      <c r="AH45" s="113"/>
    </row>
    <row r="46" spans="2:34" x14ac:dyDescent="0.25">
      <c r="B46" s="1261" t="s">
        <v>177</v>
      </c>
      <c r="C46" s="1603" t="s">
        <v>178</v>
      </c>
      <c r="D46" s="175">
        <f>SUM(E46:G46)</f>
        <v>16843403.640000001</v>
      </c>
      <c r="E46" s="195">
        <v>607572.97</v>
      </c>
      <c r="F46" s="195">
        <v>16195830.67</v>
      </c>
      <c r="G46" s="735">
        <v>40000</v>
      </c>
      <c r="H46" s="91"/>
      <c r="I46" s="1505">
        <f>SUM(J46:L46)</f>
        <v>15646855.486149387</v>
      </c>
      <c r="J46" s="176">
        <v>1112811.0937166288</v>
      </c>
      <c r="K46" s="176">
        <v>14493533.452432759</v>
      </c>
      <c r="L46" s="615">
        <v>40510.94</v>
      </c>
      <c r="M46" s="1097" t="s">
        <v>130</v>
      </c>
      <c r="N46" s="36"/>
      <c r="O46" s="1523">
        <f>D46/I46-1</f>
        <v>7.6472116388484501E-2</v>
      </c>
      <c r="P46" s="112"/>
      <c r="Q46" s="1047">
        <f>VLOOKUP(B46,'FX rates'!$B$9:$K$116,4,FALSE)</f>
        <v>293.32799999999997</v>
      </c>
      <c r="R46" s="1015">
        <f>VLOOKUP(B46,'FX rates'!$B$9:$K$116,5,FALSE)</f>
        <v>286.46100000000001</v>
      </c>
      <c r="S46" s="112"/>
      <c r="T46" s="112"/>
      <c r="U46" s="1261" t="s">
        <v>177</v>
      </c>
      <c r="V46" s="1061">
        <f>SUM(W46:Y46)</f>
        <v>57421.738258877434</v>
      </c>
      <c r="W46" s="195">
        <f t="shared" si="2"/>
        <v>2071.3091488027057</v>
      </c>
      <c r="X46" s="195">
        <f t="shared" si="2"/>
        <v>55214.062994327171</v>
      </c>
      <c r="Y46" s="735">
        <f t="shared" si="2"/>
        <v>136.36611574755906</v>
      </c>
      <c r="Z46" s="199"/>
      <c r="AA46" s="1061">
        <f>SUM(AB46:AD46)</f>
        <v>54621.241586636184</v>
      </c>
      <c r="AB46" s="195">
        <f t="shared" si="3"/>
        <v>3884.686200622873</v>
      </c>
      <c r="AC46" s="195">
        <f t="shared" si="3"/>
        <v>50595.136693765497</v>
      </c>
      <c r="AD46" s="735">
        <f t="shared" si="3"/>
        <v>141.41869224781036</v>
      </c>
      <c r="AE46" s="1639" t="s">
        <v>130</v>
      </c>
      <c r="AF46" s="36"/>
      <c r="AG46" s="1928">
        <f>V46/AA46-1</f>
        <v>5.1271201292619972E-2</v>
      </c>
      <c r="AH46" s="112"/>
    </row>
    <row r="47" spans="2:34" x14ac:dyDescent="0.25">
      <c r="B47" s="1261" t="s">
        <v>181</v>
      </c>
      <c r="C47" s="1604" t="s">
        <v>70</v>
      </c>
      <c r="D47" s="175">
        <f>SUM(E47:G47)</f>
        <v>21117.228020030001</v>
      </c>
      <c r="E47" s="195">
        <v>621.24405238999941</v>
      </c>
      <c r="F47" s="195">
        <v>20495.983967640001</v>
      </c>
      <c r="G47" s="735">
        <v>0</v>
      </c>
      <c r="H47" s="199"/>
      <c r="I47" s="1505">
        <f>SUM(J47:L47)</f>
        <v>18645.36</v>
      </c>
      <c r="J47" s="176">
        <v>645.14</v>
      </c>
      <c r="K47" s="176">
        <v>18000.22</v>
      </c>
      <c r="L47" s="615">
        <v>0</v>
      </c>
      <c r="M47" s="1922" t="s">
        <v>130</v>
      </c>
      <c r="N47" s="36"/>
      <c r="O47" s="1523">
        <f>D47/I47-1</f>
        <v>0.13257282348155264</v>
      </c>
      <c r="P47" s="112"/>
      <c r="Q47" s="1047">
        <f>VLOOKUP(B47,'FX rates'!$B$9:$K$116,4,FALSE)</f>
        <v>0.95010099999999997</v>
      </c>
      <c r="R47" s="1015">
        <f>VLOOKUP(B47,'FX rates'!$B$9:$K$116,5,FALSE)</f>
        <v>0.91520000000000001</v>
      </c>
      <c r="S47" s="112"/>
      <c r="T47" s="112"/>
      <c r="U47" s="1261" t="s">
        <v>181</v>
      </c>
      <c r="V47" s="1061">
        <f>SUM(W47:Y47)</f>
        <v>22226.298067289688</v>
      </c>
      <c r="W47" s="195">
        <f t="shared" si="2"/>
        <v>653.87159090454531</v>
      </c>
      <c r="X47" s="195">
        <f t="shared" si="2"/>
        <v>21572.426476385142</v>
      </c>
      <c r="Y47" s="735">
        <f t="shared" si="2"/>
        <v>0</v>
      </c>
      <c r="Z47" s="199"/>
      <c r="AA47" s="1061">
        <f>SUM(AB47:AD47)</f>
        <v>20372.989510489511</v>
      </c>
      <c r="AB47" s="195">
        <f t="shared" si="3"/>
        <v>704.91695804195797</v>
      </c>
      <c r="AC47" s="195">
        <f t="shared" si="3"/>
        <v>19668.072552447553</v>
      </c>
      <c r="AD47" s="735">
        <f t="shared" si="3"/>
        <v>0</v>
      </c>
      <c r="AE47" s="1639" t="s">
        <v>130</v>
      </c>
      <c r="AF47" s="36"/>
      <c r="AG47" s="1928">
        <f>V47/AA47-1</f>
        <v>9.0968905464068328E-2</v>
      </c>
      <c r="AH47" s="112"/>
    </row>
    <row r="48" spans="2:34" x14ac:dyDescent="0.25">
      <c r="B48" s="1263" t="s">
        <v>197</v>
      </c>
      <c r="C48" s="1605" t="s">
        <v>70</v>
      </c>
      <c r="D48" s="1606">
        <f>SUM(E48:G48)</f>
        <v>89227.194087253098</v>
      </c>
      <c r="E48" s="1717">
        <v>3998.4549692829141</v>
      </c>
      <c r="F48" s="1717">
        <v>85228.739117970181</v>
      </c>
      <c r="G48" s="905">
        <v>0</v>
      </c>
      <c r="H48" s="199"/>
      <c r="I48" s="613">
        <f>SUM(J48:L48)</f>
        <v>78993.77</v>
      </c>
      <c r="J48" s="616">
        <v>2147.52</v>
      </c>
      <c r="K48" s="616">
        <v>76846.25</v>
      </c>
      <c r="L48" s="617">
        <v>0</v>
      </c>
      <c r="M48" s="1098" t="s">
        <v>130</v>
      </c>
      <c r="N48" s="36"/>
      <c r="O48" s="1524">
        <f>D48/I48-1</f>
        <v>0.12954722995564194</v>
      </c>
      <c r="P48" s="112"/>
      <c r="Q48" s="1049">
        <f>VLOOKUP(B48,'FX rates'!$B$9:$K$116,4,FALSE)</f>
        <v>7.1727999999999996</v>
      </c>
      <c r="R48" s="1016">
        <f>VLOOKUP(B48,'FX rates'!$B$9:$K$116,5,FALSE)</f>
        <v>6.9584999999999999</v>
      </c>
      <c r="S48" s="112"/>
      <c r="T48" s="112"/>
      <c r="U48" s="1263" t="s">
        <v>197</v>
      </c>
      <c r="V48" s="1062">
        <f>SUM(W48:Y48)</f>
        <v>12439.660117004951</v>
      </c>
      <c r="W48" s="1717">
        <f t="shared" si="2"/>
        <v>557.44687838541631</v>
      </c>
      <c r="X48" s="1717">
        <f t="shared" si="2"/>
        <v>11882.213238619534</v>
      </c>
      <c r="Y48" s="905">
        <f t="shared" si="2"/>
        <v>0</v>
      </c>
      <c r="Z48" s="199"/>
      <c r="AA48" s="1062">
        <f>SUM(AB48:AD48)</f>
        <v>11352.126176618523</v>
      </c>
      <c r="AB48" s="1717">
        <f t="shared" si="3"/>
        <v>308.61823668894158</v>
      </c>
      <c r="AC48" s="1717">
        <f t="shared" si="3"/>
        <v>11043.507939929583</v>
      </c>
      <c r="AD48" s="905">
        <f t="shared" si="3"/>
        <v>0</v>
      </c>
      <c r="AE48" s="1640" t="s">
        <v>130</v>
      </c>
      <c r="AF48" s="36"/>
      <c r="AG48" s="1929">
        <f>V48/AA48-1</f>
        <v>9.5800022257185091E-2</v>
      </c>
      <c r="AH48" s="112"/>
    </row>
    <row r="49" spans="2:35" x14ac:dyDescent="0.25">
      <c r="B49" s="112"/>
      <c r="C49" s="112"/>
      <c r="D49" s="199"/>
      <c r="E49" s="199"/>
      <c r="F49" s="199"/>
      <c r="G49" s="199"/>
      <c r="H49" s="199"/>
      <c r="I49" s="199"/>
      <c r="J49" s="199"/>
      <c r="K49" s="199"/>
      <c r="L49" s="199"/>
      <c r="M49" s="199"/>
      <c r="N49" s="112"/>
      <c r="O49" s="112"/>
      <c r="P49" s="112"/>
      <c r="Q49" s="112"/>
      <c r="R49" s="112"/>
      <c r="S49" s="112"/>
      <c r="T49" s="112"/>
      <c r="U49" s="157" t="s">
        <v>30</v>
      </c>
      <c r="V49" s="317">
        <f>SUM(V45:V48)</f>
        <v>93237.412464461071</v>
      </c>
      <c r="W49" s="199"/>
      <c r="X49" s="199"/>
      <c r="Y49" s="199"/>
      <c r="Z49" s="199"/>
      <c r="AA49" s="317">
        <f>SUM(AA45:AA48)</f>
        <v>87257.032443827644</v>
      </c>
      <c r="AB49" s="199"/>
      <c r="AC49" s="199"/>
      <c r="AD49" s="149"/>
      <c r="AE49" s="149"/>
      <c r="AF49" s="149"/>
      <c r="AG49" s="149"/>
      <c r="AH49" s="149"/>
      <c r="AI49" s="149"/>
    </row>
    <row r="50" spans="2:35" x14ac:dyDescent="0.25">
      <c r="B50" s="203" t="s">
        <v>281</v>
      </c>
      <c r="C50" s="112"/>
      <c r="D50" s="199"/>
      <c r="E50" s="199"/>
      <c r="F50" s="199"/>
      <c r="G50" s="199"/>
      <c r="H50" s="199"/>
      <c r="I50" s="199"/>
      <c r="J50" s="199"/>
      <c r="K50" s="199"/>
      <c r="L50" s="199"/>
      <c r="M50" s="1874"/>
      <c r="N50" s="112"/>
      <c r="O50" s="112"/>
      <c r="P50" s="112"/>
      <c r="Q50" s="112"/>
      <c r="R50" s="112"/>
      <c r="S50" s="112"/>
      <c r="T50" s="112"/>
      <c r="U50" s="203"/>
      <c r="V50" s="199"/>
      <c r="W50" s="199"/>
      <c r="X50" s="199"/>
      <c r="Y50" s="199"/>
      <c r="Z50" s="199"/>
      <c r="AA50" s="199"/>
      <c r="AB50" s="199"/>
      <c r="AC50" s="199"/>
      <c r="AD50" s="538"/>
      <c r="AE50" s="538"/>
      <c r="AF50" s="538"/>
      <c r="AG50" s="538"/>
      <c r="AH50" s="538"/>
      <c r="AI50" s="149"/>
    </row>
    <row r="51" spans="2:35" x14ac:dyDescent="0.25">
      <c r="B51" s="358" t="s">
        <v>282</v>
      </c>
      <c r="C51" s="112"/>
      <c r="D51" s="199"/>
      <c r="E51" s="199"/>
      <c r="F51" s="199"/>
      <c r="G51" s="199"/>
      <c r="H51" s="199"/>
      <c r="I51" s="199"/>
      <c r="J51" s="199"/>
      <c r="K51" s="199"/>
      <c r="L51" s="199"/>
      <c r="M51" s="1874"/>
      <c r="N51" s="112"/>
      <c r="O51" s="112"/>
      <c r="P51" s="112"/>
      <c r="Q51" s="112"/>
      <c r="R51" s="112"/>
      <c r="S51" s="112"/>
      <c r="T51" s="112"/>
      <c r="U51" s="1376" t="s">
        <v>132</v>
      </c>
      <c r="V51" s="1390">
        <f>V49+V42+V38</f>
        <v>134600.31121545579</v>
      </c>
      <c r="W51" s="1360"/>
      <c r="X51" s="1360"/>
      <c r="Y51" s="1360"/>
      <c r="Z51" s="1360"/>
      <c r="AA51" s="1390">
        <f>AA49+AA42+AA38</f>
        <v>127535.1599216465</v>
      </c>
      <c r="AB51" s="1360"/>
      <c r="AC51" s="1360"/>
      <c r="AD51" s="1925"/>
      <c r="AE51" s="1925"/>
      <c r="AF51" s="1925"/>
      <c r="AG51" s="1926">
        <f t="shared" ref="AG51" si="4">V51/AA51-1</f>
        <v>5.5397674634586114E-2</v>
      </c>
      <c r="AH51" s="1925"/>
    </row>
    <row r="52" spans="2:35" x14ac:dyDescent="0.25">
      <c r="I52" s="91"/>
      <c r="J52" s="91"/>
      <c r="K52" s="91"/>
      <c r="L52" s="91"/>
      <c r="V52" s="91"/>
      <c r="W52" s="91"/>
      <c r="X52" s="91"/>
      <c r="Y52" s="91"/>
      <c r="Z52" s="91"/>
      <c r="AA52" s="91"/>
      <c r="AB52" s="91"/>
      <c r="AC52" s="91"/>
      <c r="AD52" s="91"/>
      <c r="AE52" s="91"/>
      <c r="AF52" s="91"/>
    </row>
    <row r="53" spans="2:35" x14ac:dyDescent="0.25">
      <c r="B53" s="3" t="s">
        <v>770</v>
      </c>
      <c r="I53" s="91"/>
      <c r="J53" s="91"/>
      <c r="K53" s="91"/>
      <c r="L53" s="91"/>
    </row>
    <row r="54" spans="2:35" x14ac:dyDescent="0.25">
      <c r="B54" s="3" t="s">
        <v>760</v>
      </c>
      <c r="I54" s="91"/>
      <c r="J54" s="91"/>
      <c r="K54" s="91"/>
      <c r="L54" s="91"/>
    </row>
    <row r="55" spans="2:35" x14ac:dyDescent="0.25">
      <c r="I55" s="91"/>
      <c r="J55" s="91"/>
      <c r="K55" s="91"/>
      <c r="L55" s="91"/>
    </row>
    <row r="56" spans="2:35" x14ac:dyDescent="0.25">
      <c r="B56" s="3" t="s">
        <v>285</v>
      </c>
    </row>
    <row r="57" spans="2:35" x14ac:dyDescent="0.25">
      <c r="B57" s="3" t="s">
        <v>286</v>
      </c>
    </row>
    <row r="58" spans="2:35" x14ac:dyDescent="0.25">
      <c r="B58" s="3" t="s">
        <v>287</v>
      </c>
    </row>
    <row r="60" spans="2:35" x14ac:dyDescent="0.25">
      <c r="B60" s="485" t="s">
        <v>775</v>
      </c>
      <c r="N60" s="112"/>
      <c r="O60" s="112"/>
      <c r="AH60" s="2"/>
    </row>
    <row r="61" spans="2:35" x14ac:dyDescent="0.25">
      <c r="B61" s="485" t="s">
        <v>314</v>
      </c>
      <c r="C61" s="112"/>
      <c r="D61" s="112"/>
      <c r="E61" s="112"/>
      <c r="F61" s="112"/>
      <c r="G61" s="112"/>
      <c r="H61" s="112"/>
      <c r="I61" s="112"/>
      <c r="J61" s="112"/>
      <c r="K61" s="112"/>
      <c r="L61" s="112"/>
      <c r="M61" s="5"/>
      <c r="N61" s="112"/>
      <c r="O61" s="112"/>
      <c r="P61" s="112"/>
      <c r="Q61" s="112"/>
      <c r="R61" s="112"/>
      <c r="S61" s="112"/>
      <c r="T61" s="112"/>
      <c r="U61" s="113" t="s">
        <v>314</v>
      </c>
      <c r="V61" s="112"/>
      <c r="W61" s="112"/>
      <c r="X61" s="112"/>
      <c r="Y61" s="112"/>
      <c r="Z61" s="112"/>
      <c r="AA61" s="112"/>
      <c r="AB61" s="112"/>
      <c r="AC61" s="112"/>
      <c r="AD61" s="112"/>
      <c r="AE61" s="5"/>
      <c r="AF61" s="112"/>
      <c r="AG61" s="112"/>
      <c r="AH61" s="2"/>
    </row>
    <row r="62" spans="2:35" x14ac:dyDescent="0.25">
      <c r="B62" s="116" t="s">
        <v>2</v>
      </c>
      <c r="C62" s="112"/>
      <c r="D62" s="112"/>
      <c r="E62" s="112"/>
      <c r="F62" s="112"/>
      <c r="G62" s="112"/>
      <c r="H62" s="112"/>
      <c r="I62" s="112"/>
      <c r="J62" s="112"/>
      <c r="K62" s="112"/>
      <c r="L62" s="112"/>
      <c r="M62" s="5"/>
      <c r="N62" s="112"/>
      <c r="O62" s="112"/>
      <c r="P62" s="112"/>
      <c r="Q62" s="112"/>
      <c r="R62" s="112"/>
      <c r="S62" s="112"/>
      <c r="T62" s="112"/>
      <c r="U62" s="116" t="s">
        <v>3</v>
      </c>
      <c r="V62" s="112"/>
      <c r="W62" s="112"/>
      <c r="X62" s="112"/>
      <c r="Y62" s="112"/>
      <c r="Z62" s="112"/>
      <c r="AA62" s="112"/>
      <c r="AB62" s="112"/>
      <c r="AC62" s="112"/>
      <c r="AD62" s="112"/>
      <c r="AE62" s="5"/>
      <c r="AF62" s="112"/>
      <c r="AG62" s="112"/>
      <c r="AH62" s="2"/>
    </row>
    <row r="63" spans="2:35" ht="15" customHeight="1" x14ac:dyDescent="0.25">
      <c r="B63" s="2014" t="s">
        <v>4</v>
      </c>
      <c r="C63" s="2014" t="s">
        <v>5</v>
      </c>
      <c r="D63" s="2014" t="s">
        <v>201</v>
      </c>
      <c r="E63" s="2012">
        <v>2016</v>
      </c>
      <c r="F63" s="2015"/>
      <c r="G63" s="2013"/>
      <c r="H63" s="12"/>
      <c r="I63" s="2014" t="s">
        <v>201</v>
      </c>
      <c r="J63" s="2012">
        <v>2015</v>
      </c>
      <c r="K63" s="2015"/>
      <c r="L63" s="2013"/>
      <c r="M63" s="12"/>
      <c r="N63" s="12"/>
      <c r="O63" s="2016" t="s">
        <v>207</v>
      </c>
      <c r="P63" s="12"/>
      <c r="Q63" s="2016" t="s">
        <v>9</v>
      </c>
      <c r="R63" s="2016" t="s">
        <v>10</v>
      </c>
      <c r="S63" s="12"/>
      <c r="T63" s="12"/>
      <c r="U63" s="2014" t="s">
        <v>4</v>
      </c>
      <c r="V63" s="2014" t="s">
        <v>201</v>
      </c>
      <c r="W63" s="2012">
        <v>2015</v>
      </c>
      <c r="X63" s="2015"/>
      <c r="Y63" s="2013"/>
      <c r="Z63" s="12"/>
      <c r="AA63" s="2014" t="s">
        <v>201</v>
      </c>
      <c r="AB63" s="2012">
        <v>2014</v>
      </c>
      <c r="AC63" s="2015"/>
      <c r="AD63" s="2013"/>
      <c r="AE63" s="12"/>
      <c r="AF63" s="12"/>
      <c r="AG63" s="2016" t="s">
        <v>732</v>
      </c>
      <c r="AH63" s="2"/>
    </row>
    <row r="64" spans="2:35" x14ac:dyDescent="0.25">
      <c r="B64" s="2000"/>
      <c r="C64" s="2000"/>
      <c r="D64" s="2000"/>
      <c r="E64" s="1664" t="s">
        <v>277</v>
      </c>
      <c r="F64" s="1664" t="s">
        <v>277</v>
      </c>
      <c r="G64" s="1664" t="s">
        <v>203</v>
      </c>
      <c r="H64" s="12"/>
      <c r="I64" s="2000"/>
      <c r="J64" s="1664" t="s">
        <v>277</v>
      </c>
      <c r="K64" s="1664" t="s">
        <v>277</v>
      </c>
      <c r="L64" s="1664" t="s">
        <v>203</v>
      </c>
      <c r="M64" s="12"/>
      <c r="N64" s="12"/>
      <c r="O64" s="1997"/>
      <c r="P64" s="12"/>
      <c r="Q64" s="1997"/>
      <c r="R64" s="1997"/>
      <c r="S64" s="12"/>
      <c r="T64" s="12"/>
      <c r="U64" s="2000"/>
      <c r="V64" s="2000"/>
      <c r="W64" s="1664" t="s">
        <v>277</v>
      </c>
      <c r="X64" s="1664" t="s">
        <v>277</v>
      </c>
      <c r="Y64" s="1664" t="s">
        <v>203</v>
      </c>
      <c r="Z64" s="12"/>
      <c r="AA64" s="2000"/>
      <c r="AB64" s="1664" t="s">
        <v>277</v>
      </c>
      <c r="AC64" s="1664" t="s">
        <v>277</v>
      </c>
      <c r="AD64" s="1664" t="s">
        <v>203</v>
      </c>
      <c r="AE64" s="12"/>
      <c r="AF64" s="12"/>
      <c r="AG64" s="1997"/>
      <c r="AH64" s="2"/>
    </row>
    <row r="65" spans="2:34" x14ac:dyDescent="0.25">
      <c r="B65" s="2001"/>
      <c r="C65" s="2001"/>
      <c r="D65" s="2001"/>
      <c r="E65" s="1663" t="s">
        <v>278</v>
      </c>
      <c r="F65" s="1663" t="s">
        <v>279</v>
      </c>
      <c r="G65" s="1663" t="s">
        <v>290</v>
      </c>
      <c r="H65" s="12"/>
      <c r="I65" s="2001"/>
      <c r="J65" s="1663" t="s">
        <v>278</v>
      </c>
      <c r="K65" s="1663" t="s">
        <v>279</v>
      </c>
      <c r="L65" s="1663" t="s">
        <v>290</v>
      </c>
      <c r="M65" s="12"/>
      <c r="N65" s="12"/>
      <c r="O65" s="1998"/>
      <c r="P65" s="12"/>
      <c r="Q65" s="1998"/>
      <c r="R65" s="1998"/>
      <c r="S65" s="12"/>
      <c r="T65" s="12"/>
      <c r="U65" s="2001"/>
      <c r="V65" s="2001"/>
      <c r="W65" s="1663" t="s">
        <v>278</v>
      </c>
      <c r="X65" s="1663" t="s">
        <v>279</v>
      </c>
      <c r="Y65" s="1663" t="s">
        <v>290</v>
      </c>
      <c r="Z65" s="12"/>
      <c r="AA65" s="2001"/>
      <c r="AB65" s="1663" t="s">
        <v>278</v>
      </c>
      <c r="AC65" s="1663" t="s">
        <v>279</v>
      </c>
      <c r="AD65" s="1663" t="s">
        <v>290</v>
      </c>
      <c r="AE65" s="12"/>
      <c r="AF65" s="12"/>
      <c r="AG65" s="1998"/>
      <c r="AH65" s="2"/>
    </row>
    <row r="66" spans="2:34" x14ac:dyDescent="0.25">
      <c r="B66" s="16"/>
      <c r="C66" s="16"/>
      <c r="D66" s="16"/>
      <c r="E66" s="16"/>
      <c r="F66" s="16"/>
      <c r="G66" s="16"/>
      <c r="H66" s="16"/>
      <c r="I66" s="16"/>
      <c r="J66" s="16"/>
      <c r="K66" s="16"/>
      <c r="L66" s="16"/>
      <c r="M66" s="16"/>
      <c r="N66" s="16"/>
      <c r="O66" s="19"/>
      <c r="P66" s="16"/>
      <c r="Q66" s="19"/>
      <c r="R66" s="16"/>
      <c r="S66" s="16"/>
      <c r="T66" s="16"/>
      <c r="U66" s="16"/>
      <c r="V66" s="16"/>
      <c r="W66" s="16"/>
      <c r="X66" s="16"/>
      <c r="Y66" s="16"/>
      <c r="Z66" s="16"/>
      <c r="AA66" s="16"/>
      <c r="AB66" s="16"/>
      <c r="AC66" s="16"/>
      <c r="AD66" s="16"/>
      <c r="AE66" s="16"/>
      <c r="AF66" s="16"/>
      <c r="AG66" s="19"/>
      <c r="AH66" s="2"/>
    </row>
    <row r="67" spans="2:34" x14ac:dyDescent="0.25">
      <c r="B67" s="1113" t="s">
        <v>11</v>
      </c>
      <c r="C67" s="21"/>
      <c r="D67" s="36"/>
      <c r="E67" s="36"/>
      <c r="F67" s="36"/>
      <c r="G67" s="36"/>
      <c r="H67" s="199"/>
      <c r="I67" s="49"/>
      <c r="J67" s="36"/>
      <c r="K67" s="36"/>
      <c r="L67" s="36"/>
      <c r="M67" s="5"/>
      <c r="N67" s="112"/>
      <c r="O67" s="23"/>
      <c r="P67" s="112"/>
      <c r="Q67" s="23"/>
      <c r="R67" s="2"/>
      <c r="S67" s="112"/>
      <c r="T67" s="112"/>
      <c r="U67" s="1113" t="s">
        <v>11</v>
      </c>
      <c r="V67" s="21"/>
      <c r="W67" s="21"/>
      <c r="X67" s="21"/>
      <c r="Y67" s="21"/>
      <c r="Z67" s="112"/>
      <c r="AA67" s="21"/>
      <c r="AB67" s="21"/>
      <c r="AC67" s="21"/>
      <c r="AD67" s="21"/>
      <c r="AE67" s="5"/>
      <c r="AF67" s="112"/>
      <c r="AG67" s="23"/>
      <c r="AH67" s="2"/>
    </row>
    <row r="68" spans="2:34" x14ac:dyDescent="0.25">
      <c r="B68" s="1260" t="s">
        <v>136</v>
      </c>
      <c r="C68" s="1869" t="s">
        <v>26</v>
      </c>
      <c r="D68" s="1870">
        <f>SUM(E68:G68)</f>
        <v>2719</v>
      </c>
      <c r="E68" s="1547">
        <v>2719</v>
      </c>
      <c r="F68" s="1547">
        <v>0</v>
      </c>
      <c r="G68" s="733">
        <v>0</v>
      </c>
      <c r="H68" s="199"/>
      <c r="I68" s="1504">
        <f>SUM(J68:L68)</f>
        <v>2051</v>
      </c>
      <c r="J68" s="1547">
        <v>1711</v>
      </c>
      <c r="K68" s="1547">
        <v>340</v>
      </c>
      <c r="L68" s="733">
        <v>0</v>
      </c>
      <c r="M68" s="452"/>
      <c r="N68" s="112"/>
      <c r="O68" s="1877">
        <f t="shared" ref="O68:O69" si="5">D68/I68-1</f>
        <v>0.32569478303266708</v>
      </c>
      <c r="P68" s="112"/>
      <c r="Q68" s="1455">
        <f>VLOOKUP(B68,'FX rates'!$B$9:$K$116,4,FALSE)</f>
        <v>1</v>
      </c>
      <c r="R68" s="1265">
        <f>VLOOKUP(B68,'FX rates'!$B$9:$K$116,5,FALSE)</f>
        <v>1</v>
      </c>
      <c r="S68" s="112"/>
      <c r="T68" s="112"/>
      <c r="U68" s="1260" t="s">
        <v>136</v>
      </c>
      <c r="V68" s="1870">
        <f t="shared" ref="V68:V69" si="6">SUM(W68:Y68)</f>
        <v>2719</v>
      </c>
      <c r="W68" s="1547">
        <f t="shared" ref="W68:Y69" si="7">E68/$Q68</f>
        <v>2719</v>
      </c>
      <c r="X68" s="1547">
        <f t="shared" si="7"/>
        <v>0</v>
      </c>
      <c r="Y68" s="733">
        <f t="shared" si="7"/>
        <v>0</v>
      </c>
      <c r="Z68" s="199"/>
      <c r="AA68" s="1870">
        <f t="shared" ref="AA68" si="8">SUM(AB68:AD68)</f>
        <v>2051</v>
      </c>
      <c r="AB68" s="1547">
        <f t="shared" ref="AB68:AD69" si="9">J68/$R68</f>
        <v>1711</v>
      </c>
      <c r="AC68" s="1547">
        <f t="shared" si="9"/>
        <v>340</v>
      </c>
      <c r="AD68" s="733">
        <f t="shared" si="9"/>
        <v>0</v>
      </c>
      <c r="AE68" s="1145"/>
      <c r="AF68" s="199"/>
      <c r="AG68" s="1877">
        <f>V68/AA68-1</f>
        <v>0.32569478303266708</v>
      </c>
      <c r="AH68" s="2"/>
    </row>
    <row r="69" spans="2:34" x14ac:dyDescent="0.25">
      <c r="B69" s="1263" t="s">
        <v>137</v>
      </c>
      <c r="C69" s="1871" t="s">
        <v>567</v>
      </c>
      <c r="D69" s="1872">
        <f t="shared" ref="D69" si="10">SUM(E69:G69)</f>
        <v>14525092.33</v>
      </c>
      <c r="E69" s="1717">
        <f>21137.4+27353.85+45500+10314.9+0+31311.94+118212.12+8051.76+2221514.95+43133.86+99190.4+22926.98</f>
        <v>2648648.16</v>
      </c>
      <c r="F69" s="1717">
        <f>770637.4+131230.7+2761836+281689.7+770594.25+185434.4+34779.22+1467703.6+2887113.3+1064257.6+1221168+300000</f>
        <v>11876444.17</v>
      </c>
      <c r="G69" s="905">
        <v>0</v>
      </c>
      <c r="H69" s="317"/>
      <c r="I69" s="1062">
        <f t="shared" ref="I69" si="11">SUM(J69:L69)</f>
        <v>2703275.41</v>
      </c>
      <c r="J69" s="1717">
        <v>673161.86</v>
      </c>
      <c r="K69" s="1717">
        <v>2030113.55</v>
      </c>
      <c r="L69" s="905">
        <v>0</v>
      </c>
      <c r="M69" s="452"/>
      <c r="N69" s="29"/>
      <c r="O69" s="1879">
        <f t="shared" si="5"/>
        <v>4.3731455834165267</v>
      </c>
      <c r="P69" s="113"/>
      <c r="Q69" s="1457">
        <f>VLOOKUP(B69,'FX rates'!$B$9:$K$116,4,FALSE)</f>
        <v>539.57000000000005</v>
      </c>
      <c r="R69" s="1267">
        <f>VLOOKUP(B69,'FX rates'!$B$9:$K$116,5,FALSE)</f>
        <v>527.03899999999999</v>
      </c>
      <c r="S69" s="113"/>
      <c r="T69" s="113"/>
      <c r="U69" s="1263" t="s">
        <v>137</v>
      </c>
      <c r="V69" s="1873">
        <f t="shared" si="6"/>
        <v>26919.75523101729</v>
      </c>
      <c r="W69" s="1717">
        <f t="shared" si="7"/>
        <v>4908.8128695072</v>
      </c>
      <c r="X69" s="1717">
        <f t="shared" si="7"/>
        <v>22010.94236151009</v>
      </c>
      <c r="Y69" s="905">
        <f t="shared" si="7"/>
        <v>0</v>
      </c>
      <c r="Z69" s="317"/>
      <c r="AA69" s="1873">
        <f t="shared" ref="AA69" si="12">SUM(AB69:AD69)</f>
        <v>5129.1752792487841</v>
      </c>
      <c r="AB69" s="1717">
        <f t="shared" si="9"/>
        <v>1277.2524613928001</v>
      </c>
      <c r="AC69" s="1717">
        <f t="shared" si="9"/>
        <v>3851.9228178559842</v>
      </c>
      <c r="AD69" s="905">
        <f t="shared" si="9"/>
        <v>0</v>
      </c>
      <c r="AE69" s="1145"/>
      <c r="AF69" s="29"/>
      <c r="AG69" s="1879">
        <f>V69/AA69-1</f>
        <v>4.2483593882874562</v>
      </c>
      <c r="AH69" s="2"/>
    </row>
    <row r="70" spans="2:34" x14ac:dyDescent="0.25">
      <c r="B70" s="48"/>
      <c r="C70" s="183"/>
      <c r="D70" s="893"/>
      <c r="E70" s="812"/>
      <c r="F70" s="812"/>
      <c r="G70" s="812"/>
      <c r="H70" s="199"/>
      <c r="I70" s="893"/>
      <c r="J70" s="812"/>
      <c r="K70" s="812"/>
      <c r="L70" s="812"/>
      <c r="M70" s="5"/>
      <c r="N70" s="112"/>
      <c r="O70" s="52"/>
      <c r="P70" s="52"/>
      <c r="Q70" s="188"/>
      <c r="R70" s="188"/>
      <c r="S70" s="112"/>
      <c r="T70" s="112"/>
      <c r="U70" s="157" t="s">
        <v>30</v>
      </c>
      <c r="V70" s="185">
        <f>SUM(V68:V69)</f>
        <v>29638.75523101729</v>
      </c>
      <c r="W70" s="893"/>
      <c r="X70" s="893"/>
      <c r="Y70" s="893"/>
      <c r="Z70" s="199"/>
      <c r="AA70" s="185">
        <f>SUM(AA68:AA69)</f>
        <v>7180.1752792487841</v>
      </c>
      <c r="AB70" s="893"/>
      <c r="AC70" s="893"/>
      <c r="AD70" s="893"/>
      <c r="AE70" s="1874"/>
      <c r="AF70" s="199"/>
      <c r="AG70" s="1385">
        <f>V70/AA70-1</f>
        <v>3.1278595686480521</v>
      </c>
      <c r="AH70" s="2"/>
    </row>
    <row r="71" spans="2:34" x14ac:dyDescent="0.25">
      <c r="B71" s="48"/>
      <c r="C71" s="183"/>
      <c r="D71" s="893"/>
      <c r="E71" s="812"/>
      <c r="F71" s="812"/>
      <c r="G71" s="812"/>
      <c r="H71" s="807"/>
      <c r="I71" s="893"/>
      <c r="J71" s="812"/>
      <c r="K71" s="812"/>
      <c r="L71" s="812"/>
      <c r="M71" s="1666"/>
      <c r="N71" s="187"/>
      <c r="O71" s="1649"/>
      <c r="P71" s="52"/>
      <c r="Q71" s="188"/>
      <c r="R71" s="188"/>
      <c r="S71" s="187"/>
      <c r="T71" s="187"/>
      <c r="U71" s="48"/>
      <c r="V71" s="893"/>
      <c r="W71" s="893"/>
      <c r="X71" s="893"/>
      <c r="Y71" s="893"/>
      <c r="Z71" s="807"/>
      <c r="AA71" s="893"/>
      <c r="AB71" s="893"/>
      <c r="AC71" s="893"/>
      <c r="AD71" s="893"/>
      <c r="AE71" s="1875"/>
      <c r="AF71" s="807"/>
      <c r="AG71" s="1387"/>
      <c r="AH71" s="2"/>
    </row>
    <row r="72" spans="2:34" x14ac:dyDescent="0.25">
      <c r="B72" s="1113" t="s">
        <v>64</v>
      </c>
      <c r="C72" s="118"/>
      <c r="D72" s="91"/>
      <c r="E72" s="91"/>
      <c r="F72" s="91"/>
      <c r="G72" s="91"/>
      <c r="H72" s="91"/>
      <c r="I72" s="91"/>
      <c r="J72" s="91"/>
      <c r="K72" s="91"/>
      <c r="L72" s="91"/>
      <c r="M72" s="3"/>
      <c r="O72" s="52"/>
      <c r="P72" s="52"/>
      <c r="Q72" s="188"/>
      <c r="R72" s="188"/>
      <c r="S72" s="187"/>
      <c r="T72" s="187"/>
      <c r="U72" s="1113" t="s">
        <v>64</v>
      </c>
      <c r="V72" s="49"/>
      <c r="W72" s="36"/>
      <c r="X72" s="36"/>
      <c r="Y72" s="36"/>
      <c r="Z72" s="807"/>
      <c r="AA72" s="49"/>
      <c r="AB72" s="36"/>
      <c r="AC72" s="36"/>
      <c r="AD72" s="36"/>
      <c r="AE72" s="1875"/>
      <c r="AF72" s="807"/>
      <c r="AG72" s="1388"/>
      <c r="AH72" s="2"/>
    </row>
    <row r="73" spans="2:34" x14ac:dyDescent="0.25">
      <c r="B73" s="1260" t="s">
        <v>720</v>
      </c>
      <c r="C73" s="1647" t="s">
        <v>68</v>
      </c>
      <c r="D73" s="1504">
        <f t="shared" ref="D73:D76" si="13">SUM(E73:G73)</f>
        <v>2554.1000000000004</v>
      </c>
      <c r="E73" s="1547">
        <v>426.84</v>
      </c>
      <c r="F73" s="1547">
        <v>2127.2600000000002</v>
      </c>
      <c r="G73" s="733">
        <v>0</v>
      </c>
      <c r="H73" s="317"/>
      <c r="I73" s="1504">
        <f t="shared" ref="I73:I76" si="14">SUM(J73:L73)</f>
        <v>1826.21</v>
      </c>
      <c r="J73" s="1547">
        <v>519.21</v>
      </c>
      <c r="K73" s="1547">
        <v>1307</v>
      </c>
      <c r="L73" s="733">
        <v>0</v>
      </c>
      <c r="M73" s="744"/>
      <c r="N73" s="29"/>
      <c r="O73" s="1877">
        <f t="shared" ref="O73:O76" si="15">D73/I73-1</f>
        <v>0.39857957190027449</v>
      </c>
      <c r="P73" s="113"/>
      <c r="Q73" s="1455">
        <f>VLOOKUP(B73,'FX rates'!$B$9:$K$116,4,FALSE)</f>
        <v>10.634600000000001</v>
      </c>
      <c r="R73" s="1265">
        <f>VLOOKUP(B73,'FX rates'!$B$9:$K$116,5,FALSE)</f>
        <v>11.0387</v>
      </c>
      <c r="S73" s="113"/>
      <c r="T73" s="113"/>
      <c r="U73" s="1260" t="s">
        <v>720</v>
      </c>
      <c r="V73" s="1504">
        <f t="shared" ref="V73:V76" si="16">SUM(W73:Y73)</f>
        <v>240.16888270362779</v>
      </c>
      <c r="W73" s="1547">
        <f t="shared" ref="W73:Y76" si="17">E73/$Q73</f>
        <v>40.136911590468841</v>
      </c>
      <c r="X73" s="1547">
        <f t="shared" si="17"/>
        <v>200.03197111315893</v>
      </c>
      <c r="Y73" s="733">
        <f t="shared" si="17"/>
        <v>0</v>
      </c>
      <c r="Z73" s="317"/>
      <c r="AA73" s="1504">
        <f t="shared" ref="AA73:AA76" si="18">SUM(AB73:AD73)</f>
        <v>165.437053276201</v>
      </c>
      <c r="AB73" s="1547">
        <f t="shared" ref="AB73:AD76" si="19">J73/$R73</f>
        <v>47.03542989663638</v>
      </c>
      <c r="AC73" s="1547">
        <f t="shared" si="19"/>
        <v>118.40162337956461</v>
      </c>
      <c r="AD73" s="1547">
        <f t="shared" si="19"/>
        <v>0</v>
      </c>
      <c r="AE73" s="1917"/>
      <c r="AF73" s="29"/>
      <c r="AG73" s="1877">
        <f>V73/AA73-1</f>
        <v>0.45172364925202246</v>
      </c>
      <c r="AH73" s="2"/>
    </row>
    <row r="74" spans="2:34" x14ac:dyDescent="0.25">
      <c r="B74" s="1261" t="s">
        <v>177</v>
      </c>
      <c r="C74" s="1648" t="s">
        <v>70</v>
      </c>
      <c r="D74" s="1061">
        <f t="shared" si="13"/>
        <v>5315727.1399999997</v>
      </c>
      <c r="E74" s="195">
        <v>254731.71</v>
      </c>
      <c r="F74" s="195">
        <v>5060995.43</v>
      </c>
      <c r="G74" s="735">
        <v>0</v>
      </c>
      <c r="H74" s="199"/>
      <c r="I74" s="1061">
        <f t="shared" si="14"/>
        <v>5520276.2258529998</v>
      </c>
      <c r="J74" s="195">
        <v>381176.22585300001</v>
      </c>
      <c r="K74" s="195">
        <v>5119100</v>
      </c>
      <c r="L74" s="735">
        <v>20000</v>
      </c>
      <c r="M74" s="452"/>
      <c r="N74" s="36"/>
      <c r="O74" s="1878">
        <f t="shared" si="15"/>
        <v>-3.7054139590884883E-2</v>
      </c>
      <c r="P74" s="112"/>
      <c r="Q74" s="1456">
        <f>VLOOKUP(B74,'FX rates'!$B$9:$K$116,4,FALSE)</f>
        <v>293.32799999999997</v>
      </c>
      <c r="R74" s="1542">
        <f>VLOOKUP(B74,'FX rates'!$B$9:$K$116,5,FALSE)</f>
        <v>286.46100000000001</v>
      </c>
      <c r="S74" s="112"/>
      <c r="T74" s="112"/>
      <c r="U74" s="1261" t="s">
        <v>177</v>
      </c>
      <c r="V74" s="1061">
        <f t="shared" si="16"/>
        <v>18122.126561392026</v>
      </c>
      <c r="W74" s="195">
        <f t="shared" si="17"/>
        <v>868.41934626084117</v>
      </c>
      <c r="X74" s="195">
        <f t="shared" si="17"/>
        <v>17253.707215131184</v>
      </c>
      <c r="Y74" s="735">
        <f t="shared" si="17"/>
        <v>0</v>
      </c>
      <c r="Z74" s="199"/>
      <c r="AA74" s="1061">
        <f t="shared" si="18"/>
        <v>19270.603069363719</v>
      </c>
      <c r="AB74" s="195">
        <f t="shared" si="19"/>
        <v>1330.6391650277001</v>
      </c>
      <c r="AC74" s="195">
        <f t="shared" si="19"/>
        <v>17870.146372455587</v>
      </c>
      <c r="AD74" s="195">
        <f t="shared" si="19"/>
        <v>69.817531880430494</v>
      </c>
      <c r="AE74" s="1918"/>
      <c r="AF74" s="36"/>
      <c r="AG74" s="1878">
        <f t="shared" ref="AG74:AG76" si="20">V74/AA74-1</f>
        <v>-5.9597330910599933E-2</v>
      </c>
      <c r="AH74" s="2"/>
    </row>
    <row r="75" spans="2:34" x14ac:dyDescent="0.25">
      <c r="B75" s="1261" t="s">
        <v>181</v>
      </c>
      <c r="C75" s="1648" t="s">
        <v>72</v>
      </c>
      <c r="D75" s="1061">
        <f t="shared" si="13"/>
        <v>4778</v>
      </c>
      <c r="E75" s="195">
        <v>100</v>
      </c>
      <c r="F75" s="195">
        <v>4678</v>
      </c>
      <c r="G75" s="735">
        <v>0</v>
      </c>
      <c r="H75" s="199"/>
      <c r="I75" s="1061">
        <f t="shared" si="14"/>
        <v>275</v>
      </c>
      <c r="J75" s="195">
        <v>0</v>
      </c>
      <c r="K75" s="195">
        <v>275</v>
      </c>
      <c r="L75" s="735">
        <v>0</v>
      </c>
      <c r="M75" s="452"/>
      <c r="N75" s="36"/>
      <c r="O75" s="1878">
        <f t="shared" si="15"/>
        <v>16.374545454545455</v>
      </c>
      <c r="P75" s="112"/>
      <c r="Q75" s="1456">
        <f>VLOOKUP(B75,'FX rates'!$B$9:$K$116,4,FALSE)</f>
        <v>0.95010099999999997</v>
      </c>
      <c r="R75" s="1542">
        <f>VLOOKUP(B75,'FX rates'!$B$9:$K$116,5,FALSE)</f>
        <v>0.91520000000000001</v>
      </c>
      <c r="S75" s="112"/>
      <c r="T75" s="112"/>
      <c r="U75" s="1261" t="s">
        <v>181</v>
      </c>
      <c r="V75" s="1061">
        <f t="shared" si="16"/>
        <v>5028.939028587487</v>
      </c>
      <c r="W75" s="195">
        <f t="shared" si="17"/>
        <v>105.25196794867072</v>
      </c>
      <c r="X75" s="195">
        <f t="shared" si="17"/>
        <v>4923.6870606388165</v>
      </c>
      <c r="Y75" s="735">
        <f t="shared" si="17"/>
        <v>0</v>
      </c>
      <c r="Z75" s="199"/>
      <c r="AA75" s="1061">
        <f t="shared" si="18"/>
        <v>300.48076923076923</v>
      </c>
      <c r="AB75" s="195">
        <f t="shared" si="19"/>
        <v>0</v>
      </c>
      <c r="AC75" s="195">
        <f t="shared" si="19"/>
        <v>300.48076923076923</v>
      </c>
      <c r="AD75" s="195">
        <f t="shared" si="19"/>
        <v>0</v>
      </c>
      <c r="AE75" s="1918"/>
      <c r="AF75" s="36"/>
      <c r="AG75" s="1878">
        <f t="shared" si="20"/>
        <v>15.736309087139158</v>
      </c>
      <c r="AH75" s="2"/>
    </row>
    <row r="76" spans="2:34" x14ac:dyDescent="0.25">
      <c r="B76" s="1263" t="s">
        <v>197</v>
      </c>
      <c r="C76" s="1648" t="s">
        <v>75</v>
      </c>
      <c r="D76" s="1062">
        <f t="shared" si="13"/>
        <v>8612.3976712873045</v>
      </c>
      <c r="E76" s="1717">
        <v>2612.397671287305</v>
      </c>
      <c r="F76" s="1717">
        <v>6000</v>
      </c>
      <c r="G76" s="905">
        <v>0</v>
      </c>
      <c r="H76" s="199"/>
      <c r="I76" s="1062">
        <f t="shared" si="14"/>
        <v>12675.687</v>
      </c>
      <c r="J76" s="1717">
        <v>675.68700000000001</v>
      </c>
      <c r="K76" s="1717">
        <v>12000</v>
      </c>
      <c r="L76" s="905">
        <v>0</v>
      </c>
      <c r="M76" s="452"/>
      <c r="N76" s="36"/>
      <c r="O76" s="1879">
        <f t="shared" si="15"/>
        <v>-0.32055772035966934</v>
      </c>
      <c r="P76" s="199"/>
      <c r="Q76" s="1457">
        <f>VLOOKUP(B76,'FX rates'!$B$9:$K$116,4,FALSE)</f>
        <v>7.1727999999999996</v>
      </c>
      <c r="R76" s="1267">
        <f>VLOOKUP(B76,'FX rates'!$B$9:$K$116,5,FALSE)</f>
        <v>6.9584999999999999</v>
      </c>
      <c r="S76" s="199"/>
      <c r="T76" s="199"/>
      <c r="U76" s="1263" t="s">
        <v>197</v>
      </c>
      <c r="V76" s="1062">
        <f t="shared" si="16"/>
        <v>1200.7023298136439</v>
      </c>
      <c r="W76" s="1717">
        <f t="shared" si="17"/>
        <v>364.20891022854465</v>
      </c>
      <c r="X76" s="1717">
        <f t="shared" si="17"/>
        <v>836.49341958509933</v>
      </c>
      <c r="Y76" s="905">
        <f t="shared" si="17"/>
        <v>0</v>
      </c>
      <c r="Z76" s="199"/>
      <c r="AA76" s="1062">
        <f t="shared" si="18"/>
        <v>1821.6119853416685</v>
      </c>
      <c r="AB76" s="1717">
        <f t="shared" si="19"/>
        <v>97.102392757059718</v>
      </c>
      <c r="AC76" s="1717">
        <f t="shared" si="19"/>
        <v>1724.5095925846088</v>
      </c>
      <c r="AD76" s="1717">
        <f t="shared" si="19"/>
        <v>0</v>
      </c>
      <c r="AE76" s="1919"/>
      <c r="AF76" s="36"/>
      <c r="AG76" s="1879">
        <f t="shared" si="20"/>
        <v>-0.3408572519968156</v>
      </c>
      <c r="AH76" s="2"/>
    </row>
    <row r="77" spans="2:34" x14ac:dyDescent="0.25">
      <c r="D77" s="91"/>
      <c r="E77" s="91"/>
      <c r="F77" s="91"/>
      <c r="G77" s="91"/>
      <c r="H77" s="91"/>
      <c r="I77" s="199"/>
      <c r="J77" s="199"/>
      <c r="K77" s="199"/>
      <c r="L77" s="199"/>
      <c r="M77" s="112"/>
      <c r="N77" s="112"/>
      <c r="O77" s="112"/>
      <c r="P77" s="112"/>
      <c r="Q77" s="112"/>
      <c r="R77" s="112"/>
      <c r="S77" s="112"/>
      <c r="T77" s="112"/>
      <c r="U77" s="157" t="s">
        <v>30</v>
      </c>
      <c r="V77" s="317">
        <f>SUM(V73:V76)</f>
        <v>24591.936802496784</v>
      </c>
      <c r="W77" s="199"/>
      <c r="X77" s="199"/>
      <c r="Y77" s="199"/>
      <c r="Z77" s="199"/>
      <c r="AA77" s="317">
        <f>SUM(AA73:AA76)</f>
        <v>21558.132877212356</v>
      </c>
      <c r="AB77" s="199"/>
      <c r="AC77" s="199"/>
      <c r="AD77" s="199"/>
      <c r="AE77" s="1874"/>
      <c r="AF77" s="199"/>
      <c r="AH77" s="2"/>
    </row>
    <row r="78" spans="2:34" x14ac:dyDescent="0.25">
      <c r="I78" s="112"/>
      <c r="J78" s="112"/>
      <c r="K78" s="112"/>
      <c r="L78" s="112"/>
      <c r="M78" s="5"/>
      <c r="N78" s="112"/>
      <c r="O78" s="112"/>
      <c r="P78" s="112"/>
      <c r="Q78" s="112"/>
      <c r="R78" s="112"/>
      <c r="S78" s="112"/>
      <c r="T78" s="112"/>
      <c r="U78" s="203"/>
      <c r="V78" s="199"/>
      <c r="W78" s="199"/>
      <c r="X78" s="199"/>
      <c r="Y78" s="199"/>
      <c r="Z78" s="199"/>
      <c r="AA78" s="199"/>
      <c r="AB78" s="199"/>
      <c r="AC78" s="199"/>
      <c r="AD78" s="199"/>
      <c r="AE78" s="1874"/>
      <c r="AF78" s="199"/>
    </row>
    <row r="79" spans="2:34" x14ac:dyDescent="0.25">
      <c r="I79" s="112"/>
      <c r="J79" s="112"/>
      <c r="K79" s="112"/>
      <c r="L79" s="112"/>
      <c r="M79" s="5"/>
      <c r="N79" s="112"/>
      <c r="O79" s="112"/>
      <c r="P79" s="112"/>
      <c r="Q79" s="112"/>
      <c r="R79" s="112"/>
      <c r="S79" s="112"/>
      <c r="T79" s="112"/>
      <c r="U79" s="1646" t="s">
        <v>315</v>
      </c>
      <c r="V79" s="1876">
        <f>SUM(V70,V77)</f>
        <v>54230.692033514075</v>
      </c>
      <c r="W79" s="1876"/>
      <c r="X79" s="1876"/>
      <c r="Y79" s="1876"/>
      <c r="Z79" s="1876"/>
      <c r="AA79" s="1876">
        <f>SUM(AA70,AA77)</f>
        <v>28738.308156461142</v>
      </c>
      <c r="AB79" s="1876"/>
      <c r="AC79" s="1876"/>
      <c r="AD79" s="1876"/>
      <c r="AE79" s="1876"/>
      <c r="AF79" s="1876"/>
      <c r="AG79" s="1924">
        <f>V77/AA77-1</f>
        <v>0.14072665488073222</v>
      </c>
    </row>
    <row r="80" spans="2:34" x14ac:dyDescent="0.25">
      <c r="V80" s="91"/>
      <c r="W80" s="91"/>
      <c r="X80" s="91"/>
      <c r="Y80" s="91"/>
      <c r="Z80" s="91"/>
      <c r="AA80" s="91"/>
      <c r="AB80" s="91"/>
      <c r="AC80" s="91"/>
      <c r="AD80" s="91"/>
      <c r="AE80" s="511"/>
      <c r="AF80" s="91"/>
    </row>
    <row r="81" spans="22:34" x14ac:dyDescent="0.25">
      <c r="V81" s="91"/>
      <c r="W81" s="91"/>
      <c r="X81" s="91"/>
      <c r="Y81" s="91"/>
      <c r="Z81" s="91"/>
      <c r="AA81" s="91"/>
      <c r="AB81" s="91"/>
      <c r="AC81" s="91"/>
      <c r="AD81" s="91"/>
      <c r="AE81" s="91"/>
      <c r="AF81" s="91"/>
      <c r="AH81" s="2"/>
    </row>
    <row r="82" spans="22:34" x14ac:dyDescent="0.25">
      <c r="AH82" s="2"/>
    </row>
    <row r="83" spans="22:34" x14ac:dyDescent="0.25">
      <c r="AH83" s="2"/>
    </row>
    <row r="84" spans="22:34" x14ac:dyDescent="0.25">
      <c r="AH84" s="2"/>
    </row>
    <row r="85" spans="22:34" x14ac:dyDescent="0.25">
      <c r="AH85" s="2"/>
    </row>
    <row r="86" spans="22:34" x14ac:dyDescent="0.25">
      <c r="AH86" s="2"/>
    </row>
    <row r="87" spans="22:34" x14ac:dyDescent="0.25">
      <c r="AH87" s="2"/>
    </row>
    <row r="88" spans="22:34" x14ac:dyDescent="0.25">
      <c r="AH88" s="2"/>
    </row>
    <row r="89" spans="22:34" x14ac:dyDescent="0.25">
      <c r="AH89" s="2"/>
    </row>
    <row r="90" spans="22:34" x14ac:dyDescent="0.25">
      <c r="AH90" s="2"/>
    </row>
    <row r="91" spans="22:34" x14ac:dyDescent="0.25">
      <c r="AH91" s="2"/>
    </row>
    <row r="92" spans="22:34" x14ac:dyDescent="0.25">
      <c r="AH92" s="2"/>
    </row>
    <row r="98" spans="2:14" x14ac:dyDescent="0.25">
      <c r="B98" s="2"/>
      <c r="C98" s="2"/>
      <c r="D98" s="2"/>
      <c r="E98" s="2"/>
      <c r="F98" s="2"/>
      <c r="G98" s="2"/>
      <c r="H98" s="2"/>
      <c r="I98" s="2"/>
      <c r="J98" s="2"/>
      <c r="K98" s="2"/>
      <c r="L98" s="2"/>
      <c r="M98" s="2"/>
      <c r="N98" s="2"/>
    </row>
    <row r="99" spans="2:14" x14ac:dyDescent="0.25">
      <c r="B99" s="2"/>
      <c r="C99" s="2"/>
      <c r="D99" s="2"/>
      <c r="E99" s="2"/>
      <c r="F99" s="2"/>
      <c r="G99" s="2"/>
      <c r="H99" s="2"/>
      <c r="I99" s="2"/>
      <c r="J99" s="2"/>
      <c r="K99" s="2"/>
      <c r="L99" s="2"/>
      <c r="M99" s="2"/>
      <c r="N99" s="2"/>
    </row>
    <row r="100" spans="2:14" x14ac:dyDescent="0.25">
      <c r="B100" s="2"/>
      <c r="C100" s="2"/>
      <c r="D100" s="2"/>
      <c r="E100" s="2"/>
      <c r="F100" s="2"/>
      <c r="G100" s="2"/>
      <c r="H100" s="2"/>
      <c r="I100" s="2"/>
      <c r="J100" s="2"/>
      <c r="K100" s="2"/>
      <c r="L100" s="2"/>
      <c r="M100" s="2"/>
      <c r="N100" s="2"/>
    </row>
    <row r="101" spans="2:14" x14ac:dyDescent="0.25">
      <c r="B101" s="2"/>
      <c r="C101" s="2"/>
      <c r="D101" s="2"/>
      <c r="E101" s="2"/>
      <c r="F101" s="2"/>
      <c r="G101" s="2"/>
      <c r="H101" s="2"/>
      <c r="I101" s="2"/>
      <c r="J101" s="2"/>
      <c r="K101" s="2"/>
      <c r="L101" s="2"/>
      <c r="M101" s="2"/>
      <c r="N101" s="2"/>
    </row>
    <row r="102" spans="2:14" x14ac:dyDescent="0.25">
      <c r="B102" s="2"/>
      <c r="C102" s="2"/>
      <c r="D102" s="2"/>
      <c r="E102" s="2"/>
      <c r="F102" s="2"/>
      <c r="G102" s="2"/>
      <c r="H102" s="2"/>
      <c r="I102" s="2"/>
      <c r="J102" s="2"/>
      <c r="K102" s="2"/>
      <c r="L102" s="2"/>
      <c r="M102" s="2"/>
      <c r="N102" s="2"/>
    </row>
    <row r="103" spans="2:14" x14ac:dyDescent="0.25">
      <c r="B103" s="2"/>
      <c r="C103" s="2"/>
      <c r="D103" s="2"/>
      <c r="E103" s="2"/>
      <c r="F103" s="2"/>
      <c r="G103" s="2"/>
      <c r="H103" s="2"/>
      <c r="I103" s="2"/>
      <c r="J103" s="2"/>
      <c r="K103" s="2"/>
      <c r="L103" s="2"/>
      <c r="M103" s="2"/>
      <c r="N103" s="2"/>
    </row>
    <row r="104" spans="2:14" x14ac:dyDescent="0.25">
      <c r="B104" s="2"/>
      <c r="C104" s="2"/>
      <c r="D104" s="2"/>
      <c r="E104" s="2"/>
      <c r="F104" s="2"/>
      <c r="G104" s="2"/>
      <c r="H104" s="2"/>
      <c r="I104" s="2"/>
      <c r="J104" s="2"/>
      <c r="K104" s="2"/>
      <c r="L104" s="2"/>
      <c r="M104" s="2"/>
      <c r="N104" s="2"/>
    </row>
    <row r="105" spans="2:14" x14ac:dyDescent="0.25">
      <c r="B105" s="2"/>
      <c r="C105" s="2"/>
      <c r="D105" s="2"/>
      <c r="E105" s="2"/>
      <c r="F105" s="2"/>
      <c r="G105" s="2"/>
      <c r="H105" s="2"/>
      <c r="I105" s="2"/>
      <c r="J105" s="2"/>
      <c r="K105" s="2"/>
      <c r="L105" s="2"/>
      <c r="M105" s="2"/>
      <c r="N105" s="2"/>
    </row>
    <row r="106" spans="2:14" x14ac:dyDescent="0.25">
      <c r="B106" s="2"/>
      <c r="C106" s="2"/>
      <c r="D106" s="2"/>
      <c r="E106" s="2"/>
      <c r="F106" s="2"/>
      <c r="G106" s="2"/>
      <c r="H106" s="2"/>
      <c r="I106" s="2"/>
      <c r="J106" s="2"/>
      <c r="K106" s="2"/>
      <c r="L106" s="2"/>
      <c r="M106" s="2"/>
      <c r="N106" s="2"/>
    </row>
    <row r="107" spans="2:14" x14ac:dyDescent="0.25">
      <c r="B107" s="2"/>
      <c r="C107" s="2"/>
      <c r="D107" s="2"/>
      <c r="E107" s="2"/>
      <c r="F107" s="2"/>
      <c r="G107" s="2"/>
      <c r="H107" s="2"/>
      <c r="I107" s="2"/>
      <c r="J107" s="2"/>
      <c r="K107" s="2"/>
      <c r="L107" s="2"/>
      <c r="M107" s="2"/>
      <c r="N107" s="2"/>
    </row>
    <row r="108" spans="2:14" x14ac:dyDescent="0.25">
      <c r="B108" s="2"/>
      <c r="C108" s="2"/>
      <c r="D108" s="2"/>
      <c r="E108" s="2"/>
      <c r="F108" s="2"/>
      <c r="G108" s="2"/>
      <c r="H108" s="2"/>
      <c r="I108" s="2"/>
      <c r="J108" s="2"/>
      <c r="K108" s="2"/>
      <c r="L108" s="2"/>
      <c r="M108" s="2"/>
      <c r="N108" s="2"/>
    </row>
    <row r="109" spans="2:14" x14ac:dyDescent="0.25">
      <c r="B109" s="2"/>
      <c r="C109" s="2"/>
      <c r="D109" s="2"/>
      <c r="E109" s="2"/>
      <c r="F109" s="2"/>
      <c r="G109" s="2"/>
      <c r="H109" s="2"/>
      <c r="I109" s="2"/>
      <c r="J109" s="2"/>
      <c r="K109" s="2"/>
      <c r="L109" s="2"/>
      <c r="M109" s="2"/>
      <c r="N109" s="2"/>
    </row>
    <row r="110" spans="2:14" x14ac:dyDescent="0.25">
      <c r="B110" s="2"/>
      <c r="C110" s="2"/>
      <c r="D110" s="2"/>
      <c r="E110" s="2"/>
      <c r="F110" s="2"/>
      <c r="G110" s="2"/>
      <c r="H110" s="2"/>
      <c r="I110" s="2"/>
      <c r="J110" s="2"/>
      <c r="K110" s="2"/>
      <c r="L110" s="2"/>
      <c r="M110" s="2"/>
      <c r="N110" s="2"/>
    </row>
    <row r="111" spans="2:14" x14ac:dyDescent="0.25">
      <c r="B111" s="2"/>
      <c r="C111" s="2"/>
      <c r="D111" s="2"/>
      <c r="E111" s="2"/>
      <c r="F111" s="2"/>
      <c r="G111" s="2"/>
      <c r="H111" s="2"/>
      <c r="I111" s="2"/>
      <c r="J111" s="2"/>
      <c r="K111" s="2"/>
      <c r="L111" s="2"/>
      <c r="M111" s="2"/>
      <c r="N111" s="2"/>
    </row>
    <row r="112" spans="2:14" x14ac:dyDescent="0.25">
      <c r="B112" s="2"/>
      <c r="C112" s="2"/>
      <c r="D112" s="2"/>
      <c r="E112" s="2"/>
      <c r="F112" s="2"/>
      <c r="G112" s="2"/>
      <c r="H112" s="2"/>
      <c r="I112" s="2"/>
      <c r="J112" s="2"/>
      <c r="K112" s="2"/>
      <c r="L112" s="2"/>
      <c r="M112" s="2"/>
      <c r="N112" s="2"/>
    </row>
    <row r="113" spans="2:14" x14ac:dyDescent="0.25">
      <c r="B113" s="2"/>
      <c r="C113" s="2"/>
      <c r="D113" s="2"/>
      <c r="E113" s="2"/>
      <c r="F113" s="2"/>
      <c r="G113" s="2"/>
      <c r="H113" s="2"/>
      <c r="I113" s="2"/>
      <c r="J113" s="2"/>
      <c r="K113" s="2"/>
      <c r="L113" s="2"/>
      <c r="M113" s="2"/>
      <c r="N113" s="2"/>
    </row>
    <row r="114" spans="2:14" x14ac:dyDescent="0.25">
      <c r="B114" s="2"/>
      <c r="C114" s="2"/>
      <c r="D114" s="2"/>
      <c r="E114" s="2"/>
      <c r="F114" s="2"/>
      <c r="G114" s="2"/>
      <c r="H114" s="2"/>
      <c r="I114" s="2"/>
      <c r="J114" s="2"/>
      <c r="K114" s="2"/>
      <c r="L114" s="2"/>
      <c r="M114" s="2"/>
      <c r="N114" s="2"/>
    </row>
    <row r="115" spans="2:14" x14ac:dyDescent="0.25">
      <c r="B115" s="2"/>
      <c r="C115" s="2"/>
      <c r="D115" s="2"/>
      <c r="E115" s="2"/>
      <c r="F115" s="2"/>
      <c r="G115" s="2"/>
      <c r="H115" s="2"/>
      <c r="I115" s="2"/>
      <c r="J115" s="2"/>
      <c r="K115" s="2"/>
      <c r="L115" s="2"/>
      <c r="M115" s="2"/>
      <c r="N115" s="2"/>
    </row>
    <row r="116" spans="2:14" x14ac:dyDescent="0.25">
      <c r="B116" s="2"/>
      <c r="C116" s="2"/>
      <c r="D116" s="2"/>
      <c r="E116" s="2"/>
      <c r="F116" s="2"/>
      <c r="G116" s="2"/>
      <c r="H116" s="2"/>
      <c r="I116" s="2"/>
      <c r="J116" s="2"/>
      <c r="K116" s="2"/>
      <c r="L116" s="2"/>
      <c r="M116" s="2"/>
      <c r="N116" s="2"/>
    </row>
    <row r="117" spans="2:14" x14ac:dyDescent="0.25">
      <c r="B117" s="2"/>
      <c r="C117" s="2"/>
      <c r="D117" s="2"/>
      <c r="E117" s="2"/>
      <c r="F117" s="2"/>
      <c r="G117" s="2"/>
      <c r="H117" s="2"/>
      <c r="I117" s="2"/>
      <c r="J117" s="2"/>
      <c r="K117" s="2"/>
      <c r="L117" s="2"/>
      <c r="M117" s="2"/>
      <c r="N117" s="2"/>
    </row>
    <row r="118" spans="2:14" x14ac:dyDescent="0.25">
      <c r="B118" s="2"/>
      <c r="C118" s="2"/>
      <c r="D118" s="2"/>
      <c r="E118" s="2"/>
      <c r="F118" s="2"/>
      <c r="G118" s="2"/>
      <c r="H118" s="2"/>
      <c r="I118" s="2"/>
      <c r="J118" s="2"/>
      <c r="K118" s="2"/>
      <c r="L118" s="2"/>
      <c r="M118" s="2"/>
      <c r="N118" s="2"/>
    </row>
    <row r="119" spans="2:14" x14ac:dyDescent="0.25">
      <c r="B119" s="2"/>
      <c r="C119" s="2"/>
      <c r="D119" s="2"/>
      <c r="E119" s="2"/>
      <c r="F119" s="2"/>
      <c r="G119" s="2"/>
      <c r="H119" s="2"/>
      <c r="I119" s="2"/>
      <c r="J119" s="2"/>
      <c r="K119" s="2"/>
      <c r="L119" s="2"/>
      <c r="M119" s="2"/>
      <c r="N119" s="2"/>
    </row>
  </sheetData>
  <mergeCells count="35">
    <mergeCell ref="AG31:AG33"/>
    <mergeCell ref="D32:D33"/>
    <mergeCell ref="I32:I33"/>
    <mergeCell ref="V32:V33"/>
    <mergeCell ref="AA32:AA33"/>
    <mergeCell ref="Q31:Q33"/>
    <mergeCell ref="R31:R33"/>
    <mergeCell ref="U31:U33"/>
    <mergeCell ref="V31:Y31"/>
    <mergeCell ref="AA31:AD31"/>
    <mergeCell ref="B31:B33"/>
    <mergeCell ref="C31:C33"/>
    <mergeCell ref="D31:G31"/>
    <mergeCell ref="I31:L31"/>
    <mergeCell ref="O31:O33"/>
    <mergeCell ref="B5:B7"/>
    <mergeCell ref="D5:G5"/>
    <mergeCell ref="I5:L5"/>
    <mergeCell ref="D6:D7"/>
    <mergeCell ref="I6:I7"/>
    <mergeCell ref="B63:B65"/>
    <mergeCell ref="C63:C65"/>
    <mergeCell ref="D63:D65"/>
    <mergeCell ref="E63:G63"/>
    <mergeCell ref="I63:I65"/>
    <mergeCell ref="J63:L63"/>
    <mergeCell ref="O63:O65"/>
    <mergeCell ref="Q63:Q65"/>
    <mergeCell ref="R63:R65"/>
    <mergeCell ref="U63:U65"/>
    <mergeCell ref="V63:V65"/>
    <mergeCell ref="W63:Y63"/>
    <mergeCell ref="AA63:AA65"/>
    <mergeCell ref="AB63:AD63"/>
    <mergeCell ref="AG63:AG6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79"/>
  <sheetViews>
    <sheetView showGridLines="0" zoomScale="85" zoomScaleNormal="85" workbookViewId="0">
      <selection activeCell="W57" sqref="W57"/>
    </sheetView>
  </sheetViews>
  <sheetFormatPr defaultColWidth="11.42578125" defaultRowHeight="15" x14ac:dyDescent="0.25"/>
  <cols>
    <col min="1" max="1" width="2.85546875" style="3" customWidth="1"/>
    <col min="2" max="2" width="45.85546875" style="3" customWidth="1"/>
    <col min="3" max="3" width="5.28515625" style="3" customWidth="1"/>
    <col min="4" max="6" width="15.7109375" style="3" customWidth="1"/>
    <col min="7" max="7" width="2.85546875" style="3" customWidth="1"/>
    <col min="8" max="10" width="15.7109375" style="3" customWidth="1"/>
    <col min="11" max="12" width="2.85546875" style="3" customWidth="1"/>
    <col min="13" max="13" width="10.85546875" style="3" customWidth="1"/>
    <col min="14" max="14" width="2.85546875" style="3" customWidth="1"/>
    <col min="15" max="16" width="15.7109375" style="3" customWidth="1"/>
    <col min="17" max="17" width="2.85546875" style="3" customWidth="1"/>
    <col min="18" max="18" width="45.85546875" style="3" customWidth="1"/>
    <col min="19" max="21" width="15.7109375" style="3" customWidth="1"/>
    <col min="22" max="22" width="2.85546875" style="3" customWidth="1"/>
    <col min="23" max="25" width="15.7109375" style="3" customWidth="1"/>
    <col min="26" max="27" width="2.85546875" style="3" customWidth="1"/>
    <col min="28" max="28" width="10.85546875" style="3" customWidth="1"/>
    <col min="29" max="29" width="2.85546875" style="3" customWidth="1"/>
    <col min="30" max="256" width="11.42578125" style="3"/>
    <col min="257" max="257" width="2.85546875" style="3" customWidth="1"/>
    <col min="258" max="258" width="45.85546875" style="3" customWidth="1"/>
    <col min="259" max="259" width="5.28515625" style="3" bestFit="1" customWidth="1"/>
    <col min="260" max="262" width="15.7109375" style="3" customWidth="1"/>
    <col min="263" max="263" width="2.85546875" style="3" customWidth="1"/>
    <col min="264" max="266" width="15.7109375" style="3" customWidth="1"/>
    <col min="267" max="268" width="2.85546875" style="3" customWidth="1"/>
    <col min="269" max="269" width="10.85546875" style="3" customWidth="1"/>
    <col min="270" max="270" width="2.85546875" style="3" customWidth="1"/>
    <col min="271" max="272" width="15.7109375" style="3" customWidth="1"/>
    <col min="273" max="273" width="2.85546875" style="3" customWidth="1"/>
    <col min="274" max="274" width="45.85546875" style="3" customWidth="1"/>
    <col min="275" max="277" width="15.7109375" style="3" customWidth="1"/>
    <col min="278" max="278" width="2.85546875" style="3" customWidth="1"/>
    <col min="279" max="281" width="15.7109375" style="3" customWidth="1"/>
    <col min="282" max="283" width="2.85546875" style="3" customWidth="1"/>
    <col min="284" max="284" width="10.85546875" style="3" customWidth="1"/>
    <col min="285" max="285" width="2.85546875" style="3" customWidth="1"/>
    <col min="286" max="512" width="11.42578125" style="3"/>
    <col min="513" max="513" width="2.85546875" style="3" customWidth="1"/>
    <col min="514" max="514" width="45.85546875" style="3" customWidth="1"/>
    <col min="515" max="515" width="5.28515625" style="3" bestFit="1" customWidth="1"/>
    <col min="516" max="518" width="15.7109375" style="3" customWidth="1"/>
    <col min="519" max="519" width="2.85546875" style="3" customWidth="1"/>
    <col min="520" max="522" width="15.7109375" style="3" customWidth="1"/>
    <col min="523" max="524" width="2.85546875" style="3" customWidth="1"/>
    <col min="525" max="525" width="10.85546875" style="3" customWidth="1"/>
    <col min="526" max="526" width="2.85546875" style="3" customWidth="1"/>
    <col min="527" max="528" width="15.7109375" style="3" customWidth="1"/>
    <col min="529" max="529" width="2.85546875" style="3" customWidth="1"/>
    <col min="530" max="530" width="45.85546875" style="3" customWidth="1"/>
    <col min="531" max="533" width="15.7109375" style="3" customWidth="1"/>
    <col min="534" max="534" width="2.85546875" style="3" customWidth="1"/>
    <col min="535" max="537" width="15.7109375" style="3" customWidth="1"/>
    <col min="538" max="539" width="2.85546875" style="3" customWidth="1"/>
    <col min="540" max="540" width="10.85546875" style="3" customWidth="1"/>
    <col min="541" max="541" width="2.85546875" style="3" customWidth="1"/>
    <col min="542" max="768" width="11.42578125" style="3"/>
    <col min="769" max="769" width="2.85546875" style="3" customWidth="1"/>
    <col min="770" max="770" width="45.85546875" style="3" customWidth="1"/>
    <col min="771" max="771" width="5.28515625" style="3" bestFit="1" customWidth="1"/>
    <col min="772" max="774" width="15.7109375" style="3" customWidth="1"/>
    <col min="775" max="775" width="2.85546875" style="3" customWidth="1"/>
    <col min="776" max="778" width="15.7109375" style="3" customWidth="1"/>
    <col min="779" max="780" width="2.85546875" style="3" customWidth="1"/>
    <col min="781" max="781" width="10.85546875" style="3" customWidth="1"/>
    <col min="782" max="782" width="2.85546875" style="3" customWidth="1"/>
    <col min="783" max="784" width="15.7109375" style="3" customWidth="1"/>
    <col min="785" max="785" width="2.85546875" style="3" customWidth="1"/>
    <col min="786" max="786" width="45.85546875" style="3" customWidth="1"/>
    <col min="787" max="789" width="15.7109375" style="3" customWidth="1"/>
    <col min="790" max="790" width="2.85546875" style="3" customWidth="1"/>
    <col min="791" max="793" width="15.7109375" style="3" customWidth="1"/>
    <col min="794" max="795" width="2.85546875" style="3" customWidth="1"/>
    <col min="796" max="796" width="10.85546875" style="3" customWidth="1"/>
    <col min="797" max="797" width="2.85546875" style="3" customWidth="1"/>
    <col min="798" max="1024" width="11.42578125" style="3"/>
    <col min="1025" max="1025" width="2.85546875" style="3" customWidth="1"/>
    <col min="1026" max="1026" width="45.85546875" style="3" customWidth="1"/>
    <col min="1027" max="1027" width="5.28515625" style="3" bestFit="1" customWidth="1"/>
    <col min="1028" max="1030" width="15.7109375" style="3" customWidth="1"/>
    <col min="1031" max="1031" width="2.85546875" style="3" customWidth="1"/>
    <col min="1032" max="1034" width="15.7109375" style="3" customWidth="1"/>
    <col min="1035" max="1036" width="2.85546875" style="3" customWidth="1"/>
    <col min="1037" max="1037" width="10.85546875" style="3" customWidth="1"/>
    <col min="1038" max="1038" width="2.85546875" style="3" customWidth="1"/>
    <col min="1039" max="1040" width="15.7109375" style="3" customWidth="1"/>
    <col min="1041" max="1041" width="2.85546875" style="3" customWidth="1"/>
    <col min="1042" max="1042" width="45.85546875" style="3" customWidth="1"/>
    <col min="1043" max="1045" width="15.7109375" style="3" customWidth="1"/>
    <col min="1046" max="1046" width="2.85546875" style="3" customWidth="1"/>
    <col min="1047" max="1049" width="15.7109375" style="3" customWidth="1"/>
    <col min="1050" max="1051" width="2.85546875" style="3" customWidth="1"/>
    <col min="1052" max="1052" width="10.85546875" style="3" customWidth="1"/>
    <col min="1053" max="1053" width="2.85546875" style="3" customWidth="1"/>
    <col min="1054" max="1280" width="11.42578125" style="3"/>
    <col min="1281" max="1281" width="2.85546875" style="3" customWidth="1"/>
    <col min="1282" max="1282" width="45.85546875" style="3" customWidth="1"/>
    <col min="1283" max="1283" width="5.28515625" style="3" bestFit="1" customWidth="1"/>
    <col min="1284" max="1286" width="15.7109375" style="3" customWidth="1"/>
    <col min="1287" max="1287" width="2.85546875" style="3" customWidth="1"/>
    <col min="1288" max="1290" width="15.7109375" style="3" customWidth="1"/>
    <col min="1291" max="1292" width="2.85546875" style="3" customWidth="1"/>
    <col min="1293" max="1293" width="10.85546875" style="3" customWidth="1"/>
    <col min="1294" max="1294" width="2.85546875" style="3" customWidth="1"/>
    <col min="1295" max="1296" width="15.7109375" style="3" customWidth="1"/>
    <col min="1297" max="1297" width="2.85546875" style="3" customWidth="1"/>
    <col min="1298" max="1298" width="45.85546875" style="3" customWidth="1"/>
    <col min="1299" max="1301" width="15.7109375" style="3" customWidth="1"/>
    <col min="1302" max="1302" width="2.85546875" style="3" customWidth="1"/>
    <col min="1303" max="1305" width="15.7109375" style="3" customWidth="1"/>
    <col min="1306" max="1307" width="2.85546875" style="3" customWidth="1"/>
    <col min="1308" max="1308" width="10.85546875" style="3" customWidth="1"/>
    <col min="1309" max="1309" width="2.85546875" style="3" customWidth="1"/>
    <col min="1310" max="1536" width="11.42578125" style="3"/>
    <col min="1537" max="1537" width="2.85546875" style="3" customWidth="1"/>
    <col min="1538" max="1538" width="45.85546875" style="3" customWidth="1"/>
    <col min="1539" max="1539" width="5.28515625" style="3" bestFit="1" customWidth="1"/>
    <col min="1540" max="1542" width="15.7109375" style="3" customWidth="1"/>
    <col min="1543" max="1543" width="2.85546875" style="3" customWidth="1"/>
    <col min="1544" max="1546" width="15.7109375" style="3" customWidth="1"/>
    <col min="1547" max="1548" width="2.85546875" style="3" customWidth="1"/>
    <col min="1549" max="1549" width="10.85546875" style="3" customWidth="1"/>
    <col min="1550" max="1550" width="2.85546875" style="3" customWidth="1"/>
    <col min="1551" max="1552" width="15.7109375" style="3" customWidth="1"/>
    <col min="1553" max="1553" width="2.85546875" style="3" customWidth="1"/>
    <col min="1554" max="1554" width="45.85546875" style="3" customWidth="1"/>
    <col min="1555" max="1557" width="15.7109375" style="3" customWidth="1"/>
    <col min="1558" max="1558" width="2.85546875" style="3" customWidth="1"/>
    <col min="1559" max="1561" width="15.7109375" style="3" customWidth="1"/>
    <col min="1562" max="1563" width="2.85546875" style="3" customWidth="1"/>
    <col min="1564" max="1564" width="10.85546875" style="3" customWidth="1"/>
    <col min="1565" max="1565" width="2.85546875" style="3" customWidth="1"/>
    <col min="1566" max="1792" width="11.42578125" style="3"/>
    <col min="1793" max="1793" width="2.85546875" style="3" customWidth="1"/>
    <col min="1794" max="1794" width="45.85546875" style="3" customWidth="1"/>
    <col min="1795" max="1795" width="5.28515625" style="3" bestFit="1" customWidth="1"/>
    <col min="1796" max="1798" width="15.7109375" style="3" customWidth="1"/>
    <col min="1799" max="1799" width="2.85546875" style="3" customWidth="1"/>
    <col min="1800" max="1802" width="15.7109375" style="3" customWidth="1"/>
    <col min="1803" max="1804" width="2.85546875" style="3" customWidth="1"/>
    <col min="1805" max="1805" width="10.85546875" style="3" customWidth="1"/>
    <col min="1806" max="1806" width="2.85546875" style="3" customWidth="1"/>
    <col min="1807" max="1808" width="15.7109375" style="3" customWidth="1"/>
    <col min="1809" max="1809" width="2.85546875" style="3" customWidth="1"/>
    <col min="1810" max="1810" width="45.85546875" style="3" customWidth="1"/>
    <col min="1811" max="1813" width="15.7109375" style="3" customWidth="1"/>
    <col min="1814" max="1814" width="2.85546875" style="3" customWidth="1"/>
    <col min="1815" max="1817" width="15.7109375" style="3" customWidth="1"/>
    <col min="1818" max="1819" width="2.85546875" style="3" customWidth="1"/>
    <col min="1820" max="1820" width="10.85546875" style="3" customWidth="1"/>
    <col min="1821" max="1821" width="2.85546875" style="3" customWidth="1"/>
    <col min="1822" max="2048" width="11.42578125" style="3"/>
    <col min="2049" max="2049" width="2.85546875" style="3" customWidth="1"/>
    <col min="2050" max="2050" width="45.85546875" style="3" customWidth="1"/>
    <col min="2051" max="2051" width="5.28515625" style="3" bestFit="1" customWidth="1"/>
    <col min="2052" max="2054" width="15.7109375" style="3" customWidth="1"/>
    <col min="2055" max="2055" width="2.85546875" style="3" customWidth="1"/>
    <col min="2056" max="2058" width="15.7109375" style="3" customWidth="1"/>
    <col min="2059" max="2060" width="2.85546875" style="3" customWidth="1"/>
    <col min="2061" max="2061" width="10.85546875" style="3" customWidth="1"/>
    <col min="2062" max="2062" width="2.85546875" style="3" customWidth="1"/>
    <col min="2063" max="2064" width="15.7109375" style="3" customWidth="1"/>
    <col min="2065" max="2065" width="2.85546875" style="3" customWidth="1"/>
    <col min="2066" max="2066" width="45.85546875" style="3" customWidth="1"/>
    <col min="2067" max="2069" width="15.7109375" style="3" customWidth="1"/>
    <col min="2070" max="2070" width="2.85546875" style="3" customWidth="1"/>
    <col min="2071" max="2073" width="15.7109375" style="3" customWidth="1"/>
    <col min="2074" max="2075" width="2.85546875" style="3" customWidth="1"/>
    <col min="2076" max="2076" width="10.85546875" style="3" customWidth="1"/>
    <col min="2077" max="2077" width="2.85546875" style="3" customWidth="1"/>
    <col min="2078" max="2304" width="11.42578125" style="3"/>
    <col min="2305" max="2305" width="2.85546875" style="3" customWidth="1"/>
    <col min="2306" max="2306" width="45.85546875" style="3" customWidth="1"/>
    <col min="2307" max="2307" width="5.28515625" style="3" bestFit="1" customWidth="1"/>
    <col min="2308" max="2310" width="15.7109375" style="3" customWidth="1"/>
    <col min="2311" max="2311" width="2.85546875" style="3" customWidth="1"/>
    <col min="2312" max="2314" width="15.7109375" style="3" customWidth="1"/>
    <col min="2315" max="2316" width="2.85546875" style="3" customWidth="1"/>
    <col min="2317" max="2317" width="10.85546875" style="3" customWidth="1"/>
    <col min="2318" max="2318" width="2.85546875" style="3" customWidth="1"/>
    <col min="2319" max="2320" width="15.7109375" style="3" customWidth="1"/>
    <col min="2321" max="2321" width="2.85546875" style="3" customWidth="1"/>
    <col min="2322" max="2322" width="45.85546875" style="3" customWidth="1"/>
    <col min="2323" max="2325" width="15.7109375" style="3" customWidth="1"/>
    <col min="2326" max="2326" width="2.85546875" style="3" customWidth="1"/>
    <col min="2327" max="2329" width="15.7109375" style="3" customWidth="1"/>
    <col min="2330" max="2331" width="2.85546875" style="3" customWidth="1"/>
    <col min="2332" max="2332" width="10.85546875" style="3" customWidth="1"/>
    <col min="2333" max="2333" width="2.85546875" style="3" customWidth="1"/>
    <col min="2334" max="2560" width="11.42578125" style="3"/>
    <col min="2561" max="2561" width="2.85546875" style="3" customWidth="1"/>
    <col min="2562" max="2562" width="45.85546875" style="3" customWidth="1"/>
    <col min="2563" max="2563" width="5.28515625" style="3" bestFit="1" customWidth="1"/>
    <col min="2564" max="2566" width="15.7109375" style="3" customWidth="1"/>
    <col min="2567" max="2567" width="2.85546875" style="3" customWidth="1"/>
    <col min="2568" max="2570" width="15.7109375" style="3" customWidth="1"/>
    <col min="2571" max="2572" width="2.85546875" style="3" customWidth="1"/>
    <col min="2573" max="2573" width="10.85546875" style="3" customWidth="1"/>
    <col min="2574" max="2574" width="2.85546875" style="3" customWidth="1"/>
    <col min="2575" max="2576" width="15.7109375" style="3" customWidth="1"/>
    <col min="2577" max="2577" width="2.85546875" style="3" customWidth="1"/>
    <col min="2578" max="2578" width="45.85546875" style="3" customWidth="1"/>
    <col min="2579" max="2581" width="15.7109375" style="3" customWidth="1"/>
    <col min="2582" max="2582" width="2.85546875" style="3" customWidth="1"/>
    <col min="2583" max="2585" width="15.7109375" style="3" customWidth="1"/>
    <col min="2586" max="2587" width="2.85546875" style="3" customWidth="1"/>
    <col min="2588" max="2588" width="10.85546875" style="3" customWidth="1"/>
    <col min="2589" max="2589" width="2.85546875" style="3" customWidth="1"/>
    <col min="2590" max="2816" width="11.42578125" style="3"/>
    <col min="2817" max="2817" width="2.85546875" style="3" customWidth="1"/>
    <col min="2818" max="2818" width="45.85546875" style="3" customWidth="1"/>
    <col min="2819" max="2819" width="5.28515625" style="3" bestFit="1" customWidth="1"/>
    <col min="2820" max="2822" width="15.7109375" style="3" customWidth="1"/>
    <col min="2823" max="2823" width="2.85546875" style="3" customWidth="1"/>
    <col min="2824" max="2826" width="15.7109375" style="3" customWidth="1"/>
    <col min="2827" max="2828" width="2.85546875" style="3" customWidth="1"/>
    <col min="2829" max="2829" width="10.85546875" style="3" customWidth="1"/>
    <col min="2830" max="2830" width="2.85546875" style="3" customWidth="1"/>
    <col min="2831" max="2832" width="15.7109375" style="3" customWidth="1"/>
    <col min="2833" max="2833" width="2.85546875" style="3" customWidth="1"/>
    <col min="2834" max="2834" width="45.85546875" style="3" customWidth="1"/>
    <col min="2835" max="2837" width="15.7109375" style="3" customWidth="1"/>
    <col min="2838" max="2838" width="2.85546875" style="3" customWidth="1"/>
    <col min="2839" max="2841" width="15.7109375" style="3" customWidth="1"/>
    <col min="2842" max="2843" width="2.85546875" style="3" customWidth="1"/>
    <col min="2844" max="2844" width="10.85546875" style="3" customWidth="1"/>
    <col min="2845" max="2845" width="2.85546875" style="3" customWidth="1"/>
    <col min="2846" max="3072" width="11.42578125" style="3"/>
    <col min="3073" max="3073" width="2.85546875" style="3" customWidth="1"/>
    <col min="3074" max="3074" width="45.85546875" style="3" customWidth="1"/>
    <col min="3075" max="3075" width="5.28515625" style="3" bestFit="1" customWidth="1"/>
    <col min="3076" max="3078" width="15.7109375" style="3" customWidth="1"/>
    <col min="3079" max="3079" width="2.85546875" style="3" customWidth="1"/>
    <col min="3080" max="3082" width="15.7109375" style="3" customWidth="1"/>
    <col min="3083" max="3084" width="2.85546875" style="3" customWidth="1"/>
    <col min="3085" max="3085" width="10.85546875" style="3" customWidth="1"/>
    <col min="3086" max="3086" width="2.85546875" style="3" customWidth="1"/>
    <col min="3087" max="3088" width="15.7109375" style="3" customWidth="1"/>
    <col min="3089" max="3089" width="2.85546875" style="3" customWidth="1"/>
    <col min="3090" max="3090" width="45.85546875" style="3" customWidth="1"/>
    <col min="3091" max="3093" width="15.7109375" style="3" customWidth="1"/>
    <col min="3094" max="3094" width="2.85546875" style="3" customWidth="1"/>
    <col min="3095" max="3097" width="15.7109375" style="3" customWidth="1"/>
    <col min="3098" max="3099" width="2.85546875" style="3" customWidth="1"/>
    <col min="3100" max="3100" width="10.85546875" style="3" customWidth="1"/>
    <col min="3101" max="3101" width="2.85546875" style="3" customWidth="1"/>
    <col min="3102" max="3328" width="11.42578125" style="3"/>
    <col min="3329" max="3329" width="2.85546875" style="3" customWidth="1"/>
    <col min="3330" max="3330" width="45.85546875" style="3" customWidth="1"/>
    <col min="3331" max="3331" width="5.28515625" style="3" bestFit="1" customWidth="1"/>
    <col min="3332" max="3334" width="15.7109375" style="3" customWidth="1"/>
    <col min="3335" max="3335" width="2.85546875" style="3" customWidth="1"/>
    <col min="3336" max="3338" width="15.7109375" style="3" customWidth="1"/>
    <col min="3339" max="3340" width="2.85546875" style="3" customWidth="1"/>
    <col min="3341" max="3341" width="10.85546875" style="3" customWidth="1"/>
    <col min="3342" max="3342" width="2.85546875" style="3" customWidth="1"/>
    <col min="3343" max="3344" width="15.7109375" style="3" customWidth="1"/>
    <col min="3345" max="3345" width="2.85546875" style="3" customWidth="1"/>
    <col min="3346" max="3346" width="45.85546875" style="3" customWidth="1"/>
    <col min="3347" max="3349" width="15.7109375" style="3" customWidth="1"/>
    <col min="3350" max="3350" width="2.85546875" style="3" customWidth="1"/>
    <col min="3351" max="3353" width="15.7109375" style="3" customWidth="1"/>
    <col min="3354" max="3355" width="2.85546875" style="3" customWidth="1"/>
    <col min="3356" max="3356" width="10.85546875" style="3" customWidth="1"/>
    <col min="3357" max="3357" width="2.85546875" style="3" customWidth="1"/>
    <col min="3358" max="3584" width="11.42578125" style="3"/>
    <col min="3585" max="3585" width="2.85546875" style="3" customWidth="1"/>
    <col min="3586" max="3586" width="45.85546875" style="3" customWidth="1"/>
    <col min="3587" max="3587" width="5.28515625" style="3" bestFit="1" customWidth="1"/>
    <col min="3588" max="3590" width="15.7109375" style="3" customWidth="1"/>
    <col min="3591" max="3591" width="2.85546875" style="3" customWidth="1"/>
    <col min="3592" max="3594" width="15.7109375" style="3" customWidth="1"/>
    <col min="3595" max="3596" width="2.85546875" style="3" customWidth="1"/>
    <col min="3597" max="3597" width="10.85546875" style="3" customWidth="1"/>
    <col min="3598" max="3598" width="2.85546875" style="3" customWidth="1"/>
    <col min="3599" max="3600" width="15.7109375" style="3" customWidth="1"/>
    <col min="3601" max="3601" width="2.85546875" style="3" customWidth="1"/>
    <col min="3602" max="3602" width="45.85546875" style="3" customWidth="1"/>
    <col min="3603" max="3605" width="15.7109375" style="3" customWidth="1"/>
    <col min="3606" max="3606" width="2.85546875" style="3" customWidth="1"/>
    <col min="3607" max="3609" width="15.7109375" style="3" customWidth="1"/>
    <col min="3610" max="3611" width="2.85546875" style="3" customWidth="1"/>
    <col min="3612" max="3612" width="10.85546875" style="3" customWidth="1"/>
    <col min="3613" max="3613" width="2.85546875" style="3" customWidth="1"/>
    <col min="3614" max="3840" width="11.42578125" style="3"/>
    <col min="3841" max="3841" width="2.85546875" style="3" customWidth="1"/>
    <col min="3842" max="3842" width="45.85546875" style="3" customWidth="1"/>
    <col min="3843" max="3843" width="5.28515625" style="3" bestFit="1" customWidth="1"/>
    <col min="3844" max="3846" width="15.7109375" style="3" customWidth="1"/>
    <col min="3847" max="3847" width="2.85546875" style="3" customWidth="1"/>
    <col min="3848" max="3850" width="15.7109375" style="3" customWidth="1"/>
    <col min="3851" max="3852" width="2.85546875" style="3" customWidth="1"/>
    <col min="3853" max="3853" width="10.85546875" style="3" customWidth="1"/>
    <col min="3854" max="3854" width="2.85546875" style="3" customWidth="1"/>
    <col min="3855" max="3856" width="15.7109375" style="3" customWidth="1"/>
    <col min="3857" max="3857" width="2.85546875" style="3" customWidth="1"/>
    <col min="3858" max="3858" width="45.85546875" style="3" customWidth="1"/>
    <col min="3859" max="3861" width="15.7109375" style="3" customWidth="1"/>
    <col min="3862" max="3862" width="2.85546875" style="3" customWidth="1"/>
    <col min="3863" max="3865" width="15.7109375" style="3" customWidth="1"/>
    <col min="3866" max="3867" width="2.85546875" style="3" customWidth="1"/>
    <col min="3868" max="3868" width="10.85546875" style="3" customWidth="1"/>
    <col min="3869" max="3869" width="2.85546875" style="3" customWidth="1"/>
    <col min="3870" max="4096" width="11.42578125" style="3"/>
    <col min="4097" max="4097" width="2.85546875" style="3" customWidth="1"/>
    <col min="4098" max="4098" width="45.85546875" style="3" customWidth="1"/>
    <col min="4099" max="4099" width="5.28515625" style="3" bestFit="1" customWidth="1"/>
    <col min="4100" max="4102" width="15.7109375" style="3" customWidth="1"/>
    <col min="4103" max="4103" width="2.85546875" style="3" customWidth="1"/>
    <col min="4104" max="4106" width="15.7109375" style="3" customWidth="1"/>
    <col min="4107" max="4108" width="2.85546875" style="3" customWidth="1"/>
    <col min="4109" max="4109" width="10.85546875" style="3" customWidth="1"/>
    <col min="4110" max="4110" width="2.85546875" style="3" customWidth="1"/>
    <col min="4111" max="4112" width="15.7109375" style="3" customWidth="1"/>
    <col min="4113" max="4113" width="2.85546875" style="3" customWidth="1"/>
    <col min="4114" max="4114" width="45.85546875" style="3" customWidth="1"/>
    <col min="4115" max="4117" width="15.7109375" style="3" customWidth="1"/>
    <col min="4118" max="4118" width="2.85546875" style="3" customWidth="1"/>
    <col min="4119" max="4121" width="15.7109375" style="3" customWidth="1"/>
    <col min="4122" max="4123" width="2.85546875" style="3" customWidth="1"/>
    <col min="4124" max="4124" width="10.85546875" style="3" customWidth="1"/>
    <col min="4125" max="4125" width="2.85546875" style="3" customWidth="1"/>
    <col min="4126" max="4352" width="11.42578125" style="3"/>
    <col min="4353" max="4353" width="2.85546875" style="3" customWidth="1"/>
    <col min="4354" max="4354" width="45.85546875" style="3" customWidth="1"/>
    <col min="4355" max="4355" width="5.28515625" style="3" bestFit="1" customWidth="1"/>
    <col min="4356" max="4358" width="15.7109375" style="3" customWidth="1"/>
    <col min="4359" max="4359" width="2.85546875" style="3" customWidth="1"/>
    <col min="4360" max="4362" width="15.7109375" style="3" customWidth="1"/>
    <col min="4363" max="4364" width="2.85546875" style="3" customWidth="1"/>
    <col min="4365" max="4365" width="10.85546875" style="3" customWidth="1"/>
    <col min="4366" max="4366" width="2.85546875" style="3" customWidth="1"/>
    <col min="4367" max="4368" width="15.7109375" style="3" customWidth="1"/>
    <col min="4369" max="4369" width="2.85546875" style="3" customWidth="1"/>
    <col min="4370" max="4370" width="45.85546875" style="3" customWidth="1"/>
    <col min="4371" max="4373" width="15.7109375" style="3" customWidth="1"/>
    <col min="4374" max="4374" width="2.85546875" style="3" customWidth="1"/>
    <col min="4375" max="4377" width="15.7109375" style="3" customWidth="1"/>
    <col min="4378" max="4379" width="2.85546875" style="3" customWidth="1"/>
    <col min="4380" max="4380" width="10.85546875" style="3" customWidth="1"/>
    <col min="4381" max="4381" width="2.85546875" style="3" customWidth="1"/>
    <col min="4382" max="4608" width="11.42578125" style="3"/>
    <col min="4609" max="4609" width="2.85546875" style="3" customWidth="1"/>
    <col min="4610" max="4610" width="45.85546875" style="3" customWidth="1"/>
    <col min="4611" max="4611" width="5.28515625" style="3" bestFit="1" customWidth="1"/>
    <col min="4612" max="4614" width="15.7109375" style="3" customWidth="1"/>
    <col min="4615" max="4615" width="2.85546875" style="3" customWidth="1"/>
    <col min="4616" max="4618" width="15.7109375" style="3" customWidth="1"/>
    <col min="4619" max="4620" width="2.85546875" style="3" customWidth="1"/>
    <col min="4621" max="4621" width="10.85546875" style="3" customWidth="1"/>
    <col min="4622" max="4622" width="2.85546875" style="3" customWidth="1"/>
    <col min="4623" max="4624" width="15.7109375" style="3" customWidth="1"/>
    <col min="4625" max="4625" width="2.85546875" style="3" customWidth="1"/>
    <col min="4626" max="4626" width="45.85546875" style="3" customWidth="1"/>
    <col min="4627" max="4629" width="15.7109375" style="3" customWidth="1"/>
    <col min="4630" max="4630" width="2.85546875" style="3" customWidth="1"/>
    <col min="4631" max="4633" width="15.7109375" style="3" customWidth="1"/>
    <col min="4634" max="4635" width="2.85546875" style="3" customWidth="1"/>
    <col min="4636" max="4636" width="10.85546875" style="3" customWidth="1"/>
    <col min="4637" max="4637" width="2.85546875" style="3" customWidth="1"/>
    <col min="4638" max="4864" width="11.42578125" style="3"/>
    <col min="4865" max="4865" width="2.85546875" style="3" customWidth="1"/>
    <col min="4866" max="4866" width="45.85546875" style="3" customWidth="1"/>
    <col min="4867" max="4867" width="5.28515625" style="3" bestFit="1" customWidth="1"/>
    <col min="4868" max="4870" width="15.7109375" style="3" customWidth="1"/>
    <col min="4871" max="4871" width="2.85546875" style="3" customWidth="1"/>
    <col min="4872" max="4874" width="15.7109375" style="3" customWidth="1"/>
    <col min="4875" max="4876" width="2.85546875" style="3" customWidth="1"/>
    <col min="4877" max="4877" width="10.85546875" style="3" customWidth="1"/>
    <col min="4878" max="4878" width="2.85546875" style="3" customWidth="1"/>
    <col min="4879" max="4880" width="15.7109375" style="3" customWidth="1"/>
    <col min="4881" max="4881" width="2.85546875" style="3" customWidth="1"/>
    <col min="4882" max="4882" width="45.85546875" style="3" customWidth="1"/>
    <col min="4883" max="4885" width="15.7109375" style="3" customWidth="1"/>
    <col min="4886" max="4886" width="2.85546875" style="3" customWidth="1"/>
    <col min="4887" max="4889" width="15.7109375" style="3" customWidth="1"/>
    <col min="4890" max="4891" width="2.85546875" style="3" customWidth="1"/>
    <col min="4892" max="4892" width="10.85546875" style="3" customWidth="1"/>
    <col min="4893" max="4893" width="2.85546875" style="3" customWidth="1"/>
    <col min="4894" max="5120" width="11.42578125" style="3"/>
    <col min="5121" max="5121" width="2.85546875" style="3" customWidth="1"/>
    <col min="5122" max="5122" width="45.85546875" style="3" customWidth="1"/>
    <col min="5123" max="5123" width="5.28515625" style="3" bestFit="1" customWidth="1"/>
    <col min="5124" max="5126" width="15.7109375" style="3" customWidth="1"/>
    <col min="5127" max="5127" width="2.85546875" style="3" customWidth="1"/>
    <col min="5128" max="5130" width="15.7109375" style="3" customWidth="1"/>
    <col min="5131" max="5132" width="2.85546875" style="3" customWidth="1"/>
    <col min="5133" max="5133" width="10.85546875" style="3" customWidth="1"/>
    <col min="5134" max="5134" width="2.85546875" style="3" customWidth="1"/>
    <col min="5135" max="5136" width="15.7109375" style="3" customWidth="1"/>
    <col min="5137" max="5137" width="2.85546875" style="3" customWidth="1"/>
    <col min="5138" max="5138" width="45.85546875" style="3" customWidth="1"/>
    <col min="5139" max="5141" width="15.7109375" style="3" customWidth="1"/>
    <col min="5142" max="5142" width="2.85546875" style="3" customWidth="1"/>
    <col min="5143" max="5145" width="15.7109375" style="3" customWidth="1"/>
    <col min="5146" max="5147" width="2.85546875" style="3" customWidth="1"/>
    <col min="5148" max="5148" width="10.85546875" style="3" customWidth="1"/>
    <col min="5149" max="5149" width="2.85546875" style="3" customWidth="1"/>
    <col min="5150" max="5376" width="11.42578125" style="3"/>
    <col min="5377" max="5377" width="2.85546875" style="3" customWidth="1"/>
    <col min="5378" max="5378" width="45.85546875" style="3" customWidth="1"/>
    <col min="5379" max="5379" width="5.28515625" style="3" bestFit="1" customWidth="1"/>
    <col min="5380" max="5382" width="15.7109375" style="3" customWidth="1"/>
    <col min="5383" max="5383" width="2.85546875" style="3" customWidth="1"/>
    <col min="5384" max="5386" width="15.7109375" style="3" customWidth="1"/>
    <col min="5387" max="5388" width="2.85546875" style="3" customWidth="1"/>
    <col min="5389" max="5389" width="10.85546875" style="3" customWidth="1"/>
    <col min="5390" max="5390" width="2.85546875" style="3" customWidth="1"/>
    <col min="5391" max="5392" width="15.7109375" style="3" customWidth="1"/>
    <col min="5393" max="5393" width="2.85546875" style="3" customWidth="1"/>
    <col min="5394" max="5394" width="45.85546875" style="3" customWidth="1"/>
    <col min="5395" max="5397" width="15.7109375" style="3" customWidth="1"/>
    <col min="5398" max="5398" width="2.85546875" style="3" customWidth="1"/>
    <col min="5399" max="5401" width="15.7109375" style="3" customWidth="1"/>
    <col min="5402" max="5403" width="2.85546875" style="3" customWidth="1"/>
    <col min="5404" max="5404" width="10.85546875" style="3" customWidth="1"/>
    <col min="5405" max="5405" width="2.85546875" style="3" customWidth="1"/>
    <col min="5406" max="5632" width="11.42578125" style="3"/>
    <col min="5633" max="5633" width="2.85546875" style="3" customWidth="1"/>
    <col min="5634" max="5634" width="45.85546875" style="3" customWidth="1"/>
    <col min="5635" max="5635" width="5.28515625" style="3" bestFit="1" customWidth="1"/>
    <col min="5636" max="5638" width="15.7109375" style="3" customWidth="1"/>
    <col min="5639" max="5639" width="2.85546875" style="3" customWidth="1"/>
    <col min="5640" max="5642" width="15.7109375" style="3" customWidth="1"/>
    <col min="5643" max="5644" width="2.85546875" style="3" customWidth="1"/>
    <col min="5645" max="5645" width="10.85546875" style="3" customWidth="1"/>
    <col min="5646" max="5646" width="2.85546875" style="3" customWidth="1"/>
    <col min="5647" max="5648" width="15.7109375" style="3" customWidth="1"/>
    <col min="5649" max="5649" width="2.85546875" style="3" customWidth="1"/>
    <col min="5650" max="5650" width="45.85546875" style="3" customWidth="1"/>
    <col min="5651" max="5653" width="15.7109375" style="3" customWidth="1"/>
    <col min="5654" max="5654" width="2.85546875" style="3" customWidth="1"/>
    <col min="5655" max="5657" width="15.7109375" style="3" customWidth="1"/>
    <col min="5658" max="5659" width="2.85546875" style="3" customWidth="1"/>
    <col min="5660" max="5660" width="10.85546875" style="3" customWidth="1"/>
    <col min="5661" max="5661" width="2.85546875" style="3" customWidth="1"/>
    <col min="5662" max="5888" width="11.42578125" style="3"/>
    <col min="5889" max="5889" width="2.85546875" style="3" customWidth="1"/>
    <col min="5890" max="5890" width="45.85546875" style="3" customWidth="1"/>
    <col min="5891" max="5891" width="5.28515625" style="3" bestFit="1" customWidth="1"/>
    <col min="5892" max="5894" width="15.7109375" style="3" customWidth="1"/>
    <col min="5895" max="5895" width="2.85546875" style="3" customWidth="1"/>
    <col min="5896" max="5898" width="15.7109375" style="3" customWidth="1"/>
    <col min="5899" max="5900" width="2.85546875" style="3" customWidth="1"/>
    <col min="5901" max="5901" width="10.85546875" style="3" customWidth="1"/>
    <col min="5902" max="5902" width="2.85546875" style="3" customWidth="1"/>
    <col min="5903" max="5904" width="15.7109375" style="3" customWidth="1"/>
    <col min="5905" max="5905" width="2.85546875" style="3" customWidth="1"/>
    <col min="5906" max="5906" width="45.85546875" style="3" customWidth="1"/>
    <col min="5907" max="5909" width="15.7109375" style="3" customWidth="1"/>
    <col min="5910" max="5910" width="2.85546875" style="3" customWidth="1"/>
    <col min="5911" max="5913" width="15.7109375" style="3" customWidth="1"/>
    <col min="5914" max="5915" width="2.85546875" style="3" customWidth="1"/>
    <col min="5916" max="5916" width="10.85546875" style="3" customWidth="1"/>
    <col min="5917" max="5917" width="2.85546875" style="3" customWidth="1"/>
    <col min="5918" max="6144" width="11.42578125" style="3"/>
    <col min="6145" max="6145" width="2.85546875" style="3" customWidth="1"/>
    <col min="6146" max="6146" width="45.85546875" style="3" customWidth="1"/>
    <col min="6147" max="6147" width="5.28515625" style="3" bestFit="1" customWidth="1"/>
    <col min="6148" max="6150" width="15.7109375" style="3" customWidth="1"/>
    <col min="6151" max="6151" width="2.85546875" style="3" customWidth="1"/>
    <col min="6152" max="6154" width="15.7109375" style="3" customWidth="1"/>
    <col min="6155" max="6156" width="2.85546875" style="3" customWidth="1"/>
    <col min="6157" max="6157" width="10.85546875" style="3" customWidth="1"/>
    <col min="6158" max="6158" width="2.85546875" style="3" customWidth="1"/>
    <col min="6159" max="6160" width="15.7109375" style="3" customWidth="1"/>
    <col min="6161" max="6161" width="2.85546875" style="3" customWidth="1"/>
    <col min="6162" max="6162" width="45.85546875" style="3" customWidth="1"/>
    <col min="6163" max="6165" width="15.7109375" style="3" customWidth="1"/>
    <col min="6166" max="6166" width="2.85546875" style="3" customWidth="1"/>
    <col min="6167" max="6169" width="15.7109375" style="3" customWidth="1"/>
    <col min="6170" max="6171" width="2.85546875" style="3" customWidth="1"/>
    <col min="6172" max="6172" width="10.85546875" style="3" customWidth="1"/>
    <col min="6173" max="6173" width="2.85546875" style="3" customWidth="1"/>
    <col min="6174" max="6400" width="11.42578125" style="3"/>
    <col min="6401" max="6401" width="2.85546875" style="3" customWidth="1"/>
    <col min="6402" max="6402" width="45.85546875" style="3" customWidth="1"/>
    <col min="6403" max="6403" width="5.28515625" style="3" bestFit="1" customWidth="1"/>
    <col min="6404" max="6406" width="15.7109375" style="3" customWidth="1"/>
    <col min="6407" max="6407" width="2.85546875" style="3" customWidth="1"/>
    <col min="6408" max="6410" width="15.7109375" style="3" customWidth="1"/>
    <col min="6411" max="6412" width="2.85546875" style="3" customWidth="1"/>
    <col min="6413" max="6413" width="10.85546875" style="3" customWidth="1"/>
    <col min="6414" max="6414" width="2.85546875" style="3" customWidth="1"/>
    <col min="6415" max="6416" width="15.7109375" style="3" customWidth="1"/>
    <col min="6417" max="6417" width="2.85546875" style="3" customWidth="1"/>
    <col min="6418" max="6418" width="45.85546875" style="3" customWidth="1"/>
    <col min="6419" max="6421" width="15.7109375" style="3" customWidth="1"/>
    <col min="6422" max="6422" width="2.85546875" style="3" customWidth="1"/>
    <col min="6423" max="6425" width="15.7109375" style="3" customWidth="1"/>
    <col min="6426" max="6427" width="2.85546875" style="3" customWidth="1"/>
    <col min="6428" max="6428" width="10.85546875" style="3" customWidth="1"/>
    <col min="6429" max="6429" width="2.85546875" style="3" customWidth="1"/>
    <col min="6430" max="6656" width="11.42578125" style="3"/>
    <col min="6657" max="6657" width="2.85546875" style="3" customWidth="1"/>
    <col min="6658" max="6658" width="45.85546875" style="3" customWidth="1"/>
    <col min="6659" max="6659" width="5.28515625" style="3" bestFit="1" customWidth="1"/>
    <col min="6660" max="6662" width="15.7109375" style="3" customWidth="1"/>
    <col min="6663" max="6663" width="2.85546875" style="3" customWidth="1"/>
    <col min="6664" max="6666" width="15.7109375" style="3" customWidth="1"/>
    <col min="6667" max="6668" width="2.85546875" style="3" customWidth="1"/>
    <col min="6669" max="6669" width="10.85546875" style="3" customWidth="1"/>
    <col min="6670" max="6670" width="2.85546875" style="3" customWidth="1"/>
    <col min="6671" max="6672" width="15.7109375" style="3" customWidth="1"/>
    <col min="6673" max="6673" width="2.85546875" style="3" customWidth="1"/>
    <col min="6674" max="6674" width="45.85546875" style="3" customWidth="1"/>
    <col min="6675" max="6677" width="15.7109375" style="3" customWidth="1"/>
    <col min="6678" max="6678" width="2.85546875" style="3" customWidth="1"/>
    <col min="6679" max="6681" width="15.7109375" style="3" customWidth="1"/>
    <col min="6682" max="6683" width="2.85546875" style="3" customWidth="1"/>
    <col min="6684" max="6684" width="10.85546875" style="3" customWidth="1"/>
    <col min="6685" max="6685" width="2.85546875" style="3" customWidth="1"/>
    <col min="6686" max="6912" width="11.42578125" style="3"/>
    <col min="6913" max="6913" width="2.85546875" style="3" customWidth="1"/>
    <col min="6914" max="6914" width="45.85546875" style="3" customWidth="1"/>
    <col min="6915" max="6915" width="5.28515625" style="3" bestFit="1" customWidth="1"/>
    <col min="6916" max="6918" width="15.7109375" style="3" customWidth="1"/>
    <col min="6919" max="6919" width="2.85546875" style="3" customWidth="1"/>
    <col min="6920" max="6922" width="15.7109375" style="3" customWidth="1"/>
    <col min="6923" max="6924" width="2.85546875" style="3" customWidth="1"/>
    <col min="6925" max="6925" width="10.85546875" style="3" customWidth="1"/>
    <col min="6926" max="6926" width="2.85546875" style="3" customWidth="1"/>
    <col min="6927" max="6928" width="15.7109375" style="3" customWidth="1"/>
    <col min="6929" max="6929" width="2.85546875" style="3" customWidth="1"/>
    <col min="6930" max="6930" width="45.85546875" style="3" customWidth="1"/>
    <col min="6931" max="6933" width="15.7109375" style="3" customWidth="1"/>
    <col min="6934" max="6934" width="2.85546875" style="3" customWidth="1"/>
    <col min="6935" max="6937" width="15.7109375" style="3" customWidth="1"/>
    <col min="6938" max="6939" width="2.85546875" style="3" customWidth="1"/>
    <col min="6940" max="6940" width="10.85546875" style="3" customWidth="1"/>
    <col min="6941" max="6941" width="2.85546875" style="3" customWidth="1"/>
    <col min="6942" max="7168" width="11.42578125" style="3"/>
    <col min="7169" max="7169" width="2.85546875" style="3" customWidth="1"/>
    <col min="7170" max="7170" width="45.85546875" style="3" customWidth="1"/>
    <col min="7171" max="7171" width="5.28515625" style="3" bestFit="1" customWidth="1"/>
    <col min="7172" max="7174" width="15.7109375" style="3" customWidth="1"/>
    <col min="7175" max="7175" width="2.85546875" style="3" customWidth="1"/>
    <col min="7176" max="7178" width="15.7109375" style="3" customWidth="1"/>
    <col min="7179" max="7180" width="2.85546875" style="3" customWidth="1"/>
    <col min="7181" max="7181" width="10.85546875" style="3" customWidth="1"/>
    <col min="7182" max="7182" width="2.85546875" style="3" customWidth="1"/>
    <col min="7183" max="7184" width="15.7109375" style="3" customWidth="1"/>
    <col min="7185" max="7185" width="2.85546875" style="3" customWidth="1"/>
    <col min="7186" max="7186" width="45.85546875" style="3" customWidth="1"/>
    <col min="7187" max="7189" width="15.7109375" style="3" customWidth="1"/>
    <col min="7190" max="7190" width="2.85546875" style="3" customWidth="1"/>
    <col min="7191" max="7193" width="15.7109375" style="3" customWidth="1"/>
    <col min="7194" max="7195" width="2.85546875" style="3" customWidth="1"/>
    <col min="7196" max="7196" width="10.85546875" style="3" customWidth="1"/>
    <col min="7197" max="7197" width="2.85546875" style="3" customWidth="1"/>
    <col min="7198" max="7424" width="11.42578125" style="3"/>
    <col min="7425" max="7425" width="2.85546875" style="3" customWidth="1"/>
    <col min="7426" max="7426" width="45.85546875" style="3" customWidth="1"/>
    <col min="7427" max="7427" width="5.28515625" style="3" bestFit="1" customWidth="1"/>
    <col min="7428" max="7430" width="15.7109375" style="3" customWidth="1"/>
    <col min="7431" max="7431" width="2.85546875" style="3" customWidth="1"/>
    <col min="7432" max="7434" width="15.7109375" style="3" customWidth="1"/>
    <col min="7435" max="7436" width="2.85546875" style="3" customWidth="1"/>
    <col min="7437" max="7437" width="10.85546875" style="3" customWidth="1"/>
    <col min="7438" max="7438" width="2.85546875" style="3" customWidth="1"/>
    <col min="7439" max="7440" width="15.7109375" style="3" customWidth="1"/>
    <col min="7441" max="7441" width="2.85546875" style="3" customWidth="1"/>
    <col min="7442" max="7442" width="45.85546875" style="3" customWidth="1"/>
    <col min="7443" max="7445" width="15.7109375" style="3" customWidth="1"/>
    <col min="7446" max="7446" width="2.85546875" style="3" customWidth="1"/>
    <col min="7447" max="7449" width="15.7109375" style="3" customWidth="1"/>
    <col min="7450" max="7451" width="2.85546875" style="3" customWidth="1"/>
    <col min="7452" max="7452" width="10.85546875" style="3" customWidth="1"/>
    <col min="7453" max="7453" width="2.85546875" style="3" customWidth="1"/>
    <col min="7454" max="7680" width="11.42578125" style="3"/>
    <col min="7681" max="7681" width="2.85546875" style="3" customWidth="1"/>
    <col min="7682" max="7682" width="45.85546875" style="3" customWidth="1"/>
    <col min="7683" max="7683" width="5.28515625" style="3" bestFit="1" customWidth="1"/>
    <col min="7684" max="7686" width="15.7109375" style="3" customWidth="1"/>
    <col min="7687" max="7687" width="2.85546875" style="3" customWidth="1"/>
    <col min="7688" max="7690" width="15.7109375" style="3" customWidth="1"/>
    <col min="7691" max="7692" width="2.85546875" style="3" customWidth="1"/>
    <col min="7693" max="7693" width="10.85546875" style="3" customWidth="1"/>
    <col min="7694" max="7694" width="2.85546875" style="3" customWidth="1"/>
    <col min="7695" max="7696" width="15.7109375" style="3" customWidth="1"/>
    <col min="7697" max="7697" width="2.85546875" style="3" customWidth="1"/>
    <col min="7698" max="7698" width="45.85546875" style="3" customWidth="1"/>
    <col min="7699" max="7701" width="15.7109375" style="3" customWidth="1"/>
    <col min="7702" max="7702" width="2.85546875" style="3" customWidth="1"/>
    <col min="7703" max="7705" width="15.7109375" style="3" customWidth="1"/>
    <col min="7706" max="7707" width="2.85546875" style="3" customWidth="1"/>
    <col min="7708" max="7708" width="10.85546875" style="3" customWidth="1"/>
    <col min="7709" max="7709" width="2.85546875" style="3" customWidth="1"/>
    <col min="7710" max="7936" width="11.42578125" style="3"/>
    <col min="7937" max="7937" width="2.85546875" style="3" customWidth="1"/>
    <col min="7938" max="7938" width="45.85546875" style="3" customWidth="1"/>
    <col min="7939" max="7939" width="5.28515625" style="3" bestFit="1" customWidth="1"/>
    <col min="7940" max="7942" width="15.7109375" style="3" customWidth="1"/>
    <col min="7943" max="7943" width="2.85546875" style="3" customWidth="1"/>
    <col min="7944" max="7946" width="15.7109375" style="3" customWidth="1"/>
    <col min="7947" max="7948" width="2.85546875" style="3" customWidth="1"/>
    <col min="7949" max="7949" width="10.85546875" style="3" customWidth="1"/>
    <col min="7950" max="7950" width="2.85546875" style="3" customWidth="1"/>
    <col min="7951" max="7952" width="15.7109375" style="3" customWidth="1"/>
    <col min="7953" max="7953" width="2.85546875" style="3" customWidth="1"/>
    <col min="7954" max="7954" width="45.85546875" style="3" customWidth="1"/>
    <col min="7955" max="7957" width="15.7109375" style="3" customWidth="1"/>
    <col min="7958" max="7958" width="2.85546875" style="3" customWidth="1"/>
    <col min="7959" max="7961" width="15.7109375" style="3" customWidth="1"/>
    <col min="7962" max="7963" width="2.85546875" style="3" customWidth="1"/>
    <col min="7964" max="7964" width="10.85546875" style="3" customWidth="1"/>
    <col min="7965" max="7965" width="2.85546875" style="3" customWidth="1"/>
    <col min="7966" max="8192" width="11.42578125" style="3"/>
    <col min="8193" max="8193" width="2.85546875" style="3" customWidth="1"/>
    <col min="8194" max="8194" width="45.85546875" style="3" customWidth="1"/>
    <col min="8195" max="8195" width="5.28515625" style="3" bestFit="1" customWidth="1"/>
    <col min="8196" max="8198" width="15.7109375" style="3" customWidth="1"/>
    <col min="8199" max="8199" width="2.85546875" style="3" customWidth="1"/>
    <col min="8200" max="8202" width="15.7109375" style="3" customWidth="1"/>
    <col min="8203" max="8204" width="2.85546875" style="3" customWidth="1"/>
    <col min="8205" max="8205" width="10.85546875" style="3" customWidth="1"/>
    <col min="8206" max="8206" width="2.85546875" style="3" customWidth="1"/>
    <col min="8207" max="8208" width="15.7109375" style="3" customWidth="1"/>
    <col min="8209" max="8209" width="2.85546875" style="3" customWidth="1"/>
    <col min="8210" max="8210" width="45.85546875" style="3" customWidth="1"/>
    <col min="8211" max="8213" width="15.7109375" style="3" customWidth="1"/>
    <col min="8214" max="8214" width="2.85546875" style="3" customWidth="1"/>
    <col min="8215" max="8217" width="15.7109375" style="3" customWidth="1"/>
    <col min="8218" max="8219" width="2.85546875" style="3" customWidth="1"/>
    <col min="8220" max="8220" width="10.85546875" style="3" customWidth="1"/>
    <col min="8221" max="8221" width="2.85546875" style="3" customWidth="1"/>
    <col min="8222" max="8448" width="11.42578125" style="3"/>
    <col min="8449" max="8449" width="2.85546875" style="3" customWidth="1"/>
    <col min="8450" max="8450" width="45.85546875" style="3" customWidth="1"/>
    <col min="8451" max="8451" width="5.28515625" style="3" bestFit="1" customWidth="1"/>
    <col min="8452" max="8454" width="15.7109375" style="3" customWidth="1"/>
    <col min="8455" max="8455" width="2.85546875" style="3" customWidth="1"/>
    <col min="8456" max="8458" width="15.7109375" style="3" customWidth="1"/>
    <col min="8459" max="8460" width="2.85546875" style="3" customWidth="1"/>
    <col min="8461" max="8461" width="10.85546875" style="3" customWidth="1"/>
    <col min="8462" max="8462" width="2.85546875" style="3" customWidth="1"/>
    <col min="8463" max="8464" width="15.7109375" style="3" customWidth="1"/>
    <col min="8465" max="8465" width="2.85546875" style="3" customWidth="1"/>
    <col min="8466" max="8466" width="45.85546875" style="3" customWidth="1"/>
    <col min="8467" max="8469" width="15.7109375" style="3" customWidth="1"/>
    <col min="8470" max="8470" width="2.85546875" style="3" customWidth="1"/>
    <col min="8471" max="8473" width="15.7109375" style="3" customWidth="1"/>
    <col min="8474" max="8475" width="2.85546875" style="3" customWidth="1"/>
    <col min="8476" max="8476" width="10.85546875" style="3" customWidth="1"/>
    <col min="8477" max="8477" width="2.85546875" style="3" customWidth="1"/>
    <col min="8478" max="8704" width="11.42578125" style="3"/>
    <col min="8705" max="8705" width="2.85546875" style="3" customWidth="1"/>
    <col min="8706" max="8706" width="45.85546875" style="3" customWidth="1"/>
    <col min="8707" max="8707" width="5.28515625" style="3" bestFit="1" customWidth="1"/>
    <col min="8708" max="8710" width="15.7109375" style="3" customWidth="1"/>
    <col min="8711" max="8711" width="2.85546875" style="3" customWidth="1"/>
    <col min="8712" max="8714" width="15.7109375" style="3" customWidth="1"/>
    <col min="8715" max="8716" width="2.85546875" style="3" customWidth="1"/>
    <col min="8717" max="8717" width="10.85546875" style="3" customWidth="1"/>
    <col min="8718" max="8718" width="2.85546875" style="3" customWidth="1"/>
    <col min="8719" max="8720" width="15.7109375" style="3" customWidth="1"/>
    <col min="8721" max="8721" width="2.85546875" style="3" customWidth="1"/>
    <col min="8722" max="8722" width="45.85546875" style="3" customWidth="1"/>
    <col min="8723" max="8725" width="15.7109375" style="3" customWidth="1"/>
    <col min="8726" max="8726" width="2.85546875" style="3" customWidth="1"/>
    <col min="8727" max="8729" width="15.7109375" style="3" customWidth="1"/>
    <col min="8730" max="8731" width="2.85546875" style="3" customWidth="1"/>
    <col min="8732" max="8732" width="10.85546875" style="3" customWidth="1"/>
    <col min="8733" max="8733" width="2.85546875" style="3" customWidth="1"/>
    <col min="8734" max="8960" width="11.42578125" style="3"/>
    <col min="8961" max="8961" width="2.85546875" style="3" customWidth="1"/>
    <col min="8962" max="8962" width="45.85546875" style="3" customWidth="1"/>
    <col min="8963" max="8963" width="5.28515625" style="3" bestFit="1" customWidth="1"/>
    <col min="8964" max="8966" width="15.7109375" style="3" customWidth="1"/>
    <col min="8967" max="8967" width="2.85546875" style="3" customWidth="1"/>
    <col min="8968" max="8970" width="15.7109375" style="3" customWidth="1"/>
    <col min="8971" max="8972" width="2.85546875" style="3" customWidth="1"/>
    <col min="8973" max="8973" width="10.85546875" style="3" customWidth="1"/>
    <col min="8974" max="8974" width="2.85546875" style="3" customWidth="1"/>
    <col min="8975" max="8976" width="15.7109375" style="3" customWidth="1"/>
    <col min="8977" max="8977" width="2.85546875" style="3" customWidth="1"/>
    <col min="8978" max="8978" width="45.85546875" style="3" customWidth="1"/>
    <col min="8979" max="8981" width="15.7109375" style="3" customWidth="1"/>
    <col min="8982" max="8982" width="2.85546875" style="3" customWidth="1"/>
    <col min="8983" max="8985" width="15.7109375" style="3" customWidth="1"/>
    <col min="8986" max="8987" width="2.85546875" style="3" customWidth="1"/>
    <col min="8988" max="8988" width="10.85546875" style="3" customWidth="1"/>
    <col min="8989" max="8989" width="2.85546875" style="3" customWidth="1"/>
    <col min="8990" max="9216" width="11.42578125" style="3"/>
    <col min="9217" max="9217" width="2.85546875" style="3" customWidth="1"/>
    <col min="9218" max="9218" width="45.85546875" style="3" customWidth="1"/>
    <col min="9219" max="9219" width="5.28515625" style="3" bestFit="1" customWidth="1"/>
    <col min="9220" max="9222" width="15.7109375" style="3" customWidth="1"/>
    <col min="9223" max="9223" width="2.85546875" style="3" customWidth="1"/>
    <col min="9224" max="9226" width="15.7109375" style="3" customWidth="1"/>
    <col min="9227" max="9228" width="2.85546875" style="3" customWidth="1"/>
    <col min="9229" max="9229" width="10.85546875" style="3" customWidth="1"/>
    <col min="9230" max="9230" width="2.85546875" style="3" customWidth="1"/>
    <col min="9231" max="9232" width="15.7109375" style="3" customWidth="1"/>
    <col min="9233" max="9233" width="2.85546875" style="3" customWidth="1"/>
    <col min="9234" max="9234" width="45.85546875" style="3" customWidth="1"/>
    <col min="9235" max="9237" width="15.7109375" style="3" customWidth="1"/>
    <col min="9238" max="9238" width="2.85546875" style="3" customWidth="1"/>
    <col min="9239" max="9241" width="15.7109375" style="3" customWidth="1"/>
    <col min="9242" max="9243" width="2.85546875" style="3" customWidth="1"/>
    <col min="9244" max="9244" width="10.85546875" style="3" customWidth="1"/>
    <col min="9245" max="9245" width="2.85546875" style="3" customWidth="1"/>
    <col min="9246" max="9472" width="11.42578125" style="3"/>
    <col min="9473" max="9473" width="2.85546875" style="3" customWidth="1"/>
    <col min="9474" max="9474" width="45.85546875" style="3" customWidth="1"/>
    <col min="9475" max="9475" width="5.28515625" style="3" bestFit="1" customWidth="1"/>
    <col min="9476" max="9478" width="15.7109375" style="3" customWidth="1"/>
    <col min="9479" max="9479" width="2.85546875" style="3" customWidth="1"/>
    <col min="9480" max="9482" width="15.7109375" style="3" customWidth="1"/>
    <col min="9483" max="9484" width="2.85546875" style="3" customWidth="1"/>
    <col min="9485" max="9485" width="10.85546875" style="3" customWidth="1"/>
    <col min="9486" max="9486" width="2.85546875" style="3" customWidth="1"/>
    <col min="9487" max="9488" width="15.7109375" style="3" customWidth="1"/>
    <col min="9489" max="9489" width="2.85546875" style="3" customWidth="1"/>
    <col min="9490" max="9490" width="45.85546875" style="3" customWidth="1"/>
    <col min="9491" max="9493" width="15.7109375" style="3" customWidth="1"/>
    <col min="9494" max="9494" width="2.85546875" style="3" customWidth="1"/>
    <col min="9495" max="9497" width="15.7109375" style="3" customWidth="1"/>
    <col min="9498" max="9499" width="2.85546875" style="3" customWidth="1"/>
    <col min="9500" max="9500" width="10.85546875" style="3" customWidth="1"/>
    <col min="9501" max="9501" width="2.85546875" style="3" customWidth="1"/>
    <col min="9502" max="9728" width="11.42578125" style="3"/>
    <col min="9729" max="9729" width="2.85546875" style="3" customWidth="1"/>
    <col min="9730" max="9730" width="45.85546875" style="3" customWidth="1"/>
    <col min="9731" max="9731" width="5.28515625" style="3" bestFit="1" customWidth="1"/>
    <col min="9732" max="9734" width="15.7109375" style="3" customWidth="1"/>
    <col min="9735" max="9735" width="2.85546875" style="3" customWidth="1"/>
    <col min="9736" max="9738" width="15.7109375" style="3" customWidth="1"/>
    <col min="9739" max="9740" width="2.85546875" style="3" customWidth="1"/>
    <col min="9741" max="9741" width="10.85546875" style="3" customWidth="1"/>
    <col min="9742" max="9742" width="2.85546875" style="3" customWidth="1"/>
    <col min="9743" max="9744" width="15.7109375" style="3" customWidth="1"/>
    <col min="9745" max="9745" width="2.85546875" style="3" customWidth="1"/>
    <col min="9746" max="9746" width="45.85546875" style="3" customWidth="1"/>
    <col min="9747" max="9749" width="15.7109375" style="3" customWidth="1"/>
    <col min="9750" max="9750" width="2.85546875" style="3" customWidth="1"/>
    <col min="9751" max="9753" width="15.7109375" style="3" customWidth="1"/>
    <col min="9754" max="9755" width="2.85546875" style="3" customWidth="1"/>
    <col min="9756" max="9756" width="10.85546875" style="3" customWidth="1"/>
    <col min="9757" max="9757" width="2.85546875" style="3" customWidth="1"/>
    <col min="9758" max="9984" width="11.42578125" style="3"/>
    <col min="9985" max="9985" width="2.85546875" style="3" customWidth="1"/>
    <col min="9986" max="9986" width="45.85546875" style="3" customWidth="1"/>
    <col min="9987" max="9987" width="5.28515625" style="3" bestFit="1" customWidth="1"/>
    <col min="9988" max="9990" width="15.7109375" style="3" customWidth="1"/>
    <col min="9991" max="9991" width="2.85546875" style="3" customWidth="1"/>
    <col min="9992" max="9994" width="15.7109375" style="3" customWidth="1"/>
    <col min="9995" max="9996" width="2.85546875" style="3" customWidth="1"/>
    <col min="9997" max="9997" width="10.85546875" style="3" customWidth="1"/>
    <col min="9998" max="9998" width="2.85546875" style="3" customWidth="1"/>
    <col min="9999" max="10000" width="15.7109375" style="3" customWidth="1"/>
    <col min="10001" max="10001" width="2.85546875" style="3" customWidth="1"/>
    <col min="10002" max="10002" width="45.85546875" style="3" customWidth="1"/>
    <col min="10003" max="10005" width="15.7109375" style="3" customWidth="1"/>
    <col min="10006" max="10006" width="2.85546875" style="3" customWidth="1"/>
    <col min="10007" max="10009" width="15.7109375" style="3" customWidth="1"/>
    <col min="10010" max="10011" width="2.85546875" style="3" customWidth="1"/>
    <col min="10012" max="10012" width="10.85546875" style="3" customWidth="1"/>
    <col min="10013" max="10013" width="2.85546875" style="3" customWidth="1"/>
    <col min="10014" max="10240" width="11.42578125" style="3"/>
    <col min="10241" max="10241" width="2.85546875" style="3" customWidth="1"/>
    <col min="10242" max="10242" width="45.85546875" style="3" customWidth="1"/>
    <col min="10243" max="10243" width="5.28515625" style="3" bestFit="1" customWidth="1"/>
    <col min="10244" max="10246" width="15.7109375" style="3" customWidth="1"/>
    <col min="10247" max="10247" width="2.85546875" style="3" customWidth="1"/>
    <col min="10248" max="10250" width="15.7109375" style="3" customWidth="1"/>
    <col min="10251" max="10252" width="2.85546875" style="3" customWidth="1"/>
    <col min="10253" max="10253" width="10.85546875" style="3" customWidth="1"/>
    <col min="10254" max="10254" width="2.85546875" style="3" customWidth="1"/>
    <col min="10255" max="10256" width="15.7109375" style="3" customWidth="1"/>
    <col min="10257" max="10257" width="2.85546875" style="3" customWidth="1"/>
    <col min="10258" max="10258" width="45.85546875" style="3" customWidth="1"/>
    <col min="10259" max="10261" width="15.7109375" style="3" customWidth="1"/>
    <col min="10262" max="10262" width="2.85546875" style="3" customWidth="1"/>
    <col min="10263" max="10265" width="15.7109375" style="3" customWidth="1"/>
    <col min="10266" max="10267" width="2.85546875" style="3" customWidth="1"/>
    <col min="10268" max="10268" width="10.85546875" style="3" customWidth="1"/>
    <col min="10269" max="10269" width="2.85546875" style="3" customWidth="1"/>
    <col min="10270" max="10496" width="11.42578125" style="3"/>
    <col min="10497" max="10497" width="2.85546875" style="3" customWidth="1"/>
    <col min="10498" max="10498" width="45.85546875" style="3" customWidth="1"/>
    <col min="10499" max="10499" width="5.28515625" style="3" bestFit="1" customWidth="1"/>
    <col min="10500" max="10502" width="15.7109375" style="3" customWidth="1"/>
    <col min="10503" max="10503" width="2.85546875" style="3" customWidth="1"/>
    <col min="10504" max="10506" width="15.7109375" style="3" customWidth="1"/>
    <col min="10507" max="10508" width="2.85546875" style="3" customWidth="1"/>
    <col min="10509" max="10509" width="10.85546875" style="3" customWidth="1"/>
    <col min="10510" max="10510" width="2.85546875" style="3" customWidth="1"/>
    <col min="10511" max="10512" width="15.7109375" style="3" customWidth="1"/>
    <col min="10513" max="10513" width="2.85546875" style="3" customWidth="1"/>
    <col min="10514" max="10514" width="45.85546875" style="3" customWidth="1"/>
    <col min="10515" max="10517" width="15.7109375" style="3" customWidth="1"/>
    <col min="10518" max="10518" width="2.85546875" style="3" customWidth="1"/>
    <col min="10519" max="10521" width="15.7109375" style="3" customWidth="1"/>
    <col min="10522" max="10523" width="2.85546875" style="3" customWidth="1"/>
    <col min="10524" max="10524" width="10.85546875" style="3" customWidth="1"/>
    <col min="10525" max="10525" width="2.85546875" style="3" customWidth="1"/>
    <col min="10526" max="10752" width="11.42578125" style="3"/>
    <col min="10753" max="10753" width="2.85546875" style="3" customWidth="1"/>
    <col min="10754" max="10754" width="45.85546875" style="3" customWidth="1"/>
    <col min="10755" max="10755" width="5.28515625" style="3" bestFit="1" customWidth="1"/>
    <col min="10756" max="10758" width="15.7109375" style="3" customWidth="1"/>
    <col min="10759" max="10759" width="2.85546875" style="3" customWidth="1"/>
    <col min="10760" max="10762" width="15.7109375" style="3" customWidth="1"/>
    <col min="10763" max="10764" width="2.85546875" style="3" customWidth="1"/>
    <col min="10765" max="10765" width="10.85546875" style="3" customWidth="1"/>
    <col min="10766" max="10766" width="2.85546875" style="3" customWidth="1"/>
    <col min="10767" max="10768" width="15.7109375" style="3" customWidth="1"/>
    <col min="10769" max="10769" width="2.85546875" style="3" customWidth="1"/>
    <col min="10770" max="10770" width="45.85546875" style="3" customWidth="1"/>
    <col min="10771" max="10773" width="15.7109375" style="3" customWidth="1"/>
    <col min="10774" max="10774" width="2.85546875" style="3" customWidth="1"/>
    <col min="10775" max="10777" width="15.7109375" style="3" customWidth="1"/>
    <col min="10778" max="10779" width="2.85546875" style="3" customWidth="1"/>
    <col min="10780" max="10780" width="10.85546875" style="3" customWidth="1"/>
    <col min="10781" max="10781" width="2.85546875" style="3" customWidth="1"/>
    <col min="10782" max="11008" width="11.42578125" style="3"/>
    <col min="11009" max="11009" width="2.85546875" style="3" customWidth="1"/>
    <col min="11010" max="11010" width="45.85546875" style="3" customWidth="1"/>
    <col min="11011" max="11011" width="5.28515625" style="3" bestFit="1" customWidth="1"/>
    <col min="11012" max="11014" width="15.7109375" style="3" customWidth="1"/>
    <col min="11015" max="11015" width="2.85546875" style="3" customWidth="1"/>
    <col min="11016" max="11018" width="15.7109375" style="3" customWidth="1"/>
    <col min="11019" max="11020" width="2.85546875" style="3" customWidth="1"/>
    <col min="11021" max="11021" width="10.85546875" style="3" customWidth="1"/>
    <col min="11022" max="11022" width="2.85546875" style="3" customWidth="1"/>
    <col min="11023" max="11024" width="15.7109375" style="3" customWidth="1"/>
    <col min="11025" max="11025" width="2.85546875" style="3" customWidth="1"/>
    <col min="11026" max="11026" width="45.85546875" style="3" customWidth="1"/>
    <col min="11027" max="11029" width="15.7109375" style="3" customWidth="1"/>
    <col min="11030" max="11030" width="2.85546875" style="3" customWidth="1"/>
    <col min="11031" max="11033" width="15.7109375" style="3" customWidth="1"/>
    <col min="11034" max="11035" width="2.85546875" style="3" customWidth="1"/>
    <col min="11036" max="11036" width="10.85546875" style="3" customWidth="1"/>
    <col min="11037" max="11037" width="2.85546875" style="3" customWidth="1"/>
    <col min="11038" max="11264" width="11.42578125" style="3"/>
    <col min="11265" max="11265" width="2.85546875" style="3" customWidth="1"/>
    <col min="11266" max="11266" width="45.85546875" style="3" customWidth="1"/>
    <col min="11267" max="11267" width="5.28515625" style="3" bestFit="1" customWidth="1"/>
    <col min="11268" max="11270" width="15.7109375" style="3" customWidth="1"/>
    <col min="11271" max="11271" width="2.85546875" style="3" customWidth="1"/>
    <col min="11272" max="11274" width="15.7109375" style="3" customWidth="1"/>
    <col min="11275" max="11276" width="2.85546875" style="3" customWidth="1"/>
    <col min="11277" max="11277" width="10.85546875" style="3" customWidth="1"/>
    <col min="11278" max="11278" width="2.85546875" style="3" customWidth="1"/>
    <col min="11279" max="11280" width="15.7109375" style="3" customWidth="1"/>
    <col min="11281" max="11281" width="2.85546875" style="3" customWidth="1"/>
    <col min="11282" max="11282" width="45.85546875" style="3" customWidth="1"/>
    <col min="11283" max="11285" width="15.7109375" style="3" customWidth="1"/>
    <col min="11286" max="11286" width="2.85546875" style="3" customWidth="1"/>
    <col min="11287" max="11289" width="15.7109375" style="3" customWidth="1"/>
    <col min="11290" max="11291" width="2.85546875" style="3" customWidth="1"/>
    <col min="11292" max="11292" width="10.85546875" style="3" customWidth="1"/>
    <col min="11293" max="11293" width="2.85546875" style="3" customWidth="1"/>
    <col min="11294" max="11520" width="11.42578125" style="3"/>
    <col min="11521" max="11521" width="2.85546875" style="3" customWidth="1"/>
    <col min="11522" max="11522" width="45.85546875" style="3" customWidth="1"/>
    <col min="11523" max="11523" width="5.28515625" style="3" bestFit="1" customWidth="1"/>
    <col min="11524" max="11526" width="15.7109375" style="3" customWidth="1"/>
    <col min="11527" max="11527" width="2.85546875" style="3" customWidth="1"/>
    <col min="11528" max="11530" width="15.7109375" style="3" customWidth="1"/>
    <col min="11531" max="11532" width="2.85546875" style="3" customWidth="1"/>
    <col min="11533" max="11533" width="10.85546875" style="3" customWidth="1"/>
    <col min="11534" max="11534" width="2.85546875" style="3" customWidth="1"/>
    <col min="11535" max="11536" width="15.7109375" style="3" customWidth="1"/>
    <col min="11537" max="11537" width="2.85546875" style="3" customWidth="1"/>
    <col min="11538" max="11538" width="45.85546875" style="3" customWidth="1"/>
    <col min="11539" max="11541" width="15.7109375" style="3" customWidth="1"/>
    <col min="11542" max="11542" width="2.85546875" style="3" customWidth="1"/>
    <col min="11543" max="11545" width="15.7109375" style="3" customWidth="1"/>
    <col min="11546" max="11547" width="2.85546875" style="3" customWidth="1"/>
    <col min="11548" max="11548" width="10.85546875" style="3" customWidth="1"/>
    <col min="11549" max="11549" width="2.85546875" style="3" customWidth="1"/>
    <col min="11550" max="11776" width="11.42578125" style="3"/>
    <col min="11777" max="11777" width="2.85546875" style="3" customWidth="1"/>
    <col min="11778" max="11778" width="45.85546875" style="3" customWidth="1"/>
    <col min="11779" max="11779" width="5.28515625" style="3" bestFit="1" customWidth="1"/>
    <col min="11780" max="11782" width="15.7109375" style="3" customWidth="1"/>
    <col min="11783" max="11783" width="2.85546875" style="3" customWidth="1"/>
    <col min="11784" max="11786" width="15.7109375" style="3" customWidth="1"/>
    <col min="11787" max="11788" width="2.85546875" style="3" customWidth="1"/>
    <col min="11789" max="11789" width="10.85546875" style="3" customWidth="1"/>
    <col min="11790" max="11790" width="2.85546875" style="3" customWidth="1"/>
    <col min="11791" max="11792" width="15.7109375" style="3" customWidth="1"/>
    <col min="11793" max="11793" width="2.85546875" style="3" customWidth="1"/>
    <col min="11794" max="11794" width="45.85546875" style="3" customWidth="1"/>
    <col min="11795" max="11797" width="15.7109375" style="3" customWidth="1"/>
    <col min="11798" max="11798" width="2.85546875" style="3" customWidth="1"/>
    <col min="11799" max="11801" width="15.7109375" style="3" customWidth="1"/>
    <col min="11802" max="11803" width="2.85546875" style="3" customWidth="1"/>
    <col min="11804" max="11804" width="10.85546875" style="3" customWidth="1"/>
    <col min="11805" max="11805" width="2.85546875" style="3" customWidth="1"/>
    <col min="11806" max="12032" width="11.42578125" style="3"/>
    <col min="12033" max="12033" width="2.85546875" style="3" customWidth="1"/>
    <col min="12034" max="12034" width="45.85546875" style="3" customWidth="1"/>
    <col min="12035" max="12035" width="5.28515625" style="3" bestFit="1" customWidth="1"/>
    <col min="12036" max="12038" width="15.7109375" style="3" customWidth="1"/>
    <col min="12039" max="12039" width="2.85546875" style="3" customWidth="1"/>
    <col min="12040" max="12042" width="15.7109375" style="3" customWidth="1"/>
    <col min="12043" max="12044" width="2.85546875" style="3" customWidth="1"/>
    <col min="12045" max="12045" width="10.85546875" style="3" customWidth="1"/>
    <col min="12046" max="12046" width="2.85546875" style="3" customWidth="1"/>
    <col min="12047" max="12048" width="15.7109375" style="3" customWidth="1"/>
    <col min="12049" max="12049" width="2.85546875" style="3" customWidth="1"/>
    <col min="12050" max="12050" width="45.85546875" style="3" customWidth="1"/>
    <col min="12051" max="12053" width="15.7109375" style="3" customWidth="1"/>
    <col min="12054" max="12054" width="2.85546875" style="3" customWidth="1"/>
    <col min="12055" max="12057" width="15.7109375" style="3" customWidth="1"/>
    <col min="12058" max="12059" width="2.85546875" style="3" customWidth="1"/>
    <col min="12060" max="12060" width="10.85546875" style="3" customWidth="1"/>
    <col min="12061" max="12061" width="2.85546875" style="3" customWidth="1"/>
    <col min="12062" max="12288" width="11.42578125" style="3"/>
    <col min="12289" max="12289" width="2.85546875" style="3" customWidth="1"/>
    <col min="12290" max="12290" width="45.85546875" style="3" customWidth="1"/>
    <col min="12291" max="12291" width="5.28515625" style="3" bestFit="1" customWidth="1"/>
    <col min="12292" max="12294" width="15.7109375" style="3" customWidth="1"/>
    <col min="12295" max="12295" width="2.85546875" style="3" customWidth="1"/>
    <col min="12296" max="12298" width="15.7109375" style="3" customWidth="1"/>
    <col min="12299" max="12300" width="2.85546875" style="3" customWidth="1"/>
    <col min="12301" max="12301" width="10.85546875" style="3" customWidth="1"/>
    <col min="12302" max="12302" width="2.85546875" style="3" customWidth="1"/>
    <col min="12303" max="12304" width="15.7109375" style="3" customWidth="1"/>
    <col min="12305" max="12305" width="2.85546875" style="3" customWidth="1"/>
    <col min="12306" max="12306" width="45.85546875" style="3" customWidth="1"/>
    <col min="12307" max="12309" width="15.7109375" style="3" customWidth="1"/>
    <col min="12310" max="12310" width="2.85546875" style="3" customWidth="1"/>
    <col min="12311" max="12313" width="15.7109375" style="3" customWidth="1"/>
    <col min="12314" max="12315" width="2.85546875" style="3" customWidth="1"/>
    <col min="12316" max="12316" width="10.85546875" style="3" customWidth="1"/>
    <col min="12317" max="12317" width="2.85546875" style="3" customWidth="1"/>
    <col min="12318" max="12544" width="11.42578125" style="3"/>
    <col min="12545" max="12545" width="2.85546875" style="3" customWidth="1"/>
    <col min="12546" max="12546" width="45.85546875" style="3" customWidth="1"/>
    <col min="12547" max="12547" width="5.28515625" style="3" bestFit="1" customWidth="1"/>
    <col min="12548" max="12550" width="15.7109375" style="3" customWidth="1"/>
    <col min="12551" max="12551" width="2.85546875" style="3" customWidth="1"/>
    <col min="12552" max="12554" width="15.7109375" style="3" customWidth="1"/>
    <col min="12555" max="12556" width="2.85546875" style="3" customWidth="1"/>
    <col min="12557" max="12557" width="10.85546875" style="3" customWidth="1"/>
    <col min="12558" max="12558" width="2.85546875" style="3" customWidth="1"/>
    <col min="12559" max="12560" width="15.7109375" style="3" customWidth="1"/>
    <col min="12561" max="12561" width="2.85546875" style="3" customWidth="1"/>
    <col min="12562" max="12562" width="45.85546875" style="3" customWidth="1"/>
    <col min="12563" max="12565" width="15.7109375" style="3" customWidth="1"/>
    <col min="12566" max="12566" width="2.85546875" style="3" customWidth="1"/>
    <col min="12567" max="12569" width="15.7109375" style="3" customWidth="1"/>
    <col min="12570" max="12571" width="2.85546875" style="3" customWidth="1"/>
    <col min="12572" max="12572" width="10.85546875" style="3" customWidth="1"/>
    <col min="12573" max="12573" width="2.85546875" style="3" customWidth="1"/>
    <col min="12574" max="12800" width="11.42578125" style="3"/>
    <col min="12801" max="12801" width="2.85546875" style="3" customWidth="1"/>
    <col min="12802" max="12802" width="45.85546875" style="3" customWidth="1"/>
    <col min="12803" max="12803" width="5.28515625" style="3" bestFit="1" customWidth="1"/>
    <col min="12804" max="12806" width="15.7109375" style="3" customWidth="1"/>
    <col min="12807" max="12807" width="2.85546875" style="3" customWidth="1"/>
    <col min="12808" max="12810" width="15.7109375" style="3" customWidth="1"/>
    <col min="12811" max="12812" width="2.85546875" style="3" customWidth="1"/>
    <col min="12813" max="12813" width="10.85546875" style="3" customWidth="1"/>
    <col min="12814" max="12814" width="2.85546875" style="3" customWidth="1"/>
    <col min="12815" max="12816" width="15.7109375" style="3" customWidth="1"/>
    <col min="12817" max="12817" width="2.85546875" style="3" customWidth="1"/>
    <col min="12818" max="12818" width="45.85546875" style="3" customWidth="1"/>
    <col min="12819" max="12821" width="15.7109375" style="3" customWidth="1"/>
    <col min="12822" max="12822" width="2.85546875" style="3" customWidth="1"/>
    <col min="12823" max="12825" width="15.7109375" style="3" customWidth="1"/>
    <col min="12826" max="12827" width="2.85546875" style="3" customWidth="1"/>
    <col min="12828" max="12828" width="10.85546875" style="3" customWidth="1"/>
    <col min="12829" max="12829" width="2.85546875" style="3" customWidth="1"/>
    <col min="12830" max="13056" width="11.42578125" style="3"/>
    <col min="13057" max="13057" width="2.85546875" style="3" customWidth="1"/>
    <col min="13058" max="13058" width="45.85546875" style="3" customWidth="1"/>
    <col min="13059" max="13059" width="5.28515625" style="3" bestFit="1" customWidth="1"/>
    <col min="13060" max="13062" width="15.7109375" style="3" customWidth="1"/>
    <col min="13063" max="13063" width="2.85546875" style="3" customWidth="1"/>
    <col min="13064" max="13066" width="15.7109375" style="3" customWidth="1"/>
    <col min="13067" max="13068" width="2.85546875" style="3" customWidth="1"/>
    <col min="13069" max="13069" width="10.85546875" style="3" customWidth="1"/>
    <col min="13070" max="13070" width="2.85546875" style="3" customWidth="1"/>
    <col min="13071" max="13072" width="15.7109375" style="3" customWidth="1"/>
    <col min="13073" max="13073" width="2.85546875" style="3" customWidth="1"/>
    <col min="13074" max="13074" width="45.85546875" style="3" customWidth="1"/>
    <col min="13075" max="13077" width="15.7109375" style="3" customWidth="1"/>
    <col min="13078" max="13078" width="2.85546875" style="3" customWidth="1"/>
    <col min="13079" max="13081" width="15.7109375" style="3" customWidth="1"/>
    <col min="13082" max="13083" width="2.85546875" style="3" customWidth="1"/>
    <col min="13084" max="13084" width="10.85546875" style="3" customWidth="1"/>
    <col min="13085" max="13085" width="2.85546875" style="3" customWidth="1"/>
    <col min="13086" max="13312" width="11.42578125" style="3"/>
    <col min="13313" max="13313" width="2.85546875" style="3" customWidth="1"/>
    <col min="13314" max="13314" width="45.85546875" style="3" customWidth="1"/>
    <col min="13315" max="13315" width="5.28515625" style="3" bestFit="1" customWidth="1"/>
    <col min="13316" max="13318" width="15.7109375" style="3" customWidth="1"/>
    <col min="13319" max="13319" width="2.85546875" style="3" customWidth="1"/>
    <col min="13320" max="13322" width="15.7109375" style="3" customWidth="1"/>
    <col min="13323" max="13324" width="2.85546875" style="3" customWidth="1"/>
    <col min="13325" max="13325" width="10.85546875" style="3" customWidth="1"/>
    <col min="13326" max="13326" width="2.85546875" style="3" customWidth="1"/>
    <col min="13327" max="13328" width="15.7109375" style="3" customWidth="1"/>
    <col min="13329" max="13329" width="2.85546875" style="3" customWidth="1"/>
    <col min="13330" max="13330" width="45.85546875" style="3" customWidth="1"/>
    <col min="13331" max="13333" width="15.7109375" style="3" customWidth="1"/>
    <col min="13334" max="13334" width="2.85546875" style="3" customWidth="1"/>
    <col min="13335" max="13337" width="15.7109375" style="3" customWidth="1"/>
    <col min="13338" max="13339" width="2.85546875" style="3" customWidth="1"/>
    <col min="13340" max="13340" width="10.85546875" style="3" customWidth="1"/>
    <col min="13341" max="13341" width="2.85546875" style="3" customWidth="1"/>
    <col min="13342" max="13568" width="11.42578125" style="3"/>
    <col min="13569" max="13569" width="2.85546875" style="3" customWidth="1"/>
    <col min="13570" max="13570" width="45.85546875" style="3" customWidth="1"/>
    <col min="13571" max="13571" width="5.28515625" style="3" bestFit="1" customWidth="1"/>
    <col min="13572" max="13574" width="15.7109375" style="3" customWidth="1"/>
    <col min="13575" max="13575" width="2.85546875" style="3" customWidth="1"/>
    <col min="13576" max="13578" width="15.7109375" style="3" customWidth="1"/>
    <col min="13579" max="13580" width="2.85546875" style="3" customWidth="1"/>
    <col min="13581" max="13581" width="10.85546875" style="3" customWidth="1"/>
    <col min="13582" max="13582" width="2.85546875" style="3" customWidth="1"/>
    <col min="13583" max="13584" width="15.7109375" style="3" customWidth="1"/>
    <col min="13585" max="13585" width="2.85546875" style="3" customWidth="1"/>
    <col min="13586" max="13586" width="45.85546875" style="3" customWidth="1"/>
    <col min="13587" max="13589" width="15.7109375" style="3" customWidth="1"/>
    <col min="13590" max="13590" width="2.85546875" style="3" customWidth="1"/>
    <col min="13591" max="13593" width="15.7109375" style="3" customWidth="1"/>
    <col min="13594" max="13595" width="2.85546875" style="3" customWidth="1"/>
    <col min="13596" max="13596" width="10.85546875" style="3" customWidth="1"/>
    <col min="13597" max="13597" width="2.85546875" style="3" customWidth="1"/>
    <col min="13598" max="13824" width="11.42578125" style="3"/>
    <col min="13825" max="13825" width="2.85546875" style="3" customWidth="1"/>
    <col min="13826" max="13826" width="45.85546875" style="3" customWidth="1"/>
    <col min="13827" max="13827" width="5.28515625" style="3" bestFit="1" customWidth="1"/>
    <col min="13828" max="13830" width="15.7109375" style="3" customWidth="1"/>
    <col min="13831" max="13831" width="2.85546875" style="3" customWidth="1"/>
    <col min="13832" max="13834" width="15.7109375" style="3" customWidth="1"/>
    <col min="13835" max="13836" width="2.85546875" style="3" customWidth="1"/>
    <col min="13837" max="13837" width="10.85546875" style="3" customWidth="1"/>
    <col min="13838" max="13838" width="2.85546875" style="3" customWidth="1"/>
    <col min="13839" max="13840" width="15.7109375" style="3" customWidth="1"/>
    <col min="13841" max="13841" width="2.85546875" style="3" customWidth="1"/>
    <col min="13842" max="13842" width="45.85546875" style="3" customWidth="1"/>
    <col min="13843" max="13845" width="15.7109375" style="3" customWidth="1"/>
    <col min="13846" max="13846" width="2.85546875" style="3" customWidth="1"/>
    <col min="13847" max="13849" width="15.7109375" style="3" customWidth="1"/>
    <col min="13850" max="13851" width="2.85546875" style="3" customWidth="1"/>
    <col min="13852" max="13852" width="10.85546875" style="3" customWidth="1"/>
    <col min="13853" max="13853" width="2.85546875" style="3" customWidth="1"/>
    <col min="13854" max="14080" width="11.42578125" style="3"/>
    <col min="14081" max="14081" width="2.85546875" style="3" customWidth="1"/>
    <col min="14082" max="14082" width="45.85546875" style="3" customWidth="1"/>
    <col min="14083" max="14083" width="5.28515625" style="3" bestFit="1" customWidth="1"/>
    <col min="14084" max="14086" width="15.7109375" style="3" customWidth="1"/>
    <col min="14087" max="14087" width="2.85546875" style="3" customWidth="1"/>
    <col min="14088" max="14090" width="15.7109375" style="3" customWidth="1"/>
    <col min="14091" max="14092" width="2.85546875" style="3" customWidth="1"/>
    <col min="14093" max="14093" width="10.85546875" style="3" customWidth="1"/>
    <col min="14094" max="14094" width="2.85546875" style="3" customWidth="1"/>
    <col min="14095" max="14096" width="15.7109375" style="3" customWidth="1"/>
    <col min="14097" max="14097" width="2.85546875" style="3" customWidth="1"/>
    <col min="14098" max="14098" width="45.85546875" style="3" customWidth="1"/>
    <col min="14099" max="14101" width="15.7109375" style="3" customWidth="1"/>
    <col min="14102" max="14102" width="2.85546875" style="3" customWidth="1"/>
    <col min="14103" max="14105" width="15.7109375" style="3" customWidth="1"/>
    <col min="14106" max="14107" width="2.85546875" style="3" customWidth="1"/>
    <col min="14108" max="14108" width="10.85546875" style="3" customWidth="1"/>
    <col min="14109" max="14109" width="2.85546875" style="3" customWidth="1"/>
    <col min="14110" max="14336" width="11.42578125" style="3"/>
    <col min="14337" max="14337" width="2.85546875" style="3" customWidth="1"/>
    <col min="14338" max="14338" width="45.85546875" style="3" customWidth="1"/>
    <col min="14339" max="14339" width="5.28515625" style="3" bestFit="1" customWidth="1"/>
    <col min="14340" max="14342" width="15.7109375" style="3" customWidth="1"/>
    <col min="14343" max="14343" width="2.85546875" style="3" customWidth="1"/>
    <col min="14344" max="14346" width="15.7109375" style="3" customWidth="1"/>
    <col min="14347" max="14348" width="2.85546875" style="3" customWidth="1"/>
    <col min="14349" max="14349" width="10.85546875" style="3" customWidth="1"/>
    <col min="14350" max="14350" width="2.85546875" style="3" customWidth="1"/>
    <col min="14351" max="14352" width="15.7109375" style="3" customWidth="1"/>
    <col min="14353" max="14353" width="2.85546875" style="3" customWidth="1"/>
    <col min="14354" max="14354" width="45.85546875" style="3" customWidth="1"/>
    <col min="14355" max="14357" width="15.7109375" style="3" customWidth="1"/>
    <col min="14358" max="14358" width="2.85546875" style="3" customWidth="1"/>
    <col min="14359" max="14361" width="15.7109375" style="3" customWidth="1"/>
    <col min="14362" max="14363" width="2.85546875" style="3" customWidth="1"/>
    <col min="14364" max="14364" width="10.85546875" style="3" customWidth="1"/>
    <col min="14365" max="14365" width="2.85546875" style="3" customWidth="1"/>
    <col min="14366" max="14592" width="11.42578125" style="3"/>
    <col min="14593" max="14593" width="2.85546875" style="3" customWidth="1"/>
    <col min="14594" max="14594" width="45.85546875" style="3" customWidth="1"/>
    <col min="14595" max="14595" width="5.28515625" style="3" bestFit="1" customWidth="1"/>
    <col min="14596" max="14598" width="15.7109375" style="3" customWidth="1"/>
    <col min="14599" max="14599" width="2.85546875" style="3" customWidth="1"/>
    <col min="14600" max="14602" width="15.7109375" style="3" customWidth="1"/>
    <col min="14603" max="14604" width="2.85546875" style="3" customWidth="1"/>
    <col min="14605" max="14605" width="10.85546875" style="3" customWidth="1"/>
    <col min="14606" max="14606" width="2.85546875" style="3" customWidth="1"/>
    <col min="14607" max="14608" width="15.7109375" style="3" customWidth="1"/>
    <col min="14609" max="14609" width="2.85546875" style="3" customWidth="1"/>
    <col min="14610" max="14610" width="45.85546875" style="3" customWidth="1"/>
    <col min="14611" max="14613" width="15.7109375" style="3" customWidth="1"/>
    <col min="14614" max="14614" width="2.85546875" style="3" customWidth="1"/>
    <col min="14615" max="14617" width="15.7109375" style="3" customWidth="1"/>
    <col min="14618" max="14619" width="2.85546875" style="3" customWidth="1"/>
    <col min="14620" max="14620" width="10.85546875" style="3" customWidth="1"/>
    <col min="14621" max="14621" width="2.85546875" style="3" customWidth="1"/>
    <col min="14622" max="14848" width="11.42578125" style="3"/>
    <col min="14849" max="14849" width="2.85546875" style="3" customWidth="1"/>
    <col min="14850" max="14850" width="45.85546875" style="3" customWidth="1"/>
    <col min="14851" max="14851" width="5.28515625" style="3" bestFit="1" customWidth="1"/>
    <col min="14852" max="14854" width="15.7109375" style="3" customWidth="1"/>
    <col min="14855" max="14855" width="2.85546875" style="3" customWidth="1"/>
    <col min="14856" max="14858" width="15.7109375" style="3" customWidth="1"/>
    <col min="14859" max="14860" width="2.85546875" style="3" customWidth="1"/>
    <col min="14861" max="14861" width="10.85546875" style="3" customWidth="1"/>
    <col min="14862" max="14862" width="2.85546875" style="3" customWidth="1"/>
    <col min="14863" max="14864" width="15.7109375" style="3" customWidth="1"/>
    <col min="14865" max="14865" width="2.85546875" style="3" customWidth="1"/>
    <col min="14866" max="14866" width="45.85546875" style="3" customWidth="1"/>
    <col min="14867" max="14869" width="15.7109375" style="3" customWidth="1"/>
    <col min="14870" max="14870" width="2.85546875" style="3" customWidth="1"/>
    <col min="14871" max="14873" width="15.7109375" style="3" customWidth="1"/>
    <col min="14874" max="14875" width="2.85546875" style="3" customWidth="1"/>
    <col min="14876" max="14876" width="10.85546875" style="3" customWidth="1"/>
    <col min="14877" max="14877" width="2.85546875" style="3" customWidth="1"/>
    <col min="14878" max="15104" width="11.42578125" style="3"/>
    <col min="15105" max="15105" width="2.85546875" style="3" customWidth="1"/>
    <col min="15106" max="15106" width="45.85546875" style="3" customWidth="1"/>
    <col min="15107" max="15107" width="5.28515625" style="3" bestFit="1" customWidth="1"/>
    <col min="15108" max="15110" width="15.7109375" style="3" customWidth="1"/>
    <col min="15111" max="15111" width="2.85546875" style="3" customWidth="1"/>
    <col min="15112" max="15114" width="15.7109375" style="3" customWidth="1"/>
    <col min="15115" max="15116" width="2.85546875" style="3" customWidth="1"/>
    <col min="15117" max="15117" width="10.85546875" style="3" customWidth="1"/>
    <col min="15118" max="15118" width="2.85546875" style="3" customWidth="1"/>
    <col min="15119" max="15120" width="15.7109375" style="3" customWidth="1"/>
    <col min="15121" max="15121" width="2.85546875" style="3" customWidth="1"/>
    <col min="15122" max="15122" width="45.85546875" style="3" customWidth="1"/>
    <col min="15123" max="15125" width="15.7109375" style="3" customWidth="1"/>
    <col min="15126" max="15126" width="2.85546875" style="3" customWidth="1"/>
    <col min="15127" max="15129" width="15.7109375" style="3" customWidth="1"/>
    <col min="15130" max="15131" width="2.85546875" style="3" customWidth="1"/>
    <col min="15132" max="15132" width="10.85546875" style="3" customWidth="1"/>
    <col min="15133" max="15133" width="2.85546875" style="3" customWidth="1"/>
    <col min="15134" max="15360" width="11.42578125" style="3"/>
    <col min="15361" max="15361" width="2.85546875" style="3" customWidth="1"/>
    <col min="15362" max="15362" width="45.85546875" style="3" customWidth="1"/>
    <col min="15363" max="15363" width="5.28515625" style="3" bestFit="1" customWidth="1"/>
    <col min="15364" max="15366" width="15.7109375" style="3" customWidth="1"/>
    <col min="15367" max="15367" width="2.85546875" style="3" customWidth="1"/>
    <col min="15368" max="15370" width="15.7109375" style="3" customWidth="1"/>
    <col min="15371" max="15372" width="2.85546875" style="3" customWidth="1"/>
    <col min="15373" max="15373" width="10.85546875" style="3" customWidth="1"/>
    <col min="15374" max="15374" width="2.85546875" style="3" customWidth="1"/>
    <col min="15375" max="15376" width="15.7109375" style="3" customWidth="1"/>
    <col min="15377" max="15377" width="2.85546875" style="3" customWidth="1"/>
    <col min="15378" max="15378" width="45.85546875" style="3" customWidth="1"/>
    <col min="15379" max="15381" width="15.7109375" style="3" customWidth="1"/>
    <col min="15382" max="15382" width="2.85546875" style="3" customWidth="1"/>
    <col min="15383" max="15385" width="15.7109375" style="3" customWidth="1"/>
    <col min="15386" max="15387" width="2.85546875" style="3" customWidth="1"/>
    <col min="15388" max="15388" width="10.85546875" style="3" customWidth="1"/>
    <col min="15389" max="15389" width="2.85546875" style="3" customWidth="1"/>
    <col min="15390" max="15616" width="11.42578125" style="3"/>
    <col min="15617" max="15617" width="2.85546875" style="3" customWidth="1"/>
    <col min="15618" max="15618" width="45.85546875" style="3" customWidth="1"/>
    <col min="15619" max="15619" width="5.28515625" style="3" bestFit="1" customWidth="1"/>
    <col min="15620" max="15622" width="15.7109375" style="3" customWidth="1"/>
    <col min="15623" max="15623" width="2.85546875" style="3" customWidth="1"/>
    <col min="15624" max="15626" width="15.7109375" style="3" customWidth="1"/>
    <col min="15627" max="15628" width="2.85546875" style="3" customWidth="1"/>
    <col min="15629" max="15629" width="10.85546875" style="3" customWidth="1"/>
    <col min="15630" max="15630" width="2.85546875" style="3" customWidth="1"/>
    <col min="15631" max="15632" width="15.7109375" style="3" customWidth="1"/>
    <col min="15633" max="15633" width="2.85546875" style="3" customWidth="1"/>
    <col min="15634" max="15634" width="45.85546875" style="3" customWidth="1"/>
    <col min="15635" max="15637" width="15.7109375" style="3" customWidth="1"/>
    <col min="15638" max="15638" width="2.85546875" style="3" customWidth="1"/>
    <col min="15639" max="15641" width="15.7109375" style="3" customWidth="1"/>
    <col min="15642" max="15643" width="2.85546875" style="3" customWidth="1"/>
    <col min="15644" max="15644" width="10.85546875" style="3" customWidth="1"/>
    <col min="15645" max="15645" width="2.85546875" style="3" customWidth="1"/>
    <col min="15646" max="15872" width="11.42578125" style="3"/>
    <col min="15873" max="15873" width="2.85546875" style="3" customWidth="1"/>
    <col min="15874" max="15874" width="45.85546875" style="3" customWidth="1"/>
    <col min="15875" max="15875" width="5.28515625" style="3" bestFit="1" customWidth="1"/>
    <col min="15876" max="15878" width="15.7109375" style="3" customWidth="1"/>
    <col min="15879" max="15879" width="2.85546875" style="3" customWidth="1"/>
    <col min="15880" max="15882" width="15.7109375" style="3" customWidth="1"/>
    <col min="15883" max="15884" width="2.85546875" style="3" customWidth="1"/>
    <col min="15885" max="15885" width="10.85546875" style="3" customWidth="1"/>
    <col min="15886" max="15886" width="2.85546875" style="3" customWidth="1"/>
    <col min="15887" max="15888" width="15.7109375" style="3" customWidth="1"/>
    <col min="15889" max="15889" width="2.85546875" style="3" customWidth="1"/>
    <col min="15890" max="15890" width="45.85546875" style="3" customWidth="1"/>
    <col min="15891" max="15893" width="15.7109375" style="3" customWidth="1"/>
    <col min="15894" max="15894" width="2.85546875" style="3" customWidth="1"/>
    <col min="15895" max="15897" width="15.7109375" style="3" customWidth="1"/>
    <col min="15898" max="15899" width="2.85546875" style="3" customWidth="1"/>
    <col min="15900" max="15900" width="10.85546875" style="3" customWidth="1"/>
    <col min="15901" max="15901" width="2.85546875" style="3" customWidth="1"/>
    <col min="15902" max="16128" width="11.42578125" style="3"/>
    <col min="16129" max="16129" width="2.85546875" style="3" customWidth="1"/>
    <col min="16130" max="16130" width="45.85546875" style="3" customWidth="1"/>
    <col min="16131" max="16131" width="5.28515625" style="3" bestFit="1" customWidth="1"/>
    <col min="16132" max="16134" width="15.7109375" style="3" customWidth="1"/>
    <col min="16135" max="16135" width="2.85546875" style="3" customWidth="1"/>
    <col min="16136" max="16138" width="15.7109375" style="3" customWidth="1"/>
    <col min="16139" max="16140" width="2.85546875" style="3" customWidth="1"/>
    <col min="16141" max="16141" width="10.85546875" style="3" customWidth="1"/>
    <col min="16142" max="16142" width="2.85546875" style="3" customWidth="1"/>
    <col min="16143" max="16144" width="15.7109375" style="3" customWidth="1"/>
    <col min="16145" max="16145" width="2.85546875" style="3" customWidth="1"/>
    <col min="16146" max="16146" width="45.85546875" style="3" customWidth="1"/>
    <col min="16147" max="16149" width="15.7109375" style="3" customWidth="1"/>
    <col min="16150" max="16150" width="2.85546875" style="3" customWidth="1"/>
    <col min="16151" max="16153" width="15.7109375" style="3" customWidth="1"/>
    <col min="16154" max="16155" width="2.85546875" style="3" customWidth="1"/>
    <col min="16156" max="16156" width="10.85546875" style="3" customWidth="1"/>
    <col min="16157" max="16157" width="2.85546875" style="3" customWidth="1"/>
    <col min="16158" max="16384" width="11.42578125" style="3"/>
  </cols>
  <sheetData>
    <row r="1" spans="1:31" ht="12"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2"/>
      <c r="AD1" s="209"/>
      <c r="AE1" s="209"/>
    </row>
    <row r="2" spans="1:31" ht="12" customHeight="1" x14ac:dyDescent="0.25">
      <c r="A2" s="112"/>
      <c r="B2" s="113" t="s">
        <v>211</v>
      </c>
      <c r="C2" s="112"/>
      <c r="D2" s="112"/>
      <c r="E2" s="112"/>
      <c r="F2" s="112"/>
      <c r="G2" s="112"/>
      <c r="H2" s="112"/>
      <c r="I2" s="112"/>
      <c r="J2" s="112"/>
      <c r="K2" s="112"/>
      <c r="L2" s="112"/>
      <c r="M2" s="112"/>
      <c r="N2" s="112"/>
      <c r="O2" s="112"/>
      <c r="P2" s="112"/>
      <c r="Q2" s="112"/>
      <c r="R2" s="113"/>
      <c r="S2" s="112"/>
      <c r="T2" s="112"/>
      <c r="U2" s="112"/>
      <c r="V2" s="112"/>
      <c r="W2" s="112"/>
      <c r="X2" s="112"/>
      <c r="Y2" s="112"/>
      <c r="Z2" s="112"/>
      <c r="AA2" s="112"/>
      <c r="AB2" s="112"/>
      <c r="AC2" s="2"/>
      <c r="AD2" s="209"/>
      <c r="AE2" s="209"/>
    </row>
    <row r="3" spans="1:31" ht="12" customHeight="1" x14ac:dyDescent="0.25">
      <c r="A3" s="112"/>
      <c r="B3" s="6" t="s">
        <v>212</v>
      </c>
      <c r="C3" s="112"/>
      <c r="D3" s="112"/>
      <c r="E3" s="112"/>
      <c r="F3" s="112"/>
      <c r="G3" s="112"/>
      <c r="H3" s="112"/>
      <c r="I3" s="112"/>
      <c r="J3" s="112"/>
      <c r="K3" s="112"/>
      <c r="L3" s="112"/>
      <c r="M3" s="112"/>
      <c r="N3" s="112"/>
      <c r="O3" s="112"/>
      <c r="P3" s="112"/>
      <c r="Q3" s="112"/>
      <c r="R3" s="6" t="s">
        <v>212</v>
      </c>
      <c r="S3" s="112"/>
      <c r="T3" s="112"/>
      <c r="U3" s="112"/>
      <c r="V3" s="112"/>
      <c r="W3" s="112"/>
      <c r="X3" s="112"/>
      <c r="Y3" s="112"/>
      <c r="Z3" s="112"/>
      <c r="AA3" s="112"/>
      <c r="AB3" s="112"/>
      <c r="AC3" s="2"/>
      <c r="AD3" s="209"/>
      <c r="AE3" s="209"/>
    </row>
    <row r="4" spans="1:31" ht="12" customHeight="1" x14ac:dyDescent="0.25">
      <c r="A4" s="112"/>
      <c r="B4" s="116" t="s">
        <v>2</v>
      </c>
      <c r="C4" s="112"/>
      <c r="D4" s="112"/>
      <c r="E4" s="112"/>
      <c r="F4" s="112"/>
      <c r="G4" s="112"/>
      <c r="H4" s="112"/>
      <c r="I4" s="112"/>
      <c r="J4" s="112"/>
      <c r="K4" s="112"/>
      <c r="L4" s="112"/>
      <c r="M4" s="112"/>
      <c r="N4" s="112"/>
      <c r="O4" s="112"/>
      <c r="P4" s="112"/>
      <c r="Q4" s="112"/>
      <c r="R4" s="116" t="s">
        <v>3</v>
      </c>
      <c r="S4" s="112"/>
      <c r="T4" s="112"/>
      <c r="U4" s="112"/>
      <c r="V4" s="112"/>
      <c r="W4" s="112"/>
      <c r="X4" s="112"/>
      <c r="Y4" s="112"/>
      <c r="Z4" s="112"/>
      <c r="AA4" s="112"/>
      <c r="AB4" s="112"/>
      <c r="AC4" s="2"/>
      <c r="AD4" s="209"/>
      <c r="AE4" s="209"/>
    </row>
    <row r="5" spans="1:31" ht="12" customHeight="1" x14ac:dyDescent="0.25">
      <c r="A5" s="12"/>
      <c r="B5" s="1999" t="s">
        <v>4</v>
      </c>
      <c r="C5" s="1999" t="s">
        <v>5</v>
      </c>
      <c r="D5" s="2006">
        <v>2016</v>
      </c>
      <c r="E5" s="2006"/>
      <c r="F5" s="2006"/>
      <c r="G5" s="12"/>
      <c r="H5" s="2006">
        <v>2015</v>
      </c>
      <c r="I5" s="2006"/>
      <c r="J5" s="2006"/>
      <c r="K5" s="12"/>
      <c r="L5" s="12"/>
      <c r="M5" s="1996" t="s">
        <v>207</v>
      </c>
      <c r="N5" s="12"/>
      <c r="O5" s="1996" t="s">
        <v>208</v>
      </c>
      <c r="P5" s="1996" t="s">
        <v>209</v>
      </c>
      <c r="Q5" s="12"/>
      <c r="R5" s="1999" t="s">
        <v>4</v>
      </c>
      <c r="S5" s="2006">
        <v>2016</v>
      </c>
      <c r="T5" s="2006"/>
      <c r="U5" s="2006"/>
      <c r="V5" s="12"/>
      <c r="W5" s="2006">
        <v>2015</v>
      </c>
      <c r="X5" s="2006"/>
      <c r="Y5" s="2006"/>
      <c r="Z5" s="12"/>
      <c r="AA5" s="12"/>
      <c r="AB5" s="1996" t="s">
        <v>207</v>
      </c>
      <c r="AC5" s="17"/>
      <c r="AD5" s="209"/>
      <c r="AE5" s="209"/>
    </row>
    <row r="6" spans="1:31" ht="12" customHeight="1" x14ac:dyDescent="0.25">
      <c r="A6" s="12"/>
      <c r="B6" s="2000"/>
      <c r="C6" s="2000"/>
      <c r="D6" s="1999" t="s">
        <v>201</v>
      </c>
      <c r="E6" s="150" t="s">
        <v>202</v>
      </c>
      <c r="F6" s="150" t="s">
        <v>203</v>
      </c>
      <c r="G6" s="12"/>
      <c r="H6" s="1999" t="s">
        <v>201</v>
      </c>
      <c r="I6" s="150" t="s">
        <v>202</v>
      </c>
      <c r="J6" s="150" t="s">
        <v>203</v>
      </c>
      <c r="K6" s="12"/>
      <c r="L6" s="12"/>
      <c r="M6" s="1997"/>
      <c r="N6" s="12"/>
      <c r="O6" s="1997"/>
      <c r="P6" s="1997"/>
      <c r="Q6" s="12"/>
      <c r="R6" s="2000"/>
      <c r="S6" s="1999" t="s">
        <v>201</v>
      </c>
      <c r="T6" s="150" t="s">
        <v>202</v>
      </c>
      <c r="U6" s="150" t="s">
        <v>203</v>
      </c>
      <c r="V6" s="12"/>
      <c r="W6" s="1999" t="s">
        <v>201</v>
      </c>
      <c r="X6" s="150" t="s">
        <v>202</v>
      </c>
      <c r="Y6" s="150" t="s">
        <v>203</v>
      </c>
      <c r="Z6" s="12"/>
      <c r="AA6" s="12"/>
      <c r="AB6" s="1997"/>
      <c r="AC6" s="17"/>
      <c r="AD6" s="209"/>
      <c r="AE6" s="209"/>
    </row>
    <row r="7" spans="1:31" ht="12" customHeight="1" x14ac:dyDescent="0.25">
      <c r="A7" s="12"/>
      <c r="B7" s="2001"/>
      <c r="C7" s="2001"/>
      <c r="D7" s="2001"/>
      <c r="E7" s="151" t="s">
        <v>204</v>
      </c>
      <c r="F7" s="151" t="s">
        <v>204</v>
      </c>
      <c r="G7" s="12"/>
      <c r="H7" s="2001"/>
      <c r="I7" s="151" t="s">
        <v>204</v>
      </c>
      <c r="J7" s="151" t="s">
        <v>204</v>
      </c>
      <c r="K7" s="12"/>
      <c r="L7" s="12"/>
      <c r="M7" s="1998"/>
      <c r="N7" s="12"/>
      <c r="O7" s="1998"/>
      <c r="P7" s="1998"/>
      <c r="Q7" s="12"/>
      <c r="R7" s="2001"/>
      <c r="S7" s="2001"/>
      <c r="T7" s="151" t="s">
        <v>204</v>
      </c>
      <c r="U7" s="151" t="s">
        <v>204</v>
      </c>
      <c r="V7" s="12"/>
      <c r="W7" s="2001"/>
      <c r="X7" s="151" t="s">
        <v>204</v>
      </c>
      <c r="Y7" s="151" t="s">
        <v>204</v>
      </c>
      <c r="Z7" s="12"/>
      <c r="AA7" s="12"/>
      <c r="AB7" s="1998"/>
      <c r="AC7" s="17"/>
      <c r="AD7" s="209"/>
      <c r="AE7" s="209"/>
    </row>
    <row r="8" spans="1:31" ht="12" customHeight="1" x14ac:dyDescent="0.25">
      <c r="A8" s="16"/>
      <c r="B8" s="16"/>
      <c r="C8" s="16"/>
      <c r="D8" s="16"/>
      <c r="E8" s="16"/>
      <c r="F8" s="16"/>
      <c r="G8" s="16"/>
      <c r="H8" s="16"/>
      <c r="I8" s="16"/>
      <c r="J8" s="16"/>
      <c r="K8" s="16"/>
      <c r="L8" s="16"/>
      <c r="M8" s="19"/>
      <c r="N8" s="16"/>
      <c r="O8" s="19"/>
      <c r="P8" s="16"/>
      <c r="Q8" s="16"/>
      <c r="R8" s="16"/>
      <c r="S8" s="16"/>
      <c r="T8" s="16"/>
      <c r="U8" s="16"/>
      <c r="V8" s="16"/>
      <c r="W8" s="16"/>
      <c r="X8" s="16"/>
      <c r="Y8" s="16"/>
      <c r="Z8" s="16"/>
      <c r="AA8" s="16"/>
      <c r="AB8" s="19"/>
      <c r="AC8" s="16"/>
      <c r="AD8" s="209"/>
      <c r="AE8" s="209"/>
    </row>
    <row r="9" spans="1:31" ht="12" customHeight="1" x14ac:dyDescent="0.25">
      <c r="A9" s="112"/>
      <c r="B9" s="20" t="s">
        <v>11</v>
      </c>
      <c r="C9" s="21"/>
      <c r="D9" s="21"/>
      <c r="E9" s="21"/>
      <c r="F9" s="21"/>
      <c r="G9" s="112"/>
      <c r="H9" s="21"/>
      <c r="I9" s="21"/>
      <c r="J9" s="21"/>
      <c r="K9" s="112"/>
      <c r="L9" s="112"/>
      <c r="M9" s="23"/>
      <c r="N9" s="112"/>
      <c r="O9" s="23"/>
      <c r="P9" s="2"/>
      <c r="Q9" s="112"/>
      <c r="R9" s="20" t="s">
        <v>11</v>
      </c>
      <c r="S9" s="21"/>
      <c r="T9" s="21"/>
      <c r="U9" s="21"/>
      <c r="V9" s="112"/>
      <c r="W9" s="21"/>
      <c r="X9" s="21"/>
      <c r="Y9" s="21"/>
      <c r="Z9" s="112"/>
      <c r="AA9" s="112"/>
      <c r="AB9" s="23"/>
      <c r="AC9" s="2"/>
      <c r="AD9" s="209"/>
      <c r="AE9" s="209"/>
    </row>
    <row r="10" spans="1:31" ht="12" customHeight="1" x14ac:dyDescent="0.25">
      <c r="A10" s="113"/>
      <c r="B10" s="26" t="s">
        <v>18</v>
      </c>
      <c r="C10" s="1270" t="s">
        <v>19</v>
      </c>
      <c r="D10" s="612">
        <f>SUM(E10:F10)</f>
        <v>794594</v>
      </c>
      <c r="E10" s="1306">
        <v>794594</v>
      </c>
      <c r="F10" s="614" t="s">
        <v>131</v>
      </c>
      <c r="G10" s="600"/>
      <c r="H10" s="168">
        <f>SUM(I10:J10)</f>
        <v>451277</v>
      </c>
      <c r="I10" s="169">
        <v>451277</v>
      </c>
      <c r="J10" s="169">
        <v>0</v>
      </c>
      <c r="K10" s="172"/>
      <c r="L10" s="29"/>
      <c r="M10" s="170">
        <f>D10/H10-1</f>
        <v>0.7607677767756833</v>
      </c>
      <c r="N10" s="113"/>
      <c r="O10" s="1014">
        <f>VLOOKUP(B10,'FX rates'!$B$9:$K$116,9,FALSE)</f>
        <v>671.35199999999998</v>
      </c>
      <c r="P10" s="1014">
        <f>VLOOKUP(B10,'FX rates'!$B$9:$K$116,10,FALSE)</f>
        <v>659.42424999999992</v>
      </c>
      <c r="Q10" s="113"/>
      <c r="R10" s="31" t="s">
        <v>18</v>
      </c>
      <c r="S10" s="1309">
        <f>SUM(T10:U10)</f>
        <v>1183.5728500101288</v>
      </c>
      <c r="T10" s="1676">
        <f>E10/O10</f>
        <v>1183.5728500101288</v>
      </c>
      <c r="U10" s="614" t="s">
        <v>131</v>
      </c>
      <c r="V10" s="317"/>
      <c r="W10" s="1309">
        <f>H10/P10</f>
        <v>684.35002200783492</v>
      </c>
      <c r="X10" s="727">
        <f>I10/P10</f>
        <v>684.35002200783492</v>
      </c>
      <c r="Y10" s="614">
        <f>J10/P10</f>
        <v>0</v>
      </c>
      <c r="Z10" s="805"/>
      <c r="AA10" s="29"/>
      <c r="AB10" s="170">
        <f>S10/W10-1</f>
        <v>0.72948463790153628</v>
      </c>
      <c r="AC10" s="173"/>
      <c r="AD10" s="209"/>
      <c r="AE10" s="209"/>
    </row>
    <row r="11" spans="1:31" ht="12" customHeight="1" x14ac:dyDescent="0.25">
      <c r="A11" s="112"/>
      <c r="B11" s="32" t="s">
        <v>22</v>
      </c>
      <c r="C11" s="349" t="s">
        <v>23</v>
      </c>
      <c r="D11" s="1505">
        <f t="shared" ref="D11:D54" si="0">SUM(E11:F11)</f>
        <v>1481.8700000000001</v>
      </c>
      <c r="E11" s="889">
        <v>1309.67</v>
      </c>
      <c r="F11" s="615">
        <v>172.2</v>
      </c>
      <c r="G11" s="166"/>
      <c r="H11" s="175">
        <f>SUM(I11:J11)</f>
        <v>1725.84</v>
      </c>
      <c r="I11" s="176">
        <v>1414.1</v>
      </c>
      <c r="J11" s="176">
        <v>311.74</v>
      </c>
      <c r="K11" s="75"/>
      <c r="L11" s="36"/>
      <c r="M11" s="177">
        <f>D11/H11-1</f>
        <v>-0.14136304640059327</v>
      </c>
      <c r="N11" s="112"/>
      <c r="O11" s="1015">
        <f>VLOOKUP(B11,'FX rates'!$B$9:$K$116,9,FALSE)</f>
        <v>3.3264800000000001</v>
      </c>
      <c r="P11" s="1015">
        <f>VLOOKUP(B11,'FX rates'!$B$9:$K$116,10,FALSE)</f>
        <v>3.1724916666666672</v>
      </c>
      <c r="Q11" s="112"/>
      <c r="R11" s="40" t="s">
        <v>22</v>
      </c>
      <c r="S11" s="1310">
        <f t="shared" ref="S11:S13" si="1">SUM(T11:U11)</f>
        <v>445.47690050744336</v>
      </c>
      <c r="T11" s="176">
        <f t="shared" ref="T11:T54" si="2">E11/O11</f>
        <v>393.71046872369595</v>
      </c>
      <c r="U11" s="615">
        <f t="shared" ref="U11:U53" si="3">F11/O11</f>
        <v>51.766431783747379</v>
      </c>
      <c r="V11" s="199"/>
      <c r="W11" s="1310">
        <f t="shared" ref="W11:W13" si="4">H11/P11</f>
        <v>544.00142895043052</v>
      </c>
      <c r="X11" s="739">
        <f t="shared" ref="X11:X54" si="5">I11/P11</f>
        <v>445.73797146827275</v>
      </c>
      <c r="Y11" s="615">
        <f t="shared" ref="Y11:Y54" si="6">J11/P11</f>
        <v>98.263457482157804</v>
      </c>
      <c r="Z11" s="35"/>
      <c r="AA11" s="36"/>
      <c r="AB11" s="177">
        <f>S11/W11-1</f>
        <v>-0.18111078978795248</v>
      </c>
      <c r="AC11" s="178"/>
      <c r="AD11" s="209"/>
      <c r="AE11" s="209"/>
    </row>
    <row r="12" spans="1:31" ht="12" customHeight="1" x14ac:dyDescent="0.25">
      <c r="A12" s="112"/>
      <c r="B12" s="142" t="s">
        <v>630</v>
      </c>
      <c r="C12" s="349" t="s">
        <v>26</v>
      </c>
      <c r="D12" s="1505">
        <f t="shared" si="0"/>
        <v>2419158.1</v>
      </c>
      <c r="E12" s="889">
        <v>2419140</v>
      </c>
      <c r="F12" s="615">
        <v>18.100000000000001</v>
      </c>
      <c r="G12" s="166"/>
      <c r="H12" s="175">
        <f>SUM(I12:J12)</f>
        <v>2514161.9700000002</v>
      </c>
      <c r="I12" s="176">
        <v>2514140.91</v>
      </c>
      <c r="J12" s="176">
        <v>21.06</v>
      </c>
      <c r="K12" s="75"/>
      <c r="L12" s="36"/>
      <c r="M12" s="177">
        <f>D12/H12-1</f>
        <v>-3.7787489880773295E-2</v>
      </c>
      <c r="N12" s="112"/>
      <c r="O12" s="1015">
        <f>VLOOKUP(B12,'FX rates'!$B$9:$K$116,9,FALSE)</f>
        <v>1</v>
      </c>
      <c r="P12" s="1015">
        <f>VLOOKUP(B12,'FX rates'!$B$9:$K$116,10,FALSE)</f>
        <v>1</v>
      </c>
      <c r="Q12" s="112"/>
      <c r="R12" s="763" t="s">
        <v>630</v>
      </c>
      <c r="S12" s="1310">
        <f t="shared" si="1"/>
        <v>2419158.1</v>
      </c>
      <c r="T12" s="176">
        <f t="shared" si="2"/>
        <v>2419140</v>
      </c>
      <c r="U12" s="615">
        <f t="shared" si="3"/>
        <v>18.100000000000001</v>
      </c>
      <c r="V12" s="199"/>
      <c r="W12" s="1310">
        <f t="shared" si="4"/>
        <v>2514161.9700000002</v>
      </c>
      <c r="X12" s="739">
        <f t="shared" si="5"/>
        <v>2514140.91</v>
      </c>
      <c r="Y12" s="615">
        <f t="shared" si="6"/>
        <v>21.06</v>
      </c>
      <c r="Z12" s="35"/>
      <c r="AA12" s="36"/>
      <c r="AB12" s="177">
        <f>S12/W12-1</f>
        <v>-3.7787489880773295E-2</v>
      </c>
      <c r="AC12" s="178"/>
      <c r="AD12" s="209"/>
      <c r="AE12" s="209"/>
    </row>
    <row r="13" spans="1:31" ht="12" customHeight="1" x14ac:dyDescent="0.25">
      <c r="A13" s="112"/>
      <c r="B13" s="42" t="s">
        <v>27</v>
      </c>
      <c r="C13" s="352" t="s">
        <v>26</v>
      </c>
      <c r="D13" s="613">
        <f t="shared" si="0"/>
        <v>20873220</v>
      </c>
      <c r="E13" s="1307">
        <v>18320400</v>
      </c>
      <c r="F13" s="617">
        <v>2552820</v>
      </c>
      <c r="G13" s="166"/>
      <c r="H13" s="810">
        <f>SUM(I13:J13)</f>
        <v>20468795.400000002</v>
      </c>
      <c r="I13" s="811">
        <v>17999514.280000001</v>
      </c>
      <c r="J13" s="811">
        <v>2469281.12</v>
      </c>
      <c r="K13" s="78"/>
      <c r="L13" s="36"/>
      <c r="M13" s="182">
        <f>D13/H13-1</f>
        <v>1.9758104573168955E-2</v>
      </c>
      <c r="N13" s="112"/>
      <c r="O13" s="1016">
        <f>VLOOKUP(B13,'FX rates'!$B$9:$K$116,9,FALSE)</f>
        <v>1</v>
      </c>
      <c r="P13" s="1016">
        <f>VLOOKUP(B13,'FX rates'!$B$9:$K$116,10,FALSE)</f>
        <v>1</v>
      </c>
      <c r="Q13" s="112"/>
      <c r="R13" s="46" t="s">
        <v>27</v>
      </c>
      <c r="S13" s="1311">
        <f t="shared" si="1"/>
        <v>20873220</v>
      </c>
      <c r="T13" s="616">
        <f t="shared" si="2"/>
        <v>18320400</v>
      </c>
      <c r="U13" s="617">
        <f t="shared" si="3"/>
        <v>2552820</v>
      </c>
      <c r="V13" s="199"/>
      <c r="W13" s="1200">
        <f t="shared" si="4"/>
        <v>20468795.400000002</v>
      </c>
      <c r="X13" s="1312">
        <f t="shared" si="5"/>
        <v>17999514.280000001</v>
      </c>
      <c r="Y13" s="1005">
        <f t="shared" si="6"/>
        <v>2469281.12</v>
      </c>
      <c r="Z13" s="44"/>
      <c r="AA13" s="36"/>
      <c r="AB13" s="182">
        <f>S13/W13-1</f>
        <v>1.9758104573168955E-2</v>
      </c>
      <c r="AC13" s="178"/>
      <c r="AD13" s="209"/>
      <c r="AE13" s="209"/>
    </row>
    <row r="14" spans="1:31" ht="12" customHeight="1" x14ac:dyDescent="0.25">
      <c r="A14" s="112"/>
      <c r="B14" s="48"/>
      <c r="C14" s="812"/>
      <c r="D14" s="812"/>
      <c r="E14" s="812"/>
      <c r="F14" s="812"/>
      <c r="G14" s="166"/>
      <c r="H14" s="812"/>
      <c r="I14" s="812"/>
      <c r="J14" s="812"/>
      <c r="K14" s="112"/>
      <c r="L14" s="112"/>
      <c r="M14" s="52"/>
      <c r="N14" s="52"/>
      <c r="O14" s="52"/>
      <c r="P14" s="52"/>
      <c r="Q14" s="112"/>
      <c r="R14" s="157" t="s">
        <v>30</v>
      </c>
      <c r="S14" s="185">
        <f>SUM(S10:S13)</f>
        <v>23294007.149750516</v>
      </c>
      <c r="T14" s="29"/>
      <c r="U14" s="29"/>
      <c r="V14" s="199"/>
      <c r="W14" s="185">
        <f>SUM(W10:W13)</f>
        <v>22984185.721450962</v>
      </c>
      <c r="X14" s="29"/>
      <c r="Y14" s="29"/>
      <c r="Z14" s="199"/>
      <c r="AA14" s="112"/>
      <c r="AB14" s="184">
        <f>S14/W14-1</f>
        <v>1.3479765263574306E-2</v>
      </c>
      <c r="AC14" s="178"/>
      <c r="AD14" s="209"/>
      <c r="AE14" s="209"/>
    </row>
    <row r="15" spans="1:31" ht="12" customHeight="1" x14ac:dyDescent="0.25">
      <c r="A15" s="187"/>
      <c r="B15" s="57"/>
      <c r="C15" s="812"/>
      <c r="D15" s="812"/>
      <c r="E15" s="812"/>
      <c r="F15" s="812"/>
      <c r="G15" s="207"/>
      <c r="H15" s="812"/>
      <c r="I15" s="812"/>
      <c r="J15" s="812"/>
      <c r="K15" s="187"/>
      <c r="L15" s="187"/>
      <c r="M15" s="52"/>
      <c r="N15" s="52"/>
      <c r="O15" s="52"/>
      <c r="P15" s="52"/>
      <c r="Q15" s="187"/>
      <c r="R15" s="57"/>
      <c r="S15" s="185"/>
      <c r="T15" s="29"/>
      <c r="U15" s="29"/>
      <c r="V15" s="807"/>
      <c r="W15" s="185"/>
      <c r="X15" s="29"/>
      <c r="Y15" s="29"/>
      <c r="Z15" s="807"/>
      <c r="AA15" s="187"/>
      <c r="AB15" s="184"/>
      <c r="AC15" s="189"/>
      <c r="AD15" s="209"/>
      <c r="AE15" s="209"/>
    </row>
    <row r="16" spans="1:31" ht="12" customHeight="1" x14ac:dyDescent="0.25">
      <c r="A16" s="187"/>
      <c r="B16" s="20" t="s">
        <v>31</v>
      </c>
      <c r="C16" s="812"/>
      <c r="D16" s="812"/>
      <c r="E16" s="812"/>
      <c r="F16" s="29"/>
      <c r="G16" s="207"/>
      <c r="H16" s="211"/>
      <c r="I16" s="29"/>
      <c r="J16" s="29"/>
      <c r="K16" s="187"/>
      <c r="L16" s="187"/>
      <c r="M16" s="52"/>
      <c r="N16" s="52"/>
      <c r="O16" s="52"/>
      <c r="P16" s="52"/>
      <c r="Q16" s="187"/>
      <c r="R16" s="395" t="s">
        <v>31</v>
      </c>
      <c r="S16" s="185"/>
      <c r="T16" s="29"/>
      <c r="U16" s="29"/>
      <c r="V16" s="807"/>
      <c r="W16" s="185"/>
      <c r="X16" s="29"/>
      <c r="Y16" s="29"/>
      <c r="Z16" s="807"/>
      <c r="AA16" s="187"/>
      <c r="AB16" s="191"/>
      <c r="AC16" s="189"/>
      <c r="AD16" s="209"/>
      <c r="AE16" s="209"/>
    </row>
    <row r="17" spans="1:31" ht="12" customHeight="1" x14ac:dyDescent="0.25">
      <c r="A17" s="113"/>
      <c r="B17" s="26" t="s">
        <v>32</v>
      </c>
      <c r="C17" s="1270" t="s">
        <v>33</v>
      </c>
      <c r="D17" s="612">
        <f t="shared" si="0"/>
        <v>117935.81</v>
      </c>
      <c r="E17" s="1676">
        <v>112781</v>
      </c>
      <c r="F17" s="614">
        <v>5154.8100000000004</v>
      </c>
      <c r="G17" s="600"/>
      <c r="H17" s="168">
        <f>SUM(I17:J17)</f>
        <v>132926.23000000001</v>
      </c>
      <c r="I17" s="169">
        <v>126572.78</v>
      </c>
      <c r="J17" s="169">
        <v>6353.45</v>
      </c>
      <c r="K17" s="172"/>
      <c r="L17" s="29"/>
      <c r="M17" s="170">
        <f>D17/H17-1</f>
        <v>-0.1127724753797652</v>
      </c>
      <c r="N17" s="113"/>
      <c r="O17" s="1014">
        <f>VLOOKUP(B17,'FX rates'!$B$9:$K$116,9,FALSE)</f>
        <v>1.3452500000000001</v>
      </c>
      <c r="P17" s="1014">
        <f>VLOOKUP(B17,'FX rates'!$B$9:$K$116,10,FALSE)</f>
        <v>1.34195</v>
      </c>
      <c r="Q17" s="113"/>
      <c r="R17" s="31" t="s">
        <v>32</v>
      </c>
      <c r="S17" s="1309">
        <f>SUM(T17:U17)</f>
        <v>87668.321873257766</v>
      </c>
      <c r="T17" s="1306">
        <f t="shared" si="2"/>
        <v>83836.461624233416</v>
      </c>
      <c r="U17" s="614">
        <f t="shared" si="3"/>
        <v>3831.8602490243452</v>
      </c>
      <c r="V17" s="317"/>
      <c r="W17" s="1309">
        <f>SUM(X17:Y17)</f>
        <v>99054.532583181193</v>
      </c>
      <c r="X17" s="727">
        <f t="shared" si="5"/>
        <v>94320.041730317826</v>
      </c>
      <c r="Y17" s="614">
        <f t="shared" si="6"/>
        <v>4734.4908528633705</v>
      </c>
      <c r="Z17" s="805"/>
      <c r="AA17" s="29"/>
      <c r="AB17" s="170">
        <f>S17/W17-1</f>
        <v>-0.11494891160444209</v>
      </c>
      <c r="AC17" s="173"/>
      <c r="AD17" s="209"/>
      <c r="AE17" s="209"/>
    </row>
    <row r="18" spans="1:31" ht="12" customHeight="1" x14ac:dyDescent="0.25">
      <c r="A18" s="112"/>
      <c r="B18" s="40" t="s">
        <v>700</v>
      </c>
      <c r="C18" s="349" t="s">
        <v>34</v>
      </c>
      <c r="D18" s="1505">
        <f t="shared" si="0"/>
        <v>174116</v>
      </c>
      <c r="E18" s="176">
        <v>174116</v>
      </c>
      <c r="F18" s="615" t="s">
        <v>131</v>
      </c>
      <c r="G18" s="166"/>
      <c r="H18" s="175">
        <f>SUM(I18:J18)</f>
        <v>62558</v>
      </c>
      <c r="I18" s="176">
        <v>62558</v>
      </c>
      <c r="J18" s="176">
        <v>0</v>
      </c>
      <c r="K18" s="75"/>
      <c r="L18" s="36"/>
      <c r="M18" s="177">
        <f>D18/H18-1</f>
        <v>1.7832731225422807</v>
      </c>
      <c r="N18" s="112"/>
      <c r="O18" s="1015">
        <f>VLOOKUP(B18,'FX rates'!$B$9:$K$116,9,FALSE)</f>
        <v>67.088700000000003</v>
      </c>
      <c r="P18" s="1015">
        <f>VLOOKUP(B18,'FX rates'!$B$9:$K$116,10,FALSE)</f>
        <v>64.237116666666665</v>
      </c>
      <c r="Q18" s="112"/>
      <c r="R18" s="40" t="s">
        <v>700</v>
      </c>
      <c r="S18" s="1310">
        <f t="shared" ref="S18:S30" si="7">SUM(T18:U18)</f>
        <v>2595.310387591353</v>
      </c>
      <c r="T18" s="889">
        <f t="shared" si="2"/>
        <v>2595.310387591353</v>
      </c>
      <c r="U18" s="615" t="s">
        <v>131</v>
      </c>
      <c r="V18" s="199"/>
      <c r="W18" s="1310">
        <f t="shared" ref="W18:W30" si="8">SUM(X18:Y18)</f>
        <v>973.86064702468229</v>
      </c>
      <c r="X18" s="739">
        <f t="shared" si="5"/>
        <v>973.86064702468229</v>
      </c>
      <c r="Y18" s="615">
        <f t="shared" si="6"/>
        <v>0</v>
      </c>
      <c r="Z18" s="35"/>
      <c r="AA18" s="36"/>
      <c r="AB18" s="177">
        <f>S18/W18-1</f>
        <v>1.6649710053696989</v>
      </c>
      <c r="AC18" s="178"/>
      <c r="AD18" s="209"/>
      <c r="AE18" s="209"/>
    </row>
    <row r="19" spans="1:31" ht="12" customHeight="1" x14ac:dyDescent="0.25">
      <c r="A19" s="112"/>
      <c r="B19" s="32" t="s">
        <v>35</v>
      </c>
      <c r="C19" s="349" t="s">
        <v>36</v>
      </c>
      <c r="D19" s="1505">
        <f t="shared" si="0"/>
        <v>37230.949999999997</v>
      </c>
      <c r="E19" s="176">
        <v>37167.1</v>
      </c>
      <c r="F19" s="615">
        <v>63.85</v>
      </c>
      <c r="G19" s="166"/>
      <c r="H19" s="175">
        <f t="shared" ref="H19:H29" si="9">SUM(I19:J19)</f>
        <v>22184.82</v>
      </c>
      <c r="I19" s="176">
        <v>22062.17</v>
      </c>
      <c r="J19" s="176">
        <v>122.65</v>
      </c>
      <c r="K19" s="75"/>
      <c r="L19" s="36"/>
      <c r="M19" s="177">
        <f t="shared" ref="M19:M29" si="10">D19/H19-1</f>
        <v>0.67821735763463464</v>
      </c>
      <c r="N19" s="112"/>
      <c r="O19" s="1015">
        <f>VLOOKUP(B19,'FX rates'!$B$9:$K$116,9,FALSE)</f>
        <v>4.1405099999999999</v>
      </c>
      <c r="P19" s="1015">
        <f>VLOOKUP(B19,'FX rates'!$B$9:$K$116,10,FALSE)</f>
        <v>3.9326249999999994</v>
      </c>
      <c r="Q19" s="112"/>
      <c r="R19" s="40" t="s">
        <v>35</v>
      </c>
      <c r="S19" s="1310">
        <f t="shared" si="7"/>
        <v>8991.8753969921581</v>
      </c>
      <c r="T19" s="889">
        <f t="shared" si="2"/>
        <v>8976.4545913426118</v>
      </c>
      <c r="U19" s="615">
        <f t="shared" si="3"/>
        <v>15.420805649545589</v>
      </c>
      <c r="V19" s="199"/>
      <c r="W19" s="1310">
        <f t="shared" si="8"/>
        <v>5641.2243730332802</v>
      </c>
      <c r="X19" s="739">
        <f t="shared" si="5"/>
        <v>5610.0365531928428</v>
      </c>
      <c r="Y19" s="615">
        <f t="shared" si="6"/>
        <v>31.187819840437374</v>
      </c>
      <c r="Z19" s="35"/>
      <c r="AA19" s="36"/>
      <c r="AB19" s="177">
        <f t="shared" ref="AB19:AB29" si="11">S19/W19-1</f>
        <v>0.59395812015135929</v>
      </c>
      <c r="AC19" s="178"/>
      <c r="AD19" s="209"/>
      <c r="AE19" s="209"/>
    </row>
    <row r="20" spans="1:31" ht="12" customHeight="1" x14ac:dyDescent="0.25">
      <c r="A20" s="112"/>
      <c r="B20" s="32" t="s">
        <v>39</v>
      </c>
      <c r="C20" s="349" t="s">
        <v>40</v>
      </c>
      <c r="D20" s="1505">
        <f t="shared" si="0"/>
        <v>111246000</v>
      </c>
      <c r="E20" s="176">
        <v>111246000</v>
      </c>
      <c r="F20" s="615">
        <v>0</v>
      </c>
      <c r="G20" s="166"/>
      <c r="H20" s="175">
        <f t="shared" si="9"/>
        <v>67920269.939999998</v>
      </c>
      <c r="I20" s="176">
        <v>67920269.939999998</v>
      </c>
      <c r="J20" s="176">
        <v>0</v>
      </c>
      <c r="K20" s="75"/>
      <c r="L20" s="36"/>
      <c r="M20" s="177">
        <f t="shared" si="10"/>
        <v>0.6378910168978047</v>
      </c>
      <c r="N20" s="112"/>
      <c r="O20" s="1015">
        <f>VLOOKUP(B20,'FX rates'!$B$9:$K$116,9,FALSE)</f>
        <v>22126.1</v>
      </c>
      <c r="P20" s="1015">
        <f>VLOOKUP(B20,'FX rates'!$B$9:$K$116,10,FALSE)</f>
        <v>21810.383333333335</v>
      </c>
      <c r="Q20" s="112"/>
      <c r="R20" s="40" t="s">
        <v>39</v>
      </c>
      <c r="S20" s="1310">
        <f t="shared" si="7"/>
        <v>5027.8178260063905</v>
      </c>
      <c r="T20" s="889">
        <f t="shared" si="2"/>
        <v>5027.8178260063905</v>
      </c>
      <c r="U20" s="615">
        <f>F20/O20</f>
        <v>0</v>
      </c>
      <c r="V20" s="199"/>
      <c r="W20" s="1310">
        <f t="shared" si="8"/>
        <v>3114.1254558417509</v>
      </c>
      <c r="X20" s="739">
        <f t="shared" si="5"/>
        <v>3114.1254558417509</v>
      </c>
      <c r="Y20" s="615">
        <f t="shared" si="6"/>
        <v>0</v>
      </c>
      <c r="Z20" s="35"/>
      <c r="AA20" s="36"/>
      <c r="AB20" s="177">
        <f t="shared" si="11"/>
        <v>0.61451999840750382</v>
      </c>
      <c r="AC20" s="178"/>
      <c r="AD20" s="209"/>
      <c r="AE20" s="209"/>
    </row>
    <row r="21" spans="1:31" ht="12" customHeight="1" x14ac:dyDescent="0.25">
      <c r="A21" s="112"/>
      <c r="B21" s="32" t="s">
        <v>43</v>
      </c>
      <c r="C21" s="349" t="s">
        <v>44</v>
      </c>
      <c r="D21" s="1505">
        <f t="shared" si="0"/>
        <v>622877000</v>
      </c>
      <c r="E21" s="176">
        <v>622877000</v>
      </c>
      <c r="F21" s="615">
        <v>0</v>
      </c>
      <c r="G21" s="166"/>
      <c r="H21" s="175">
        <f t="shared" si="9"/>
        <v>371255014.77999997</v>
      </c>
      <c r="I21" s="176">
        <v>371255014.77999997</v>
      </c>
      <c r="J21" s="176">
        <v>0</v>
      </c>
      <c r="K21" s="75"/>
      <c r="L21" s="36"/>
      <c r="M21" s="177">
        <f t="shared" si="10"/>
        <v>0.67776050208805216</v>
      </c>
      <c r="N21" s="112"/>
      <c r="O21" s="1015">
        <f>VLOOKUP(B21,'FX rates'!$B$9:$K$116,9,FALSE)</f>
        <v>13271.8</v>
      </c>
      <c r="P21" s="1015">
        <f>VLOOKUP(B21,'FX rates'!$B$9:$K$116,10,FALSE)</f>
        <v>13413.625</v>
      </c>
      <c r="Q21" s="112"/>
      <c r="R21" s="40" t="s">
        <v>43</v>
      </c>
      <c r="S21" s="1310">
        <f t="shared" si="7"/>
        <v>46932.367877755845</v>
      </c>
      <c r="T21" s="889">
        <f t="shared" si="2"/>
        <v>46932.367877755845</v>
      </c>
      <c r="U21" s="615">
        <f t="shared" si="3"/>
        <v>0</v>
      </c>
      <c r="V21" s="199"/>
      <c r="W21" s="1310">
        <f t="shared" si="8"/>
        <v>27677.455928580079</v>
      </c>
      <c r="X21" s="739">
        <f t="shared" si="5"/>
        <v>27677.455928580079</v>
      </c>
      <c r="Y21" s="615">
        <f t="shared" si="6"/>
        <v>0</v>
      </c>
      <c r="Z21" s="35"/>
      <c r="AA21" s="36"/>
      <c r="AB21" s="177">
        <f t="shared" si="11"/>
        <v>0.69568937256595564</v>
      </c>
      <c r="AC21" s="178"/>
      <c r="AD21" s="209"/>
      <c r="AE21" s="209"/>
    </row>
    <row r="22" spans="1:31" ht="12" customHeight="1" x14ac:dyDescent="0.25">
      <c r="A22" s="112"/>
      <c r="B22" s="32" t="s">
        <v>45</v>
      </c>
      <c r="C22" s="349" t="s">
        <v>46</v>
      </c>
      <c r="D22" s="1505">
        <f t="shared" si="0"/>
        <v>79972241.5</v>
      </c>
      <c r="E22" s="176">
        <v>79971200</v>
      </c>
      <c r="F22" s="615">
        <v>1041.5</v>
      </c>
      <c r="G22" s="166"/>
      <c r="H22" s="175">
        <f t="shared" si="9"/>
        <v>74671425.260000005</v>
      </c>
      <c r="I22" s="176">
        <v>74671001.5</v>
      </c>
      <c r="J22" s="176">
        <v>423.76</v>
      </c>
      <c r="K22" s="75"/>
      <c r="L22" s="36"/>
      <c r="M22" s="177">
        <f t="shared" si="10"/>
        <v>7.0988550460138855E-2</v>
      </c>
      <c r="N22" s="112"/>
      <c r="O22" s="1015">
        <f>VLOOKUP(B22,'FX rates'!$B$9:$K$116,9,FALSE)</f>
        <v>108.739</v>
      </c>
      <c r="P22" s="1015">
        <f>VLOOKUP(B22,'FX rates'!$B$9:$K$116,10,FALSE)</f>
        <v>121.12333333333335</v>
      </c>
      <c r="Q22" s="112"/>
      <c r="R22" s="40" t="s">
        <v>45</v>
      </c>
      <c r="S22" s="1310">
        <f t="shared" si="7"/>
        <v>735451.32381206367</v>
      </c>
      <c r="T22" s="889">
        <f t="shared" si="2"/>
        <v>735441.74583176221</v>
      </c>
      <c r="U22" s="615">
        <f t="shared" si="3"/>
        <v>9.5779803014557796</v>
      </c>
      <c r="V22" s="199"/>
      <c r="W22" s="1310">
        <f t="shared" si="8"/>
        <v>616490.83793378633</v>
      </c>
      <c r="X22" s="739">
        <f t="shared" si="5"/>
        <v>616487.33935107454</v>
      </c>
      <c r="Y22" s="615">
        <f t="shared" si="6"/>
        <v>3.4985827118364194</v>
      </c>
      <c r="Z22" s="35"/>
      <c r="AA22" s="36"/>
      <c r="AB22" s="177">
        <f t="shared" si="11"/>
        <v>0.19296391537136559</v>
      </c>
      <c r="AC22" s="178"/>
      <c r="AD22" s="209"/>
      <c r="AE22" s="209"/>
    </row>
    <row r="23" spans="1:31" ht="12" customHeight="1" x14ac:dyDescent="0.25">
      <c r="A23" s="112"/>
      <c r="B23" s="32" t="s">
        <v>47</v>
      </c>
      <c r="C23" s="349" t="s">
        <v>48</v>
      </c>
      <c r="D23" s="1505">
        <f t="shared" si="0"/>
        <v>17144040</v>
      </c>
      <c r="E23" s="176">
        <v>17102700</v>
      </c>
      <c r="F23" s="615">
        <v>41340</v>
      </c>
      <c r="G23" s="166"/>
      <c r="H23" s="175">
        <f t="shared" si="9"/>
        <v>27157780</v>
      </c>
      <c r="I23" s="176">
        <v>27035026</v>
      </c>
      <c r="J23" s="176">
        <v>122754</v>
      </c>
      <c r="K23" s="75"/>
      <c r="L23" s="36"/>
      <c r="M23" s="177">
        <f t="shared" si="10"/>
        <v>-0.36872454228585694</v>
      </c>
      <c r="N23" s="112"/>
      <c r="O23" s="1015">
        <f>VLOOKUP(B23,'FX rates'!$B$9:$K$116,9,FALSE)</f>
        <v>1157.23</v>
      </c>
      <c r="P23" s="1015">
        <f>VLOOKUP(B23,'FX rates'!$B$9:$K$116,10,FALSE)</f>
        <v>1134.5608333333332</v>
      </c>
      <c r="Q23" s="112"/>
      <c r="R23" s="40" t="s">
        <v>47</v>
      </c>
      <c r="S23" s="1310">
        <f t="shared" si="7"/>
        <v>14814.721360490137</v>
      </c>
      <c r="T23" s="889">
        <f t="shared" si="2"/>
        <v>14778.998124832575</v>
      </c>
      <c r="U23" s="615">
        <f t="shared" si="3"/>
        <v>35.723235657561588</v>
      </c>
      <c r="V23" s="199"/>
      <c r="W23" s="1310">
        <f t="shared" si="8"/>
        <v>23936.821369208206</v>
      </c>
      <c r="X23" s="739">
        <f t="shared" si="5"/>
        <v>23828.626201180636</v>
      </c>
      <c r="Y23" s="615">
        <f t="shared" si="6"/>
        <v>108.19516802757015</v>
      </c>
      <c r="Z23" s="35"/>
      <c r="AA23" s="36"/>
      <c r="AB23" s="177">
        <f t="shared" si="11"/>
        <v>-0.38109069988935684</v>
      </c>
      <c r="AC23" s="178"/>
      <c r="AD23" s="209"/>
      <c r="AE23" s="209"/>
    </row>
    <row r="24" spans="1:31" ht="12" customHeight="1" x14ac:dyDescent="0.25">
      <c r="A24" s="112"/>
      <c r="B24" s="32" t="s">
        <v>50</v>
      </c>
      <c r="C24" s="349" t="s">
        <v>51</v>
      </c>
      <c r="D24" s="1505">
        <f t="shared" si="0"/>
        <v>26366.29</v>
      </c>
      <c r="E24" s="176">
        <v>25403.200000000001</v>
      </c>
      <c r="F24" s="615">
        <v>963.09</v>
      </c>
      <c r="G24" s="166"/>
      <c r="H24" s="175">
        <f t="shared" si="9"/>
        <v>26954.260000000002</v>
      </c>
      <c r="I24" s="176">
        <v>25563.15</v>
      </c>
      <c r="J24" s="176">
        <v>1391.11</v>
      </c>
      <c r="K24" s="210"/>
      <c r="L24" s="29"/>
      <c r="M24" s="177">
        <f t="shared" si="10"/>
        <v>-2.1813620555711788E-2</v>
      </c>
      <c r="N24" s="112"/>
      <c r="O24" s="1015">
        <f>VLOOKUP(B24,'FX rates'!$B$9:$K$116,9,FALSE)</f>
        <v>1.43571</v>
      </c>
      <c r="P24" s="1015">
        <f>VLOOKUP(B24,'FX rates'!$B$9:$K$116,10,FALSE)</f>
        <v>1.4432166666666666</v>
      </c>
      <c r="Q24" s="112"/>
      <c r="R24" s="40" t="s">
        <v>50</v>
      </c>
      <c r="S24" s="1310">
        <f t="shared" si="7"/>
        <v>18364.634919308217</v>
      </c>
      <c r="T24" s="889">
        <f t="shared" si="2"/>
        <v>17693.823961663566</v>
      </c>
      <c r="U24" s="615">
        <f t="shared" si="3"/>
        <v>670.81095764464965</v>
      </c>
      <c r="V24" s="199"/>
      <c r="W24" s="1310">
        <f t="shared" si="8"/>
        <v>18676.516577552462</v>
      </c>
      <c r="X24" s="739">
        <f t="shared" si="5"/>
        <v>17712.621112561064</v>
      </c>
      <c r="Y24" s="615">
        <f t="shared" si="6"/>
        <v>963.89546499139647</v>
      </c>
      <c r="Z24" s="69"/>
      <c r="AA24" s="29"/>
      <c r="AB24" s="177">
        <f t="shared" si="11"/>
        <v>-1.6699134281769612E-2</v>
      </c>
      <c r="AC24" s="178"/>
      <c r="AD24" s="209"/>
      <c r="AE24" s="209"/>
    </row>
    <row r="25" spans="1:31" ht="12" customHeight="1" x14ac:dyDescent="0.25">
      <c r="A25" s="112"/>
      <c r="B25" s="40" t="s">
        <v>719</v>
      </c>
      <c r="C25" s="349" t="s">
        <v>52</v>
      </c>
      <c r="D25" s="1505">
        <f t="shared" si="0"/>
        <v>153240</v>
      </c>
      <c r="E25" s="176">
        <v>153240</v>
      </c>
      <c r="F25" s="615" t="s">
        <v>131</v>
      </c>
      <c r="G25" s="166"/>
      <c r="H25" s="175">
        <f t="shared" si="9"/>
        <v>350022.55</v>
      </c>
      <c r="I25" s="176">
        <v>350022.55</v>
      </c>
      <c r="J25" s="176">
        <v>0</v>
      </c>
      <c r="K25" s="75"/>
      <c r="L25" s="36"/>
      <c r="M25" s="177">
        <f t="shared" si="10"/>
        <v>-0.56219963542348905</v>
      </c>
      <c r="N25" s="112"/>
      <c r="O25" s="1015">
        <f>VLOOKUP(B25,'FX rates'!$B$9:$K$116,9,FALSE)</f>
        <v>47.413499999999999</v>
      </c>
      <c r="P25" s="1015">
        <f>VLOOKUP(B25,'FX rates'!$B$9:$K$116,10,FALSE)</f>
        <v>45.567158333333339</v>
      </c>
      <c r="Q25" s="112"/>
      <c r="R25" s="40" t="s">
        <v>719</v>
      </c>
      <c r="S25" s="1310">
        <f t="shared" si="7"/>
        <v>3231.9908886709482</v>
      </c>
      <c r="T25" s="889">
        <f t="shared" si="2"/>
        <v>3231.9908886709482</v>
      </c>
      <c r="U25" s="615" t="s">
        <v>131</v>
      </c>
      <c r="V25" s="199"/>
      <c r="W25" s="1310">
        <f t="shared" si="8"/>
        <v>7681.465397502111</v>
      </c>
      <c r="X25" s="739">
        <f t="shared" si="5"/>
        <v>7681.465397502111</v>
      </c>
      <c r="Y25" s="615">
        <f t="shared" si="6"/>
        <v>0</v>
      </c>
      <c r="Z25" s="35"/>
      <c r="AA25" s="36"/>
      <c r="AB25" s="177">
        <f t="shared" si="11"/>
        <v>-0.57924813542453246</v>
      </c>
      <c r="AC25" s="178"/>
      <c r="AD25" s="209"/>
      <c r="AE25" s="209"/>
    </row>
    <row r="26" spans="1:31" ht="12" customHeight="1" x14ac:dyDescent="0.25">
      <c r="A26" s="112"/>
      <c r="B26" s="32" t="s">
        <v>53</v>
      </c>
      <c r="C26" s="349" t="s">
        <v>54</v>
      </c>
      <c r="D26" s="1505">
        <f t="shared" si="0"/>
        <v>283950</v>
      </c>
      <c r="E26" s="176">
        <v>283950</v>
      </c>
      <c r="F26" s="615" t="s">
        <v>131</v>
      </c>
      <c r="G26" s="166"/>
      <c r="H26" s="175">
        <f t="shared" si="9"/>
        <v>289030.87</v>
      </c>
      <c r="I26" s="176">
        <v>289030.87</v>
      </c>
      <c r="J26" s="176">
        <v>0</v>
      </c>
      <c r="K26" s="75"/>
      <c r="L26" s="36"/>
      <c r="M26" s="177">
        <f t="shared" si="10"/>
        <v>-1.757898732408758E-2</v>
      </c>
      <c r="N26" s="112"/>
      <c r="O26" s="1015">
        <f>VLOOKUP(B26,'FX rates'!$B$9:$K$116,9,FALSE)</f>
        <v>6.6430100000000003</v>
      </c>
      <c r="P26" s="1015">
        <f>VLOOKUP(B26,'FX rates'!$B$9:$K$116,10,FALSE)</f>
        <v>6.2587916666666663</v>
      </c>
      <c r="Q26" s="112"/>
      <c r="R26" s="40" t="s">
        <v>53</v>
      </c>
      <c r="S26" s="1310">
        <f t="shared" si="7"/>
        <v>42744.177714620331</v>
      </c>
      <c r="T26" s="889">
        <f t="shared" si="2"/>
        <v>42744.177714620331</v>
      </c>
      <c r="U26" s="615" t="s">
        <v>131</v>
      </c>
      <c r="V26" s="199"/>
      <c r="W26" s="1310">
        <f t="shared" si="8"/>
        <v>46179.979362363607</v>
      </c>
      <c r="X26" s="739">
        <f t="shared" si="5"/>
        <v>46179.979362363607</v>
      </c>
      <c r="Y26" s="615">
        <f t="shared" si="6"/>
        <v>0</v>
      </c>
      <c r="Z26" s="35"/>
      <c r="AA26" s="36"/>
      <c r="AB26" s="177">
        <f t="shared" si="11"/>
        <v>-7.4400242165188812E-2</v>
      </c>
      <c r="AC26" s="178"/>
      <c r="AD26" s="209"/>
      <c r="AE26" s="209"/>
    </row>
    <row r="27" spans="1:31" ht="12" customHeight="1" x14ac:dyDescent="0.25">
      <c r="A27" s="112"/>
      <c r="B27" s="32" t="s">
        <v>55</v>
      </c>
      <c r="C27" s="349" t="s">
        <v>54</v>
      </c>
      <c r="D27" s="1505">
        <f t="shared" si="0"/>
        <v>452301</v>
      </c>
      <c r="E27" s="176">
        <v>452301</v>
      </c>
      <c r="F27" s="615" t="s">
        <v>131</v>
      </c>
      <c r="G27" s="166"/>
      <c r="H27" s="175">
        <f t="shared" si="9"/>
        <v>58119.87</v>
      </c>
      <c r="I27" s="176">
        <v>58119.87</v>
      </c>
      <c r="J27" s="176">
        <v>0</v>
      </c>
      <c r="K27" s="75"/>
      <c r="L27" s="36"/>
      <c r="M27" s="177">
        <f t="shared" si="10"/>
        <v>6.7822094233865284</v>
      </c>
      <c r="N27" s="112"/>
      <c r="O27" s="1015">
        <f>VLOOKUP(B27,'FX rates'!$B$9:$K$116,9,FALSE)</f>
        <v>6.6430100000000003</v>
      </c>
      <c r="P27" s="1015">
        <f>VLOOKUP(B27,'FX rates'!$B$9:$K$116,10,FALSE)</f>
        <v>6.2587916666666663</v>
      </c>
      <c r="Q27" s="112"/>
      <c r="R27" s="40" t="s">
        <v>55</v>
      </c>
      <c r="S27" s="1310">
        <f t="shared" si="7"/>
        <v>68086.755853144889</v>
      </c>
      <c r="T27" s="889">
        <f t="shared" si="2"/>
        <v>68086.755853144889</v>
      </c>
      <c r="U27" s="615" t="s">
        <v>131</v>
      </c>
      <c r="V27" s="199"/>
      <c r="W27" s="1310">
        <f t="shared" si="8"/>
        <v>9286.1167291343518</v>
      </c>
      <c r="X27" s="739">
        <f t="shared" si="5"/>
        <v>9286.1167291343518</v>
      </c>
      <c r="Y27" s="615">
        <f t="shared" si="6"/>
        <v>0</v>
      </c>
      <c r="Z27" s="35"/>
      <c r="AA27" s="36"/>
      <c r="AB27" s="177">
        <f t="shared" si="11"/>
        <v>6.3321020873589546</v>
      </c>
      <c r="AC27" s="178"/>
      <c r="AD27" s="209"/>
      <c r="AE27" s="209"/>
    </row>
    <row r="28" spans="1:31" ht="12" customHeight="1" x14ac:dyDescent="0.25">
      <c r="A28" s="112"/>
      <c r="B28" s="142" t="s">
        <v>632</v>
      </c>
      <c r="C28" s="349" t="s">
        <v>59</v>
      </c>
      <c r="D28" s="1505">
        <f t="shared" si="0"/>
        <v>350466</v>
      </c>
      <c r="E28" s="176">
        <v>350466</v>
      </c>
      <c r="F28" s="615" t="s">
        <v>131</v>
      </c>
      <c r="G28" s="166"/>
      <c r="H28" s="175">
        <f t="shared" si="9"/>
        <v>374317.19</v>
      </c>
      <c r="I28" s="176">
        <v>374317.19</v>
      </c>
      <c r="J28" s="176">
        <v>0</v>
      </c>
      <c r="K28" s="75"/>
      <c r="L28" s="36"/>
      <c r="M28" s="177">
        <f t="shared" si="10"/>
        <v>-6.3719194942663426E-2</v>
      </c>
      <c r="N28" s="112"/>
      <c r="O28" s="1015">
        <f>VLOOKUP(B28,'FX rates'!$B$9:$K$116,9,FALSE)</f>
        <v>35.209800000000001</v>
      </c>
      <c r="P28" s="1015">
        <f>VLOOKUP(B28,'FX rates'!$B$9:$K$116,10,FALSE)</f>
        <v>34.372733333333329</v>
      </c>
      <c r="Q28" s="112"/>
      <c r="R28" s="763" t="s">
        <v>632</v>
      </c>
      <c r="S28" s="1310">
        <f t="shared" si="7"/>
        <v>9953.6492681014934</v>
      </c>
      <c r="T28" s="889">
        <f t="shared" si="2"/>
        <v>9953.6492681014934</v>
      </c>
      <c r="U28" s="615" t="s">
        <v>131</v>
      </c>
      <c r="V28" s="199"/>
      <c r="W28" s="1310">
        <f t="shared" si="8"/>
        <v>10889.945421855697</v>
      </c>
      <c r="X28" s="739">
        <f t="shared" si="5"/>
        <v>10889.945421855697</v>
      </c>
      <c r="Y28" s="615">
        <f t="shared" si="6"/>
        <v>0</v>
      </c>
      <c r="Z28" s="35"/>
      <c r="AA28" s="36"/>
      <c r="AB28" s="177">
        <f t="shared" si="11"/>
        <v>-8.5978039143804419E-2</v>
      </c>
      <c r="AC28" s="178"/>
      <c r="AD28" s="209"/>
      <c r="AE28" s="209"/>
    </row>
    <row r="29" spans="1:31" ht="12" customHeight="1" x14ac:dyDescent="0.25">
      <c r="A29" s="2"/>
      <c r="B29" s="32" t="s">
        <v>60</v>
      </c>
      <c r="C29" s="349" t="s">
        <v>61</v>
      </c>
      <c r="D29" s="1505">
        <f t="shared" si="0"/>
        <v>22672.59</v>
      </c>
      <c r="E29" s="176">
        <v>21004.6</v>
      </c>
      <c r="F29" s="615">
        <v>1667.99</v>
      </c>
      <c r="G29" s="208"/>
      <c r="H29" s="175">
        <f t="shared" si="9"/>
        <v>21012.720000000001</v>
      </c>
      <c r="I29" s="176">
        <v>19627.22</v>
      </c>
      <c r="J29" s="176">
        <v>1385.5</v>
      </c>
      <c r="K29" s="75"/>
      <c r="L29" s="36"/>
      <c r="M29" s="177">
        <f t="shared" si="10"/>
        <v>7.8993581030918358E-2</v>
      </c>
      <c r="N29" s="2"/>
      <c r="O29" s="1015">
        <f>VLOOKUP(B29,'FX rates'!$B$9:$K$116,9,FALSE)</f>
        <v>32.213900000000002</v>
      </c>
      <c r="P29" s="1015">
        <f>VLOOKUP(B29,'FX rates'!$B$9:$K$116,10,FALSE)</f>
        <v>31.764266666666668</v>
      </c>
      <c r="Q29" s="2"/>
      <c r="R29" s="40" t="s">
        <v>60</v>
      </c>
      <c r="S29" s="1310">
        <f t="shared" si="7"/>
        <v>703.8138815852783</v>
      </c>
      <c r="T29" s="889">
        <f t="shared" si="2"/>
        <v>652.03530153132647</v>
      </c>
      <c r="U29" s="615">
        <f t="shared" si="3"/>
        <v>51.778580053951863</v>
      </c>
      <c r="V29" s="224"/>
      <c r="W29" s="1310">
        <f t="shared" si="8"/>
        <v>661.52070250847908</v>
      </c>
      <c r="X29" s="739">
        <f t="shared" si="5"/>
        <v>617.90250680009399</v>
      </c>
      <c r="Y29" s="615">
        <f t="shared" si="6"/>
        <v>43.618195708385102</v>
      </c>
      <c r="Z29" s="35"/>
      <c r="AA29" s="36"/>
      <c r="AB29" s="177">
        <f t="shared" si="11"/>
        <v>6.393326605867955E-2</v>
      </c>
      <c r="AC29" s="178"/>
      <c r="AD29" s="209"/>
      <c r="AE29" s="209"/>
    </row>
    <row r="30" spans="1:31" ht="12" customHeight="1" x14ac:dyDescent="0.25">
      <c r="A30" s="112"/>
      <c r="B30" s="42" t="s">
        <v>62</v>
      </c>
      <c r="C30" s="352" t="s">
        <v>61</v>
      </c>
      <c r="D30" s="613">
        <f t="shared" si="0"/>
        <v>282945.40000000002</v>
      </c>
      <c r="E30" s="616">
        <v>270006</v>
      </c>
      <c r="F30" s="617">
        <v>12939.4</v>
      </c>
      <c r="G30" s="166"/>
      <c r="H30" s="810">
        <f>SUM(I30:J30)</f>
        <v>278775.64999999997</v>
      </c>
      <c r="I30" s="811">
        <v>264197.15999999997</v>
      </c>
      <c r="J30" s="811">
        <v>14578.49</v>
      </c>
      <c r="K30" s="78"/>
      <c r="L30" s="36"/>
      <c r="M30" s="182">
        <f>D30/H30-1</f>
        <v>1.4957368048464925E-2</v>
      </c>
      <c r="N30" s="112"/>
      <c r="O30" s="1016">
        <f>VLOOKUP(B30,'FX rates'!$B$9:$K$116,9,FALSE)</f>
        <v>32.213900000000002</v>
      </c>
      <c r="P30" s="1016">
        <f>VLOOKUP(B30,'FX rates'!$B$9:$K$116,10,FALSE)</f>
        <v>31.764266666666668</v>
      </c>
      <c r="Q30" s="112"/>
      <c r="R30" s="46" t="s">
        <v>62</v>
      </c>
      <c r="S30" s="1311">
        <f t="shared" si="7"/>
        <v>8783.3326607458257</v>
      </c>
      <c r="T30" s="1307">
        <f t="shared" si="2"/>
        <v>8381.6613325303661</v>
      </c>
      <c r="U30" s="617">
        <f t="shared" si="3"/>
        <v>401.67132821545977</v>
      </c>
      <c r="V30" s="199"/>
      <c r="W30" s="1311">
        <f t="shared" si="8"/>
        <v>8776.391815541152</v>
      </c>
      <c r="X30" s="741">
        <f t="shared" si="5"/>
        <v>8317.4330064810765</v>
      </c>
      <c r="Y30" s="617">
        <f t="shared" si="6"/>
        <v>458.95880906007585</v>
      </c>
      <c r="Z30" s="44"/>
      <c r="AA30" s="36"/>
      <c r="AB30" s="182">
        <f>S30/W30-1</f>
        <v>7.9085407198697943E-4</v>
      </c>
      <c r="AC30" s="178"/>
      <c r="AD30" s="209"/>
      <c r="AE30" s="209"/>
    </row>
    <row r="31" spans="1:31" ht="12" customHeight="1" x14ac:dyDescent="0.25">
      <c r="A31" s="112"/>
      <c r="B31" s="72"/>
      <c r="C31" s="183"/>
      <c r="D31" s="812"/>
      <c r="E31" s="812"/>
      <c r="F31" s="812"/>
      <c r="G31" s="166"/>
      <c r="H31" s="812"/>
      <c r="I31" s="812"/>
      <c r="J31" s="812"/>
      <c r="K31" s="112"/>
      <c r="L31" s="112"/>
      <c r="M31" s="191"/>
      <c r="N31" s="52"/>
      <c r="O31" s="52"/>
      <c r="P31" s="52"/>
      <c r="Q31" s="112"/>
      <c r="R31" s="157" t="s">
        <v>30</v>
      </c>
      <c r="S31" s="185">
        <f>SUM(S17:S30)</f>
        <v>1053350.0937203343</v>
      </c>
      <c r="T31" s="29"/>
      <c r="U31" s="29"/>
      <c r="V31" s="601"/>
      <c r="W31" s="185">
        <f>SUM(W17:W30)</f>
        <v>879040.79429711332</v>
      </c>
      <c r="X31" s="29"/>
      <c r="Y31" s="29"/>
      <c r="Z31" s="199"/>
      <c r="AA31" s="112"/>
      <c r="AB31" s="184">
        <f>S31/W31-1</f>
        <v>0.19829489206197737</v>
      </c>
      <c r="AC31" s="178"/>
      <c r="AD31" s="209"/>
      <c r="AE31" s="209"/>
    </row>
    <row r="32" spans="1:31" ht="12" customHeight="1" x14ac:dyDescent="0.25">
      <c r="A32" s="187"/>
      <c r="B32" s="48"/>
      <c r="C32" s="183"/>
      <c r="D32" s="812"/>
      <c r="E32" s="812"/>
      <c r="F32" s="812"/>
      <c r="G32" s="207"/>
      <c r="H32" s="812"/>
      <c r="I32" s="812"/>
      <c r="J32" s="812"/>
      <c r="K32" s="187"/>
      <c r="L32" s="187"/>
      <c r="M32" s="191"/>
      <c r="N32" s="52"/>
      <c r="O32" s="52"/>
      <c r="P32" s="52"/>
      <c r="Q32" s="187"/>
      <c r="R32" s="48"/>
      <c r="S32" s="185"/>
      <c r="T32" s="29"/>
      <c r="U32" s="29"/>
      <c r="V32" s="675"/>
      <c r="W32" s="185"/>
      <c r="X32" s="29"/>
      <c r="Y32" s="29"/>
      <c r="Z32" s="807"/>
      <c r="AA32" s="187"/>
      <c r="AB32" s="191"/>
      <c r="AC32" s="178"/>
      <c r="AD32" s="209"/>
      <c r="AE32" s="209"/>
    </row>
    <row r="33" spans="1:31" ht="12" customHeight="1" x14ac:dyDescent="0.25">
      <c r="A33" s="187"/>
      <c r="B33" s="20" t="s">
        <v>64</v>
      </c>
      <c r="C33" s="118"/>
      <c r="D33" s="812"/>
      <c r="E33" s="812"/>
      <c r="F33" s="29"/>
      <c r="G33" s="207"/>
      <c r="H33" s="211"/>
      <c r="I33" s="29"/>
      <c r="J33" s="29"/>
      <c r="K33" s="187"/>
      <c r="L33" s="187"/>
      <c r="M33" s="184"/>
      <c r="N33" s="52"/>
      <c r="O33" s="52"/>
      <c r="P33" s="52"/>
      <c r="Q33" s="187"/>
      <c r="R33" s="395" t="s">
        <v>64</v>
      </c>
      <c r="S33" s="185"/>
      <c r="T33" s="29"/>
      <c r="U33" s="29"/>
      <c r="V33" s="807"/>
      <c r="W33" s="185"/>
      <c r="X33" s="29"/>
      <c r="Y33" s="29"/>
      <c r="Z33" s="807"/>
      <c r="AA33" s="187"/>
      <c r="AB33" s="184"/>
      <c r="AC33" s="178"/>
      <c r="AD33" s="209"/>
      <c r="AE33" s="209"/>
    </row>
    <row r="34" spans="1:31" ht="12" customHeight="1" x14ac:dyDescent="0.25">
      <c r="A34" s="112"/>
      <c r="B34" s="26" t="s">
        <v>65</v>
      </c>
      <c r="C34" s="1270" t="s">
        <v>66</v>
      </c>
      <c r="D34" s="612">
        <f t="shared" si="0"/>
        <v>1261.48</v>
      </c>
      <c r="E34" s="1676">
        <v>1261.48</v>
      </c>
      <c r="F34" s="614" t="s">
        <v>131</v>
      </c>
      <c r="G34" s="166"/>
      <c r="H34" s="168">
        <f>SUM(I34:J34)</f>
        <v>2169.73</v>
      </c>
      <c r="I34" s="169">
        <v>2169.73</v>
      </c>
      <c r="J34" s="169">
        <v>0</v>
      </c>
      <c r="K34" s="64"/>
      <c r="L34" s="36"/>
      <c r="M34" s="170">
        <f>D34/H34-1</f>
        <v>-0.4186004710263489</v>
      </c>
      <c r="N34" s="112"/>
      <c r="O34" s="1014">
        <f>VLOOKUP(B34,'FX rates'!$B$9:$K$116,9,FALSE)</f>
        <v>3.6721599999999999</v>
      </c>
      <c r="P34" s="1014">
        <f>VLOOKUP(B34,'FX rates'!$B$9:$K$116,10,FALSE)</f>
        <v>3.6724250000000005</v>
      </c>
      <c r="Q34" s="112"/>
      <c r="R34" s="31" t="s">
        <v>65</v>
      </c>
      <c r="S34" s="1309">
        <f>SUM(T34:U34)</f>
        <v>343.52533658664112</v>
      </c>
      <c r="T34" s="1256">
        <f t="shared" si="2"/>
        <v>343.52533658664112</v>
      </c>
      <c r="U34" s="1308" t="s">
        <v>131</v>
      </c>
      <c r="V34" s="199"/>
      <c r="W34" s="1309">
        <f>SUM(X34:Y34)</f>
        <v>590.81669469083772</v>
      </c>
      <c r="X34" s="727">
        <f t="shared" si="5"/>
        <v>590.81669469083772</v>
      </c>
      <c r="Y34" s="614">
        <f t="shared" si="6"/>
        <v>0</v>
      </c>
      <c r="Z34" s="806"/>
      <c r="AA34" s="36"/>
      <c r="AB34" s="170">
        <f>S34/W34-1</f>
        <v>-0.41855851455517712</v>
      </c>
      <c r="AC34" s="178"/>
      <c r="AD34" s="209"/>
      <c r="AE34" s="209"/>
    </row>
    <row r="35" spans="1:31" ht="12" customHeight="1" x14ac:dyDescent="0.25">
      <c r="A35" s="112"/>
      <c r="B35" s="142" t="s">
        <v>165</v>
      </c>
      <c r="C35" s="349" t="s">
        <v>68</v>
      </c>
      <c r="D35" s="1505">
        <f t="shared" si="0"/>
        <v>505.82</v>
      </c>
      <c r="E35" s="176">
        <v>505.82</v>
      </c>
      <c r="F35" s="615">
        <v>0</v>
      </c>
      <c r="G35" s="166"/>
      <c r="H35" s="175">
        <f>SUM(I35:J35)</f>
        <v>905.12</v>
      </c>
      <c r="I35" s="176">
        <v>905.12</v>
      </c>
      <c r="J35" s="176">
        <v>0</v>
      </c>
      <c r="K35" s="75"/>
      <c r="L35" s="36"/>
      <c r="M35" s="177">
        <f>D35/H35-1</f>
        <v>-0.44115697366095108</v>
      </c>
      <c r="N35" s="112"/>
      <c r="O35" s="1015">
        <f>VLOOKUP(B35,'FX rates'!$B$9:$K$116,9,FALSE)</f>
        <v>0.70638299999999998</v>
      </c>
      <c r="P35" s="1015">
        <f>VLOOKUP(B35,'FX rates'!$B$9:$K$116,10,FALSE)</f>
        <v>0.70687500000000014</v>
      </c>
      <c r="Q35" s="112"/>
      <c r="R35" s="763" t="s">
        <v>165</v>
      </c>
      <c r="S35" s="1310">
        <f t="shared" ref="S35:S54" si="12">SUM(T35:U35)</f>
        <v>716.07046035932353</v>
      </c>
      <c r="T35" s="921">
        <f t="shared" si="2"/>
        <v>716.07046035932353</v>
      </c>
      <c r="U35" s="1169">
        <f t="shared" si="3"/>
        <v>0</v>
      </c>
      <c r="V35" s="199"/>
      <c r="W35" s="1310">
        <f t="shared" ref="W35:W54" si="13">SUM(X35:Y35)</f>
        <v>1280.4526967285585</v>
      </c>
      <c r="X35" s="739">
        <f t="shared" si="5"/>
        <v>1280.4526967285585</v>
      </c>
      <c r="Y35" s="615">
        <f t="shared" si="6"/>
        <v>0</v>
      </c>
      <c r="Z35" s="35"/>
      <c r="AA35" s="36"/>
      <c r="AB35" s="177">
        <f>S35/W35-1</f>
        <v>-0.44076773613830544</v>
      </c>
      <c r="AC35" s="178"/>
      <c r="AD35" s="209"/>
      <c r="AE35" s="209"/>
    </row>
    <row r="36" spans="1:31" ht="12" customHeight="1" x14ac:dyDescent="0.25">
      <c r="A36" s="112"/>
      <c r="B36" s="142" t="s">
        <v>166</v>
      </c>
      <c r="C36" s="349" t="s">
        <v>70</v>
      </c>
      <c r="D36" s="1505">
        <f t="shared" si="0"/>
        <v>2040.7</v>
      </c>
      <c r="E36" s="176">
        <v>1967.75</v>
      </c>
      <c r="F36" s="615">
        <v>72.95</v>
      </c>
      <c r="G36" s="166"/>
      <c r="H36" s="175">
        <f t="shared" ref="H36:H53" si="14">SUM(I36:J36)</f>
        <v>2148.2799999999997</v>
      </c>
      <c r="I36" s="176">
        <v>2122.16</v>
      </c>
      <c r="J36" s="176">
        <v>26.12</v>
      </c>
      <c r="K36" s="75"/>
      <c r="L36" s="36"/>
      <c r="M36" s="177">
        <f t="shared" ref="M36:M53" si="15">D36/H36-1</f>
        <v>-5.0077271119220779E-2</v>
      </c>
      <c r="N36" s="112"/>
      <c r="O36" s="1015">
        <f>VLOOKUP(B36,'FX rates'!$B$9:$K$116,9,FALSE)</f>
        <v>0.90380700000000003</v>
      </c>
      <c r="P36" s="1015">
        <f>VLOOKUP(B36,'FX rates'!$B$9:$K$116,10,FALSE)</f>
        <v>0.90706666666666669</v>
      </c>
      <c r="Q36" s="112"/>
      <c r="R36" s="763" t="s">
        <v>166</v>
      </c>
      <c r="S36" s="1310">
        <f t="shared" si="12"/>
        <v>2257.8935547080291</v>
      </c>
      <c r="T36" s="921">
        <f t="shared" si="2"/>
        <v>2177.1794199425317</v>
      </c>
      <c r="U36" s="1169">
        <f t="shared" si="3"/>
        <v>80.714134765497505</v>
      </c>
      <c r="V36" s="199"/>
      <c r="W36" s="1310">
        <f t="shared" si="13"/>
        <v>2368.3815963545494</v>
      </c>
      <c r="X36" s="739">
        <f t="shared" si="5"/>
        <v>2339.5854769954431</v>
      </c>
      <c r="Y36" s="615">
        <f t="shared" si="6"/>
        <v>28.796119359106278</v>
      </c>
      <c r="Z36" s="35"/>
      <c r="AA36" s="36"/>
      <c r="AB36" s="177">
        <f t="shared" ref="AB36:AB53" si="16">S36/W36-1</f>
        <v>-4.6651283651496511E-2</v>
      </c>
      <c r="AC36" s="178"/>
      <c r="AD36" s="209"/>
      <c r="AE36" s="209"/>
    </row>
    <row r="37" spans="1:31" ht="12" customHeight="1" x14ac:dyDescent="0.25">
      <c r="A37" s="112"/>
      <c r="B37" s="142" t="s">
        <v>167</v>
      </c>
      <c r="C37" s="349" t="s">
        <v>70</v>
      </c>
      <c r="D37" s="1505">
        <f t="shared" si="0"/>
        <v>519908</v>
      </c>
      <c r="E37" s="176" t="s">
        <v>131</v>
      </c>
      <c r="F37" s="615">
        <v>519908</v>
      </c>
      <c r="G37" s="166"/>
      <c r="H37" s="175">
        <f t="shared" si="14"/>
        <v>371292.6</v>
      </c>
      <c r="I37" s="176">
        <v>0</v>
      </c>
      <c r="J37" s="176">
        <v>371292.6</v>
      </c>
      <c r="K37" s="75"/>
      <c r="L37" s="36"/>
      <c r="M37" s="177">
        <f t="shared" si="15"/>
        <v>0.40026491236291828</v>
      </c>
      <c r="N37" s="112"/>
      <c r="O37" s="1015">
        <f>VLOOKUP(B37,'FX rates'!$B$9:$K$116,9,FALSE)</f>
        <v>0.90380700000000003</v>
      </c>
      <c r="P37" s="1015">
        <f>VLOOKUP(B37,'FX rates'!$B$9:$K$116,10,FALSE)</f>
        <v>0.90706666666666669</v>
      </c>
      <c r="Q37" s="112"/>
      <c r="R37" s="763" t="s">
        <v>167</v>
      </c>
      <c r="S37" s="1310">
        <f t="shared" si="12"/>
        <v>575242.28070816002</v>
      </c>
      <c r="T37" s="921" t="s">
        <v>131</v>
      </c>
      <c r="U37" s="1169">
        <f t="shared" si="3"/>
        <v>575242.28070816002</v>
      </c>
      <c r="V37" s="199"/>
      <c r="W37" s="1310">
        <f t="shared" si="13"/>
        <v>409333.30883433775</v>
      </c>
      <c r="X37" s="739">
        <f t="shared" si="5"/>
        <v>0</v>
      </c>
      <c r="Y37" s="615">
        <f t="shared" si="6"/>
        <v>409333.30883433775</v>
      </c>
      <c r="Z37" s="35"/>
      <c r="AA37" s="36"/>
      <c r="AB37" s="177">
        <f>S37/W37-1</f>
        <v>0.40531510212614452</v>
      </c>
      <c r="AC37" s="178"/>
      <c r="AD37" s="209"/>
      <c r="AE37" s="209"/>
    </row>
    <row r="38" spans="1:31" ht="12" customHeight="1" x14ac:dyDescent="0.25">
      <c r="A38" s="112"/>
      <c r="B38" s="32" t="s">
        <v>170</v>
      </c>
      <c r="C38" s="349" t="s">
        <v>70</v>
      </c>
      <c r="D38" s="1505">
        <f t="shared" si="0"/>
        <v>27583.4</v>
      </c>
      <c r="E38" s="176">
        <v>27583.4</v>
      </c>
      <c r="F38" s="615">
        <v>0</v>
      </c>
      <c r="G38" s="166"/>
      <c r="H38" s="175">
        <f t="shared" si="14"/>
        <v>45360.93</v>
      </c>
      <c r="I38" s="176">
        <v>45360.93</v>
      </c>
      <c r="J38" s="176">
        <v>0</v>
      </c>
      <c r="K38" s="75"/>
      <c r="L38" s="36"/>
      <c r="M38" s="177">
        <f t="shared" si="15"/>
        <v>-0.39191282012956963</v>
      </c>
      <c r="N38" s="112"/>
      <c r="O38" s="1015">
        <f>VLOOKUP(B38,'FX rates'!$B$9:$K$116,9,FALSE)</f>
        <v>0.90380700000000003</v>
      </c>
      <c r="P38" s="1015">
        <f>VLOOKUP(B38,'FX rates'!$B$9:$K$116,10,FALSE)</f>
        <v>0.90706666666666669</v>
      </c>
      <c r="Q38" s="112"/>
      <c r="R38" s="40" t="s">
        <v>170</v>
      </c>
      <c r="S38" s="1310">
        <f t="shared" si="12"/>
        <v>30519.126317897517</v>
      </c>
      <c r="T38" s="921">
        <f t="shared" si="2"/>
        <v>30519.126317897517</v>
      </c>
      <c r="U38" s="1169">
        <f t="shared" si="3"/>
        <v>0</v>
      </c>
      <c r="V38" s="199"/>
      <c r="W38" s="1310">
        <f t="shared" si="13"/>
        <v>50008.374981625755</v>
      </c>
      <c r="X38" s="739">
        <f t="shared" si="5"/>
        <v>50008.374981625755</v>
      </c>
      <c r="Y38" s="615">
        <f t="shared" si="6"/>
        <v>0</v>
      </c>
      <c r="Z38" s="35"/>
      <c r="AA38" s="36"/>
      <c r="AB38" s="177">
        <f t="shared" si="16"/>
        <v>-0.38971969536880657</v>
      </c>
      <c r="AC38" s="178"/>
      <c r="AD38" s="209"/>
      <c r="AE38" s="209"/>
    </row>
    <row r="39" spans="1:31" ht="12" customHeight="1" x14ac:dyDescent="0.25">
      <c r="A39" s="199"/>
      <c r="B39" s="32" t="s">
        <v>74</v>
      </c>
      <c r="C39" s="349" t="s">
        <v>75</v>
      </c>
      <c r="D39" s="1505">
        <f t="shared" si="0"/>
        <v>12792.7</v>
      </c>
      <c r="E39" s="176">
        <v>12788.7</v>
      </c>
      <c r="F39" s="615">
        <v>4</v>
      </c>
      <c r="G39" s="601"/>
      <c r="H39" s="175">
        <f t="shared" si="14"/>
        <v>2727.88</v>
      </c>
      <c r="I39" s="176">
        <v>2727.88</v>
      </c>
      <c r="J39" s="176">
        <v>0</v>
      </c>
      <c r="K39" s="75"/>
      <c r="L39" s="36"/>
      <c r="M39" s="177">
        <f t="shared" si="15"/>
        <v>3.6896124462952917</v>
      </c>
      <c r="N39" s="199"/>
      <c r="O39" s="1015">
        <f>VLOOKUP(B39,'FX rates'!$B$9:$K$116,9,FALSE)</f>
        <v>3.0224500000000001</v>
      </c>
      <c r="P39" s="1015">
        <f>VLOOKUP(B39,'FX rates'!$B$9:$K$116,10,FALSE)</f>
        <v>2.7519500000000003</v>
      </c>
      <c r="Q39" s="199"/>
      <c r="R39" s="40" t="s">
        <v>74</v>
      </c>
      <c r="S39" s="1310">
        <f t="shared" si="12"/>
        <v>4232.559678406591</v>
      </c>
      <c r="T39" s="921">
        <f t="shared" si="2"/>
        <v>4231.2362487386063</v>
      </c>
      <c r="U39" s="1169">
        <f t="shared" si="3"/>
        <v>1.3234296679845821</v>
      </c>
      <c r="V39" s="199"/>
      <c r="W39" s="1310">
        <f t="shared" si="13"/>
        <v>991.2534748087719</v>
      </c>
      <c r="X39" s="739">
        <f t="shared" si="5"/>
        <v>991.2534748087719</v>
      </c>
      <c r="Y39" s="615">
        <f t="shared" si="6"/>
        <v>0</v>
      </c>
      <c r="Z39" s="35"/>
      <c r="AA39" s="36"/>
      <c r="AB39" s="177">
        <f t="shared" si="16"/>
        <v>3.269906523377502</v>
      </c>
      <c r="AC39" s="178"/>
      <c r="AD39" s="209"/>
      <c r="AE39" s="209"/>
    </row>
    <row r="40" spans="1:31" ht="12" customHeight="1" x14ac:dyDescent="0.25">
      <c r="A40" s="112"/>
      <c r="B40" s="32" t="s">
        <v>76</v>
      </c>
      <c r="C40" s="349" t="s">
        <v>77</v>
      </c>
      <c r="D40" s="1505">
        <f t="shared" si="0"/>
        <v>18360.7</v>
      </c>
      <c r="E40" s="176">
        <v>18360.7</v>
      </c>
      <c r="F40" s="615">
        <v>0</v>
      </c>
      <c r="G40" s="166"/>
      <c r="H40" s="175">
        <f t="shared" si="14"/>
        <v>11750.98</v>
      </c>
      <c r="I40" s="176">
        <v>11750.98</v>
      </c>
      <c r="J40" s="176">
        <v>0</v>
      </c>
      <c r="K40" s="75"/>
      <c r="L40" s="36"/>
      <c r="M40" s="177">
        <f t="shared" si="15"/>
        <v>0.56248244827239957</v>
      </c>
      <c r="N40" s="112"/>
      <c r="O40" s="1015">
        <f>VLOOKUP(B40,'FX rates'!$B$9:$K$116,9,FALSE)</f>
        <v>9.7287599999999994</v>
      </c>
      <c r="P40" s="1015">
        <f>VLOOKUP(B40,'FX rates'!$B$9:$K$116,10,FALSE)</f>
        <v>9.7567166666666676</v>
      </c>
      <c r="Q40" s="112"/>
      <c r="R40" s="40" t="s">
        <v>76</v>
      </c>
      <c r="S40" s="1310">
        <f t="shared" si="12"/>
        <v>1887.2600413619004</v>
      </c>
      <c r="T40" s="921">
        <f t="shared" si="2"/>
        <v>1887.2600413619004</v>
      </c>
      <c r="U40" s="1169">
        <f t="shared" si="3"/>
        <v>0</v>
      </c>
      <c r="V40" s="199"/>
      <c r="W40" s="1310">
        <f t="shared" si="13"/>
        <v>1204.3990208454686</v>
      </c>
      <c r="X40" s="739">
        <f t="shared" si="5"/>
        <v>1204.3990208454686</v>
      </c>
      <c r="Y40" s="615">
        <f t="shared" si="6"/>
        <v>0</v>
      </c>
      <c r="Z40" s="35"/>
      <c r="AA40" s="36"/>
      <c r="AB40" s="177">
        <f t="shared" si="16"/>
        <v>0.56697241420627731</v>
      </c>
      <c r="AC40" s="178"/>
      <c r="AD40" s="209"/>
      <c r="AE40" s="209"/>
    </row>
    <row r="41" spans="1:31" ht="12" customHeight="1" x14ac:dyDescent="0.25">
      <c r="A41" s="112"/>
      <c r="B41" s="32" t="s">
        <v>78</v>
      </c>
      <c r="C41" s="349" t="s">
        <v>70</v>
      </c>
      <c r="D41" s="1505">
        <f t="shared" si="0"/>
        <v>18.579999999999998</v>
      </c>
      <c r="E41" s="176">
        <v>18.579999999999998</v>
      </c>
      <c r="F41" s="615">
        <v>0</v>
      </c>
      <c r="G41" s="166"/>
      <c r="H41" s="175">
        <f t="shared" si="14"/>
        <v>32.26</v>
      </c>
      <c r="I41" s="176">
        <v>32.26</v>
      </c>
      <c r="J41" s="176">
        <v>0</v>
      </c>
      <c r="K41" s="75"/>
      <c r="L41" s="36"/>
      <c r="M41" s="177">
        <f t="shared" si="15"/>
        <v>-0.42405455672659642</v>
      </c>
      <c r="N41" s="112"/>
      <c r="O41" s="1015">
        <f>VLOOKUP(B41,'FX rates'!$B$9:$K$116,9,FALSE)</f>
        <v>0.90380700000000003</v>
      </c>
      <c r="P41" s="1015">
        <f>VLOOKUP(B41,'FX rates'!$B$9:$K$116,10,FALSE)</f>
        <v>0.90706666666666669</v>
      </c>
      <c r="Q41" s="112"/>
      <c r="R41" s="40" t="s">
        <v>78</v>
      </c>
      <c r="S41" s="1310">
        <f t="shared" si="12"/>
        <v>20.557486277490657</v>
      </c>
      <c r="T41" s="921">
        <f t="shared" si="2"/>
        <v>20.557486277490657</v>
      </c>
      <c r="U41" s="1169">
        <f t="shared" si="3"/>
        <v>0</v>
      </c>
      <c r="V41" s="199"/>
      <c r="W41" s="1310">
        <f t="shared" si="13"/>
        <v>35.565191827135088</v>
      </c>
      <c r="X41" s="739">
        <f t="shared" si="5"/>
        <v>35.565191827135088</v>
      </c>
      <c r="Y41" s="615">
        <f t="shared" si="6"/>
        <v>0</v>
      </c>
      <c r="Z41" s="35"/>
      <c r="AA41" s="36"/>
      <c r="AB41" s="177">
        <f t="shared" si="16"/>
        <v>-0.42197735422290172</v>
      </c>
      <c r="AC41" s="178"/>
      <c r="AD41" s="209"/>
      <c r="AE41" s="209"/>
    </row>
    <row r="42" spans="1:31" ht="12" customHeight="1" x14ac:dyDescent="0.25">
      <c r="A42" s="112"/>
      <c r="B42" s="32" t="s">
        <v>79</v>
      </c>
      <c r="C42" s="349" t="s">
        <v>70</v>
      </c>
      <c r="D42" s="1505">
        <f t="shared" si="0"/>
        <v>16156.1</v>
      </c>
      <c r="E42" s="176">
        <v>12578.7</v>
      </c>
      <c r="F42" s="615">
        <v>3577.4</v>
      </c>
      <c r="G42" s="166"/>
      <c r="H42" s="175">
        <f t="shared" si="14"/>
        <v>20802.099999999999</v>
      </c>
      <c r="I42" s="176">
        <v>17110</v>
      </c>
      <c r="J42" s="176">
        <v>3692.1</v>
      </c>
      <c r="K42" s="75"/>
      <c r="L42" s="36"/>
      <c r="M42" s="177">
        <f t="shared" si="15"/>
        <v>-0.22334283557910006</v>
      </c>
      <c r="N42" s="112"/>
      <c r="O42" s="1015">
        <f>VLOOKUP(B42,'FX rates'!$B$9:$K$116,9,FALSE)</f>
        <v>0.90380700000000003</v>
      </c>
      <c r="P42" s="1015">
        <f>VLOOKUP(B42,'FX rates'!$B$9:$K$116,10,FALSE)</f>
        <v>0.90706666666666669</v>
      </c>
      <c r="Q42" s="112"/>
      <c r="R42" s="40" t="s">
        <v>79</v>
      </c>
      <c r="S42" s="1310">
        <f t="shared" si="12"/>
        <v>17875.608398695738</v>
      </c>
      <c r="T42" s="921">
        <f t="shared" si="2"/>
        <v>13917.462467097512</v>
      </c>
      <c r="U42" s="1169">
        <f t="shared" si="3"/>
        <v>3958.1459315982283</v>
      </c>
      <c r="V42" s="199"/>
      <c r="W42" s="1310">
        <f t="shared" si="13"/>
        <v>22933.374981625755</v>
      </c>
      <c r="X42" s="739">
        <f t="shared" si="5"/>
        <v>18863.001616933707</v>
      </c>
      <c r="Y42" s="615">
        <f t="shared" si="6"/>
        <v>4070.3733646920473</v>
      </c>
      <c r="Z42" s="35"/>
      <c r="AA42" s="36"/>
      <c r="AB42" s="177">
        <f t="shared" si="16"/>
        <v>-0.22054174699460083</v>
      </c>
      <c r="AC42" s="178"/>
      <c r="AD42" s="209"/>
      <c r="AE42" s="209"/>
    </row>
    <row r="43" spans="1:31" ht="12" customHeight="1" x14ac:dyDescent="0.25">
      <c r="A43" s="112"/>
      <c r="B43" s="142" t="s">
        <v>603</v>
      </c>
      <c r="C43" s="349" t="s">
        <v>81</v>
      </c>
      <c r="D43" s="1505">
        <f t="shared" si="0"/>
        <v>5823.75</v>
      </c>
      <c r="E43" s="176">
        <v>5823.75</v>
      </c>
      <c r="F43" s="615">
        <v>0</v>
      </c>
      <c r="G43" s="166"/>
      <c r="H43" s="175">
        <f t="shared" si="14"/>
        <v>20144.25</v>
      </c>
      <c r="I43" s="176">
        <v>20144.25</v>
      </c>
      <c r="J43" s="176">
        <v>0</v>
      </c>
      <c r="K43" s="75"/>
      <c r="L43" s="36"/>
      <c r="M43" s="177">
        <f t="shared" si="15"/>
        <v>-0.71089765069436694</v>
      </c>
      <c r="N43" s="112"/>
      <c r="O43" s="1015">
        <f>VLOOKUP(B43,'FX rates'!$B$9:$K$116,9,FALSE)</f>
        <v>10.021100000000001</v>
      </c>
      <c r="P43" s="1015">
        <f>VLOOKUP(B43,'FX rates'!$B$9:$K$116,10,FALSE)</f>
        <v>7.720041666666666</v>
      </c>
      <c r="Q43" s="112"/>
      <c r="R43" s="763" t="s">
        <v>603</v>
      </c>
      <c r="S43" s="1310">
        <f t="shared" si="12"/>
        <v>581.14877608246593</v>
      </c>
      <c r="T43" s="921">
        <f t="shared" si="2"/>
        <v>581.14877608246593</v>
      </c>
      <c r="U43" s="1169">
        <f t="shared" si="3"/>
        <v>0</v>
      </c>
      <c r="V43" s="199"/>
      <c r="W43" s="1310">
        <f t="shared" si="13"/>
        <v>2609.3447250392651</v>
      </c>
      <c r="X43" s="739">
        <f t="shared" si="5"/>
        <v>2609.3447250392651</v>
      </c>
      <c r="Y43" s="615">
        <f t="shared" si="6"/>
        <v>0</v>
      </c>
      <c r="Z43" s="35"/>
      <c r="AA43" s="36"/>
      <c r="AB43" s="177">
        <f t="shared" si="16"/>
        <v>-0.77728171731938533</v>
      </c>
      <c r="AC43" s="178"/>
      <c r="AD43" s="209"/>
      <c r="AE43" s="209"/>
    </row>
    <row r="44" spans="1:31" ht="12" customHeight="1" x14ac:dyDescent="0.25">
      <c r="A44" s="112"/>
      <c r="B44" s="32" t="s">
        <v>82</v>
      </c>
      <c r="C44" s="349" t="s">
        <v>70</v>
      </c>
      <c r="D44" s="1505">
        <f t="shared" si="0"/>
        <v>31997</v>
      </c>
      <c r="E44" s="176">
        <v>31954</v>
      </c>
      <c r="F44" s="615">
        <v>43</v>
      </c>
      <c r="G44" s="166"/>
      <c r="H44" s="175">
        <f t="shared" si="14"/>
        <v>44371</v>
      </c>
      <c r="I44" s="176">
        <v>44271</v>
      </c>
      <c r="J44" s="176">
        <v>100</v>
      </c>
      <c r="K44" s="75"/>
      <c r="L44" s="36"/>
      <c r="M44" s="177">
        <f t="shared" si="15"/>
        <v>-0.2788758423294494</v>
      </c>
      <c r="N44" s="112"/>
      <c r="O44" s="1015">
        <f>VLOOKUP(B44,'FX rates'!$B$9:$K$116,9,FALSE)</f>
        <v>0.90380700000000003</v>
      </c>
      <c r="P44" s="1015">
        <f>VLOOKUP(B44,'FX rates'!$B$9:$K$116,10,FALSE)</f>
        <v>0.90706666666666669</v>
      </c>
      <c r="Q44" s="112"/>
      <c r="R44" s="40" t="s">
        <v>82</v>
      </c>
      <c r="S44" s="1310">
        <f t="shared" si="12"/>
        <v>35402.46977507366</v>
      </c>
      <c r="T44" s="921">
        <f t="shared" si="2"/>
        <v>35354.893246013802</v>
      </c>
      <c r="U44" s="1169">
        <f t="shared" si="3"/>
        <v>47.576529059854593</v>
      </c>
      <c r="V44" s="199"/>
      <c r="W44" s="1310">
        <f t="shared" si="13"/>
        <v>48917.021902102009</v>
      </c>
      <c r="X44" s="739">
        <f t="shared" si="5"/>
        <v>48806.776422166688</v>
      </c>
      <c r="Y44" s="615">
        <f t="shared" si="6"/>
        <v>110.24547993532265</v>
      </c>
      <c r="Z44" s="35"/>
      <c r="AA44" s="36"/>
      <c r="AB44" s="177">
        <f t="shared" si="16"/>
        <v>-0.27627503886224147</v>
      </c>
      <c r="AC44" s="178"/>
      <c r="AD44" s="209"/>
      <c r="AE44" s="209"/>
    </row>
    <row r="45" spans="1:31" ht="12" customHeight="1" x14ac:dyDescent="0.25">
      <c r="A45" s="112"/>
      <c r="B45" s="32" t="s">
        <v>83</v>
      </c>
      <c r="C45" s="349" t="s">
        <v>70</v>
      </c>
      <c r="D45" s="1505">
        <f t="shared" si="0"/>
        <v>21191.43</v>
      </c>
      <c r="E45" s="176">
        <v>21018.9</v>
      </c>
      <c r="F45" s="615">
        <v>172.53</v>
      </c>
      <c r="G45" s="166"/>
      <c r="H45" s="175">
        <f t="shared" si="14"/>
        <v>22812.51</v>
      </c>
      <c r="I45" s="176">
        <v>22483.09</v>
      </c>
      <c r="J45" s="176">
        <v>329.42</v>
      </c>
      <c r="K45" s="75"/>
      <c r="L45" s="36"/>
      <c r="M45" s="177">
        <f t="shared" si="15"/>
        <v>-7.1061009945858622E-2</v>
      </c>
      <c r="N45" s="112"/>
      <c r="O45" s="1015">
        <f>VLOOKUP(B45,'FX rates'!$B$9:$K$116,9,FALSE)</f>
        <v>0.90380700000000003</v>
      </c>
      <c r="P45" s="1015">
        <f>VLOOKUP(B45,'FX rates'!$B$9:$K$116,10,FALSE)</f>
        <v>0.90706666666666669</v>
      </c>
      <c r="Q45" s="112"/>
      <c r="R45" s="40" t="s">
        <v>83</v>
      </c>
      <c r="S45" s="1310">
        <f t="shared" si="12"/>
        <v>23446.853144531964</v>
      </c>
      <c r="T45" s="921">
        <f t="shared" si="2"/>
        <v>23255.960619911111</v>
      </c>
      <c r="U45" s="1169">
        <f t="shared" si="3"/>
        <v>190.89252462085378</v>
      </c>
      <c r="V45" s="199"/>
      <c r="W45" s="1310">
        <f t="shared" si="13"/>
        <v>25149.761134793473</v>
      </c>
      <c r="X45" s="739">
        <f t="shared" si="5"/>
        <v>24786.590474790533</v>
      </c>
      <c r="Y45" s="615">
        <f t="shared" si="6"/>
        <v>363.17066000293988</v>
      </c>
      <c r="Z45" s="35"/>
      <c r="AA45" s="36"/>
      <c r="AB45" s="177">
        <f t="shared" si="16"/>
        <v>-6.7710702345622598E-2</v>
      </c>
      <c r="AC45" s="178"/>
      <c r="AD45" s="209"/>
      <c r="AE45" s="209"/>
    </row>
    <row r="46" spans="1:31" ht="12" customHeight="1" x14ac:dyDescent="0.25">
      <c r="A46" s="112"/>
      <c r="B46" s="32" t="s">
        <v>84</v>
      </c>
      <c r="C46" s="349" t="s">
        <v>85</v>
      </c>
      <c r="D46" s="1505">
        <f t="shared" si="0"/>
        <v>379199</v>
      </c>
      <c r="E46" s="176">
        <v>250481</v>
      </c>
      <c r="F46" s="615">
        <v>128718</v>
      </c>
      <c r="G46" s="166"/>
      <c r="H46" s="175">
        <f t="shared" si="14"/>
        <v>336257.94</v>
      </c>
      <c r="I46" s="176">
        <v>266110.69</v>
      </c>
      <c r="J46" s="176">
        <v>70147.25</v>
      </c>
      <c r="K46" s="75"/>
      <c r="L46" s="36"/>
      <c r="M46" s="177">
        <f t="shared" si="15"/>
        <v>0.1277027391531631</v>
      </c>
      <c r="N46" s="112"/>
      <c r="O46" s="1015">
        <f>VLOOKUP(B46,'FX rates'!$B$9:$K$116,9,FALSE)</f>
        <v>14.6919</v>
      </c>
      <c r="P46" s="1015">
        <f>VLOOKUP(B46,'FX rates'!$B$9:$K$116,10,FALSE)</f>
        <v>12.923733333333333</v>
      </c>
      <c r="Q46" s="112"/>
      <c r="R46" s="40" t="s">
        <v>84</v>
      </c>
      <c r="S46" s="1310">
        <f t="shared" si="12"/>
        <v>25810.072216663604</v>
      </c>
      <c r="T46" s="921">
        <f t="shared" si="2"/>
        <v>17048.918111340263</v>
      </c>
      <c r="U46" s="1169">
        <f t="shared" si="3"/>
        <v>8761.1541053233414</v>
      </c>
      <c r="V46" s="199"/>
      <c r="W46" s="1310">
        <f t="shared" si="13"/>
        <v>26018.638061241334</v>
      </c>
      <c r="X46" s="739">
        <f t="shared" si="5"/>
        <v>20590.85274636844</v>
      </c>
      <c r="Y46" s="615">
        <f t="shared" si="6"/>
        <v>5427.7853148728955</v>
      </c>
      <c r="Z46" s="35"/>
      <c r="AA46" s="36"/>
      <c r="AB46" s="177">
        <f t="shared" si="16"/>
        <v>-8.0160169831648975E-3</v>
      </c>
      <c r="AC46" s="178"/>
      <c r="AD46" s="209"/>
      <c r="AE46" s="209"/>
    </row>
    <row r="47" spans="1:31" ht="12" customHeight="1" x14ac:dyDescent="0.25">
      <c r="A47" s="112"/>
      <c r="B47" s="32" t="s">
        <v>86</v>
      </c>
      <c r="C47" s="349" t="s">
        <v>87</v>
      </c>
      <c r="D47" s="1505">
        <f t="shared" si="0"/>
        <v>5066.7800000000007</v>
      </c>
      <c r="E47" s="176">
        <v>4996.8900000000003</v>
      </c>
      <c r="F47" s="615">
        <v>69.89</v>
      </c>
      <c r="G47" s="166"/>
      <c r="H47" s="175">
        <f t="shared" si="14"/>
        <v>462.56</v>
      </c>
      <c r="I47" s="176">
        <v>458.13</v>
      </c>
      <c r="J47" s="176">
        <v>4.43</v>
      </c>
      <c r="K47" s="75"/>
      <c r="L47" s="36"/>
      <c r="M47" s="177">
        <f t="shared" si="15"/>
        <v>9.953778969214806</v>
      </c>
      <c r="N47" s="112"/>
      <c r="O47" s="1015">
        <f>VLOOKUP(B47,'FX rates'!$B$9:$K$116,9,FALSE)</f>
        <v>339.55200000000002</v>
      </c>
      <c r="P47" s="1015">
        <f>VLOOKUP(B47,'FX rates'!$B$9:$K$116,10,FALSE)</f>
        <v>227.18299999999999</v>
      </c>
      <c r="Q47" s="112"/>
      <c r="R47" s="40" t="s">
        <v>86</v>
      </c>
      <c r="S47" s="1310">
        <f t="shared" si="12"/>
        <v>14.921955989067948</v>
      </c>
      <c r="T47" s="921">
        <f t="shared" si="2"/>
        <v>14.716125954198473</v>
      </c>
      <c r="U47" s="1169">
        <f t="shared" si="3"/>
        <v>0.20583003486947507</v>
      </c>
      <c r="V47" s="199"/>
      <c r="W47" s="1310">
        <f t="shared" si="13"/>
        <v>2.0360678395830676</v>
      </c>
      <c r="X47" s="739">
        <f t="shared" si="5"/>
        <v>2.0165681411021072</v>
      </c>
      <c r="Y47" s="615">
        <f t="shared" si="6"/>
        <v>1.9499698480960281E-2</v>
      </c>
      <c r="Z47" s="35"/>
      <c r="AA47" s="36"/>
      <c r="AB47" s="177">
        <f t="shared" si="16"/>
        <v>6.3288108082506556</v>
      </c>
      <c r="AC47" s="178"/>
      <c r="AD47" s="209"/>
      <c r="AE47" s="209"/>
    </row>
    <row r="48" spans="1:31" ht="12" customHeight="1" x14ac:dyDescent="0.25">
      <c r="A48" s="112"/>
      <c r="B48" s="32" t="s">
        <v>90</v>
      </c>
      <c r="C48" s="349" t="s">
        <v>91</v>
      </c>
      <c r="D48" s="1505">
        <f t="shared" si="0"/>
        <v>688292.42</v>
      </c>
      <c r="E48" s="176">
        <v>686590</v>
      </c>
      <c r="F48" s="615">
        <v>1702.42</v>
      </c>
      <c r="G48" s="166"/>
      <c r="H48" s="175">
        <f t="shared" si="14"/>
        <v>545640.45000000007</v>
      </c>
      <c r="I48" s="176">
        <v>540676.17000000004</v>
      </c>
      <c r="J48" s="176">
        <v>4964.28</v>
      </c>
      <c r="K48" s="75"/>
      <c r="L48" s="36"/>
      <c r="M48" s="177">
        <f t="shared" si="15"/>
        <v>0.26143950654684778</v>
      </c>
      <c r="N48" s="112"/>
      <c r="O48" s="1015">
        <f>VLOOKUP(B48,'FX rates'!$B$9:$K$116,9,FALSE)</f>
        <v>66.912499999999994</v>
      </c>
      <c r="P48" s="1015">
        <f>VLOOKUP(B48,'FX rates'!$B$9:$K$116,10,FALSE)</f>
        <v>61.857875</v>
      </c>
      <c r="Q48" s="112"/>
      <c r="R48" s="40" t="s">
        <v>90</v>
      </c>
      <c r="S48" s="1310">
        <f t="shared" si="12"/>
        <v>10286.454997197832</v>
      </c>
      <c r="T48" s="921">
        <f t="shared" si="2"/>
        <v>10261.012516345974</v>
      </c>
      <c r="U48" s="1169">
        <f t="shared" si="3"/>
        <v>25.442480851858775</v>
      </c>
      <c r="V48" s="199"/>
      <c r="W48" s="1310">
        <f t="shared" si="13"/>
        <v>8820.8728476366196</v>
      </c>
      <c r="X48" s="739">
        <f t="shared" si="5"/>
        <v>8740.6198483216576</v>
      </c>
      <c r="Y48" s="615">
        <f t="shared" si="6"/>
        <v>80.252999314961912</v>
      </c>
      <c r="Z48" s="35"/>
      <c r="AA48" s="36"/>
      <c r="AB48" s="177">
        <f t="shared" si="16"/>
        <v>0.16614933407116128</v>
      </c>
      <c r="AC48" s="178"/>
    </row>
    <row r="49" spans="1:29" ht="12" customHeight="1" x14ac:dyDescent="0.25">
      <c r="A49" s="112"/>
      <c r="B49" s="32" t="s">
        <v>94</v>
      </c>
      <c r="C49" s="349" t="s">
        <v>70</v>
      </c>
      <c r="D49" s="1505">
        <f t="shared" si="0"/>
        <v>62840.700000000004</v>
      </c>
      <c r="E49" s="176">
        <v>60858.9</v>
      </c>
      <c r="F49" s="615">
        <v>1981.8</v>
      </c>
      <c r="G49" s="166"/>
      <c r="H49" s="175">
        <f t="shared" si="14"/>
        <v>74880.5</v>
      </c>
      <c r="I49" s="176">
        <v>72453.100000000006</v>
      </c>
      <c r="J49" s="176">
        <v>2427.4</v>
      </c>
      <c r="K49" s="75"/>
      <c r="L49" s="36"/>
      <c r="M49" s="177">
        <f t="shared" si="15"/>
        <v>-0.16078685372026091</v>
      </c>
      <c r="N49" s="112"/>
      <c r="O49" s="1015">
        <f>VLOOKUP(B49,'FX rates'!$B$9:$K$116,9,FALSE)</f>
        <v>0.90380700000000003</v>
      </c>
      <c r="P49" s="1015">
        <f>VLOOKUP(B49,'FX rates'!$B$9:$K$116,10,FALSE)</f>
        <v>0.90706666666666669</v>
      </c>
      <c r="Q49" s="112"/>
      <c r="R49" s="40" t="s">
        <v>94</v>
      </c>
      <c r="S49" s="1310">
        <f t="shared" si="12"/>
        <v>69528.892783525691</v>
      </c>
      <c r="T49" s="921">
        <f t="shared" si="2"/>
        <v>67336.16800932058</v>
      </c>
      <c r="U49" s="1169">
        <f t="shared" si="3"/>
        <v>2192.7247742051122</v>
      </c>
      <c r="V49" s="199"/>
      <c r="W49" s="1310">
        <f t="shared" si="13"/>
        <v>82552.366602969283</v>
      </c>
      <c r="X49" s="739">
        <f t="shared" si="5"/>
        <v>79876.267823019254</v>
      </c>
      <c r="Y49" s="615">
        <f t="shared" si="6"/>
        <v>2676.0987799500222</v>
      </c>
      <c r="Z49" s="35"/>
      <c r="AA49" s="36"/>
      <c r="AB49" s="177">
        <f t="shared" si="16"/>
        <v>-0.15776015098487994</v>
      </c>
      <c r="AC49" s="178"/>
    </row>
    <row r="50" spans="1:29" ht="12" customHeight="1" x14ac:dyDescent="0.25">
      <c r="A50" s="112"/>
      <c r="B50" s="32" t="s">
        <v>95</v>
      </c>
      <c r="C50" s="349" t="s">
        <v>96</v>
      </c>
      <c r="D50" s="1505">
        <f t="shared" si="0"/>
        <v>114478</v>
      </c>
      <c r="E50" s="176">
        <v>114478</v>
      </c>
      <c r="F50" s="615" t="s">
        <v>131</v>
      </c>
      <c r="G50" s="166"/>
      <c r="H50" s="175">
        <f t="shared" si="14"/>
        <v>146926.17000000001</v>
      </c>
      <c r="I50" s="176">
        <v>146926.17000000001</v>
      </c>
      <c r="J50" s="176">
        <v>0</v>
      </c>
      <c r="K50" s="75"/>
      <c r="L50" s="36"/>
      <c r="M50" s="177">
        <f t="shared" si="15"/>
        <v>-0.22084676950334992</v>
      </c>
      <c r="N50" s="112"/>
      <c r="O50" s="1015">
        <f>VLOOKUP(B50,'FX rates'!$B$9:$K$116,9,FALSE)</f>
        <v>256.06200000000001</v>
      </c>
      <c r="P50" s="1015">
        <f>VLOOKUP(B50,'FX rates'!$B$9:$K$116,10,FALSE)</f>
        <v>197.98558333333335</v>
      </c>
      <c r="Q50" s="112"/>
      <c r="R50" s="40" t="s">
        <v>95</v>
      </c>
      <c r="S50" s="1310">
        <f t="shared" si="12"/>
        <v>447.07141239231123</v>
      </c>
      <c r="T50" s="921">
        <f t="shared" si="2"/>
        <v>447.07141239231123</v>
      </c>
      <c r="U50" s="1169" t="s">
        <v>131</v>
      </c>
      <c r="V50" s="199"/>
      <c r="W50" s="1310">
        <f t="shared" si="13"/>
        <v>742.10539740477736</v>
      </c>
      <c r="X50" s="739">
        <f t="shared" si="5"/>
        <v>742.10539740477736</v>
      </c>
      <c r="Y50" s="615">
        <f t="shared" si="6"/>
        <v>0</v>
      </c>
      <c r="Z50" s="35"/>
      <c r="AA50" s="36"/>
      <c r="AB50" s="177">
        <f t="shared" si="16"/>
        <v>-0.39756345398407267</v>
      </c>
      <c r="AC50" s="178"/>
    </row>
    <row r="51" spans="1:29" ht="12" customHeight="1" x14ac:dyDescent="0.25">
      <c r="A51" s="112"/>
      <c r="B51" s="32" t="s">
        <v>97</v>
      </c>
      <c r="C51" s="349" t="s">
        <v>98</v>
      </c>
      <c r="D51" s="1505">
        <f t="shared" si="0"/>
        <v>94180.5</v>
      </c>
      <c r="E51" s="176">
        <v>84142.5</v>
      </c>
      <c r="F51" s="615">
        <v>10038</v>
      </c>
      <c r="G51" s="166"/>
      <c r="H51" s="175">
        <f t="shared" si="14"/>
        <v>105598.95999999999</v>
      </c>
      <c r="I51" s="176">
        <v>90798.26</v>
      </c>
      <c r="J51" s="176">
        <v>14800.7</v>
      </c>
      <c r="K51" s="75"/>
      <c r="L51" s="36"/>
      <c r="M51" s="177">
        <f t="shared" si="15"/>
        <v>-0.10813042098141867</v>
      </c>
      <c r="N51" s="112"/>
      <c r="O51" s="1015">
        <f>VLOOKUP(B51,'FX rates'!$B$9:$K$116,9,FALSE)</f>
        <v>8.3936399999999995</v>
      </c>
      <c r="P51" s="1015">
        <f>VLOOKUP(B51,'FX rates'!$B$9:$K$116,10,FALSE)</f>
        <v>8.1362250000000014</v>
      </c>
      <c r="Q51" s="112"/>
      <c r="R51" s="40" t="s">
        <v>97</v>
      </c>
      <c r="S51" s="1310">
        <f t="shared" si="12"/>
        <v>11220.459776688063</v>
      </c>
      <c r="T51" s="921">
        <f t="shared" si="2"/>
        <v>10024.554305402662</v>
      </c>
      <c r="U51" s="1169">
        <f t="shared" si="3"/>
        <v>1195.905471285402</v>
      </c>
      <c r="V51" s="199"/>
      <c r="W51" s="1310">
        <f t="shared" si="13"/>
        <v>12978.864276737673</v>
      </c>
      <c r="X51" s="739">
        <f t="shared" si="5"/>
        <v>11159.752833777333</v>
      </c>
      <c r="Y51" s="615">
        <f t="shared" si="6"/>
        <v>1819.1114429603408</v>
      </c>
      <c r="Z51" s="35"/>
      <c r="AA51" s="36"/>
      <c r="AB51" s="177">
        <f t="shared" si="16"/>
        <v>-0.13548215487554172</v>
      </c>
      <c r="AC51" s="178"/>
    </row>
    <row r="52" spans="1:29" ht="12" customHeight="1" x14ac:dyDescent="0.25">
      <c r="A52" s="112"/>
      <c r="B52" s="142" t="s">
        <v>189</v>
      </c>
      <c r="C52" s="349" t="s">
        <v>102</v>
      </c>
      <c r="D52" s="1505">
        <f t="shared" si="0"/>
        <v>8853.39</v>
      </c>
      <c r="E52" s="176">
        <v>8853.39</v>
      </c>
      <c r="F52" s="615" t="s">
        <v>131</v>
      </c>
      <c r="G52" s="166"/>
      <c r="H52" s="175">
        <f t="shared" si="14"/>
        <v>22005.54</v>
      </c>
      <c r="I52" s="176">
        <v>22005.54</v>
      </c>
      <c r="J52" s="176">
        <v>0</v>
      </c>
      <c r="K52" s="75"/>
      <c r="L52" s="36"/>
      <c r="M52" s="177">
        <f t="shared" si="15"/>
        <v>-0.59767449469542666</v>
      </c>
      <c r="N52" s="112"/>
      <c r="O52" s="1015">
        <f>VLOOKUP(B52,'FX rates'!$B$9:$K$116,9,FALSE)</f>
        <v>3.7484500000000001</v>
      </c>
      <c r="P52" s="1015">
        <f>VLOOKUP(B52,'FX rates'!$B$9:$K$116,10,FALSE)</f>
        <v>3.7503250000000001</v>
      </c>
      <c r="Q52" s="112"/>
      <c r="R52" s="763" t="s">
        <v>189</v>
      </c>
      <c r="S52" s="1310">
        <f t="shared" si="12"/>
        <v>2361.8802438341181</v>
      </c>
      <c r="T52" s="921">
        <f t="shared" si="2"/>
        <v>2361.8802438341181</v>
      </c>
      <c r="U52" s="1169" t="s">
        <v>131</v>
      </c>
      <c r="V52" s="199"/>
      <c r="W52" s="1310">
        <f t="shared" si="13"/>
        <v>5867.6354715924617</v>
      </c>
      <c r="X52" s="739">
        <f t="shared" si="5"/>
        <v>5867.6354715924617</v>
      </c>
      <c r="Y52" s="615">
        <f t="shared" si="6"/>
        <v>0</v>
      </c>
      <c r="Z52" s="35"/>
      <c r="AA52" s="36"/>
      <c r="AB52" s="177">
        <f t="shared" si="16"/>
        <v>-0.59747324876112162</v>
      </c>
      <c r="AC52" s="178"/>
    </row>
    <row r="53" spans="1:29" ht="12" customHeight="1" x14ac:dyDescent="0.25">
      <c r="A53" s="112"/>
      <c r="B53" s="32" t="s">
        <v>103</v>
      </c>
      <c r="C53" s="349" t="s">
        <v>104</v>
      </c>
      <c r="D53" s="1505">
        <f t="shared" si="0"/>
        <v>7265.29</v>
      </c>
      <c r="E53" s="176">
        <v>7180.58</v>
      </c>
      <c r="F53" s="615">
        <v>84.71</v>
      </c>
      <c r="G53" s="166"/>
      <c r="H53" s="175">
        <f t="shared" si="14"/>
        <v>4974.68</v>
      </c>
      <c r="I53" s="176">
        <v>4903.93</v>
      </c>
      <c r="J53" s="176">
        <v>70.75</v>
      </c>
      <c r="K53" s="75"/>
      <c r="L53" s="36"/>
      <c r="M53" s="177">
        <f t="shared" si="15"/>
        <v>0.4604537377278537</v>
      </c>
      <c r="N53" s="112"/>
      <c r="O53" s="1015">
        <f>VLOOKUP(B53,'FX rates'!$B$9:$K$116,9,FALSE)</f>
        <v>0.98497199999999996</v>
      </c>
      <c r="P53" s="1015">
        <f>VLOOKUP(B53,'FX rates'!$B$9:$K$116,10,FALSE)</f>
        <v>0.96445833333333342</v>
      </c>
      <c r="Q53" s="112"/>
      <c r="R53" s="40" t="s">
        <v>103</v>
      </c>
      <c r="S53" s="1310">
        <f t="shared" si="12"/>
        <v>7376.138611046812</v>
      </c>
      <c r="T53" s="921">
        <f t="shared" si="2"/>
        <v>7290.1361663072657</v>
      </c>
      <c r="U53" s="1169">
        <f t="shared" si="3"/>
        <v>86.002444739545894</v>
      </c>
      <c r="V53" s="199"/>
      <c r="W53" s="1310">
        <f t="shared" si="13"/>
        <v>5158.0040610014257</v>
      </c>
      <c r="X53" s="739">
        <f t="shared" si="5"/>
        <v>5084.6468224823948</v>
      </c>
      <c r="Y53" s="615">
        <f t="shared" si="6"/>
        <v>73.357238519030531</v>
      </c>
      <c r="Z53" s="35"/>
      <c r="AA53" s="36"/>
      <c r="AB53" s="177">
        <f t="shared" si="16"/>
        <v>0.43003737953915766</v>
      </c>
      <c r="AC53" s="178"/>
    </row>
    <row r="54" spans="1:29" ht="12" customHeight="1" x14ac:dyDescent="0.25">
      <c r="A54" s="112"/>
      <c r="B54" s="42" t="s">
        <v>107</v>
      </c>
      <c r="C54" s="352" t="s">
        <v>108</v>
      </c>
      <c r="D54" s="613">
        <f t="shared" si="0"/>
        <v>26699</v>
      </c>
      <c r="E54" s="616">
        <v>26699</v>
      </c>
      <c r="F54" s="617" t="s">
        <v>131</v>
      </c>
      <c r="G54" s="166"/>
      <c r="H54" s="810">
        <f>SUM(I54:J54)</f>
        <v>19470</v>
      </c>
      <c r="I54" s="811">
        <v>19470</v>
      </c>
      <c r="J54" s="811">
        <v>0</v>
      </c>
      <c r="K54" s="78"/>
      <c r="L54" s="36"/>
      <c r="M54" s="182">
        <f>D54/H54-1</f>
        <v>0.37128916281458646</v>
      </c>
      <c r="N54" s="112"/>
      <c r="O54" s="1016">
        <f>VLOOKUP(B54,'FX rates'!$B$9:$K$116,9,FALSE)</f>
        <v>3.8356699999999999</v>
      </c>
      <c r="P54" s="1016">
        <f>VLOOKUP(B54,'FX rates'!$B$9:$K$116,10,FALSE)</f>
        <v>3.8929499999999995</v>
      </c>
      <c r="Q54" s="112"/>
      <c r="R54" s="46" t="s">
        <v>107</v>
      </c>
      <c r="S54" s="1311">
        <f t="shared" si="12"/>
        <v>6960.7135128934451</v>
      </c>
      <c r="T54" s="1168">
        <f t="shared" si="2"/>
        <v>6960.7135128934451</v>
      </c>
      <c r="U54" s="1171" t="s">
        <v>131</v>
      </c>
      <c r="V54" s="199"/>
      <c r="W54" s="1311">
        <f t="shared" si="13"/>
        <v>5001.3485916849695</v>
      </c>
      <c r="X54" s="741">
        <f t="shared" si="5"/>
        <v>5001.3485916849695</v>
      </c>
      <c r="Y54" s="617">
        <f t="shared" si="6"/>
        <v>0</v>
      </c>
      <c r="Z54" s="44"/>
      <c r="AA54" s="36"/>
      <c r="AB54" s="182">
        <f>S54/W54-1</f>
        <v>0.39176731741235415</v>
      </c>
      <c r="AC54" s="178"/>
    </row>
    <row r="55" spans="1:29" ht="12" customHeight="1" x14ac:dyDescent="0.25">
      <c r="A55" s="112"/>
      <c r="B55" s="112"/>
      <c r="C55" s="112"/>
      <c r="D55" s="166"/>
      <c r="E55" s="166"/>
      <c r="F55" s="166"/>
      <c r="G55" s="166"/>
      <c r="H55" s="166"/>
      <c r="I55" s="166"/>
      <c r="J55" s="166"/>
      <c r="K55" s="112"/>
      <c r="L55" s="112"/>
      <c r="M55" s="112"/>
      <c r="N55" s="112"/>
      <c r="O55" s="112"/>
      <c r="P55" s="112"/>
      <c r="Q55" s="112"/>
      <c r="R55" s="157" t="s">
        <v>30</v>
      </c>
      <c r="S55" s="185">
        <f>SUM(S34:S54)</f>
        <v>826531.95918837225</v>
      </c>
      <c r="T55" s="29"/>
      <c r="U55" s="29"/>
      <c r="V55" s="199"/>
      <c r="W55" s="185">
        <f>SUM(W34:W54)</f>
        <v>712563.92661288742</v>
      </c>
      <c r="X55" s="29"/>
      <c r="Y55" s="29"/>
      <c r="Z55" s="199"/>
      <c r="AA55" s="112"/>
      <c r="AB55" s="184">
        <f>S55/W55-1</f>
        <v>0.15994078330238004</v>
      </c>
      <c r="AC55" s="202"/>
    </row>
    <row r="56" spans="1:29" ht="12" customHeight="1" x14ac:dyDescent="0.25">
      <c r="A56" s="112"/>
      <c r="B56" s="203"/>
      <c r="C56" s="112"/>
      <c r="D56" s="112"/>
      <c r="E56" s="112"/>
      <c r="F56" s="112"/>
      <c r="G56" s="112"/>
      <c r="H56" s="112"/>
      <c r="I56" s="112"/>
      <c r="J56" s="112"/>
      <c r="K56" s="112"/>
      <c r="L56" s="112"/>
      <c r="M56" s="112"/>
      <c r="N56" s="112"/>
      <c r="O56" s="112"/>
      <c r="P56" s="112"/>
      <c r="Q56" s="112"/>
      <c r="R56" s="112"/>
      <c r="S56" s="185"/>
      <c r="T56" s="29"/>
      <c r="U56" s="29"/>
      <c r="V56" s="199"/>
      <c r="W56" s="185"/>
      <c r="X56" s="29"/>
      <c r="Y56" s="29"/>
      <c r="Z56" s="199"/>
      <c r="AA56" s="112"/>
      <c r="AB56" s="204"/>
      <c r="AC56" s="202"/>
    </row>
    <row r="57" spans="1:29" ht="12" customHeight="1" x14ac:dyDescent="0.25">
      <c r="A57" s="112"/>
      <c r="B57" s="80"/>
      <c r="C57" s="112"/>
      <c r="D57" s="112"/>
      <c r="E57" s="112"/>
      <c r="F57" s="112"/>
      <c r="G57" s="112"/>
      <c r="H57" s="112"/>
      <c r="I57" s="112"/>
      <c r="J57" s="112"/>
      <c r="K57" s="112"/>
      <c r="L57" s="112"/>
      <c r="M57" s="112"/>
      <c r="N57" s="112"/>
      <c r="O57" s="52"/>
      <c r="P57" s="112"/>
      <c r="Q57" s="112"/>
      <c r="R57" s="82" t="s">
        <v>132</v>
      </c>
      <c r="S57" s="808">
        <f>SUM(S14,S31,S55)</f>
        <v>25173889.202659223</v>
      </c>
      <c r="T57" s="808"/>
      <c r="U57" s="808"/>
      <c r="V57" s="808"/>
      <c r="W57" s="808">
        <f>SUM(W14,W31,W55)</f>
        <v>24575790.442360964</v>
      </c>
      <c r="X57" s="808"/>
      <c r="Y57" s="808"/>
      <c r="Z57" s="808"/>
      <c r="AA57" s="82"/>
      <c r="AB57" s="809">
        <f>(S57-W57)/W57</f>
        <v>2.4336908377413761E-2</v>
      </c>
      <c r="AC57" s="202"/>
    </row>
    <row r="58" spans="1:29" ht="12" customHeight="1" x14ac:dyDescent="0.25">
      <c r="O58" s="52"/>
      <c r="W58" s="254"/>
      <c r="X58" s="254"/>
      <c r="Y58" s="254"/>
    </row>
    <row r="59" spans="1:29" ht="12" customHeight="1" x14ac:dyDescent="0.25">
      <c r="B59" s="87" t="s">
        <v>110</v>
      </c>
      <c r="O59" s="52"/>
      <c r="R59" s="87"/>
    </row>
    <row r="60" spans="1:29" ht="12" customHeight="1" x14ac:dyDescent="0.25">
      <c r="B60" s="87" t="s">
        <v>111</v>
      </c>
      <c r="R60" s="87"/>
    </row>
    <row r="61" spans="1:29" ht="12" customHeight="1" x14ac:dyDescent="0.25">
      <c r="B61" s="87" t="s">
        <v>112</v>
      </c>
      <c r="R61" s="87"/>
    </row>
    <row r="62" spans="1:29" ht="12" customHeight="1" x14ac:dyDescent="0.25">
      <c r="B62" s="94" t="s">
        <v>113</v>
      </c>
      <c r="R62" s="94"/>
    </row>
    <row r="63" spans="1:29" ht="12" customHeight="1" x14ac:dyDescent="0.25">
      <c r="B63" s="87" t="s">
        <v>133</v>
      </c>
      <c r="R63" s="87"/>
    </row>
    <row r="64" spans="1:29" ht="12" customHeight="1" x14ac:dyDescent="0.25">
      <c r="B64" s="87" t="s">
        <v>134</v>
      </c>
      <c r="R64" s="87"/>
    </row>
    <row r="65" spans="2:18" ht="12" customHeight="1" x14ac:dyDescent="0.25">
      <c r="B65" s="2"/>
      <c r="R65" s="2"/>
    </row>
    <row r="66" spans="2:18" ht="12" customHeight="1" x14ac:dyDescent="0.25">
      <c r="B66" s="79" t="s">
        <v>116</v>
      </c>
      <c r="C66" s="2"/>
      <c r="D66" s="2"/>
      <c r="E66" s="2"/>
      <c r="F66" s="2"/>
      <c r="R66" s="81"/>
    </row>
    <row r="67" spans="2:18" ht="12" customHeight="1" x14ac:dyDescent="0.25">
      <c r="B67" s="79" t="s">
        <v>117</v>
      </c>
      <c r="C67" s="2"/>
      <c r="D67" s="2"/>
      <c r="E67" s="2"/>
      <c r="F67" s="2"/>
      <c r="R67" s="81"/>
    </row>
    <row r="68" spans="2:18" ht="12" customHeight="1" x14ac:dyDescent="0.25">
      <c r="B68" s="79" t="s">
        <v>121</v>
      </c>
      <c r="C68" s="2"/>
      <c r="D68" s="2"/>
      <c r="E68" s="2"/>
      <c r="F68" s="2"/>
      <c r="R68" s="81"/>
    </row>
    <row r="69" spans="2:18" ht="12" customHeight="1" x14ac:dyDescent="0.25">
      <c r="B69" s="79" t="s">
        <v>805</v>
      </c>
      <c r="C69" s="2"/>
      <c r="D69" s="2"/>
      <c r="E69" s="2"/>
      <c r="F69" s="2"/>
      <c r="R69" s="81"/>
    </row>
    <row r="70" spans="2:18" ht="12" customHeight="1" x14ac:dyDescent="0.25">
      <c r="B70" s="79" t="s">
        <v>118</v>
      </c>
      <c r="C70" s="2"/>
      <c r="D70" s="2"/>
      <c r="E70" s="2"/>
      <c r="F70" s="2"/>
      <c r="R70" s="81"/>
    </row>
    <row r="71" spans="2:18" ht="12" customHeight="1" x14ac:dyDescent="0.25">
      <c r="B71" s="79" t="s">
        <v>119</v>
      </c>
      <c r="C71" s="2"/>
      <c r="D71" s="2"/>
      <c r="E71" s="2"/>
      <c r="F71" s="2"/>
      <c r="R71" s="81"/>
    </row>
    <row r="72" spans="2:18" ht="12" customHeight="1" x14ac:dyDescent="0.25">
      <c r="B72" s="79" t="s">
        <v>120</v>
      </c>
      <c r="C72" s="2"/>
      <c r="D72" s="2"/>
      <c r="E72" s="2"/>
      <c r="F72" s="2"/>
      <c r="R72" s="81"/>
    </row>
    <row r="73" spans="2:18" ht="12" customHeight="1" x14ac:dyDescent="0.25">
      <c r="B73" s="3" t="s">
        <v>807</v>
      </c>
      <c r="C73" s="2"/>
      <c r="D73" s="2"/>
      <c r="E73" s="2"/>
      <c r="F73" s="2"/>
      <c r="R73" s="81"/>
    </row>
    <row r="74" spans="2:18" ht="12" customHeight="1" x14ac:dyDescent="0.25">
      <c r="B74" s="79" t="s">
        <v>123</v>
      </c>
      <c r="C74" s="2"/>
      <c r="D74" s="2"/>
      <c r="E74" s="2"/>
      <c r="F74" s="2"/>
      <c r="R74" s="81"/>
    </row>
    <row r="75" spans="2:18" ht="12" customHeight="1" x14ac:dyDescent="0.25">
      <c r="B75" s="79" t="s">
        <v>124</v>
      </c>
      <c r="C75" s="2"/>
      <c r="D75" s="2"/>
      <c r="E75" s="2"/>
      <c r="F75" s="2"/>
      <c r="R75" s="81"/>
    </row>
    <row r="76" spans="2:18" ht="12" customHeight="1" x14ac:dyDescent="0.25">
      <c r="B76" s="79" t="s">
        <v>125</v>
      </c>
      <c r="C76" s="2"/>
      <c r="D76" s="2"/>
      <c r="E76" s="2"/>
      <c r="F76" s="2"/>
    </row>
    <row r="77" spans="2:18" ht="12" customHeight="1" x14ac:dyDescent="0.25">
      <c r="B77" s="79" t="s">
        <v>122</v>
      </c>
      <c r="C77" s="2"/>
      <c r="D77" s="2"/>
      <c r="E77" s="2"/>
      <c r="F77" s="2"/>
    </row>
    <row r="78" spans="2:18" ht="12" customHeight="1" x14ac:dyDescent="0.25">
      <c r="B78" s="79" t="s">
        <v>126</v>
      </c>
      <c r="C78" s="2"/>
      <c r="D78" s="2"/>
      <c r="E78" s="2"/>
      <c r="F78" s="2"/>
      <c r="R78" s="92"/>
    </row>
    <row r="79" spans="2:18" ht="12" customHeight="1" x14ac:dyDescent="0.25">
      <c r="R79" s="112"/>
    </row>
  </sheetData>
  <mergeCells count="15">
    <mergeCell ref="B5:B7"/>
    <mergeCell ref="C5:C7"/>
    <mergeCell ref="D5:F5"/>
    <mergeCell ref="H5:J5"/>
    <mergeCell ref="M5:M7"/>
    <mergeCell ref="AB5:AB7"/>
    <mergeCell ref="D6:D7"/>
    <mergeCell ref="H6:H7"/>
    <mergeCell ref="S6:S7"/>
    <mergeCell ref="W6:W7"/>
    <mergeCell ref="O5:O7"/>
    <mergeCell ref="P5:P7"/>
    <mergeCell ref="R5:R7"/>
    <mergeCell ref="S5:U5"/>
    <mergeCell ref="W5:Y5"/>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D31"/>
  <sheetViews>
    <sheetView showGridLines="0" zoomScale="85" zoomScaleNormal="85" workbookViewId="0">
      <selection activeCell="C16" sqref="C16"/>
    </sheetView>
  </sheetViews>
  <sheetFormatPr defaultColWidth="11.42578125" defaultRowHeight="12" customHeight="1" x14ac:dyDescent="0.25"/>
  <cols>
    <col min="1" max="1" width="2.85546875" style="3" customWidth="1"/>
    <col min="2" max="2" width="45.85546875" style="3" customWidth="1"/>
    <col min="3" max="3" width="19.85546875" style="3" customWidth="1"/>
    <col min="4" max="4" width="4.5703125" style="3" hidden="1" customWidth="1"/>
    <col min="5" max="5" width="2.85546875" style="2" customWidth="1"/>
    <col min="6" max="7" width="15.7109375" style="3" customWidth="1"/>
    <col min="8" max="8" width="2.85546875" style="2" customWidth="1"/>
    <col min="9" max="10" width="15.7109375" style="3" customWidth="1"/>
    <col min="11" max="11" width="2.85546875" style="2" customWidth="1"/>
    <col min="12" max="13" width="15.7109375" style="3" customWidth="1"/>
    <col min="14" max="14" width="2.85546875" style="2" customWidth="1"/>
    <col min="15" max="15" width="10.85546875" style="3" customWidth="1"/>
    <col min="16" max="16" width="2.85546875" style="112" customWidth="1"/>
    <col min="17" max="17" width="26.5703125" style="112" customWidth="1"/>
    <col min="18" max="256" width="11.42578125" style="112"/>
    <col min="257" max="257" width="2.85546875" style="112" customWidth="1"/>
    <col min="258" max="258" width="45.85546875" style="112" customWidth="1"/>
    <col min="259" max="259" width="20.7109375" style="112" customWidth="1"/>
    <col min="260" max="260" width="4.5703125" style="112" customWidth="1"/>
    <col min="261" max="261" width="2.85546875" style="112" customWidth="1"/>
    <col min="262" max="263" width="15.7109375" style="112" customWidth="1"/>
    <col min="264" max="264" width="2.85546875" style="112" customWidth="1"/>
    <col min="265" max="266" width="15.7109375" style="112" customWidth="1"/>
    <col min="267" max="267" width="2.85546875" style="112" customWidth="1"/>
    <col min="268" max="269" width="15.7109375" style="112" customWidth="1"/>
    <col min="270" max="270" width="2.85546875" style="112" customWidth="1"/>
    <col min="271" max="271" width="10.85546875" style="112" customWidth="1"/>
    <col min="272" max="272" width="2.85546875" style="112" customWidth="1"/>
    <col min="273" max="273" width="26.5703125" style="112" customWidth="1"/>
    <col min="274" max="512" width="11.42578125" style="112"/>
    <col min="513" max="513" width="2.85546875" style="112" customWidth="1"/>
    <col min="514" max="514" width="45.85546875" style="112" customWidth="1"/>
    <col min="515" max="515" width="20.7109375" style="112" customWidth="1"/>
    <col min="516" max="516" width="4.5703125" style="112" customWidth="1"/>
    <col min="517" max="517" width="2.85546875" style="112" customWidth="1"/>
    <col min="518" max="519" width="15.7109375" style="112" customWidth="1"/>
    <col min="520" max="520" width="2.85546875" style="112" customWidth="1"/>
    <col min="521" max="522" width="15.7109375" style="112" customWidth="1"/>
    <col min="523" max="523" width="2.85546875" style="112" customWidth="1"/>
    <col min="524" max="525" width="15.7109375" style="112" customWidth="1"/>
    <col min="526" max="526" width="2.85546875" style="112" customWidth="1"/>
    <col min="527" max="527" width="10.85546875" style="112" customWidth="1"/>
    <col min="528" max="528" width="2.85546875" style="112" customWidth="1"/>
    <col min="529" max="529" width="26.5703125" style="112" customWidth="1"/>
    <col min="530" max="768" width="11.42578125" style="112"/>
    <col min="769" max="769" width="2.85546875" style="112" customWidth="1"/>
    <col min="770" max="770" width="45.85546875" style="112" customWidth="1"/>
    <col min="771" max="771" width="20.7109375" style="112" customWidth="1"/>
    <col min="772" max="772" width="4.5703125" style="112" customWidth="1"/>
    <col min="773" max="773" width="2.85546875" style="112" customWidth="1"/>
    <col min="774" max="775" width="15.7109375" style="112" customWidth="1"/>
    <col min="776" max="776" width="2.85546875" style="112" customWidth="1"/>
    <col min="777" max="778" width="15.7109375" style="112" customWidth="1"/>
    <col min="779" max="779" width="2.85546875" style="112" customWidth="1"/>
    <col min="780" max="781" width="15.7109375" style="112" customWidth="1"/>
    <col min="782" max="782" width="2.85546875" style="112" customWidth="1"/>
    <col min="783" max="783" width="10.85546875" style="112" customWidth="1"/>
    <col min="784" max="784" width="2.85546875" style="112" customWidth="1"/>
    <col min="785" max="785" width="26.5703125" style="112" customWidth="1"/>
    <col min="786" max="1024" width="11.42578125" style="112"/>
    <col min="1025" max="1025" width="2.85546875" style="112" customWidth="1"/>
    <col min="1026" max="1026" width="45.85546875" style="112" customWidth="1"/>
    <col min="1027" max="1027" width="20.7109375" style="112" customWidth="1"/>
    <col min="1028" max="1028" width="4.5703125" style="112" customWidth="1"/>
    <col min="1029" max="1029" width="2.85546875" style="112" customWidth="1"/>
    <col min="1030" max="1031" width="15.7109375" style="112" customWidth="1"/>
    <col min="1032" max="1032" width="2.85546875" style="112" customWidth="1"/>
    <col min="1033" max="1034" width="15.7109375" style="112" customWidth="1"/>
    <col min="1035" max="1035" width="2.85546875" style="112" customWidth="1"/>
    <col min="1036" max="1037" width="15.7109375" style="112" customWidth="1"/>
    <col min="1038" max="1038" width="2.85546875" style="112" customWidth="1"/>
    <col min="1039" max="1039" width="10.85546875" style="112" customWidth="1"/>
    <col min="1040" max="1040" width="2.85546875" style="112" customWidth="1"/>
    <col min="1041" max="1041" width="26.5703125" style="112" customWidth="1"/>
    <col min="1042" max="1280" width="11.42578125" style="112"/>
    <col min="1281" max="1281" width="2.85546875" style="112" customWidth="1"/>
    <col min="1282" max="1282" width="45.85546875" style="112" customWidth="1"/>
    <col min="1283" max="1283" width="20.7109375" style="112" customWidth="1"/>
    <col min="1284" max="1284" width="4.5703125" style="112" customWidth="1"/>
    <col min="1285" max="1285" width="2.85546875" style="112" customWidth="1"/>
    <col min="1286" max="1287" width="15.7109375" style="112" customWidth="1"/>
    <col min="1288" max="1288" width="2.85546875" style="112" customWidth="1"/>
    <col min="1289" max="1290" width="15.7109375" style="112" customWidth="1"/>
    <col min="1291" max="1291" width="2.85546875" style="112" customWidth="1"/>
    <col min="1292" max="1293" width="15.7109375" style="112" customWidth="1"/>
    <col min="1294" max="1294" width="2.85546875" style="112" customWidth="1"/>
    <col min="1295" max="1295" width="10.85546875" style="112" customWidth="1"/>
    <col min="1296" max="1296" width="2.85546875" style="112" customWidth="1"/>
    <col min="1297" max="1297" width="26.5703125" style="112" customWidth="1"/>
    <col min="1298" max="1536" width="11.42578125" style="112"/>
    <col min="1537" max="1537" width="2.85546875" style="112" customWidth="1"/>
    <col min="1538" max="1538" width="45.85546875" style="112" customWidth="1"/>
    <col min="1539" max="1539" width="20.7109375" style="112" customWidth="1"/>
    <col min="1540" max="1540" width="4.5703125" style="112" customWidth="1"/>
    <col min="1541" max="1541" width="2.85546875" style="112" customWidth="1"/>
    <col min="1542" max="1543" width="15.7109375" style="112" customWidth="1"/>
    <col min="1544" max="1544" width="2.85546875" style="112" customWidth="1"/>
    <col min="1545" max="1546" width="15.7109375" style="112" customWidth="1"/>
    <col min="1547" max="1547" width="2.85546875" style="112" customWidth="1"/>
    <col min="1548" max="1549" width="15.7109375" style="112" customWidth="1"/>
    <col min="1550" max="1550" width="2.85546875" style="112" customWidth="1"/>
    <col min="1551" max="1551" width="10.85546875" style="112" customWidth="1"/>
    <col min="1552" max="1552" width="2.85546875" style="112" customWidth="1"/>
    <col min="1553" max="1553" width="26.5703125" style="112" customWidth="1"/>
    <col min="1554" max="1792" width="11.42578125" style="112"/>
    <col min="1793" max="1793" width="2.85546875" style="112" customWidth="1"/>
    <col min="1794" max="1794" width="45.85546875" style="112" customWidth="1"/>
    <col min="1795" max="1795" width="20.7109375" style="112" customWidth="1"/>
    <col min="1796" max="1796" width="4.5703125" style="112" customWidth="1"/>
    <col min="1797" max="1797" width="2.85546875" style="112" customWidth="1"/>
    <col min="1798" max="1799" width="15.7109375" style="112" customWidth="1"/>
    <col min="1800" max="1800" width="2.85546875" style="112" customWidth="1"/>
    <col min="1801" max="1802" width="15.7109375" style="112" customWidth="1"/>
    <col min="1803" max="1803" width="2.85546875" style="112" customWidth="1"/>
    <col min="1804" max="1805" width="15.7109375" style="112" customWidth="1"/>
    <col min="1806" max="1806" width="2.85546875" style="112" customWidth="1"/>
    <col min="1807" max="1807" width="10.85546875" style="112" customWidth="1"/>
    <col min="1808" max="1808" width="2.85546875" style="112" customWidth="1"/>
    <col min="1809" max="1809" width="26.5703125" style="112" customWidth="1"/>
    <col min="1810" max="2048" width="11.42578125" style="112"/>
    <col min="2049" max="2049" width="2.85546875" style="112" customWidth="1"/>
    <col min="2050" max="2050" width="45.85546875" style="112" customWidth="1"/>
    <col min="2051" max="2051" width="20.7109375" style="112" customWidth="1"/>
    <col min="2052" max="2052" width="4.5703125" style="112" customWidth="1"/>
    <col min="2053" max="2053" width="2.85546875" style="112" customWidth="1"/>
    <col min="2054" max="2055" width="15.7109375" style="112" customWidth="1"/>
    <col min="2056" max="2056" width="2.85546875" style="112" customWidth="1"/>
    <col min="2057" max="2058" width="15.7109375" style="112" customWidth="1"/>
    <col min="2059" max="2059" width="2.85546875" style="112" customWidth="1"/>
    <col min="2060" max="2061" width="15.7109375" style="112" customWidth="1"/>
    <col min="2062" max="2062" width="2.85546875" style="112" customWidth="1"/>
    <col min="2063" max="2063" width="10.85546875" style="112" customWidth="1"/>
    <col min="2064" max="2064" width="2.85546875" style="112" customWidth="1"/>
    <col min="2065" max="2065" width="26.5703125" style="112" customWidth="1"/>
    <col min="2066" max="2304" width="11.42578125" style="112"/>
    <col min="2305" max="2305" width="2.85546875" style="112" customWidth="1"/>
    <col min="2306" max="2306" width="45.85546875" style="112" customWidth="1"/>
    <col min="2307" max="2307" width="20.7109375" style="112" customWidth="1"/>
    <col min="2308" max="2308" width="4.5703125" style="112" customWidth="1"/>
    <col min="2309" max="2309" width="2.85546875" style="112" customWidth="1"/>
    <col min="2310" max="2311" width="15.7109375" style="112" customWidth="1"/>
    <col min="2312" max="2312" width="2.85546875" style="112" customWidth="1"/>
    <col min="2313" max="2314" width="15.7109375" style="112" customWidth="1"/>
    <col min="2315" max="2315" width="2.85546875" style="112" customWidth="1"/>
    <col min="2316" max="2317" width="15.7109375" style="112" customWidth="1"/>
    <col min="2318" max="2318" width="2.85546875" style="112" customWidth="1"/>
    <col min="2319" max="2319" width="10.85546875" style="112" customWidth="1"/>
    <col min="2320" max="2320" width="2.85546875" style="112" customWidth="1"/>
    <col min="2321" max="2321" width="26.5703125" style="112" customWidth="1"/>
    <col min="2322" max="2560" width="11.42578125" style="112"/>
    <col min="2561" max="2561" width="2.85546875" style="112" customWidth="1"/>
    <col min="2562" max="2562" width="45.85546875" style="112" customWidth="1"/>
    <col min="2563" max="2563" width="20.7109375" style="112" customWidth="1"/>
    <col min="2564" max="2564" width="4.5703125" style="112" customWidth="1"/>
    <col min="2565" max="2565" width="2.85546875" style="112" customWidth="1"/>
    <col min="2566" max="2567" width="15.7109375" style="112" customWidth="1"/>
    <col min="2568" max="2568" width="2.85546875" style="112" customWidth="1"/>
    <col min="2569" max="2570" width="15.7109375" style="112" customWidth="1"/>
    <col min="2571" max="2571" width="2.85546875" style="112" customWidth="1"/>
    <col min="2572" max="2573" width="15.7109375" style="112" customWidth="1"/>
    <col min="2574" max="2574" width="2.85546875" style="112" customWidth="1"/>
    <col min="2575" max="2575" width="10.85546875" style="112" customWidth="1"/>
    <col min="2576" max="2576" width="2.85546875" style="112" customWidth="1"/>
    <col min="2577" max="2577" width="26.5703125" style="112" customWidth="1"/>
    <col min="2578" max="2816" width="11.42578125" style="112"/>
    <col min="2817" max="2817" width="2.85546875" style="112" customWidth="1"/>
    <col min="2818" max="2818" width="45.85546875" style="112" customWidth="1"/>
    <col min="2819" max="2819" width="20.7109375" style="112" customWidth="1"/>
    <col min="2820" max="2820" width="4.5703125" style="112" customWidth="1"/>
    <col min="2821" max="2821" width="2.85546875" style="112" customWidth="1"/>
    <col min="2822" max="2823" width="15.7109375" style="112" customWidth="1"/>
    <col min="2824" max="2824" width="2.85546875" style="112" customWidth="1"/>
    <col min="2825" max="2826" width="15.7109375" style="112" customWidth="1"/>
    <col min="2827" max="2827" width="2.85546875" style="112" customWidth="1"/>
    <col min="2828" max="2829" width="15.7109375" style="112" customWidth="1"/>
    <col min="2830" max="2830" width="2.85546875" style="112" customWidth="1"/>
    <col min="2831" max="2831" width="10.85546875" style="112" customWidth="1"/>
    <col min="2832" max="2832" width="2.85546875" style="112" customWidth="1"/>
    <col min="2833" max="2833" width="26.5703125" style="112" customWidth="1"/>
    <col min="2834" max="3072" width="11.42578125" style="112"/>
    <col min="3073" max="3073" width="2.85546875" style="112" customWidth="1"/>
    <col min="3074" max="3074" width="45.85546875" style="112" customWidth="1"/>
    <col min="3075" max="3075" width="20.7109375" style="112" customWidth="1"/>
    <col min="3076" max="3076" width="4.5703125" style="112" customWidth="1"/>
    <col min="3077" max="3077" width="2.85546875" style="112" customWidth="1"/>
    <col min="3078" max="3079" width="15.7109375" style="112" customWidth="1"/>
    <col min="3080" max="3080" width="2.85546875" style="112" customWidth="1"/>
    <col min="3081" max="3082" width="15.7109375" style="112" customWidth="1"/>
    <col min="3083" max="3083" width="2.85546875" style="112" customWidth="1"/>
    <col min="3084" max="3085" width="15.7109375" style="112" customWidth="1"/>
    <col min="3086" max="3086" width="2.85546875" style="112" customWidth="1"/>
    <col min="3087" max="3087" width="10.85546875" style="112" customWidth="1"/>
    <col min="3088" max="3088" width="2.85546875" style="112" customWidth="1"/>
    <col min="3089" max="3089" width="26.5703125" style="112" customWidth="1"/>
    <col min="3090" max="3328" width="11.42578125" style="112"/>
    <col min="3329" max="3329" width="2.85546875" style="112" customWidth="1"/>
    <col min="3330" max="3330" width="45.85546875" style="112" customWidth="1"/>
    <col min="3331" max="3331" width="20.7109375" style="112" customWidth="1"/>
    <col min="3332" max="3332" width="4.5703125" style="112" customWidth="1"/>
    <col min="3333" max="3333" width="2.85546875" style="112" customWidth="1"/>
    <col min="3334" max="3335" width="15.7109375" style="112" customWidth="1"/>
    <col min="3336" max="3336" width="2.85546875" style="112" customWidth="1"/>
    <col min="3337" max="3338" width="15.7109375" style="112" customWidth="1"/>
    <col min="3339" max="3339" width="2.85546875" style="112" customWidth="1"/>
    <col min="3340" max="3341" width="15.7109375" style="112" customWidth="1"/>
    <col min="3342" max="3342" width="2.85546875" style="112" customWidth="1"/>
    <col min="3343" max="3343" width="10.85546875" style="112" customWidth="1"/>
    <col min="3344" max="3344" width="2.85546875" style="112" customWidth="1"/>
    <col min="3345" max="3345" width="26.5703125" style="112" customWidth="1"/>
    <col min="3346" max="3584" width="11.42578125" style="112"/>
    <col min="3585" max="3585" width="2.85546875" style="112" customWidth="1"/>
    <col min="3586" max="3586" width="45.85546875" style="112" customWidth="1"/>
    <col min="3587" max="3587" width="20.7109375" style="112" customWidth="1"/>
    <col min="3588" max="3588" width="4.5703125" style="112" customWidth="1"/>
    <col min="3589" max="3589" width="2.85546875" style="112" customWidth="1"/>
    <col min="3590" max="3591" width="15.7109375" style="112" customWidth="1"/>
    <col min="3592" max="3592" width="2.85546875" style="112" customWidth="1"/>
    <col min="3593" max="3594" width="15.7109375" style="112" customWidth="1"/>
    <col min="3595" max="3595" width="2.85546875" style="112" customWidth="1"/>
    <col min="3596" max="3597" width="15.7109375" style="112" customWidth="1"/>
    <col min="3598" max="3598" width="2.85546875" style="112" customWidth="1"/>
    <col min="3599" max="3599" width="10.85546875" style="112" customWidth="1"/>
    <col min="3600" max="3600" width="2.85546875" style="112" customWidth="1"/>
    <col min="3601" max="3601" width="26.5703125" style="112" customWidth="1"/>
    <col min="3602" max="3840" width="11.42578125" style="112"/>
    <col min="3841" max="3841" width="2.85546875" style="112" customWidth="1"/>
    <col min="3842" max="3842" width="45.85546875" style="112" customWidth="1"/>
    <col min="3843" max="3843" width="20.7109375" style="112" customWidth="1"/>
    <col min="3844" max="3844" width="4.5703125" style="112" customWidth="1"/>
    <col min="3845" max="3845" width="2.85546875" style="112" customWidth="1"/>
    <col min="3846" max="3847" width="15.7109375" style="112" customWidth="1"/>
    <col min="3848" max="3848" width="2.85546875" style="112" customWidth="1"/>
    <col min="3849" max="3850" width="15.7109375" style="112" customWidth="1"/>
    <col min="3851" max="3851" width="2.85546875" style="112" customWidth="1"/>
    <col min="3852" max="3853" width="15.7109375" style="112" customWidth="1"/>
    <col min="3854" max="3854" width="2.85546875" style="112" customWidth="1"/>
    <col min="3855" max="3855" width="10.85546875" style="112" customWidth="1"/>
    <col min="3856" max="3856" width="2.85546875" style="112" customWidth="1"/>
    <col min="3857" max="3857" width="26.5703125" style="112" customWidth="1"/>
    <col min="3858" max="4096" width="11.42578125" style="112"/>
    <col min="4097" max="4097" width="2.85546875" style="112" customWidth="1"/>
    <col min="4098" max="4098" width="45.85546875" style="112" customWidth="1"/>
    <col min="4099" max="4099" width="20.7109375" style="112" customWidth="1"/>
    <col min="4100" max="4100" width="4.5703125" style="112" customWidth="1"/>
    <col min="4101" max="4101" width="2.85546875" style="112" customWidth="1"/>
    <col min="4102" max="4103" width="15.7109375" style="112" customWidth="1"/>
    <col min="4104" max="4104" width="2.85546875" style="112" customWidth="1"/>
    <col min="4105" max="4106" width="15.7109375" style="112" customWidth="1"/>
    <col min="4107" max="4107" width="2.85546875" style="112" customWidth="1"/>
    <col min="4108" max="4109" width="15.7109375" style="112" customWidth="1"/>
    <col min="4110" max="4110" width="2.85546875" style="112" customWidth="1"/>
    <col min="4111" max="4111" width="10.85546875" style="112" customWidth="1"/>
    <col min="4112" max="4112" width="2.85546875" style="112" customWidth="1"/>
    <col min="4113" max="4113" width="26.5703125" style="112" customWidth="1"/>
    <col min="4114" max="4352" width="11.42578125" style="112"/>
    <col min="4353" max="4353" width="2.85546875" style="112" customWidth="1"/>
    <col min="4354" max="4354" width="45.85546875" style="112" customWidth="1"/>
    <col min="4355" max="4355" width="20.7109375" style="112" customWidth="1"/>
    <col min="4356" max="4356" width="4.5703125" style="112" customWidth="1"/>
    <col min="4357" max="4357" width="2.85546875" style="112" customWidth="1"/>
    <col min="4358" max="4359" width="15.7109375" style="112" customWidth="1"/>
    <col min="4360" max="4360" width="2.85546875" style="112" customWidth="1"/>
    <col min="4361" max="4362" width="15.7109375" style="112" customWidth="1"/>
    <col min="4363" max="4363" width="2.85546875" style="112" customWidth="1"/>
    <col min="4364" max="4365" width="15.7109375" style="112" customWidth="1"/>
    <col min="4366" max="4366" width="2.85546875" style="112" customWidth="1"/>
    <col min="4367" max="4367" width="10.85546875" style="112" customWidth="1"/>
    <col min="4368" max="4368" width="2.85546875" style="112" customWidth="1"/>
    <col min="4369" max="4369" width="26.5703125" style="112" customWidth="1"/>
    <col min="4370" max="4608" width="11.42578125" style="112"/>
    <col min="4609" max="4609" width="2.85546875" style="112" customWidth="1"/>
    <col min="4610" max="4610" width="45.85546875" style="112" customWidth="1"/>
    <col min="4611" max="4611" width="20.7109375" style="112" customWidth="1"/>
    <col min="4612" max="4612" width="4.5703125" style="112" customWidth="1"/>
    <col min="4613" max="4613" width="2.85546875" style="112" customWidth="1"/>
    <col min="4614" max="4615" width="15.7109375" style="112" customWidth="1"/>
    <col min="4616" max="4616" width="2.85546875" style="112" customWidth="1"/>
    <col min="4617" max="4618" width="15.7109375" style="112" customWidth="1"/>
    <col min="4619" max="4619" width="2.85546875" style="112" customWidth="1"/>
    <col min="4620" max="4621" width="15.7109375" style="112" customWidth="1"/>
    <col min="4622" max="4622" width="2.85546875" style="112" customWidth="1"/>
    <col min="4623" max="4623" width="10.85546875" style="112" customWidth="1"/>
    <col min="4624" max="4624" width="2.85546875" style="112" customWidth="1"/>
    <col min="4625" max="4625" width="26.5703125" style="112" customWidth="1"/>
    <col min="4626" max="4864" width="11.42578125" style="112"/>
    <col min="4865" max="4865" width="2.85546875" style="112" customWidth="1"/>
    <col min="4866" max="4866" width="45.85546875" style="112" customWidth="1"/>
    <col min="4867" max="4867" width="20.7109375" style="112" customWidth="1"/>
    <col min="4868" max="4868" width="4.5703125" style="112" customWidth="1"/>
    <col min="4869" max="4869" width="2.85546875" style="112" customWidth="1"/>
    <col min="4870" max="4871" width="15.7109375" style="112" customWidth="1"/>
    <col min="4872" max="4872" width="2.85546875" style="112" customWidth="1"/>
    <col min="4873" max="4874" width="15.7109375" style="112" customWidth="1"/>
    <col min="4875" max="4875" width="2.85546875" style="112" customWidth="1"/>
    <col min="4876" max="4877" width="15.7109375" style="112" customWidth="1"/>
    <col min="4878" max="4878" width="2.85546875" style="112" customWidth="1"/>
    <col min="4879" max="4879" width="10.85546875" style="112" customWidth="1"/>
    <col min="4880" max="4880" width="2.85546875" style="112" customWidth="1"/>
    <col min="4881" max="4881" width="26.5703125" style="112" customWidth="1"/>
    <col min="4882" max="5120" width="11.42578125" style="112"/>
    <col min="5121" max="5121" width="2.85546875" style="112" customWidth="1"/>
    <col min="5122" max="5122" width="45.85546875" style="112" customWidth="1"/>
    <col min="5123" max="5123" width="20.7109375" style="112" customWidth="1"/>
    <col min="5124" max="5124" width="4.5703125" style="112" customWidth="1"/>
    <col min="5125" max="5125" width="2.85546875" style="112" customWidth="1"/>
    <col min="5126" max="5127" width="15.7109375" style="112" customWidth="1"/>
    <col min="5128" max="5128" width="2.85546875" style="112" customWidth="1"/>
    <col min="5129" max="5130" width="15.7109375" style="112" customWidth="1"/>
    <col min="5131" max="5131" width="2.85546875" style="112" customWidth="1"/>
    <col min="5132" max="5133" width="15.7109375" style="112" customWidth="1"/>
    <col min="5134" max="5134" width="2.85546875" style="112" customWidth="1"/>
    <col min="5135" max="5135" width="10.85546875" style="112" customWidth="1"/>
    <col min="5136" max="5136" width="2.85546875" style="112" customWidth="1"/>
    <col min="5137" max="5137" width="26.5703125" style="112" customWidth="1"/>
    <col min="5138" max="5376" width="11.42578125" style="112"/>
    <col min="5377" max="5377" width="2.85546875" style="112" customWidth="1"/>
    <col min="5378" max="5378" width="45.85546875" style="112" customWidth="1"/>
    <col min="5379" max="5379" width="20.7109375" style="112" customWidth="1"/>
    <col min="5380" max="5380" width="4.5703125" style="112" customWidth="1"/>
    <col min="5381" max="5381" width="2.85546875" style="112" customWidth="1"/>
    <col min="5382" max="5383" width="15.7109375" style="112" customWidth="1"/>
    <col min="5384" max="5384" width="2.85546875" style="112" customWidth="1"/>
    <col min="5385" max="5386" width="15.7109375" style="112" customWidth="1"/>
    <col min="5387" max="5387" width="2.85546875" style="112" customWidth="1"/>
    <col min="5388" max="5389" width="15.7109375" style="112" customWidth="1"/>
    <col min="5390" max="5390" width="2.85546875" style="112" customWidth="1"/>
    <col min="5391" max="5391" width="10.85546875" style="112" customWidth="1"/>
    <col min="5392" max="5392" width="2.85546875" style="112" customWidth="1"/>
    <col min="5393" max="5393" width="26.5703125" style="112" customWidth="1"/>
    <col min="5394" max="5632" width="11.42578125" style="112"/>
    <col min="5633" max="5633" width="2.85546875" style="112" customWidth="1"/>
    <col min="5634" max="5634" width="45.85546875" style="112" customWidth="1"/>
    <col min="5635" max="5635" width="20.7109375" style="112" customWidth="1"/>
    <col min="5636" max="5636" width="4.5703125" style="112" customWidth="1"/>
    <col min="5637" max="5637" width="2.85546875" style="112" customWidth="1"/>
    <col min="5638" max="5639" width="15.7109375" style="112" customWidth="1"/>
    <col min="5640" max="5640" width="2.85546875" style="112" customWidth="1"/>
    <col min="5641" max="5642" width="15.7109375" style="112" customWidth="1"/>
    <col min="5643" max="5643" width="2.85546875" style="112" customWidth="1"/>
    <col min="5644" max="5645" width="15.7109375" style="112" customWidth="1"/>
    <col min="5646" max="5646" width="2.85546875" style="112" customWidth="1"/>
    <col min="5647" max="5647" width="10.85546875" style="112" customWidth="1"/>
    <col min="5648" max="5648" width="2.85546875" style="112" customWidth="1"/>
    <col min="5649" max="5649" width="26.5703125" style="112" customWidth="1"/>
    <col min="5650" max="5888" width="11.42578125" style="112"/>
    <col min="5889" max="5889" width="2.85546875" style="112" customWidth="1"/>
    <col min="5890" max="5890" width="45.85546875" style="112" customWidth="1"/>
    <col min="5891" max="5891" width="20.7109375" style="112" customWidth="1"/>
    <col min="5892" max="5892" width="4.5703125" style="112" customWidth="1"/>
    <col min="5893" max="5893" width="2.85546875" style="112" customWidth="1"/>
    <col min="5894" max="5895" width="15.7109375" style="112" customWidth="1"/>
    <col min="5896" max="5896" width="2.85546875" style="112" customWidth="1"/>
    <col min="5897" max="5898" width="15.7109375" style="112" customWidth="1"/>
    <col min="5899" max="5899" width="2.85546875" style="112" customWidth="1"/>
    <col min="5900" max="5901" width="15.7109375" style="112" customWidth="1"/>
    <col min="5902" max="5902" width="2.85546875" style="112" customWidth="1"/>
    <col min="5903" max="5903" width="10.85546875" style="112" customWidth="1"/>
    <col min="5904" max="5904" width="2.85546875" style="112" customWidth="1"/>
    <col min="5905" max="5905" width="26.5703125" style="112" customWidth="1"/>
    <col min="5906" max="6144" width="11.42578125" style="112"/>
    <col min="6145" max="6145" width="2.85546875" style="112" customWidth="1"/>
    <col min="6146" max="6146" width="45.85546875" style="112" customWidth="1"/>
    <col min="6147" max="6147" width="20.7109375" style="112" customWidth="1"/>
    <col min="6148" max="6148" width="4.5703125" style="112" customWidth="1"/>
    <col min="6149" max="6149" width="2.85546875" style="112" customWidth="1"/>
    <col min="6150" max="6151" width="15.7109375" style="112" customWidth="1"/>
    <col min="6152" max="6152" width="2.85546875" style="112" customWidth="1"/>
    <col min="6153" max="6154" width="15.7109375" style="112" customWidth="1"/>
    <col min="6155" max="6155" width="2.85546875" style="112" customWidth="1"/>
    <col min="6156" max="6157" width="15.7109375" style="112" customWidth="1"/>
    <col min="6158" max="6158" width="2.85546875" style="112" customWidth="1"/>
    <col min="6159" max="6159" width="10.85546875" style="112" customWidth="1"/>
    <col min="6160" max="6160" width="2.85546875" style="112" customWidth="1"/>
    <col min="6161" max="6161" width="26.5703125" style="112" customWidth="1"/>
    <col min="6162" max="6400" width="11.42578125" style="112"/>
    <col min="6401" max="6401" width="2.85546875" style="112" customWidth="1"/>
    <col min="6402" max="6402" width="45.85546875" style="112" customWidth="1"/>
    <col min="6403" max="6403" width="20.7109375" style="112" customWidth="1"/>
    <col min="6404" max="6404" width="4.5703125" style="112" customWidth="1"/>
    <col min="6405" max="6405" width="2.85546875" style="112" customWidth="1"/>
    <col min="6406" max="6407" width="15.7109375" style="112" customWidth="1"/>
    <col min="6408" max="6408" width="2.85546875" style="112" customWidth="1"/>
    <col min="6409" max="6410" width="15.7109375" style="112" customWidth="1"/>
    <col min="6411" max="6411" width="2.85546875" style="112" customWidth="1"/>
    <col min="6412" max="6413" width="15.7109375" style="112" customWidth="1"/>
    <col min="6414" max="6414" width="2.85546875" style="112" customWidth="1"/>
    <col min="6415" max="6415" width="10.85546875" style="112" customWidth="1"/>
    <col min="6416" max="6416" width="2.85546875" style="112" customWidth="1"/>
    <col min="6417" max="6417" width="26.5703125" style="112" customWidth="1"/>
    <col min="6418" max="6656" width="11.42578125" style="112"/>
    <col min="6657" max="6657" width="2.85546875" style="112" customWidth="1"/>
    <col min="6658" max="6658" width="45.85546875" style="112" customWidth="1"/>
    <col min="6659" max="6659" width="20.7109375" style="112" customWidth="1"/>
    <col min="6660" max="6660" width="4.5703125" style="112" customWidth="1"/>
    <col min="6661" max="6661" width="2.85546875" style="112" customWidth="1"/>
    <col min="6662" max="6663" width="15.7109375" style="112" customWidth="1"/>
    <col min="6664" max="6664" width="2.85546875" style="112" customWidth="1"/>
    <col min="6665" max="6666" width="15.7109375" style="112" customWidth="1"/>
    <col min="6667" max="6667" width="2.85546875" style="112" customWidth="1"/>
    <col min="6668" max="6669" width="15.7109375" style="112" customWidth="1"/>
    <col min="6670" max="6670" width="2.85546875" style="112" customWidth="1"/>
    <col min="6671" max="6671" width="10.85546875" style="112" customWidth="1"/>
    <col min="6672" max="6672" width="2.85546875" style="112" customWidth="1"/>
    <col min="6673" max="6673" width="26.5703125" style="112" customWidth="1"/>
    <col min="6674" max="6912" width="11.42578125" style="112"/>
    <col min="6913" max="6913" width="2.85546875" style="112" customWidth="1"/>
    <col min="6914" max="6914" width="45.85546875" style="112" customWidth="1"/>
    <col min="6915" max="6915" width="20.7109375" style="112" customWidth="1"/>
    <col min="6916" max="6916" width="4.5703125" style="112" customWidth="1"/>
    <col min="6917" max="6917" width="2.85546875" style="112" customWidth="1"/>
    <col min="6918" max="6919" width="15.7109375" style="112" customWidth="1"/>
    <col min="6920" max="6920" width="2.85546875" style="112" customWidth="1"/>
    <col min="6921" max="6922" width="15.7109375" style="112" customWidth="1"/>
    <col min="6923" max="6923" width="2.85546875" style="112" customWidth="1"/>
    <col min="6924" max="6925" width="15.7109375" style="112" customWidth="1"/>
    <col min="6926" max="6926" width="2.85546875" style="112" customWidth="1"/>
    <col min="6927" max="6927" width="10.85546875" style="112" customWidth="1"/>
    <col min="6928" max="6928" width="2.85546875" style="112" customWidth="1"/>
    <col min="6929" max="6929" width="26.5703125" style="112" customWidth="1"/>
    <col min="6930" max="7168" width="11.42578125" style="112"/>
    <col min="7169" max="7169" width="2.85546875" style="112" customWidth="1"/>
    <col min="7170" max="7170" width="45.85546875" style="112" customWidth="1"/>
    <col min="7171" max="7171" width="20.7109375" style="112" customWidth="1"/>
    <col min="7172" max="7172" width="4.5703125" style="112" customWidth="1"/>
    <col min="7173" max="7173" width="2.85546875" style="112" customWidth="1"/>
    <col min="7174" max="7175" width="15.7109375" style="112" customWidth="1"/>
    <col min="7176" max="7176" width="2.85546875" style="112" customWidth="1"/>
    <col min="7177" max="7178" width="15.7109375" style="112" customWidth="1"/>
    <col min="7179" max="7179" width="2.85546875" style="112" customWidth="1"/>
    <col min="7180" max="7181" width="15.7109375" style="112" customWidth="1"/>
    <col min="7182" max="7182" width="2.85546875" style="112" customWidth="1"/>
    <col min="7183" max="7183" width="10.85546875" style="112" customWidth="1"/>
    <col min="7184" max="7184" width="2.85546875" style="112" customWidth="1"/>
    <col min="7185" max="7185" width="26.5703125" style="112" customWidth="1"/>
    <col min="7186" max="7424" width="11.42578125" style="112"/>
    <col min="7425" max="7425" width="2.85546875" style="112" customWidth="1"/>
    <col min="7426" max="7426" width="45.85546875" style="112" customWidth="1"/>
    <col min="7427" max="7427" width="20.7109375" style="112" customWidth="1"/>
    <col min="7428" max="7428" width="4.5703125" style="112" customWidth="1"/>
    <col min="7429" max="7429" width="2.85546875" style="112" customWidth="1"/>
    <col min="7430" max="7431" width="15.7109375" style="112" customWidth="1"/>
    <col min="7432" max="7432" width="2.85546875" style="112" customWidth="1"/>
    <col min="7433" max="7434" width="15.7109375" style="112" customWidth="1"/>
    <col min="7435" max="7435" width="2.85546875" style="112" customWidth="1"/>
    <col min="7436" max="7437" width="15.7109375" style="112" customWidth="1"/>
    <col min="7438" max="7438" width="2.85546875" style="112" customWidth="1"/>
    <col min="7439" max="7439" width="10.85546875" style="112" customWidth="1"/>
    <col min="7440" max="7440" width="2.85546875" style="112" customWidth="1"/>
    <col min="7441" max="7441" width="26.5703125" style="112" customWidth="1"/>
    <col min="7442" max="7680" width="11.42578125" style="112"/>
    <col min="7681" max="7681" width="2.85546875" style="112" customWidth="1"/>
    <col min="7682" max="7682" width="45.85546875" style="112" customWidth="1"/>
    <col min="7683" max="7683" width="20.7109375" style="112" customWidth="1"/>
    <col min="7684" max="7684" width="4.5703125" style="112" customWidth="1"/>
    <col min="7685" max="7685" width="2.85546875" style="112" customWidth="1"/>
    <col min="7686" max="7687" width="15.7109375" style="112" customWidth="1"/>
    <col min="7688" max="7688" width="2.85546875" style="112" customWidth="1"/>
    <col min="7689" max="7690" width="15.7109375" style="112" customWidth="1"/>
    <col min="7691" max="7691" width="2.85546875" style="112" customWidth="1"/>
    <col min="7692" max="7693" width="15.7109375" style="112" customWidth="1"/>
    <col min="7694" max="7694" width="2.85546875" style="112" customWidth="1"/>
    <col min="7695" max="7695" width="10.85546875" style="112" customWidth="1"/>
    <col min="7696" max="7696" width="2.85546875" style="112" customWidth="1"/>
    <col min="7697" max="7697" width="26.5703125" style="112" customWidth="1"/>
    <col min="7698" max="7936" width="11.42578125" style="112"/>
    <col min="7937" max="7937" width="2.85546875" style="112" customWidth="1"/>
    <col min="7938" max="7938" width="45.85546875" style="112" customWidth="1"/>
    <col min="7939" max="7939" width="20.7109375" style="112" customWidth="1"/>
    <col min="7940" max="7940" width="4.5703125" style="112" customWidth="1"/>
    <col min="7941" max="7941" width="2.85546875" style="112" customWidth="1"/>
    <col min="7942" max="7943" width="15.7109375" style="112" customWidth="1"/>
    <col min="7944" max="7944" width="2.85546875" style="112" customWidth="1"/>
    <col min="7945" max="7946" width="15.7109375" style="112" customWidth="1"/>
    <col min="7947" max="7947" width="2.85546875" style="112" customWidth="1"/>
    <col min="7948" max="7949" width="15.7109375" style="112" customWidth="1"/>
    <col min="7950" max="7950" width="2.85546875" style="112" customWidth="1"/>
    <col min="7951" max="7951" width="10.85546875" style="112" customWidth="1"/>
    <col min="7952" max="7952" width="2.85546875" style="112" customWidth="1"/>
    <col min="7953" max="7953" width="26.5703125" style="112" customWidth="1"/>
    <col min="7954" max="8192" width="11.42578125" style="112"/>
    <col min="8193" max="8193" width="2.85546875" style="112" customWidth="1"/>
    <col min="8194" max="8194" width="45.85546875" style="112" customWidth="1"/>
    <col min="8195" max="8195" width="20.7109375" style="112" customWidth="1"/>
    <col min="8196" max="8196" width="4.5703125" style="112" customWidth="1"/>
    <col min="8197" max="8197" width="2.85546875" style="112" customWidth="1"/>
    <col min="8198" max="8199" width="15.7109375" style="112" customWidth="1"/>
    <col min="8200" max="8200" width="2.85546875" style="112" customWidth="1"/>
    <col min="8201" max="8202" width="15.7109375" style="112" customWidth="1"/>
    <col min="8203" max="8203" width="2.85546875" style="112" customWidth="1"/>
    <col min="8204" max="8205" width="15.7109375" style="112" customWidth="1"/>
    <col min="8206" max="8206" width="2.85546875" style="112" customWidth="1"/>
    <col min="8207" max="8207" width="10.85546875" style="112" customWidth="1"/>
    <col min="8208" max="8208" width="2.85546875" style="112" customWidth="1"/>
    <col min="8209" max="8209" width="26.5703125" style="112" customWidth="1"/>
    <col min="8210" max="8448" width="11.42578125" style="112"/>
    <col min="8449" max="8449" width="2.85546875" style="112" customWidth="1"/>
    <col min="8450" max="8450" width="45.85546875" style="112" customWidth="1"/>
    <col min="8451" max="8451" width="20.7109375" style="112" customWidth="1"/>
    <col min="8452" max="8452" width="4.5703125" style="112" customWidth="1"/>
    <col min="8453" max="8453" width="2.85546875" style="112" customWidth="1"/>
    <col min="8454" max="8455" width="15.7109375" style="112" customWidth="1"/>
    <col min="8456" max="8456" width="2.85546875" style="112" customWidth="1"/>
    <col min="8457" max="8458" width="15.7109375" style="112" customWidth="1"/>
    <col min="8459" max="8459" width="2.85546875" style="112" customWidth="1"/>
    <col min="8460" max="8461" width="15.7109375" style="112" customWidth="1"/>
    <col min="8462" max="8462" width="2.85546875" style="112" customWidth="1"/>
    <col min="8463" max="8463" width="10.85546875" style="112" customWidth="1"/>
    <col min="8464" max="8464" width="2.85546875" style="112" customWidth="1"/>
    <col min="8465" max="8465" width="26.5703125" style="112" customWidth="1"/>
    <col min="8466" max="8704" width="11.42578125" style="112"/>
    <col min="8705" max="8705" width="2.85546875" style="112" customWidth="1"/>
    <col min="8706" max="8706" width="45.85546875" style="112" customWidth="1"/>
    <col min="8707" max="8707" width="20.7109375" style="112" customWidth="1"/>
    <col min="8708" max="8708" width="4.5703125" style="112" customWidth="1"/>
    <col min="8709" max="8709" width="2.85546875" style="112" customWidth="1"/>
    <col min="8710" max="8711" width="15.7109375" style="112" customWidth="1"/>
    <col min="8712" max="8712" width="2.85546875" style="112" customWidth="1"/>
    <col min="8713" max="8714" width="15.7109375" style="112" customWidth="1"/>
    <col min="8715" max="8715" width="2.85546875" style="112" customWidth="1"/>
    <col min="8716" max="8717" width="15.7109375" style="112" customWidth="1"/>
    <col min="8718" max="8718" width="2.85546875" style="112" customWidth="1"/>
    <col min="8719" max="8719" width="10.85546875" style="112" customWidth="1"/>
    <col min="8720" max="8720" width="2.85546875" style="112" customWidth="1"/>
    <col min="8721" max="8721" width="26.5703125" style="112" customWidth="1"/>
    <col min="8722" max="8960" width="11.42578125" style="112"/>
    <col min="8961" max="8961" width="2.85546875" style="112" customWidth="1"/>
    <col min="8962" max="8962" width="45.85546875" style="112" customWidth="1"/>
    <col min="8963" max="8963" width="20.7109375" style="112" customWidth="1"/>
    <col min="8964" max="8964" width="4.5703125" style="112" customWidth="1"/>
    <col min="8965" max="8965" width="2.85546875" style="112" customWidth="1"/>
    <col min="8966" max="8967" width="15.7109375" style="112" customWidth="1"/>
    <col min="8968" max="8968" width="2.85546875" style="112" customWidth="1"/>
    <col min="8969" max="8970" width="15.7109375" style="112" customWidth="1"/>
    <col min="8971" max="8971" width="2.85546875" style="112" customWidth="1"/>
    <col min="8972" max="8973" width="15.7109375" style="112" customWidth="1"/>
    <col min="8974" max="8974" width="2.85546875" style="112" customWidth="1"/>
    <col min="8975" max="8975" width="10.85546875" style="112" customWidth="1"/>
    <col min="8976" max="8976" width="2.85546875" style="112" customWidth="1"/>
    <col min="8977" max="8977" width="26.5703125" style="112" customWidth="1"/>
    <col min="8978" max="9216" width="11.42578125" style="112"/>
    <col min="9217" max="9217" width="2.85546875" style="112" customWidth="1"/>
    <col min="9218" max="9218" width="45.85546875" style="112" customWidth="1"/>
    <col min="9219" max="9219" width="20.7109375" style="112" customWidth="1"/>
    <col min="9220" max="9220" width="4.5703125" style="112" customWidth="1"/>
    <col min="9221" max="9221" width="2.85546875" style="112" customWidth="1"/>
    <col min="9222" max="9223" width="15.7109375" style="112" customWidth="1"/>
    <col min="9224" max="9224" width="2.85546875" style="112" customWidth="1"/>
    <col min="9225" max="9226" width="15.7109375" style="112" customWidth="1"/>
    <col min="9227" max="9227" width="2.85546875" style="112" customWidth="1"/>
    <col min="9228" max="9229" width="15.7109375" style="112" customWidth="1"/>
    <col min="9230" max="9230" width="2.85546875" style="112" customWidth="1"/>
    <col min="9231" max="9231" width="10.85546875" style="112" customWidth="1"/>
    <col min="9232" max="9232" width="2.85546875" style="112" customWidth="1"/>
    <col min="9233" max="9233" width="26.5703125" style="112" customWidth="1"/>
    <col min="9234" max="9472" width="11.42578125" style="112"/>
    <col min="9473" max="9473" width="2.85546875" style="112" customWidth="1"/>
    <col min="9474" max="9474" width="45.85546875" style="112" customWidth="1"/>
    <col min="9475" max="9475" width="20.7109375" style="112" customWidth="1"/>
    <col min="9476" max="9476" width="4.5703125" style="112" customWidth="1"/>
    <col min="9477" max="9477" width="2.85546875" style="112" customWidth="1"/>
    <col min="9478" max="9479" width="15.7109375" style="112" customWidth="1"/>
    <col min="9480" max="9480" width="2.85546875" style="112" customWidth="1"/>
    <col min="9481" max="9482" width="15.7109375" style="112" customWidth="1"/>
    <col min="9483" max="9483" width="2.85546875" style="112" customWidth="1"/>
    <col min="9484" max="9485" width="15.7109375" style="112" customWidth="1"/>
    <col min="9486" max="9486" width="2.85546875" style="112" customWidth="1"/>
    <col min="9487" max="9487" width="10.85546875" style="112" customWidth="1"/>
    <col min="9488" max="9488" width="2.85546875" style="112" customWidth="1"/>
    <col min="9489" max="9489" width="26.5703125" style="112" customWidth="1"/>
    <col min="9490" max="9728" width="11.42578125" style="112"/>
    <col min="9729" max="9729" width="2.85546875" style="112" customWidth="1"/>
    <col min="9730" max="9730" width="45.85546875" style="112" customWidth="1"/>
    <col min="9731" max="9731" width="20.7109375" style="112" customWidth="1"/>
    <col min="9732" max="9732" width="4.5703125" style="112" customWidth="1"/>
    <col min="9733" max="9733" width="2.85546875" style="112" customWidth="1"/>
    <col min="9734" max="9735" width="15.7109375" style="112" customWidth="1"/>
    <col min="9736" max="9736" width="2.85546875" style="112" customWidth="1"/>
    <col min="9737" max="9738" width="15.7109375" style="112" customWidth="1"/>
    <col min="9739" max="9739" width="2.85546875" style="112" customWidth="1"/>
    <col min="9740" max="9741" width="15.7109375" style="112" customWidth="1"/>
    <col min="9742" max="9742" width="2.85546875" style="112" customWidth="1"/>
    <col min="9743" max="9743" width="10.85546875" style="112" customWidth="1"/>
    <col min="9744" max="9744" width="2.85546875" style="112" customWidth="1"/>
    <col min="9745" max="9745" width="26.5703125" style="112" customWidth="1"/>
    <col min="9746" max="9984" width="11.42578125" style="112"/>
    <col min="9985" max="9985" width="2.85546875" style="112" customWidth="1"/>
    <col min="9986" max="9986" width="45.85546875" style="112" customWidth="1"/>
    <col min="9987" max="9987" width="20.7109375" style="112" customWidth="1"/>
    <col min="9988" max="9988" width="4.5703125" style="112" customWidth="1"/>
    <col min="9989" max="9989" width="2.85546875" style="112" customWidth="1"/>
    <col min="9990" max="9991" width="15.7109375" style="112" customWidth="1"/>
    <col min="9992" max="9992" width="2.85546875" style="112" customWidth="1"/>
    <col min="9993" max="9994" width="15.7109375" style="112" customWidth="1"/>
    <col min="9995" max="9995" width="2.85546875" style="112" customWidth="1"/>
    <col min="9996" max="9997" width="15.7109375" style="112" customWidth="1"/>
    <col min="9998" max="9998" width="2.85546875" style="112" customWidth="1"/>
    <col min="9999" max="9999" width="10.85546875" style="112" customWidth="1"/>
    <col min="10000" max="10000" width="2.85546875" style="112" customWidth="1"/>
    <col min="10001" max="10001" width="26.5703125" style="112" customWidth="1"/>
    <col min="10002" max="10240" width="11.42578125" style="112"/>
    <col min="10241" max="10241" width="2.85546875" style="112" customWidth="1"/>
    <col min="10242" max="10242" width="45.85546875" style="112" customWidth="1"/>
    <col min="10243" max="10243" width="20.7109375" style="112" customWidth="1"/>
    <col min="10244" max="10244" width="4.5703125" style="112" customWidth="1"/>
    <col min="10245" max="10245" width="2.85546875" style="112" customWidth="1"/>
    <col min="10246" max="10247" width="15.7109375" style="112" customWidth="1"/>
    <col min="10248" max="10248" width="2.85546875" style="112" customWidth="1"/>
    <col min="10249" max="10250" width="15.7109375" style="112" customWidth="1"/>
    <col min="10251" max="10251" width="2.85546875" style="112" customWidth="1"/>
    <col min="10252" max="10253" width="15.7109375" style="112" customWidth="1"/>
    <col min="10254" max="10254" width="2.85546875" style="112" customWidth="1"/>
    <col min="10255" max="10255" width="10.85546875" style="112" customWidth="1"/>
    <col min="10256" max="10256" width="2.85546875" style="112" customWidth="1"/>
    <col min="10257" max="10257" width="26.5703125" style="112" customWidth="1"/>
    <col min="10258" max="10496" width="11.42578125" style="112"/>
    <col min="10497" max="10497" width="2.85546875" style="112" customWidth="1"/>
    <col min="10498" max="10498" width="45.85546875" style="112" customWidth="1"/>
    <col min="10499" max="10499" width="20.7109375" style="112" customWidth="1"/>
    <col min="10500" max="10500" width="4.5703125" style="112" customWidth="1"/>
    <col min="10501" max="10501" width="2.85546875" style="112" customWidth="1"/>
    <col min="10502" max="10503" width="15.7109375" style="112" customWidth="1"/>
    <col min="10504" max="10504" width="2.85546875" style="112" customWidth="1"/>
    <col min="10505" max="10506" width="15.7109375" style="112" customWidth="1"/>
    <col min="10507" max="10507" width="2.85546875" style="112" customWidth="1"/>
    <col min="10508" max="10509" width="15.7109375" style="112" customWidth="1"/>
    <col min="10510" max="10510" width="2.85546875" style="112" customWidth="1"/>
    <col min="10511" max="10511" width="10.85546875" style="112" customWidth="1"/>
    <col min="10512" max="10512" width="2.85546875" style="112" customWidth="1"/>
    <col min="10513" max="10513" width="26.5703125" style="112" customWidth="1"/>
    <col min="10514" max="10752" width="11.42578125" style="112"/>
    <col min="10753" max="10753" width="2.85546875" style="112" customWidth="1"/>
    <col min="10754" max="10754" width="45.85546875" style="112" customWidth="1"/>
    <col min="10755" max="10755" width="20.7109375" style="112" customWidth="1"/>
    <col min="10756" max="10756" width="4.5703125" style="112" customWidth="1"/>
    <col min="10757" max="10757" width="2.85546875" style="112" customWidth="1"/>
    <col min="10758" max="10759" width="15.7109375" style="112" customWidth="1"/>
    <col min="10760" max="10760" width="2.85546875" style="112" customWidth="1"/>
    <col min="10761" max="10762" width="15.7109375" style="112" customWidth="1"/>
    <col min="10763" max="10763" width="2.85546875" style="112" customWidth="1"/>
    <col min="10764" max="10765" width="15.7109375" style="112" customWidth="1"/>
    <col min="10766" max="10766" width="2.85546875" style="112" customWidth="1"/>
    <col min="10767" max="10767" width="10.85546875" style="112" customWidth="1"/>
    <col min="10768" max="10768" width="2.85546875" style="112" customWidth="1"/>
    <col min="10769" max="10769" width="26.5703125" style="112" customWidth="1"/>
    <col min="10770" max="11008" width="11.42578125" style="112"/>
    <col min="11009" max="11009" width="2.85546875" style="112" customWidth="1"/>
    <col min="11010" max="11010" width="45.85546875" style="112" customWidth="1"/>
    <col min="11011" max="11011" width="20.7109375" style="112" customWidth="1"/>
    <col min="11012" max="11012" width="4.5703125" style="112" customWidth="1"/>
    <col min="11013" max="11013" width="2.85546875" style="112" customWidth="1"/>
    <col min="11014" max="11015" width="15.7109375" style="112" customWidth="1"/>
    <col min="11016" max="11016" width="2.85546875" style="112" customWidth="1"/>
    <col min="11017" max="11018" width="15.7109375" style="112" customWidth="1"/>
    <col min="11019" max="11019" width="2.85546875" style="112" customWidth="1"/>
    <col min="11020" max="11021" width="15.7109375" style="112" customWidth="1"/>
    <col min="11022" max="11022" width="2.85546875" style="112" customWidth="1"/>
    <col min="11023" max="11023" width="10.85546875" style="112" customWidth="1"/>
    <col min="11024" max="11024" width="2.85546875" style="112" customWidth="1"/>
    <col min="11025" max="11025" width="26.5703125" style="112" customWidth="1"/>
    <col min="11026" max="11264" width="11.42578125" style="112"/>
    <col min="11265" max="11265" width="2.85546875" style="112" customWidth="1"/>
    <col min="11266" max="11266" width="45.85546875" style="112" customWidth="1"/>
    <col min="11267" max="11267" width="20.7109375" style="112" customWidth="1"/>
    <col min="11268" max="11268" width="4.5703125" style="112" customWidth="1"/>
    <col min="11269" max="11269" width="2.85546875" style="112" customWidth="1"/>
    <col min="11270" max="11271" width="15.7109375" style="112" customWidth="1"/>
    <col min="11272" max="11272" width="2.85546875" style="112" customWidth="1"/>
    <col min="11273" max="11274" width="15.7109375" style="112" customWidth="1"/>
    <col min="11275" max="11275" width="2.85546875" style="112" customWidth="1"/>
    <col min="11276" max="11277" width="15.7109375" style="112" customWidth="1"/>
    <col min="11278" max="11278" width="2.85546875" style="112" customWidth="1"/>
    <col min="11279" max="11279" width="10.85546875" style="112" customWidth="1"/>
    <col min="11280" max="11280" width="2.85546875" style="112" customWidth="1"/>
    <col min="11281" max="11281" width="26.5703125" style="112" customWidth="1"/>
    <col min="11282" max="11520" width="11.42578125" style="112"/>
    <col min="11521" max="11521" width="2.85546875" style="112" customWidth="1"/>
    <col min="11522" max="11522" width="45.85546875" style="112" customWidth="1"/>
    <col min="11523" max="11523" width="20.7109375" style="112" customWidth="1"/>
    <col min="11524" max="11524" width="4.5703125" style="112" customWidth="1"/>
    <col min="11525" max="11525" width="2.85546875" style="112" customWidth="1"/>
    <col min="11526" max="11527" width="15.7109375" style="112" customWidth="1"/>
    <col min="11528" max="11528" width="2.85546875" style="112" customWidth="1"/>
    <col min="11529" max="11530" width="15.7109375" style="112" customWidth="1"/>
    <col min="11531" max="11531" width="2.85546875" style="112" customWidth="1"/>
    <col min="11532" max="11533" width="15.7109375" style="112" customWidth="1"/>
    <col min="11534" max="11534" width="2.85546875" style="112" customWidth="1"/>
    <col min="11535" max="11535" width="10.85546875" style="112" customWidth="1"/>
    <col min="11536" max="11536" width="2.85546875" style="112" customWidth="1"/>
    <col min="11537" max="11537" width="26.5703125" style="112" customWidth="1"/>
    <col min="11538" max="11776" width="11.42578125" style="112"/>
    <col min="11777" max="11777" width="2.85546875" style="112" customWidth="1"/>
    <col min="11778" max="11778" width="45.85546875" style="112" customWidth="1"/>
    <col min="11779" max="11779" width="20.7109375" style="112" customWidth="1"/>
    <col min="11780" max="11780" width="4.5703125" style="112" customWidth="1"/>
    <col min="11781" max="11781" width="2.85546875" style="112" customWidth="1"/>
    <col min="11782" max="11783" width="15.7109375" style="112" customWidth="1"/>
    <col min="11784" max="11784" width="2.85546875" style="112" customWidth="1"/>
    <col min="11785" max="11786" width="15.7109375" style="112" customWidth="1"/>
    <col min="11787" max="11787" width="2.85546875" style="112" customWidth="1"/>
    <col min="11788" max="11789" width="15.7109375" style="112" customWidth="1"/>
    <col min="11790" max="11790" width="2.85546875" style="112" customWidth="1"/>
    <col min="11791" max="11791" width="10.85546875" style="112" customWidth="1"/>
    <col min="11792" max="11792" width="2.85546875" style="112" customWidth="1"/>
    <col min="11793" max="11793" width="26.5703125" style="112" customWidth="1"/>
    <col min="11794" max="12032" width="11.42578125" style="112"/>
    <col min="12033" max="12033" width="2.85546875" style="112" customWidth="1"/>
    <col min="12034" max="12034" width="45.85546875" style="112" customWidth="1"/>
    <col min="12035" max="12035" width="20.7109375" style="112" customWidth="1"/>
    <col min="12036" max="12036" width="4.5703125" style="112" customWidth="1"/>
    <col min="12037" max="12037" width="2.85546875" style="112" customWidth="1"/>
    <col min="12038" max="12039" width="15.7109375" style="112" customWidth="1"/>
    <col min="12040" max="12040" width="2.85546875" style="112" customWidth="1"/>
    <col min="12041" max="12042" width="15.7109375" style="112" customWidth="1"/>
    <col min="12043" max="12043" width="2.85546875" style="112" customWidth="1"/>
    <col min="12044" max="12045" width="15.7109375" style="112" customWidth="1"/>
    <col min="12046" max="12046" width="2.85546875" style="112" customWidth="1"/>
    <col min="12047" max="12047" width="10.85546875" style="112" customWidth="1"/>
    <col min="12048" max="12048" width="2.85546875" style="112" customWidth="1"/>
    <col min="12049" max="12049" width="26.5703125" style="112" customWidth="1"/>
    <col min="12050" max="12288" width="11.42578125" style="112"/>
    <col min="12289" max="12289" width="2.85546875" style="112" customWidth="1"/>
    <col min="12290" max="12290" width="45.85546875" style="112" customWidth="1"/>
    <col min="12291" max="12291" width="20.7109375" style="112" customWidth="1"/>
    <col min="12292" max="12292" width="4.5703125" style="112" customWidth="1"/>
    <col min="12293" max="12293" width="2.85546875" style="112" customWidth="1"/>
    <col min="12294" max="12295" width="15.7109375" style="112" customWidth="1"/>
    <col min="12296" max="12296" width="2.85546875" style="112" customWidth="1"/>
    <col min="12297" max="12298" width="15.7109375" style="112" customWidth="1"/>
    <col min="12299" max="12299" width="2.85546875" style="112" customWidth="1"/>
    <col min="12300" max="12301" width="15.7109375" style="112" customWidth="1"/>
    <col min="12302" max="12302" width="2.85546875" style="112" customWidth="1"/>
    <col min="12303" max="12303" width="10.85546875" style="112" customWidth="1"/>
    <col min="12304" max="12304" width="2.85546875" style="112" customWidth="1"/>
    <col min="12305" max="12305" width="26.5703125" style="112" customWidth="1"/>
    <col min="12306" max="12544" width="11.42578125" style="112"/>
    <col min="12545" max="12545" width="2.85546875" style="112" customWidth="1"/>
    <col min="12546" max="12546" width="45.85546875" style="112" customWidth="1"/>
    <col min="12547" max="12547" width="20.7109375" style="112" customWidth="1"/>
    <col min="12548" max="12548" width="4.5703125" style="112" customWidth="1"/>
    <col min="12549" max="12549" width="2.85546875" style="112" customWidth="1"/>
    <col min="12550" max="12551" width="15.7109375" style="112" customWidth="1"/>
    <col min="12552" max="12552" width="2.85546875" style="112" customWidth="1"/>
    <col min="12553" max="12554" width="15.7109375" style="112" customWidth="1"/>
    <col min="12555" max="12555" width="2.85546875" style="112" customWidth="1"/>
    <col min="12556" max="12557" width="15.7109375" style="112" customWidth="1"/>
    <col min="12558" max="12558" width="2.85546875" style="112" customWidth="1"/>
    <col min="12559" max="12559" width="10.85546875" style="112" customWidth="1"/>
    <col min="12560" max="12560" width="2.85546875" style="112" customWidth="1"/>
    <col min="12561" max="12561" width="26.5703125" style="112" customWidth="1"/>
    <col min="12562" max="12800" width="11.42578125" style="112"/>
    <col min="12801" max="12801" width="2.85546875" style="112" customWidth="1"/>
    <col min="12802" max="12802" width="45.85546875" style="112" customWidth="1"/>
    <col min="12803" max="12803" width="20.7109375" style="112" customWidth="1"/>
    <col min="12804" max="12804" width="4.5703125" style="112" customWidth="1"/>
    <col min="12805" max="12805" width="2.85546875" style="112" customWidth="1"/>
    <col min="12806" max="12807" width="15.7109375" style="112" customWidth="1"/>
    <col min="12808" max="12808" width="2.85546875" style="112" customWidth="1"/>
    <col min="12809" max="12810" width="15.7109375" style="112" customWidth="1"/>
    <col min="12811" max="12811" width="2.85546875" style="112" customWidth="1"/>
    <col min="12812" max="12813" width="15.7109375" style="112" customWidth="1"/>
    <col min="12814" max="12814" width="2.85546875" style="112" customWidth="1"/>
    <col min="12815" max="12815" width="10.85546875" style="112" customWidth="1"/>
    <col min="12816" max="12816" width="2.85546875" style="112" customWidth="1"/>
    <col min="12817" max="12817" width="26.5703125" style="112" customWidth="1"/>
    <col min="12818" max="13056" width="11.42578125" style="112"/>
    <col min="13057" max="13057" width="2.85546875" style="112" customWidth="1"/>
    <col min="13058" max="13058" width="45.85546875" style="112" customWidth="1"/>
    <col min="13059" max="13059" width="20.7109375" style="112" customWidth="1"/>
    <col min="13060" max="13060" width="4.5703125" style="112" customWidth="1"/>
    <col min="13061" max="13061" width="2.85546875" style="112" customWidth="1"/>
    <col min="13062" max="13063" width="15.7109375" style="112" customWidth="1"/>
    <col min="13064" max="13064" width="2.85546875" style="112" customWidth="1"/>
    <col min="13065" max="13066" width="15.7109375" style="112" customWidth="1"/>
    <col min="13067" max="13067" width="2.85546875" style="112" customWidth="1"/>
    <col min="13068" max="13069" width="15.7109375" style="112" customWidth="1"/>
    <col min="13070" max="13070" width="2.85546875" style="112" customWidth="1"/>
    <col min="13071" max="13071" width="10.85546875" style="112" customWidth="1"/>
    <col min="13072" max="13072" width="2.85546875" style="112" customWidth="1"/>
    <col min="13073" max="13073" width="26.5703125" style="112" customWidth="1"/>
    <col min="13074" max="13312" width="11.42578125" style="112"/>
    <col min="13313" max="13313" width="2.85546875" style="112" customWidth="1"/>
    <col min="13314" max="13314" width="45.85546875" style="112" customWidth="1"/>
    <col min="13315" max="13315" width="20.7109375" style="112" customWidth="1"/>
    <col min="13316" max="13316" width="4.5703125" style="112" customWidth="1"/>
    <col min="13317" max="13317" width="2.85546875" style="112" customWidth="1"/>
    <col min="13318" max="13319" width="15.7109375" style="112" customWidth="1"/>
    <col min="13320" max="13320" width="2.85546875" style="112" customWidth="1"/>
    <col min="13321" max="13322" width="15.7109375" style="112" customWidth="1"/>
    <col min="13323" max="13323" width="2.85546875" style="112" customWidth="1"/>
    <col min="13324" max="13325" width="15.7109375" style="112" customWidth="1"/>
    <col min="13326" max="13326" width="2.85546875" style="112" customWidth="1"/>
    <col min="13327" max="13327" width="10.85546875" style="112" customWidth="1"/>
    <col min="13328" max="13328" width="2.85546875" style="112" customWidth="1"/>
    <col min="13329" max="13329" width="26.5703125" style="112" customWidth="1"/>
    <col min="13330" max="13568" width="11.42578125" style="112"/>
    <col min="13569" max="13569" width="2.85546875" style="112" customWidth="1"/>
    <col min="13570" max="13570" width="45.85546875" style="112" customWidth="1"/>
    <col min="13571" max="13571" width="20.7109375" style="112" customWidth="1"/>
    <col min="13572" max="13572" width="4.5703125" style="112" customWidth="1"/>
    <col min="13573" max="13573" width="2.85546875" style="112" customWidth="1"/>
    <col min="13574" max="13575" width="15.7109375" style="112" customWidth="1"/>
    <col min="13576" max="13576" width="2.85546875" style="112" customWidth="1"/>
    <col min="13577" max="13578" width="15.7109375" style="112" customWidth="1"/>
    <col min="13579" max="13579" width="2.85546875" style="112" customWidth="1"/>
    <col min="13580" max="13581" width="15.7109375" style="112" customWidth="1"/>
    <col min="13582" max="13582" width="2.85546875" style="112" customWidth="1"/>
    <col min="13583" max="13583" width="10.85546875" style="112" customWidth="1"/>
    <col min="13584" max="13584" width="2.85546875" style="112" customWidth="1"/>
    <col min="13585" max="13585" width="26.5703125" style="112" customWidth="1"/>
    <col min="13586" max="13824" width="11.42578125" style="112"/>
    <col min="13825" max="13825" width="2.85546875" style="112" customWidth="1"/>
    <col min="13826" max="13826" width="45.85546875" style="112" customWidth="1"/>
    <col min="13827" max="13827" width="20.7109375" style="112" customWidth="1"/>
    <col min="13828" max="13828" width="4.5703125" style="112" customWidth="1"/>
    <col min="13829" max="13829" width="2.85546875" style="112" customWidth="1"/>
    <col min="13830" max="13831" width="15.7109375" style="112" customWidth="1"/>
    <col min="13832" max="13832" width="2.85546875" style="112" customWidth="1"/>
    <col min="13833" max="13834" width="15.7109375" style="112" customWidth="1"/>
    <col min="13835" max="13835" width="2.85546875" style="112" customWidth="1"/>
    <col min="13836" max="13837" width="15.7109375" style="112" customWidth="1"/>
    <col min="13838" max="13838" width="2.85546875" style="112" customWidth="1"/>
    <col min="13839" max="13839" width="10.85546875" style="112" customWidth="1"/>
    <col min="13840" max="13840" width="2.85546875" style="112" customWidth="1"/>
    <col min="13841" max="13841" width="26.5703125" style="112" customWidth="1"/>
    <col min="13842" max="14080" width="11.42578125" style="112"/>
    <col min="14081" max="14081" width="2.85546875" style="112" customWidth="1"/>
    <col min="14082" max="14082" width="45.85546875" style="112" customWidth="1"/>
    <col min="14083" max="14083" width="20.7109375" style="112" customWidth="1"/>
    <col min="14084" max="14084" width="4.5703125" style="112" customWidth="1"/>
    <col min="14085" max="14085" width="2.85546875" style="112" customWidth="1"/>
    <col min="14086" max="14087" width="15.7109375" style="112" customWidth="1"/>
    <col min="14088" max="14088" width="2.85546875" style="112" customWidth="1"/>
    <col min="14089" max="14090" width="15.7109375" style="112" customWidth="1"/>
    <col min="14091" max="14091" width="2.85546875" style="112" customWidth="1"/>
    <col min="14092" max="14093" width="15.7109375" style="112" customWidth="1"/>
    <col min="14094" max="14094" width="2.85546875" style="112" customWidth="1"/>
    <col min="14095" max="14095" width="10.85546875" style="112" customWidth="1"/>
    <col min="14096" max="14096" width="2.85546875" style="112" customWidth="1"/>
    <col min="14097" max="14097" width="26.5703125" style="112" customWidth="1"/>
    <col min="14098" max="14336" width="11.42578125" style="112"/>
    <col min="14337" max="14337" width="2.85546875" style="112" customWidth="1"/>
    <col min="14338" max="14338" width="45.85546875" style="112" customWidth="1"/>
    <col min="14339" max="14339" width="20.7109375" style="112" customWidth="1"/>
    <col min="14340" max="14340" width="4.5703125" style="112" customWidth="1"/>
    <col min="14341" max="14341" width="2.85546875" style="112" customWidth="1"/>
    <col min="14342" max="14343" width="15.7109375" style="112" customWidth="1"/>
    <col min="14344" max="14344" width="2.85546875" style="112" customWidth="1"/>
    <col min="14345" max="14346" width="15.7109375" style="112" customWidth="1"/>
    <col min="14347" max="14347" width="2.85546875" style="112" customWidth="1"/>
    <col min="14348" max="14349" width="15.7109375" style="112" customWidth="1"/>
    <col min="14350" max="14350" width="2.85546875" style="112" customWidth="1"/>
    <col min="14351" max="14351" width="10.85546875" style="112" customWidth="1"/>
    <col min="14352" max="14352" width="2.85546875" style="112" customWidth="1"/>
    <col min="14353" max="14353" width="26.5703125" style="112" customWidth="1"/>
    <col min="14354" max="14592" width="11.42578125" style="112"/>
    <col min="14593" max="14593" width="2.85546875" style="112" customWidth="1"/>
    <col min="14594" max="14594" width="45.85546875" style="112" customWidth="1"/>
    <col min="14595" max="14595" width="20.7109375" style="112" customWidth="1"/>
    <col min="14596" max="14596" width="4.5703125" style="112" customWidth="1"/>
    <col min="14597" max="14597" width="2.85546875" style="112" customWidth="1"/>
    <col min="14598" max="14599" width="15.7109375" style="112" customWidth="1"/>
    <col min="14600" max="14600" width="2.85546875" style="112" customWidth="1"/>
    <col min="14601" max="14602" width="15.7109375" style="112" customWidth="1"/>
    <col min="14603" max="14603" width="2.85546875" style="112" customWidth="1"/>
    <col min="14604" max="14605" width="15.7109375" style="112" customWidth="1"/>
    <col min="14606" max="14606" width="2.85546875" style="112" customWidth="1"/>
    <col min="14607" max="14607" width="10.85546875" style="112" customWidth="1"/>
    <col min="14608" max="14608" width="2.85546875" style="112" customWidth="1"/>
    <col min="14609" max="14609" width="26.5703125" style="112" customWidth="1"/>
    <col min="14610" max="14848" width="11.42578125" style="112"/>
    <col min="14849" max="14849" width="2.85546875" style="112" customWidth="1"/>
    <col min="14850" max="14850" width="45.85546875" style="112" customWidth="1"/>
    <col min="14851" max="14851" width="20.7109375" style="112" customWidth="1"/>
    <col min="14852" max="14852" width="4.5703125" style="112" customWidth="1"/>
    <col min="14853" max="14853" width="2.85546875" style="112" customWidth="1"/>
    <col min="14854" max="14855" width="15.7109375" style="112" customWidth="1"/>
    <col min="14856" max="14856" width="2.85546875" style="112" customWidth="1"/>
    <col min="14857" max="14858" width="15.7109375" style="112" customWidth="1"/>
    <col min="14859" max="14859" width="2.85546875" style="112" customWidth="1"/>
    <col min="14860" max="14861" width="15.7109375" style="112" customWidth="1"/>
    <col min="14862" max="14862" width="2.85546875" style="112" customWidth="1"/>
    <col min="14863" max="14863" width="10.85546875" style="112" customWidth="1"/>
    <col min="14864" max="14864" width="2.85546875" style="112" customWidth="1"/>
    <col min="14865" max="14865" width="26.5703125" style="112" customWidth="1"/>
    <col min="14866" max="15104" width="11.42578125" style="112"/>
    <col min="15105" max="15105" width="2.85546875" style="112" customWidth="1"/>
    <col min="15106" max="15106" width="45.85546875" style="112" customWidth="1"/>
    <col min="15107" max="15107" width="20.7109375" style="112" customWidth="1"/>
    <col min="15108" max="15108" width="4.5703125" style="112" customWidth="1"/>
    <col min="15109" max="15109" width="2.85546875" style="112" customWidth="1"/>
    <col min="15110" max="15111" width="15.7109375" style="112" customWidth="1"/>
    <col min="15112" max="15112" width="2.85546875" style="112" customWidth="1"/>
    <col min="15113" max="15114" width="15.7109375" style="112" customWidth="1"/>
    <col min="15115" max="15115" width="2.85546875" style="112" customWidth="1"/>
    <col min="15116" max="15117" width="15.7109375" style="112" customWidth="1"/>
    <col min="15118" max="15118" width="2.85546875" style="112" customWidth="1"/>
    <col min="15119" max="15119" width="10.85546875" style="112" customWidth="1"/>
    <col min="15120" max="15120" width="2.85546875" style="112" customWidth="1"/>
    <col min="15121" max="15121" width="26.5703125" style="112" customWidth="1"/>
    <col min="15122" max="15360" width="11.42578125" style="112"/>
    <col min="15361" max="15361" width="2.85546875" style="112" customWidth="1"/>
    <col min="15362" max="15362" width="45.85546875" style="112" customWidth="1"/>
    <col min="15363" max="15363" width="20.7109375" style="112" customWidth="1"/>
    <col min="15364" max="15364" width="4.5703125" style="112" customWidth="1"/>
    <col min="15365" max="15365" width="2.85546875" style="112" customWidth="1"/>
    <col min="15366" max="15367" width="15.7109375" style="112" customWidth="1"/>
    <col min="15368" max="15368" width="2.85546875" style="112" customWidth="1"/>
    <col min="15369" max="15370" width="15.7109375" style="112" customWidth="1"/>
    <col min="15371" max="15371" width="2.85546875" style="112" customWidth="1"/>
    <col min="15372" max="15373" width="15.7109375" style="112" customWidth="1"/>
    <col min="15374" max="15374" width="2.85546875" style="112" customWidth="1"/>
    <col min="15375" max="15375" width="10.85546875" style="112" customWidth="1"/>
    <col min="15376" max="15376" width="2.85546875" style="112" customWidth="1"/>
    <col min="15377" max="15377" width="26.5703125" style="112" customWidth="1"/>
    <col min="15378" max="15616" width="11.42578125" style="112"/>
    <col min="15617" max="15617" width="2.85546875" style="112" customWidth="1"/>
    <col min="15618" max="15618" width="45.85546875" style="112" customWidth="1"/>
    <col min="15619" max="15619" width="20.7109375" style="112" customWidth="1"/>
    <col min="15620" max="15620" width="4.5703125" style="112" customWidth="1"/>
    <col min="15621" max="15621" width="2.85546875" style="112" customWidth="1"/>
    <col min="15622" max="15623" width="15.7109375" style="112" customWidth="1"/>
    <col min="15624" max="15624" width="2.85546875" style="112" customWidth="1"/>
    <col min="15625" max="15626" width="15.7109375" style="112" customWidth="1"/>
    <col min="15627" max="15627" width="2.85546875" style="112" customWidth="1"/>
    <col min="15628" max="15629" width="15.7109375" style="112" customWidth="1"/>
    <col min="15630" max="15630" width="2.85546875" style="112" customWidth="1"/>
    <col min="15631" max="15631" width="10.85546875" style="112" customWidth="1"/>
    <col min="15632" max="15632" width="2.85546875" style="112" customWidth="1"/>
    <col min="15633" max="15633" width="26.5703125" style="112" customWidth="1"/>
    <col min="15634" max="15872" width="11.42578125" style="112"/>
    <col min="15873" max="15873" width="2.85546875" style="112" customWidth="1"/>
    <col min="15874" max="15874" width="45.85546875" style="112" customWidth="1"/>
    <col min="15875" max="15875" width="20.7109375" style="112" customWidth="1"/>
    <col min="15876" max="15876" width="4.5703125" style="112" customWidth="1"/>
    <col min="15877" max="15877" width="2.85546875" style="112" customWidth="1"/>
    <col min="15878" max="15879" width="15.7109375" style="112" customWidth="1"/>
    <col min="15880" max="15880" width="2.85546875" style="112" customWidth="1"/>
    <col min="15881" max="15882" width="15.7109375" style="112" customWidth="1"/>
    <col min="15883" max="15883" width="2.85546875" style="112" customWidth="1"/>
    <col min="15884" max="15885" width="15.7109375" style="112" customWidth="1"/>
    <col min="15886" max="15886" width="2.85546875" style="112" customWidth="1"/>
    <col min="15887" max="15887" width="10.85546875" style="112" customWidth="1"/>
    <col min="15888" max="15888" width="2.85546875" style="112" customWidth="1"/>
    <col min="15889" max="15889" width="26.5703125" style="112" customWidth="1"/>
    <col min="15890" max="16128" width="11.42578125" style="112"/>
    <col min="16129" max="16129" width="2.85546875" style="112" customWidth="1"/>
    <col min="16130" max="16130" width="45.85546875" style="112" customWidth="1"/>
    <col min="16131" max="16131" width="20.7109375" style="112" customWidth="1"/>
    <col min="16132" max="16132" width="4.5703125" style="112" customWidth="1"/>
    <col min="16133" max="16133" width="2.85546875" style="112" customWidth="1"/>
    <col min="16134" max="16135" width="15.7109375" style="112" customWidth="1"/>
    <col min="16136" max="16136" width="2.85546875" style="112" customWidth="1"/>
    <col min="16137" max="16138" width="15.7109375" style="112" customWidth="1"/>
    <col min="16139" max="16139" width="2.85546875" style="112" customWidth="1"/>
    <col min="16140" max="16141" width="15.7109375" style="112" customWidth="1"/>
    <col min="16142" max="16142" width="2.85546875" style="112" customWidth="1"/>
    <col min="16143" max="16143" width="10.85546875" style="112" customWidth="1"/>
    <col min="16144" max="16144" width="2.85546875" style="112" customWidth="1"/>
    <col min="16145" max="16145" width="26.5703125" style="112" customWidth="1"/>
    <col min="16146" max="16384" width="11.42578125" style="112"/>
  </cols>
  <sheetData>
    <row r="1" spans="1:30" ht="12" customHeight="1" x14ac:dyDescent="0.25">
      <c r="A1" s="112"/>
      <c r="B1" s="112"/>
      <c r="C1" s="112"/>
      <c r="D1" s="112"/>
      <c r="E1" s="112"/>
      <c r="F1" s="112"/>
      <c r="G1" s="112"/>
      <c r="H1" s="112"/>
      <c r="I1" s="112"/>
      <c r="J1" s="112"/>
      <c r="K1" s="112"/>
      <c r="L1" s="112"/>
      <c r="M1" s="112"/>
      <c r="N1" s="112"/>
      <c r="O1" s="112"/>
      <c r="P1" s="209"/>
    </row>
    <row r="2" spans="1:30" ht="12" customHeight="1" x14ac:dyDescent="0.25">
      <c r="A2" s="112"/>
      <c r="B2" s="358" t="s">
        <v>776</v>
      </c>
      <c r="C2" s="358"/>
      <c r="D2" s="358"/>
      <c r="E2" s="112"/>
      <c r="F2" s="112"/>
      <c r="G2" s="112"/>
      <c r="H2" s="112"/>
      <c r="I2" s="112"/>
      <c r="J2" s="112"/>
      <c r="K2" s="112"/>
      <c r="L2" s="112"/>
      <c r="M2" s="112"/>
      <c r="N2" s="112"/>
      <c r="O2" s="112"/>
      <c r="P2" s="209"/>
    </row>
    <row r="3" spans="1:30" ht="12" customHeight="1" x14ac:dyDescent="0.25">
      <c r="A3" s="112"/>
      <c r="B3" s="6" t="s">
        <v>317</v>
      </c>
      <c r="C3" s="116"/>
      <c r="D3" s="116"/>
      <c r="E3" s="112"/>
      <c r="F3" s="92"/>
      <c r="G3" s="112"/>
      <c r="H3" s="112"/>
      <c r="I3" s="92"/>
      <c r="J3" s="112"/>
      <c r="K3" s="112"/>
      <c r="L3" s="92"/>
      <c r="M3" s="112"/>
      <c r="N3" s="112"/>
      <c r="O3" s="112"/>
      <c r="P3" s="209"/>
    </row>
    <row r="4" spans="1:30" ht="12" customHeight="1" x14ac:dyDescent="0.25">
      <c r="A4" s="12"/>
      <c r="B4" s="2032" t="s">
        <v>4</v>
      </c>
      <c r="C4" s="2032" t="s">
        <v>318</v>
      </c>
      <c r="D4" s="112"/>
      <c r="E4" s="112"/>
      <c r="F4" s="2032" t="s">
        <v>319</v>
      </c>
      <c r="G4" s="2032" t="s">
        <v>320</v>
      </c>
      <c r="H4" s="112"/>
      <c r="I4" s="2032" t="s">
        <v>321</v>
      </c>
      <c r="J4" s="2032" t="s">
        <v>320</v>
      </c>
      <c r="K4" s="112"/>
      <c r="L4" s="2032" t="s">
        <v>322</v>
      </c>
      <c r="M4" s="2032" t="s">
        <v>623</v>
      </c>
      <c r="N4" s="112"/>
      <c r="O4" s="2065" t="s">
        <v>323</v>
      </c>
      <c r="P4" s="209"/>
    </row>
    <row r="5" spans="1:30" ht="12" customHeight="1" x14ac:dyDescent="0.25">
      <c r="A5" s="12"/>
      <c r="B5" s="2033"/>
      <c r="C5" s="2033"/>
      <c r="D5" s="112"/>
      <c r="E5" s="112"/>
      <c r="F5" s="2033"/>
      <c r="G5" s="2033"/>
      <c r="H5" s="112"/>
      <c r="I5" s="2033"/>
      <c r="J5" s="2033"/>
      <c r="K5" s="112"/>
      <c r="L5" s="2033"/>
      <c r="M5" s="2033"/>
      <c r="N5" s="112"/>
      <c r="O5" s="2066"/>
      <c r="P5" s="209"/>
    </row>
    <row r="6" spans="1:30" ht="12" customHeight="1" x14ac:dyDescent="0.25">
      <c r="A6" s="12"/>
      <c r="B6" s="2034"/>
      <c r="C6" s="2034"/>
      <c r="D6" s="92"/>
      <c r="E6" s="92"/>
      <c r="F6" s="2034"/>
      <c r="G6" s="2034"/>
      <c r="H6" s="92"/>
      <c r="I6" s="2034"/>
      <c r="J6" s="2034"/>
      <c r="K6" s="92"/>
      <c r="L6" s="2034"/>
      <c r="M6" s="2034"/>
      <c r="N6" s="92"/>
      <c r="O6" s="2067"/>
      <c r="P6" s="209"/>
    </row>
    <row r="7" spans="1:30" ht="12" customHeight="1" x14ac:dyDescent="0.25">
      <c r="A7" s="16"/>
      <c r="B7" s="16"/>
      <c r="C7" s="16"/>
      <c r="D7" s="16"/>
      <c r="E7" s="12"/>
      <c r="F7" s="16"/>
      <c r="G7" s="16"/>
      <c r="H7" s="12"/>
      <c r="I7" s="16"/>
      <c r="J7" s="16"/>
      <c r="K7" s="12"/>
      <c r="L7" s="16"/>
      <c r="M7" s="16"/>
      <c r="N7" s="12"/>
      <c r="O7" s="16"/>
      <c r="P7" s="209"/>
    </row>
    <row r="8" spans="1:30" ht="12" customHeight="1" x14ac:dyDescent="0.25">
      <c r="A8" s="112"/>
      <c r="B8" s="517" t="s">
        <v>11</v>
      </c>
      <c r="C8" s="16"/>
      <c r="D8" s="16"/>
      <c r="E8" s="12"/>
      <c r="F8" s="21"/>
      <c r="G8" s="21"/>
      <c r="H8" s="12"/>
      <c r="I8" s="21"/>
      <c r="J8" s="21"/>
      <c r="K8" s="12"/>
      <c r="L8" s="1554"/>
      <c r="M8" s="21"/>
      <c r="N8" s="12"/>
      <c r="O8" s="21"/>
      <c r="P8" s="209"/>
    </row>
    <row r="9" spans="1:30" ht="12" customHeight="1" x14ac:dyDescent="0.25">
      <c r="A9" s="113"/>
      <c r="B9" s="1233" t="s">
        <v>135</v>
      </c>
      <c r="C9" s="1548" t="s">
        <v>744</v>
      </c>
      <c r="D9" s="1549"/>
      <c r="E9" s="112"/>
      <c r="F9" s="732">
        <v>656.56</v>
      </c>
      <c r="G9" s="1555">
        <v>42361</v>
      </c>
      <c r="H9" s="16"/>
      <c r="I9" s="732">
        <v>643.12</v>
      </c>
      <c r="J9" s="1555">
        <v>42642</v>
      </c>
      <c r="K9" s="16"/>
      <c r="L9" s="1693" t="s">
        <v>131</v>
      </c>
      <c r="M9" s="1513">
        <v>2361.4699999999998</v>
      </c>
      <c r="N9" s="112"/>
      <c r="O9" s="1565" t="s">
        <v>131</v>
      </c>
      <c r="P9" s="209"/>
      <c r="Q9" s="204"/>
    </row>
    <row r="10" spans="1:30" ht="12" customHeight="1" x14ac:dyDescent="0.25">
      <c r="A10" s="112"/>
      <c r="B10" s="1235" t="s">
        <v>136</v>
      </c>
      <c r="C10" s="1550" t="s">
        <v>745</v>
      </c>
      <c r="D10" s="1551"/>
      <c r="E10" s="112"/>
      <c r="F10" s="736">
        <v>419</v>
      </c>
      <c r="G10" s="1557">
        <v>42706</v>
      </c>
      <c r="H10" s="16"/>
      <c r="I10" s="736">
        <v>388</v>
      </c>
      <c r="J10" s="1557">
        <v>42510</v>
      </c>
      <c r="K10" s="16"/>
      <c r="L10" s="1694" t="s">
        <v>131</v>
      </c>
      <c r="M10" s="1514">
        <v>403.41</v>
      </c>
      <c r="N10" s="112"/>
      <c r="O10" s="1566" t="s">
        <v>131</v>
      </c>
      <c r="P10" s="209"/>
    </row>
    <row r="11" spans="1:30" ht="12" customHeight="1" x14ac:dyDescent="0.25">
      <c r="A11" s="112"/>
      <c r="B11" s="48"/>
      <c r="C11" s="403"/>
      <c r="D11" s="48"/>
      <c r="E11" s="112"/>
      <c r="F11" s="893"/>
      <c r="H11" s="3"/>
      <c r="I11" s="91"/>
      <c r="K11" s="16"/>
      <c r="L11" s="1560"/>
      <c r="M11" s="48"/>
      <c r="N11" s="112"/>
      <c r="O11" s="1387"/>
      <c r="P11" s="209"/>
    </row>
    <row r="12" spans="1:30" ht="12" customHeight="1" x14ac:dyDescent="0.25">
      <c r="A12" s="187"/>
      <c r="B12" s="57"/>
      <c r="C12" s="403"/>
      <c r="D12" s="48"/>
      <c r="E12" s="112"/>
      <c r="F12" s="893"/>
      <c r="G12" s="1393"/>
      <c r="H12" s="16"/>
      <c r="I12" s="893"/>
      <c r="J12" s="1393"/>
      <c r="K12" s="16"/>
      <c r="L12" s="1560"/>
      <c r="M12" s="48"/>
      <c r="N12" s="112"/>
      <c r="O12" s="1387"/>
      <c r="P12" s="209"/>
    </row>
    <row r="13" spans="1:30" ht="12" customHeight="1" x14ac:dyDescent="0.25">
      <c r="A13" s="187"/>
      <c r="B13" s="517" t="s">
        <v>31</v>
      </c>
      <c r="C13" s="405"/>
      <c r="D13" s="21"/>
      <c r="E13" s="112"/>
      <c r="F13" s="36"/>
      <c r="G13" s="1394"/>
      <c r="H13" s="16"/>
      <c r="I13" s="36"/>
      <c r="J13" s="1394"/>
      <c r="K13" s="16"/>
      <c r="L13" s="1560"/>
      <c r="M13" s="21"/>
      <c r="N13" s="112"/>
      <c r="O13" s="1388"/>
      <c r="P13" s="209"/>
    </row>
    <row r="14" spans="1:30" ht="13.5" customHeight="1" x14ac:dyDescent="0.25">
      <c r="A14" s="113"/>
      <c r="B14" s="1274" t="s">
        <v>151</v>
      </c>
      <c r="C14" s="1552" t="s">
        <v>746</v>
      </c>
      <c r="D14" s="1553"/>
      <c r="E14" s="112"/>
      <c r="F14" s="1920">
        <v>15477.662899999999</v>
      </c>
      <c r="G14" s="1559">
        <v>42733</v>
      </c>
      <c r="H14" s="16"/>
      <c r="I14" s="1920">
        <v>12820.962</v>
      </c>
      <c r="J14" s="1559">
        <v>42492</v>
      </c>
      <c r="K14" s="16"/>
      <c r="L14" s="1563" t="s">
        <v>131</v>
      </c>
      <c r="M14" s="1558">
        <v>14031.491</v>
      </c>
      <c r="N14" s="112"/>
      <c r="O14" s="1564" t="s">
        <v>131</v>
      </c>
      <c r="P14" s="209"/>
      <c r="Q14" s="204"/>
    </row>
    <row r="15" spans="1:30" ht="12" customHeight="1" x14ac:dyDescent="0.25">
      <c r="A15" s="112"/>
      <c r="B15" s="72"/>
      <c r="C15" s="58"/>
      <c r="D15" s="411"/>
      <c r="E15" s="112"/>
      <c r="F15" s="896"/>
      <c r="G15" s="1395"/>
      <c r="H15" s="16"/>
      <c r="I15" s="896"/>
      <c r="J15" s="1395"/>
      <c r="K15" s="16"/>
      <c r="L15" s="1560"/>
      <c r="M15" s="72"/>
      <c r="N15" s="112"/>
      <c r="O15" s="1396"/>
      <c r="P15" s="209"/>
      <c r="Q15" s="412"/>
      <c r="R15" s="412"/>
      <c r="S15" s="413"/>
      <c r="T15" s="413"/>
      <c r="U15" s="413"/>
      <c r="V15" s="413"/>
      <c r="W15" s="413"/>
      <c r="X15" s="413"/>
      <c r="Y15" s="413"/>
      <c r="Z15" s="413"/>
      <c r="AA15" s="413"/>
      <c r="AB15" s="413"/>
      <c r="AC15" s="413"/>
      <c r="AD15" s="413"/>
    </row>
    <row r="16" spans="1:30" ht="12" customHeight="1" x14ac:dyDescent="0.25">
      <c r="A16" s="187"/>
      <c r="B16" s="48"/>
      <c r="C16" s="403"/>
      <c r="D16" s="411"/>
      <c r="E16" s="112"/>
      <c r="F16" s="893"/>
      <c r="G16" s="1393"/>
      <c r="H16" s="16"/>
      <c r="I16" s="893"/>
      <c r="J16" s="1393"/>
      <c r="K16" s="16"/>
      <c r="L16" s="1560"/>
      <c r="M16" s="48"/>
      <c r="N16" s="112"/>
      <c r="O16" s="1387"/>
      <c r="P16" s="209"/>
      <c r="Q16" s="414"/>
      <c r="R16" s="414"/>
      <c r="S16" s="413"/>
      <c r="T16" s="413"/>
      <c r="U16" s="413"/>
      <c r="V16" s="413"/>
      <c r="W16" s="413"/>
      <c r="X16" s="413"/>
      <c r="Y16" s="413"/>
      <c r="Z16" s="413"/>
      <c r="AA16" s="413"/>
      <c r="AB16" s="413"/>
      <c r="AC16" s="413"/>
      <c r="AD16" s="413"/>
    </row>
    <row r="17" spans="1:30" ht="12" customHeight="1" x14ac:dyDescent="0.25">
      <c r="A17" s="187"/>
      <c r="B17" s="517" t="s">
        <v>64</v>
      </c>
      <c r="C17" s="48"/>
      <c r="D17" s="48"/>
      <c r="E17" s="48"/>
      <c r="F17" s="893"/>
      <c r="G17" s="48"/>
      <c r="H17" s="48"/>
      <c r="I17" s="893"/>
      <c r="J17" s="1394"/>
      <c r="K17" s="16"/>
      <c r="L17" s="1560"/>
      <c r="M17" s="21"/>
      <c r="O17" s="1388"/>
      <c r="P17" s="209"/>
      <c r="Q17" s="204"/>
      <c r="S17" s="413"/>
      <c r="T17" s="413"/>
      <c r="U17" s="413"/>
      <c r="V17" s="413"/>
      <c r="W17" s="413"/>
      <c r="X17" s="413"/>
      <c r="Y17" s="413"/>
      <c r="Z17" s="413"/>
      <c r="AA17" s="413"/>
      <c r="AB17" s="413"/>
      <c r="AC17" s="413"/>
      <c r="AD17" s="413"/>
    </row>
    <row r="18" spans="1:30" ht="12" customHeight="1" x14ac:dyDescent="0.25">
      <c r="A18" s="112"/>
      <c r="B18" s="1233" t="s">
        <v>177</v>
      </c>
      <c r="C18" s="1658" t="s">
        <v>747</v>
      </c>
      <c r="D18" s="1656"/>
      <c r="E18" s="112"/>
      <c r="F18" s="732">
        <v>1939.56508042317</v>
      </c>
      <c r="G18" s="1555">
        <v>42734</v>
      </c>
      <c r="H18" s="16"/>
      <c r="I18" s="732">
        <v>1625.9172934840101</v>
      </c>
      <c r="J18" s="1555">
        <v>42376</v>
      </c>
      <c r="K18" s="16"/>
      <c r="L18" s="1693">
        <v>1939.57</v>
      </c>
      <c r="M18" s="1513">
        <v>1632.99</v>
      </c>
      <c r="N18" s="112"/>
      <c r="O18" s="1565">
        <f t="shared" ref="O18" si="0">L18/M18-1</f>
        <v>0.18774150484693708</v>
      </c>
      <c r="P18" s="209"/>
      <c r="S18" s="413"/>
      <c r="T18" s="413"/>
      <c r="U18" s="413"/>
      <c r="V18" s="413"/>
      <c r="W18" s="413"/>
      <c r="X18" s="413"/>
      <c r="Y18" s="413"/>
      <c r="Z18" s="413"/>
      <c r="AA18" s="413"/>
      <c r="AB18" s="413"/>
      <c r="AC18" s="413"/>
      <c r="AD18" s="413"/>
    </row>
    <row r="19" spans="1:30" ht="12" customHeight="1" x14ac:dyDescent="0.25">
      <c r="A19" s="112"/>
      <c r="B19" s="1235" t="s">
        <v>197</v>
      </c>
      <c r="C19" s="1659" t="s">
        <v>748</v>
      </c>
      <c r="D19" s="1657"/>
      <c r="E19" s="112"/>
      <c r="F19" s="736">
        <v>1817.7</v>
      </c>
      <c r="G19" s="1557">
        <v>42223</v>
      </c>
      <c r="H19" s="16"/>
      <c r="I19" s="736">
        <v>1647.67</v>
      </c>
      <c r="J19" s="1557">
        <v>42360</v>
      </c>
      <c r="K19" s="16"/>
      <c r="L19" s="1694" t="s">
        <v>131</v>
      </c>
      <c r="M19" s="1514">
        <v>1689.63</v>
      </c>
      <c r="N19" s="112"/>
      <c r="O19" s="1566" t="s">
        <v>131</v>
      </c>
      <c r="P19" s="209"/>
      <c r="Q19" s="204"/>
    </row>
    <row r="20" spans="1:30" ht="12" customHeight="1" x14ac:dyDescent="0.25">
      <c r="A20" s="112"/>
      <c r="B20" s="112"/>
      <c r="C20" s="112"/>
      <c r="D20" s="112"/>
      <c r="E20" s="3"/>
      <c r="F20" s="91"/>
      <c r="H20" s="3"/>
      <c r="J20" s="112"/>
      <c r="L20" s="1560"/>
      <c r="M20" s="112"/>
      <c r="O20" s="112"/>
    </row>
    <row r="21" spans="1:30" ht="12" customHeight="1" x14ac:dyDescent="0.25">
      <c r="A21" s="112"/>
      <c r="B21" s="87" t="s">
        <v>716</v>
      </c>
      <c r="C21" s="203"/>
      <c r="D21" s="203"/>
      <c r="E21" s="3"/>
      <c r="H21" s="3"/>
      <c r="J21" s="112"/>
      <c r="L21" s="1561"/>
      <c r="M21" s="112"/>
      <c r="O21" s="112"/>
      <c r="P21" s="209"/>
    </row>
    <row r="22" spans="1:30" ht="12" customHeight="1" x14ac:dyDescent="0.25">
      <c r="B22" s="87" t="s">
        <v>112</v>
      </c>
      <c r="E22" s="3"/>
      <c r="H22" s="3"/>
      <c r="L22" s="1562"/>
      <c r="P22" s="209"/>
    </row>
    <row r="23" spans="1:30" ht="12" customHeight="1" x14ac:dyDescent="0.25">
      <c r="B23" s="3" t="s">
        <v>749</v>
      </c>
      <c r="E23" s="3"/>
      <c r="H23" s="3"/>
    </row>
    <row r="24" spans="1:30" ht="12" customHeight="1" x14ac:dyDescent="0.25">
      <c r="B24" s="3" t="s">
        <v>750</v>
      </c>
      <c r="E24" s="3"/>
      <c r="H24" s="3"/>
    </row>
    <row r="25" spans="1:30" ht="12" customHeight="1" x14ac:dyDescent="0.25">
      <c r="E25" s="3"/>
      <c r="H25" s="3"/>
    </row>
    <row r="26" spans="1:30" ht="12" customHeight="1" x14ac:dyDescent="0.25">
      <c r="E26" s="3"/>
      <c r="H26" s="3"/>
    </row>
    <row r="27" spans="1:30" ht="12" customHeight="1" x14ac:dyDescent="0.25">
      <c r="E27" s="3"/>
      <c r="H27" s="3"/>
    </row>
    <row r="28" spans="1:30" ht="12" customHeight="1" x14ac:dyDescent="0.25">
      <c r="E28" s="3"/>
      <c r="H28" s="3"/>
    </row>
    <row r="29" spans="1:30" ht="12" customHeight="1" x14ac:dyDescent="0.25">
      <c r="E29" s="3"/>
      <c r="H29" s="3"/>
    </row>
    <row r="30" spans="1:30" ht="12" customHeight="1" x14ac:dyDescent="0.25">
      <c r="E30" s="3"/>
      <c r="H30" s="3"/>
    </row>
    <row r="31" spans="1:30" ht="12" customHeight="1" x14ac:dyDescent="0.25">
      <c r="E31" s="3"/>
      <c r="H31" s="3"/>
    </row>
  </sheetData>
  <mergeCells count="9">
    <mergeCell ref="L4:L6"/>
    <mergeCell ref="M4:M6"/>
    <mergeCell ref="O4:O6"/>
    <mergeCell ref="B4:B6"/>
    <mergeCell ref="C4:C6"/>
    <mergeCell ref="F4:F6"/>
    <mergeCell ref="G4:G6"/>
    <mergeCell ref="I4:I6"/>
    <mergeCell ref="J4:J6"/>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O143"/>
  <sheetViews>
    <sheetView showGridLines="0" topLeftCell="A79" zoomScale="85" zoomScaleNormal="85" workbookViewId="0">
      <selection activeCell="H130" sqref="H130"/>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3.28515625" style="2" customWidth="1"/>
    <col min="13" max="14" width="9.140625" style="2"/>
    <col min="15" max="15" width="20.7109375" style="2" customWidth="1"/>
    <col min="16" max="16" width="10" style="2" customWidth="1"/>
    <col min="17" max="239" width="9.140625" style="2"/>
    <col min="240" max="240" width="2.85546875" style="2" customWidth="1"/>
    <col min="241" max="241" width="45.85546875" style="2" customWidth="1"/>
    <col min="242" max="242" width="2.85546875" style="2" customWidth="1"/>
    <col min="243" max="244" width="15.7109375" style="2" customWidth="1"/>
    <col min="245" max="245" width="2.85546875" style="2" customWidth="1"/>
    <col min="246" max="247" width="15.7109375" style="2" customWidth="1"/>
    <col min="248" max="248" width="2.85546875" style="2" customWidth="1"/>
    <col min="249" max="250" width="15.7109375" style="2" customWidth="1"/>
    <col min="251" max="251" width="2.85546875" style="2" customWidth="1"/>
    <col min="252" max="253" width="15.71093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495" width="9.140625" style="2"/>
    <col min="496" max="496" width="2.85546875" style="2" customWidth="1"/>
    <col min="497" max="497" width="45.85546875" style="2" customWidth="1"/>
    <col min="498" max="498" width="2.85546875" style="2" customWidth="1"/>
    <col min="499" max="500" width="15.7109375" style="2" customWidth="1"/>
    <col min="501" max="501" width="2.85546875" style="2" customWidth="1"/>
    <col min="502" max="503" width="15.7109375" style="2" customWidth="1"/>
    <col min="504" max="504" width="2.85546875" style="2" customWidth="1"/>
    <col min="505" max="506" width="15.7109375" style="2" customWidth="1"/>
    <col min="507" max="507" width="2.85546875" style="2" customWidth="1"/>
    <col min="508" max="509" width="15.71093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751" width="9.140625" style="2"/>
    <col min="752" max="752" width="2.85546875" style="2" customWidth="1"/>
    <col min="753" max="753" width="45.85546875" style="2" customWidth="1"/>
    <col min="754" max="754" width="2.85546875" style="2" customWidth="1"/>
    <col min="755" max="756" width="15.7109375" style="2" customWidth="1"/>
    <col min="757" max="757" width="2.85546875" style="2" customWidth="1"/>
    <col min="758" max="759" width="15.7109375" style="2" customWidth="1"/>
    <col min="760" max="760" width="2.85546875" style="2" customWidth="1"/>
    <col min="761" max="762" width="15.7109375" style="2" customWidth="1"/>
    <col min="763" max="763" width="2.85546875" style="2" customWidth="1"/>
    <col min="764" max="765" width="15.71093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1007" width="9.140625" style="2"/>
    <col min="1008" max="1008" width="2.85546875" style="2" customWidth="1"/>
    <col min="1009" max="1009" width="45.85546875" style="2" customWidth="1"/>
    <col min="1010" max="1010" width="2.85546875" style="2" customWidth="1"/>
    <col min="1011" max="1012" width="15.7109375" style="2" customWidth="1"/>
    <col min="1013" max="1013" width="2.85546875" style="2" customWidth="1"/>
    <col min="1014" max="1015" width="15.7109375" style="2" customWidth="1"/>
    <col min="1016" max="1016" width="2.85546875" style="2" customWidth="1"/>
    <col min="1017" max="1018" width="15.7109375" style="2" customWidth="1"/>
    <col min="1019" max="1019" width="2.85546875" style="2" customWidth="1"/>
    <col min="1020" max="1021" width="15.71093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263" width="9.140625" style="2"/>
    <col min="1264" max="1264" width="2.85546875" style="2" customWidth="1"/>
    <col min="1265" max="1265" width="45.85546875" style="2" customWidth="1"/>
    <col min="1266" max="1266" width="2.85546875" style="2" customWidth="1"/>
    <col min="1267" max="1268" width="15.7109375" style="2" customWidth="1"/>
    <col min="1269" max="1269" width="2.85546875" style="2" customWidth="1"/>
    <col min="1270" max="1271" width="15.7109375" style="2" customWidth="1"/>
    <col min="1272" max="1272" width="2.85546875" style="2" customWidth="1"/>
    <col min="1273" max="1274" width="15.7109375" style="2" customWidth="1"/>
    <col min="1275" max="1275" width="2.85546875" style="2" customWidth="1"/>
    <col min="1276" max="1277" width="15.71093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519" width="9.140625" style="2"/>
    <col min="1520" max="1520" width="2.85546875" style="2" customWidth="1"/>
    <col min="1521" max="1521" width="45.85546875" style="2" customWidth="1"/>
    <col min="1522" max="1522" width="2.85546875" style="2" customWidth="1"/>
    <col min="1523" max="1524" width="15.7109375" style="2" customWidth="1"/>
    <col min="1525" max="1525" width="2.85546875" style="2" customWidth="1"/>
    <col min="1526" max="1527" width="15.7109375" style="2" customWidth="1"/>
    <col min="1528" max="1528" width="2.85546875" style="2" customWidth="1"/>
    <col min="1529" max="1530" width="15.7109375" style="2" customWidth="1"/>
    <col min="1531" max="1531" width="2.85546875" style="2" customWidth="1"/>
    <col min="1532" max="1533" width="15.71093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775" width="9.140625" style="2"/>
    <col min="1776" max="1776" width="2.85546875" style="2" customWidth="1"/>
    <col min="1777" max="1777" width="45.85546875" style="2" customWidth="1"/>
    <col min="1778" max="1778" width="2.85546875" style="2" customWidth="1"/>
    <col min="1779" max="1780" width="15.7109375" style="2" customWidth="1"/>
    <col min="1781" max="1781" width="2.85546875" style="2" customWidth="1"/>
    <col min="1782" max="1783" width="15.7109375" style="2" customWidth="1"/>
    <col min="1784" max="1784" width="2.85546875" style="2" customWidth="1"/>
    <col min="1785" max="1786" width="15.7109375" style="2" customWidth="1"/>
    <col min="1787" max="1787" width="2.85546875" style="2" customWidth="1"/>
    <col min="1788" max="1789" width="15.71093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2031" width="9.140625" style="2"/>
    <col min="2032" max="2032" width="2.85546875" style="2" customWidth="1"/>
    <col min="2033" max="2033" width="45.85546875" style="2" customWidth="1"/>
    <col min="2034" max="2034" width="2.85546875" style="2" customWidth="1"/>
    <col min="2035" max="2036" width="15.7109375" style="2" customWidth="1"/>
    <col min="2037" max="2037" width="2.85546875" style="2" customWidth="1"/>
    <col min="2038" max="2039" width="15.7109375" style="2" customWidth="1"/>
    <col min="2040" max="2040" width="2.85546875" style="2" customWidth="1"/>
    <col min="2041" max="2042" width="15.7109375" style="2" customWidth="1"/>
    <col min="2043" max="2043" width="2.85546875" style="2" customWidth="1"/>
    <col min="2044" max="2045" width="15.71093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287" width="9.140625" style="2"/>
    <col min="2288" max="2288" width="2.85546875" style="2" customWidth="1"/>
    <col min="2289" max="2289" width="45.85546875" style="2" customWidth="1"/>
    <col min="2290" max="2290" width="2.85546875" style="2" customWidth="1"/>
    <col min="2291" max="2292" width="15.7109375" style="2" customWidth="1"/>
    <col min="2293" max="2293" width="2.85546875" style="2" customWidth="1"/>
    <col min="2294" max="2295" width="15.7109375" style="2" customWidth="1"/>
    <col min="2296" max="2296" width="2.85546875" style="2" customWidth="1"/>
    <col min="2297" max="2298" width="15.7109375" style="2" customWidth="1"/>
    <col min="2299" max="2299" width="2.85546875" style="2" customWidth="1"/>
    <col min="2300" max="2301" width="15.71093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543" width="9.140625" style="2"/>
    <col min="2544" max="2544" width="2.85546875" style="2" customWidth="1"/>
    <col min="2545" max="2545" width="45.85546875" style="2" customWidth="1"/>
    <col min="2546" max="2546" width="2.85546875" style="2" customWidth="1"/>
    <col min="2547" max="2548" width="15.7109375" style="2" customWidth="1"/>
    <col min="2549" max="2549" width="2.85546875" style="2" customWidth="1"/>
    <col min="2550" max="2551" width="15.7109375" style="2" customWidth="1"/>
    <col min="2552" max="2552" width="2.85546875" style="2" customWidth="1"/>
    <col min="2553" max="2554" width="15.7109375" style="2" customWidth="1"/>
    <col min="2555" max="2555" width="2.85546875" style="2" customWidth="1"/>
    <col min="2556" max="2557" width="15.71093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799" width="9.140625" style="2"/>
    <col min="2800" max="2800" width="2.85546875" style="2" customWidth="1"/>
    <col min="2801" max="2801" width="45.85546875" style="2" customWidth="1"/>
    <col min="2802" max="2802" width="2.85546875" style="2" customWidth="1"/>
    <col min="2803" max="2804" width="15.7109375" style="2" customWidth="1"/>
    <col min="2805" max="2805" width="2.85546875" style="2" customWidth="1"/>
    <col min="2806" max="2807" width="15.7109375" style="2" customWidth="1"/>
    <col min="2808" max="2808" width="2.85546875" style="2" customWidth="1"/>
    <col min="2809" max="2810" width="15.7109375" style="2" customWidth="1"/>
    <col min="2811" max="2811" width="2.85546875" style="2" customWidth="1"/>
    <col min="2812" max="2813" width="15.71093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3055" width="9.140625" style="2"/>
    <col min="3056" max="3056" width="2.85546875" style="2" customWidth="1"/>
    <col min="3057" max="3057" width="45.85546875" style="2" customWidth="1"/>
    <col min="3058" max="3058" width="2.85546875" style="2" customWidth="1"/>
    <col min="3059" max="3060" width="15.7109375" style="2" customWidth="1"/>
    <col min="3061" max="3061" width="2.85546875" style="2" customWidth="1"/>
    <col min="3062" max="3063" width="15.7109375" style="2" customWidth="1"/>
    <col min="3064" max="3064" width="2.85546875" style="2" customWidth="1"/>
    <col min="3065" max="3066" width="15.7109375" style="2" customWidth="1"/>
    <col min="3067" max="3067" width="2.85546875" style="2" customWidth="1"/>
    <col min="3068" max="3069" width="15.71093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311" width="9.140625" style="2"/>
    <col min="3312" max="3312" width="2.85546875" style="2" customWidth="1"/>
    <col min="3313" max="3313" width="45.85546875" style="2" customWidth="1"/>
    <col min="3314" max="3314" width="2.85546875" style="2" customWidth="1"/>
    <col min="3315" max="3316" width="15.7109375" style="2" customWidth="1"/>
    <col min="3317" max="3317" width="2.85546875" style="2" customWidth="1"/>
    <col min="3318" max="3319" width="15.7109375" style="2" customWidth="1"/>
    <col min="3320" max="3320" width="2.85546875" style="2" customWidth="1"/>
    <col min="3321" max="3322" width="15.7109375" style="2" customWidth="1"/>
    <col min="3323" max="3323" width="2.85546875" style="2" customWidth="1"/>
    <col min="3324" max="3325" width="15.71093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567" width="9.140625" style="2"/>
    <col min="3568" max="3568" width="2.85546875" style="2" customWidth="1"/>
    <col min="3569" max="3569" width="45.85546875" style="2" customWidth="1"/>
    <col min="3570" max="3570" width="2.85546875" style="2" customWidth="1"/>
    <col min="3571" max="3572" width="15.7109375" style="2" customWidth="1"/>
    <col min="3573" max="3573" width="2.85546875" style="2" customWidth="1"/>
    <col min="3574" max="3575" width="15.7109375" style="2" customWidth="1"/>
    <col min="3576" max="3576" width="2.85546875" style="2" customWidth="1"/>
    <col min="3577" max="3578" width="15.7109375" style="2" customWidth="1"/>
    <col min="3579" max="3579" width="2.85546875" style="2" customWidth="1"/>
    <col min="3580" max="3581" width="15.71093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823" width="9.140625" style="2"/>
    <col min="3824" max="3824" width="2.85546875" style="2" customWidth="1"/>
    <col min="3825" max="3825" width="45.85546875" style="2" customWidth="1"/>
    <col min="3826" max="3826" width="2.85546875" style="2" customWidth="1"/>
    <col min="3827" max="3828" width="15.7109375" style="2" customWidth="1"/>
    <col min="3829" max="3829" width="2.85546875" style="2" customWidth="1"/>
    <col min="3830" max="3831" width="15.7109375" style="2" customWidth="1"/>
    <col min="3832" max="3832" width="2.85546875" style="2" customWidth="1"/>
    <col min="3833" max="3834" width="15.7109375" style="2" customWidth="1"/>
    <col min="3835" max="3835" width="2.85546875" style="2" customWidth="1"/>
    <col min="3836" max="3837" width="15.71093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4079" width="9.140625" style="2"/>
    <col min="4080" max="4080" width="2.85546875" style="2" customWidth="1"/>
    <col min="4081" max="4081" width="45.85546875" style="2" customWidth="1"/>
    <col min="4082" max="4082" width="2.85546875" style="2" customWidth="1"/>
    <col min="4083" max="4084" width="15.7109375" style="2" customWidth="1"/>
    <col min="4085" max="4085" width="2.85546875" style="2" customWidth="1"/>
    <col min="4086" max="4087" width="15.7109375" style="2" customWidth="1"/>
    <col min="4088" max="4088" width="2.85546875" style="2" customWidth="1"/>
    <col min="4089" max="4090" width="15.7109375" style="2" customWidth="1"/>
    <col min="4091" max="4091" width="2.85546875" style="2" customWidth="1"/>
    <col min="4092" max="4093" width="15.71093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335" width="9.140625" style="2"/>
    <col min="4336" max="4336" width="2.85546875" style="2" customWidth="1"/>
    <col min="4337" max="4337" width="45.85546875" style="2" customWidth="1"/>
    <col min="4338" max="4338" width="2.85546875" style="2" customWidth="1"/>
    <col min="4339" max="4340" width="15.7109375" style="2" customWidth="1"/>
    <col min="4341" max="4341" width="2.85546875" style="2" customWidth="1"/>
    <col min="4342" max="4343" width="15.7109375" style="2" customWidth="1"/>
    <col min="4344" max="4344" width="2.85546875" style="2" customWidth="1"/>
    <col min="4345" max="4346" width="15.7109375" style="2" customWidth="1"/>
    <col min="4347" max="4347" width="2.85546875" style="2" customWidth="1"/>
    <col min="4348" max="4349" width="15.71093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591" width="9.140625" style="2"/>
    <col min="4592" max="4592" width="2.85546875" style="2" customWidth="1"/>
    <col min="4593" max="4593" width="45.85546875" style="2" customWidth="1"/>
    <col min="4594" max="4594" width="2.85546875" style="2" customWidth="1"/>
    <col min="4595" max="4596" width="15.7109375" style="2" customWidth="1"/>
    <col min="4597" max="4597" width="2.85546875" style="2" customWidth="1"/>
    <col min="4598" max="4599" width="15.7109375" style="2" customWidth="1"/>
    <col min="4600" max="4600" width="2.85546875" style="2" customWidth="1"/>
    <col min="4601" max="4602" width="15.7109375" style="2" customWidth="1"/>
    <col min="4603" max="4603" width="2.85546875" style="2" customWidth="1"/>
    <col min="4604" max="4605" width="15.71093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847" width="9.140625" style="2"/>
    <col min="4848" max="4848" width="2.85546875" style="2" customWidth="1"/>
    <col min="4849" max="4849" width="45.85546875" style="2" customWidth="1"/>
    <col min="4850" max="4850" width="2.85546875" style="2" customWidth="1"/>
    <col min="4851" max="4852" width="15.7109375" style="2" customWidth="1"/>
    <col min="4853" max="4853" width="2.85546875" style="2" customWidth="1"/>
    <col min="4854" max="4855" width="15.7109375" style="2" customWidth="1"/>
    <col min="4856" max="4856" width="2.85546875" style="2" customWidth="1"/>
    <col min="4857" max="4858" width="15.7109375" style="2" customWidth="1"/>
    <col min="4859" max="4859" width="2.85546875" style="2" customWidth="1"/>
    <col min="4860" max="4861" width="15.71093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5103" width="9.140625" style="2"/>
    <col min="5104" max="5104" width="2.85546875" style="2" customWidth="1"/>
    <col min="5105" max="5105" width="45.85546875" style="2" customWidth="1"/>
    <col min="5106" max="5106" width="2.85546875" style="2" customWidth="1"/>
    <col min="5107" max="5108" width="15.7109375" style="2" customWidth="1"/>
    <col min="5109" max="5109" width="2.85546875" style="2" customWidth="1"/>
    <col min="5110" max="5111" width="15.7109375" style="2" customWidth="1"/>
    <col min="5112" max="5112" width="2.85546875" style="2" customWidth="1"/>
    <col min="5113" max="5114" width="15.7109375" style="2" customWidth="1"/>
    <col min="5115" max="5115" width="2.85546875" style="2" customWidth="1"/>
    <col min="5116" max="5117" width="15.71093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359" width="9.140625" style="2"/>
    <col min="5360" max="5360" width="2.85546875" style="2" customWidth="1"/>
    <col min="5361" max="5361" width="45.85546875" style="2" customWidth="1"/>
    <col min="5362" max="5362" width="2.85546875" style="2" customWidth="1"/>
    <col min="5363" max="5364" width="15.7109375" style="2" customWidth="1"/>
    <col min="5365" max="5365" width="2.85546875" style="2" customWidth="1"/>
    <col min="5366" max="5367" width="15.7109375" style="2" customWidth="1"/>
    <col min="5368" max="5368" width="2.85546875" style="2" customWidth="1"/>
    <col min="5369" max="5370" width="15.7109375" style="2" customWidth="1"/>
    <col min="5371" max="5371" width="2.85546875" style="2" customWidth="1"/>
    <col min="5372" max="5373" width="15.71093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615" width="9.140625" style="2"/>
    <col min="5616" max="5616" width="2.85546875" style="2" customWidth="1"/>
    <col min="5617" max="5617" width="45.85546875" style="2" customWidth="1"/>
    <col min="5618" max="5618" width="2.85546875" style="2" customWidth="1"/>
    <col min="5619" max="5620" width="15.7109375" style="2" customWidth="1"/>
    <col min="5621" max="5621" width="2.85546875" style="2" customWidth="1"/>
    <col min="5622" max="5623" width="15.7109375" style="2" customWidth="1"/>
    <col min="5624" max="5624" width="2.85546875" style="2" customWidth="1"/>
    <col min="5625" max="5626" width="15.7109375" style="2" customWidth="1"/>
    <col min="5627" max="5627" width="2.85546875" style="2" customWidth="1"/>
    <col min="5628" max="5629" width="15.71093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871" width="9.140625" style="2"/>
    <col min="5872" max="5872" width="2.85546875" style="2" customWidth="1"/>
    <col min="5873" max="5873" width="45.85546875" style="2" customWidth="1"/>
    <col min="5874" max="5874" width="2.85546875" style="2" customWidth="1"/>
    <col min="5875" max="5876" width="15.7109375" style="2" customWidth="1"/>
    <col min="5877" max="5877" width="2.85546875" style="2" customWidth="1"/>
    <col min="5878" max="5879" width="15.7109375" style="2" customWidth="1"/>
    <col min="5880" max="5880" width="2.85546875" style="2" customWidth="1"/>
    <col min="5881" max="5882" width="15.7109375" style="2" customWidth="1"/>
    <col min="5883" max="5883" width="2.85546875" style="2" customWidth="1"/>
    <col min="5884" max="5885" width="15.71093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6127" width="9.140625" style="2"/>
    <col min="6128" max="6128" width="2.85546875" style="2" customWidth="1"/>
    <col min="6129" max="6129" width="45.85546875" style="2" customWidth="1"/>
    <col min="6130" max="6130" width="2.85546875" style="2" customWidth="1"/>
    <col min="6131" max="6132" width="15.7109375" style="2" customWidth="1"/>
    <col min="6133" max="6133" width="2.85546875" style="2" customWidth="1"/>
    <col min="6134" max="6135" width="15.7109375" style="2" customWidth="1"/>
    <col min="6136" max="6136" width="2.85546875" style="2" customWidth="1"/>
    <col min="6137" max="6138" width="15.7109375" style="2" customWidth="1"/>
    <col min="6139" max="6139" width="2.85546875" style="2" customWidth="1"/>
    <col min="6140" max="6141" width="15.71093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383" width="9.140625" style="2"/>
    <col min="6384" max="6384" width="2.85546875" style="2" customWidth="1"/>
    <col min="6385" max="6385" width="45.85546875" style="2" customWidth="1"/>
    <col min="6386" max="6386" width="2.85546875" style="2" customWidth="1"/>
    <col min="6387" max="6388" width="15.7109375" style="2" customWidth="1"/>
    <col min="6389" max="6389" width="2.85546875" style="2" customWidth="1"/>
    <col min="6390" max="6391" width="15.7109375" style="2" customWidth="1"/>
    <col min="6392" max="6392" width="2.85546875" style="2" customWidth="1"/>
    <col min="6393" max="6394" width="15.7109375" style="2" customWidth="1"/>
    <col min="6395" max="6395" width="2.85546875" style="2" customWidth="1"/>
    <col min="6396" max="6397" width="15.71093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639" width="9.140625" style="2"/>
    <col min="6640" max="6640" width="2.85546875" style="2" customWidth="1"/>
    <col min="6641" max="6641" width="45.85546875" style="2" customWidth="1"/>
    <col min="6642" max="6642" width="2.85546875" style="2" customWidth="1"/>
    <col min="6643" max="6644" width="15.7109375" style="2" customWidth="1"/>
    <col min="6645" max="6645" width="2.85546875" style="2" customWidth="1"/>
    <col min="6646" max="6647" width="15.7109375" style="2" customWidth="1"/>
    <col min="6648" max="6648" width="2.85546875" style="2" customWidth="1"/>
    <col min="6649" max="6650" width="15.7109375" style="2" customWidth="1"/>
    <col min="6651" max="6651" width="2.85546875" style="2" customWidth="1"/>
    <col min="6652" max="6653" width="15.71093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895" width="9.140625" style="2"/>
    <col min="6896" max="6896" width="2.85546875" style="2" customWidth="1"/>
    <col min="6897" max="6897" width="45.85546875" style="2" customWidth="1"/>
    <col min="6898" max="6898" width="2.85546875" style="2" customWidth="1"/>
    <col min="6899" max="6900" width="15.7109375" style="2" customWidth="1"/>
    <col min="6901" max="6901" width="2.85546875" style="2" customWidth="1"/>
    <col min="6902" max="6903" width="15.7109375" style="2" customWidth="1"/>
    <col min="6904" max="6904" width="2.85546875" style="2" customWidth="1"/>
    <col min="6905" max="6906" width="15.7109375" style="2" customWidth="1"/>
    <col min="6907" max="6907" width="2.85546875" style="2" customWidth="1"/>
    <col min="6908" max="6909" width="15.71093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7151" width="9.140625" style="2"/>
    <col min="7152" max="7152" width="2.85546875" style="2" customWidth="1"/>
    <col min="7153" max="7153" width="45.85546875" style="2" customWidth="1"/>
    <col min="7154" max="7154" width="2.85546875" style="2" customWidth="1"/>
    <col min="7155" max="7156" width="15.7109375" style="2" customWidth="1"/>
    <col min="7157" max="7157" width="2.85546875" style="2" customWidth="1"/>
    <col min="7158" max="7159" width="15.7109375" style="2" customWidth="1"/>
    <col min="7160" max="7160" width="2.85546875" style="2" customWidth="1"/>
    <col min="7161" max="7162" width="15.7109375" style="2" customWidth="1"/>
    <col min="7163" max="7163" width="2.85546875" style="2" customWidth="1"/>
    <col min="7164" max="7165" width="15.71093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407" width="9.140625" style="2"/>
    <col min="7408" max="7408" width="2.85546875" style="2" customWidth="1"/>
    <col min="7409" max="7409" width="45.85546875" style="2" customWidth="1"/>
    <col min="7410" max="7410" width="2.85546875" style="2" customWidth="1"/>
    <col min="7411" max="7412" width="15.7109375" style="2" customWidth="1"/>
    <col min="7413" max="7413" width="2.85546875" style="2" customWidth="1"/>
    <col min="7414" max="7415" width="15.7109375" style="2" customWidth="1"/>
    <col min="7416" max="7416" width="2.85546875" style="2" customWidth="1"/>
    <col min="7417" max="7418" width="15.7109375" style="2" customWidth="1"/>
    <col min="7419" max="7419" width="2.85546875" style="2" customWidth="1"/>
    <col min="7420" max="7421" width="15.71093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663" width="9.140625" style="2"/>
    <col min="7664" max="7664" width="2.85546875" style="2" customWidth="1"/>
    <col min="7665" max="7665" width="45.85546875" style="2" customWidth="1"/>
    <col min="7666" max="7666" width="2.85546875" style="2" customWidth="1"/>
    <col min="7667" max="7668" width="15.7109375" style="2" customWidth="1"/>
    <col min="7669" max="7669" width="2.85546875" style="2" customWidth="1"/>
    <col min="7670" max="7671" width="15.7109375" style="2" customWidth="1"/>
    <col min="7672" max="7672" width="2.85546875" style="2" customWidth="1"/>
    <col min="7673" max="7674" width="15.7109375" style="2" customWidth="1"/>
    <col min="7675" max="7675" width="2.85546875" style="2" customWidth="1"/>
    <col min="7676" max="7677" width="15.71093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919" width="9.140625" style="2"/>
    <col min="7920" max="7920" width="2.85546875" style="2" customWidth="1"/>
    <col min="7921" max="7921" width="45.85546875" style="2" customWidth="1"/>
    <col min="7922" max="7922" width="2.85546875" style="2" customWidth="1"/>
    <col min="7923" max="7924" width="15.7109375" style="2" customWidth="1"/>
    <col min="7925" max="7925" width="2.85546875" style="2" customWidth="1"/>
    <col min="7926" max="7927" width="15.7109375" style="2" customWidth="1"/>
    <col min="7928" max="7928" width="2.85546875" style="2" customWidth="1"/>
    <col min="7929" max="7930" width="15.7109375" style="2" customWidth="1"/>
    <col min="7931" max="7931" width="2.85546875" style="2" customWidth="1"/>
    <col min="7932" max="7933" width="15.71093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8175" width="9.140625" style="2"/>
    <col min="8176" max="8176" width="2.85546875" style="2" customWidth="1"/>
    <col min="8177" max="8177" width="45.85546875" style="2" customWidth="1"/>
    <col min="8178" max="8178" width="2.85546875" style="2" customWidth="1"/>
    <col min="8179" max="8180" width="15.7109375" style="2" customWidth="1"/>
    <col min="8181" max="8181" width="2.85546875" style="2" customWidth="1"/>
    <col min="8182" max="8183" width="15.7109375" style="2" customWidth="1"/>
    <col min="8184" max="8184" width="2.85546875" style="2" customWidth="1"/>
    <col min="8185" max="8186" width="15.7109375" style="2" customWidth="1"/>
    <col min="8187" max="8187" width="2.85546875" style="2" customWidth="1"/>
    <col min="8188" max="8189" width="15.71093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431" width="9.140625" style="2"/>
    <col min="8432" max="8432" width="2.85546875" style="2" customWidth="1"/>
    <col min="8433" max="8433" width="45.85546875" style="2" customWidth="1"/>
    <col min="8434" max="8434" width="2.85546875" style="2" customWidth="1"/>
    <col min="8435" max="8436" width="15.7109375" style="2" customWidth="1"/>
    <col min="8437" max="8437" width="2.85546875" style="2" customWidth="1"/>
    <col min="8438" max="8439" width="15.7109375" style="2" customWidth="1"/>
    <col min="8440" max="8440" width="2.85546875" style="2" customWidth="1"/>
    <col min="8441" max="8442" width="15.7109375" style="2" customWidth="1"/>
    <col min="8443" max="8443" width="2.85546875" style="2" customWidth="1"/>
    <col min="8444" max="8445" width="15.71093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687" width="9.140625" style="2"/>
    <col min="8688" max="8688" width="2.85546875" style="2" customWidth="1"/>
    <col min="8689" max="8689" width="45.85546875" style="2" customWidth="1"/>
    <col min="8690" max="8690" width="2.85546875" style="2" customWidth="1"/>
    <col min="8691" max="8692" width="15.7109375" style="2" customWidth="1"/>
    <col min="8693" max="8693" width="2.85546875" style="2" customWidth="1"/>
    <col min="8694" max="8695" width="15.7109375" style="2" customWidth="1"/>
    <col min="8696" max="8696" width="2.85546875" style="2" customWidth="1"/>
    <col min="8697" max="8698" width="15.7109375" style="2" customWidth="1"/>
    <col min="8699" max="8699" width="2.85546875" style="2" customWidth="1"/>
    <col min="8700" max="8701" width="15.71093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943" width="9.140625" style="2"/>
    <col min="8944" max="8944" width="2.85546875" style="2" customWidth="1"/>
    <col min="8945" max="8945" width="45.85546875" style="2" customWidth="1"/>
    <col min="8946" max="8946" width="2.85546875" style="2" customWidth="1"/>
    <col min="8947" max="8948" width="15.7109375" style="2" customWidth="1"/>
    <col min="8949" max="8949" width="2.85546875" style="2" customWidth="1"/>
    <col min="8950" max="8951" width="15.7109375" style="2" customWidth="1"/>
    <col min="8952" max="8952" width="2.85546875" style="2" customWidth="1"/>
    <col min="8953" max="8954" width="15.7109375" style="2" customWidth="1"/>
    <col min="8955" max="8955" width="2.85546875" style="2" customWidth="1"/>
    <col min="8956" max="8957" width="15.71093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9199" width="9.140625" style="2"/>
    <col min="9200" max="9200" width="2.85546875" style="2" customWidth="1"/>
    <col min="9201" max="9201" width="45.85546875" style="2" customWidth="1"/>
    <col min="9202" max="9202" width="2.85546875" style="2" customWidth="1"/>
    <col min="9203" max="9204" width="15.7109375" style="2" customWidth="1"/>
    <col min="9205" max="9205" width="2.85546875" style="2" customWidth="1"/>
    <col min="9206" max="9207" width="15.7109375" style="2" customWidth="1"/>
    <col min="9208" max="9208" width="2.85546875" style="2" customWidth="1"/>
    <col min="9209" max="9210" width="15.7109375" style="2" customWidth="1"/>
    <col min="9211" max="9211" width="2.85546875" style="2" customWidth="1"/>
    <col min="9212" max="9213" width="15.71093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455" width="9.140625" style="2"/>
    <col min="9456" max="9456" width="2.85546875" style="2" customWidth="1"/>
    <col min="9457" max="9457" width="45.85546875" style="2" customWidth="1"/>
    <col min="9458" max="9458" width="2.85546875" style="2" customWidth="1"/>
    <col min="9459" max="9460" width="15.7109375" style="2" customWidth="1"/>
    <col min="9461" max="9461" width="2.85546875" style="2" customWidth="1"/>
    <col min="9462" max="9463" width="15.7109375" style="2" customWidth="1"/>
    <col min="9464" max="9464" width="2.85546875" style="2" customWidth="1"/>
    <col min="9465" max="9466" width="15.7109375" style="2" customWidth="1"/>
    <col min="9467" max="9467" width="2.85546875" style="2" customWidth="1"/>
    <col min="9468" max="9469" width="15.71093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711" width="9.140625" style="2"/>
    <col min="9712" max="9712" width="2.85546875" style="2" customWidth="1"/>
    <col min="9713" max="9713" width="45.85546875" style="2" customWidth="1"/>
    <col min="9714" max="9714" width="2.85546875" style="2" customWidth="1"/>
    <col min="9715" max="9716" width="15.7109375" style="2" customWidth="1"/>
    <col min="9717" max="9717" width="2.85546875" style="2" customWidth="1"/>
    <col min="9718" max="9719" width="15.7109375" style="2" customWidth="1"/>
    <col min="9720" max="9720" width="2.85546875" style="2" customWidth="1"/>
    <col min="9721" max="9722" width="15.7109375" style="2" customWidth="1"/>
    <col min="9723" max="9723" width="2.85546875" style="2" customWidth="1"/>
    <col min="9724" max="9725" width="15.71093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967" width="9.140625" style="2"/>
    <col min="9968" max="9968" width="2.85546875" style="2" customWidth="1"/>
    <col min="9969" max="9969" width="45.85546875" style="2" customWidth="1"/>
    <col min="9970" max="9970" width="2.85546875" style="2" customWidth="1"/>
    <col min="9971" max="9972" width="15.7109375" style="2" customWidth="1"/>
    <col min="9973" max="9973" width="2.85546875" style="2" customWidth="1"/>
    <col min="9974" max="9975" width="15.7109375" style="2" customWidth="1"/>
    <col min="9976" max="9976" width="2.85546875" style="2" customWidth="1"/>
    <col min="9977" max="9978" width="15.7109375" style="2" customWidth="1"/>
    <col min="9979" max="9979" width="2.85546875" style="2" customWidth="1"/>
    <col min="9980" max="9981" width="15.71093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10223" width="9.140625" style="2"/>
    <col min="10224" max="10224" width="2.85546875" style="2" customWidth="1"/>
    <col min="10225" max="10225" width="45.85546875" style="2" customWidth="1"/>
    <col min="10226" max="10226" width="2.85546875" style="2" customWidth="1"/>
    <col min="10227" max="10228" width="15.7109375" style="2" customWidth="1"/>
    <col min="10229" max="10229" width="2.85546875" style="2" customWidth="1"/>
    <col min="10230" max="10231" width="15.7109375" style="2" customWidth="1"/>
    <col min="10232" max="10232" width="2.85546875" style="2" customWidth="1"/>
    <col min="10233" max="10234" width="15.7109375" style="2" customWidth="1"/>
    <col min="10235" max="10235" width="2.85546875" style="2" customWidth="1"/>
    <col min="10236" max="10237" width="15.71093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479" width="9.140625" style="2"/>
    <col min="10480" max="10480" width="2.85546875" style="2" customWidth="1"/>
    <col min="10481" max="10481" width="45.85546875" style="2" customWidth="1"/>
    <col min="10482" max="10482" width="2.85546875" style="2" customWidth="1"/>
    <col min="10483" max="10484" width="15.7109375" style="2" customWidth="1"/>
    <col min="10485" max="10485" width="2.85546875" style="2" customWidth="1"/>
    <col min="10486" max="10487" width="15.7109375" style="2" customWidth="1"/>
    <col min="10488" max="10488" width="2.85546875" style="2" customWidth="1"/>
    <col min="10489" max="10490" width="15.7109375" style="2" customWidth="1"/>
    <col min="10491" max="10491" width="2.85546875" style="2" customWidth="1"/>
    <col min="10492" max="10493" width="15.71093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735" width="9.140625" style="2"/>
    <col min="10736" max="10736" width="2.85546875" style="2" customWidth="1"/>
    <col min="10737" max="10737" width="45.85546875" style="2" customWidth="1"/>
    <col min="10738" max="10738" width="2.85546875" style="2" customWidth="1"/>
    <col min="10739" max="10740" width="15.7109375" style="2" customWidth="1"/>
    <col min="10741" max="10741" width="2.85546875" style="2" customWidth="1"/>
    <col min="10742" max="10743" width="15.7109375" style="2" customWidth="1"/>
    <col min="10744" max="10744" width="2.85546875" style="2" customWidth="1"/>
    <col min="10745" max="10746" width="15.7109375" style="2" customWidth="1"/>
    <col min="10747" max="10747" width="2.85546875" style="2" customWidth="1"/>
    <col min="10748" max="10749" width="15.71093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991" width="9.140625" style="2"/>
    <col min="10992" max="10992" width="2.85546875" style="2" customWidth="1"/>
    <col min="10993" max="10993" width="45.85546875" style="2" customWidth="1"/>
    <col min="10994" max="10994" width="2.85546875" style="2" customWidth="1"/>
    <col min="10995" max="10996" width="15.7109375" style="2" customWidth="1"/>
    <col min="10997" max="10997" width="2.85546875" style="2" customWidth="1"/>
    <col min="10998" max="10999" width="15.7109375" style="2" customWidth="1"/>
    <col min="11000" max="11000" width="2.85546875" style="2" customWidth="1"/>
    <col min="11001" max="11002" width="15.7109375" style="2" customWidth="1"/>
    <col min="11003" max="11003" width="2.85546875" style="2" customWidth="1"/>
    <col min="11004" max="11005" width="15.71093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247" width="9.140625" style="2"/>
    <col min="11248" max="11248" width="2.85546875" style="2" customWidth="1"/>
    <col min="11249" max="11249" width="45.85546875" style="2" customWidth="1"/>
    <col min="11250" max="11250" width="2.85546875" style="2" customWidth="1"/>
    <col min="11251" max="11252" width="15.7109375" style="2" customWidth="1"/>
    <col min="11253" max="11253" width="2.85546875" style="2" customWidth="1"/>
    <col min="11254" max="11255" width="15.7109375" style="2" customWidth="1"/>
    <col min="11256" max="11256" width="2.85546875" style="2" customWidth="1"/>
    <col min="11257" max="11258" width="15.7109375" style="2" customWidth="1"/>
    <col min="11259" max="11259" width="2.85546875" style="2" customWidth="1"/>
    <col min="11260" max="11261" width="15.71093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503" width="9.140625" style="2"/>
    <col min="11504" max="11504" width="2.85546875" style="2" customWidth="1"/>
    <col min="11505" max="11505" width="45.85546875" style="2" customWidth="1"/>
    <col min="11506" max="11506" width="2.85546875" style="2" customWidth="1"/>
    <col min="11507" max="11508" width="15.7109375" style="2" customWidth="1"/>
    <col min="11509" max="11509" width="2.85546875" style="2" customWidth="1"/>
    <col min="11510" max="11511" width="15.7109375" style="2" customWidth="1"/>
    <col min="11512" max="11512" width="2.85546875" style="2" customWidth="1"/>
    <col min="11513" max="11514" width="15.7109375" style="2" customWidth="1"/>
    <col min="11515" max="11515" width="2.85546875" style="2" customWidth="1"/>
    <col min="11516" max="11517" width="15.71093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759" width="9.140625" style="2"/>
    <col min="11760" max="11760" width="2.85546875" style="2" customWidth="1"/>
    <col min="11761" max="11761" width="45.85546875" style="2" customWidth="1"/>
    <col min="11762" max="11762" width="2.85546875" style="2" customWidth="1"/>
    <col min="11763" max="11764" width="15.7109375" style="2" customWidth="1"/>
    <col min="11765" max="11765" width="2.85546875" style="2" customWidth="1"/>
    <col min="11766" max="11767" width="15.7109375" style="2" customWidth="1"/>
    <col min="11768" max="11768" width="2.85546875" style="2" customWidth="1"/>
    <col min="11769" max="11770" width="15.7109375" style="2" customWidth="1"/>
    <col min="11771" max="11771" width="2.85546875" style="2" customWidth="1"/>
    <col min="11772" max="11773" width="15.71093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2015" width="9.140625" style="2"/>
    <col min="12016" max="12016" width="2.85546875" style="2" customWidth="1"/>
    <col min="12017" max="12017" width="45.85546875" style="2" customWidth="1"/>
    <col min="12018" max="12018" width="2.85546875" style="2" customWidth="1"/>
    <col min="12019" max="12020" width="15.7109375" style="2" customWidth="1"/>
    <col min="12021" max="12021" width="2.85546875" style="2" customWidth="1"/>
    <col min="12022" max="12023" width="15.7109375" style="2" customWidth="1"/>
    <col min="12024" max="12024" width="2.85546875" style="2" customWidth="1"/>
    <col min="12025" max="12026" width="15.7109375" style="2" customWidth="1"/>
    <col min="12027" max="12027" width="2.85546875" style="2" customWidth="1"/>
    <col min="12028" max="12029" width="15.71093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271" width="9.140625" style="2"/>
    <col min="12272" max="12272" width="2.85546875" style="2" customWidth="1"/>
    <col min="12273" max="12273" width="45.85546875" style="2" customWidth="1"/>
    <col min="12274" max="12274" width="2.85546875" style="2" customWidth="1"/>
    <col min="12275" max="12276" width="15.7109375" style="2" customWidth="1"/>
    <col min="12277" max="12277" width="2.85546875" style="2" customWidth="1"/>
    <col min="12278" max="12279" width="15.7109375" style="2" customWidth="1"/>
    <col min="12280" max="12280" width="2.85546875" style="2" customWidth="1"/>
    <col min="12281" max="12282" width="15.7109375" style="2" customWidth="1"/>
    <col min="12283" max="12283" width="2.85546875" style="2" customWidth="1"/>
    <col min="12284" max="12285" width="15.71093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527" width="9.140625" style="2"/>
    <col min="12528" max="12528" width="2.85546875" style="2" customWidth="1"/>
    <col min="12529" max="12529" width="45.85546875" style="2" customWidth="1"/>
    <col min="12530" max="12530" width="2.85546875" style="2" customWidth="1"/>
    <col min="12531" max="12532" width="15.7109375" style="2" customWidth="1"/>
    <col min="12533" max="12533" width="2.85546875" style="2" customWidth="1"/>
    <col min="12534" max="12535" width="15.7109375" style="2" customWidth="1"/>
    <col min="12536" max="12536" width="2.85546875" style="2" customWidth="1"/>
    <col min="12537" max="12538" width="15.7109375" style="2" customWidth="1"/>
    <col min="12539" max="12539" width="2.85546875" style="2" customWidth="1"/>
    <col min="12540" max="12541" width="15.71093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783" width="9.140625" style="2"/>
    <col min="12784" max="12784" width="2.85546875" style="2" customWidth="1"/>
    <col min="12785" max="12785" width="45.85546875" style="2" customWidth="1"/>
    <col min="12786" max="12786" width="2.85546875" style="2" customWidth="1"/>
    <col min="12787" max="12788" width="15.7109375" style="2" customWidth="1"/>
    <col min="12789" max="12789" width="2.85546875" style="2" customWidth="1"/>
    <col min="12790" max="12791" width="15.7109375" style="2" customWidth="1"/>
    <col min="12792" max="12792" width="2.85546875" style="2" customWidth="1"/>
    <col min="12793" max="12794" width="15.7109375" style="2" customWidth="1"/>
    <col min="12795" max="12795" width="2.85546875" style="2" customWidth="1"/>
    <col min="12796" max="12797" width="15.71093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3039" width="9.140625" style="2"/>
    <col min="13040" max="13040" width="2.85546875" style="2" customWidth="1"/>
    <col min="13041" max="13041" width="45.85546875" style="2" customWidth="1"/>
    <col min="13042" max="13042" width="2.85546875" style="2" customWidth="1"/>
    <col min="13043" max="13044" width="15.7109375" style="2" customWidth="1"/>
    <col min="13045" max="13045" width="2.85546875" style="2" customWidth="1"/>
    <col min="13046" max="13047" width="15.7109375" style="2" customWidth="1"/>
    <col min="13048" max="13048" width="2.85546875" style="2" customWidth="1"/>
    <col min="13049" max="13050" width="15.7109375" style="2" customWidth="1"/>
    <col min="13051" max="13051" width="2.85546875" style="2" customWidth="1"/>
    <col min="13052" max="13053" width="15.71093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295" width="9.140625" style="2"/>
    <col min="13296" max="13296" width="2.85546875" style="2" customWidth="1"/>
    <col min="13297" max="13297" width="45.85546875" style="2" customWidth="1"/>
    <col min="13298" max="13298" width="2.85546875" style="2" customWidth="1"/>
    <col min="13299" max="13300" width="15.7109375" style="2" customWidth="1"/>
    <col min="13301" max="13301" width="2.85546875" style="2" customWidth="1"/>
    <col min="13302" max="13303" width="15.7109375" style="2" customWidth="1"/>
    <col min="13304" max="13304" width="2.85546875" style="2" customWidth="1"/>
    <col min="13305" max="13306" width="15.7109375" style="2" customWidth="1"/>
    <col min="13307" max="13307" width="2.85546875" style="2" customWidth="1"/>
    <col min="13308" max="13309" width="15.71093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551" width="9.140625" style="2"/>
    <col min="13552" max="13552" width="2.85546875" style="2" customWidth="1"/>
    <col min="13553" max="13553" width="45.85546875" style="2" customWidth="1"/>
    <col min="13554" max="13554" width="2.85546875" style="2" customWidth="1"/>
    <col min="13555" max="13556" width="15.7109375" style="2" customWidth="1"/>
    <col min="13557" max="13557" width="2.85546875" style="2" customWidth="1"/>
    <col min="13558" max="13559" width="15.7109375" style="2" customWidth="1"/>
    <col min="13560" max="13560" width="2.85546875" style="2" customWidth="1"/>
    <col min="13561" max="13562" width="15.7109375" style="2" customWidth="1"/>
    <col min="13563" max="13563" width="2.85546875" style="2" customWidth="1"/>
    <col min="13564" max="13565" width="15.71093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807" width="9.140625" style="2"/>
    <col min="13808" max="13808" width="2.85546875" style="2" customWidth="1"/>
    <col min="13809" max="13809" width="45.85546875" style="2" customWidth="1"/>
    <col min="13810" max="13810" width="2.85546875" style="2" customWidth="1"/>
    <col min="13811" max="13812" width="15.7109375" style="2" customWidth="1"/>
    <col min="13813" max="13813" width="2.85546875" style="2" customWidth="1"/>
    <col min="13814" max="13815" width="15.7109375" style="2" customWidth="1"/>
    <col min="13816" max="13816" width="2.85546875" style="2" customWidth="1"/>
    <col min="13817" max="13818" width="15.7109375" style="2" customWidth="1"/>
    <col min="13819" max="13819" width="2.85546875" style="2" customWidth="1"/>
    <col min="13820" max="13821" width="15.71093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4063" width="9.140625" style="2"/>
    <col min="14064" max="14064" width="2.85546875" style="2" customWidth="1"/>
    <col min="14065" max="14065" width="45.85546875" style="2" customWidth="1"/>
    <col min="14066" max="14066" width="2.85546875" style="2" customWidth="1"/>
    <col min="14067" max="14068" width="15.7109375" style="2" customWidth="1"/>
    <col min="14069" max="14069" width="2.85546875" style="2" customWidth="1"/>
    <col min="14070" max="14071" width="15.7109375" style="2" customWidth="1"/>
    <col min="14072" max="14072" width="2.85546875" style="2" customWidth="1"/>
    <col min="14073" max="14074" width="15.7109375" style="2" customWidth="1"/>
    <col min="14075" max="14075" width="2.85546875" style="2" customWidth="1"/>
    <col min="14076" max="14077" width="15.71093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319" width="9.140625" style="2"/>
    <col min="14320" max="14320" width="2.85546875" style="2" customWidth="1"/>
    <col min="14321" max="14321" width="45.85546875" style="2" customWidth="1"/>
    <col min="14322" max="14322" width="2.85546875" style="2" customWidth="1"/>
    <col min="14323" max="14324" width="15.7109375" style="2" customWidth="1"/>
    <col min="14325" max="14325" width="2.85546875" style="2" customWidth="1"/>
    <col min="14326" max="14327" width="15.7109375" style="2" customWidth="1"/>
    <col min="14328" max="14328" width="2.85546875" style="2" customWidth="1"/>
    <col min="14329" max="14330" width="15.7109375" style="2" customWidth="1"/>
    <col min="14331" max="14331" width="2.85546875" style="2" customWidth="1"/>
    <col min="14332" max="14333" width="15.71093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575" width="9.140625" style="2"/>
    <col min="14576" max="14576" width="2.85546875" style="2" customWidth="1"/>
    <col min="14577" max="14577" width="45.85546875" style="2" customWidth="1"/>
    <col min="14578" max="14578" width="2.85546875" style="2" customWidth="1"/>
    <col min="14579" max="14580" width="15.7109375" style="2" customWidth="1"/>
    <col min="14581" max="14581" width="2.85546875" style="2" customWidth="1"/>
    <col min="14582" max="14583" width="15.7109375" style="2" customWidth="1"/>
    <col min="14584" max="14584" width="2.85546875" style="2" customWidth="1"/>
    <col min="14585" max="14586" width="15.7109375" style="2" customWidth="1"/>
    <col min="14587" max="14587" width="2.85546875" style="2" customWidth="1"/>
    <col min="14588" max="14589" width="15.71093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831" width="9.140625" style="2"/>
    <col min="14832" max="14832" width="2.85546875" style="2" customWidth="1"/>
    <col min="14833" max="14833" width="45.85546875" style="2" customWidth="1"/>
    <col min="14834" max="14834" width="2.85546875" style="2" customWidth="1"/>
    <col min="14835" max="14836" width="15.7109375" style="2" customWidth="1"/>
    <col min="14837" max="14837" width="2.85546875" style="2" customWidth="1"/>
    <col min="14838" max="14839" width="15.7109375" style="2" customWidth="1"/>
    <col min="14840" max="14840" width="2.85546875" style="2" customWidth="1"/>
    <col min="14841" max="14842" width="15.7109375" style="2" customWidth="1"/>
    <col min="14843" max="14843" width="2.85546875" style="2" customWidth="1"/>
    <col min="14844" max="14845" width="15.71093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5087" width="9.140625" style="2"/>
    <col min="15088" max="15088" width="2.85546875" style="2" customWidth="1"/>
    <col min="15089" max="15089" width="45.85546875" style="2" customWidth="1"/>
    <col min="15090" max="15090" width="2.85546875" style="2" customWidth="1"/>
    <col min="15091" max="15092" width="15.7109375" style="2" customWidth="1"/>
    <col min="15093" max="15093" width="2.85546875" style="2" customWidth="1"/>
    <col min="15094" max="15095" width="15.7109375" style="2" customWidth="1"/>
    <col min="15096" max="15096" width="2.85546875" style="2" customWidth="1"/>
    <col min="15097" max="15098" width="15.7109375" style="2" customWidth="1"/>
    <col min="15099" max="15099" width="2.85546875" style="2" customWidth="1"/>
    <col min="15100" max="15101" width="15.71093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343" width="9.140625" style="2"/>
    <col min="15344" max="15344" width="2.85546875" style="2" customWidth="1"/>
    <col min="15345" max="15345" width="45.85546875" style="2" customWidth="1"/>
    <col min="15346" max="15346" width="2.85546875" style="2" customWidth="1"/>
    <col min="15347" max="15348" width="15.7109375" style="2" customWidth="1"/>
    <col min="15349" max="15349" width="2.85546875" style="2" customWidth="1"/>
    <col min="15350" max="15351" width="15.7109375" style="2" customWidth="1"/>
    <col min="15352" max="15352" width="2.85546875" style="2" customWidth="1"/>
    <col min="15353" max="15354" width="15.7109375" style="2" customWidth="1"/>
    <col min="15355" max="15355" width="2.85546875" style="2" customWidth="1"/>
    <col min="15356" max="15357" width="15.71093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599" width="9.140625" style="2"/>
    <col min="15600" max="15600" width="2.85546875" style="2" customWidth="1"/>
    <col min="15601" max="15601" width="45.85546875" style="2" customWidth="1"/>
    <col min="15602" max="15602" width="2.85546875" style="2" customWidth="1"/>
    <col min="15603" max="15604" width="15.7109375" style="2" customWidth="1"/>
    <col min="15605" max="15605" width="2.85546875" style="2" customWidth="1"/>
    <col min="15606" max="15607" width="15.7109375" style="2" customWidth="1"/>
    <col min="15608" max="15608" width="2.85546875" style="2" customWidth="1"/>
    <col min="15609" max="15610" width="15.7109375" style="2" customWidth="1"/>
    <col min="15611" max="15611" width="2.85546875" style="2" customWidth="1"/>
    <col min="15612" max="15613" width="15.71093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855" width="9.140625" style="2"/>
    <col min="15856" max="15856" width="2.85546875" style="2" customWidth="1"/>
    <col min="15857" max="15857" width="45.85546875" style="2" customWidth="1"/>
    <col min="15858" max="15858" width="2.85546875" style="2" customWidth="1"/>
    <col min="15859" max="15860" width="15.7109375" style="2" customWidth="1"/>
    <col min="15861" max="15861" width="2.85546875" style="2" customWidth="1"/>
    <col min="15862" max="15863" width="15.7109375" style="2" customWidth="1"/>
    <col min="15864" max="15864" width="2.85546875" style="2" customWidth="1"/>
    <col min="15865" max="15866" width="15.7109375" style="2" customWidth="1"/>
    <col min="15867" max="15867" width="2.85546875" style="2" customWidth="1"/>
    <col min="15868" max="15869" width="15.71093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6111" width="9.140625" style="2"/>
    <col min="16112" max="16112" width="2.85546875" style="2" customWidth="1"/>
    <col min="16113" max="16113" width="45.85546875" style="2" customWidth="1"/>
    <col min="16114" max="16114" width="2.85546875" style="2" customWidth="1"/>
    <col min="16115" max="16116" width="15.7109375" style="2" customWidth="1"/>
    <col min="16117" max="16117" width="2.85546875" style="2" customWidth="1"/>
    <col min="16118" max="16119" width="15.7109375" style="2" customWidth="1"/>
    <col min="16120" max="16120" width="2.85546875" style="2" customWidth="1"/>
    <col min="16121" max="16122" width="15.7109375" style="2" customWidth="1"/>
    <col min="16123" max="16123" width="2.85546875" style="2" customWidth="1"/>
    <col min="16124" max="16125" width="15.71093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384" width="9.140625" style="2"/>
  </cols>
  <sheetData>
    <row r="2" spans="1:15" ht="12" customHeight="1" x14ac:dyDescent="0.25">
      <c r="B2" s="1620" t="s">
        <v>777</v>
      </c>
    </row>
    <row r="3" spans="1:15" ht="12" customHeight="1" x14ac:dyDescent="0.25">
      <c r="B3" s="240" t="s">
        <v>570</v>
      </c>
      <c r="L3" s="112"/>
      <c r="M3" s="112"/>
      <c r="O3" s="148"/>
    </row>
    <row r="4" spans="1:15" ht="12" customHeight="1" x14ac:dyDescent="0.25">
      <c r="B4" s="2025" t="s">
        <v>4</v>
      </c>
      <c r="D4" s="2028" t="s">
        <v>571</v>
      </c>
      <c r="E4" s="2028"/>
      <c r="G4" s="2028" t="s">
        <v>572</v>
      </c>
      <c r="H4" s="2028"/>
      <c r="J4" s="2028" t="s">
        <v>573</v>
      </c>
      <c r="K4" s="2028"/>
      <c r="L4" s="561"/>
      <c r="M4" s="112"/>
      <c r="O4" s="148"/>
    </row>
    <row r="5" spans="1:15" ht="12" customHeight="1" x14ac:dyDescent="0.25">
      <c r="B5" s="2026"/>
      <c r="D5" s="2024" t="s">
        <v>577</v>
      </c>
      <c r="E5" s="2024"/>
      <c r="G5" s="2024" t="s">
        <v>3</v>
      </c>
      <c r="H5" s="2024"/>
      <c r="J5" s="2024" t="s">
        <v>577</v>
      </c>
      <c r="K5" s="2024"/>
      <c r="L5" s="950"/>
      <c r="M5" s="112"/>
    </row>
    <row r="6" spans="1:15" ht="12" customHeight="1" x14ac:dyDescent="0.25">
      <c r="B6" s="2027"/>
      <c r="D6" s="520">
        <v>2016</v>
      </c>
      <c r="E6" s="520">
        <v>2015</v>
      </c>
      <c r="G6" s="520">
        <v>2016</v>
      </c>
      <c r="H6" s="520">
        <v>2015</v>
      </c>
      <c r="J6" s="520">
        <v>2016</v>
      </c>
      <c r="K6" s="520">
        <v>2015</v>
      </c>
      <c r="L6" s="561"/>
      <c r="M6" s="112"/>
      <c r="O6" s="148"/>
    </row>
    <row r="7" spans="1:15" s="112" customFormat="1" ht="12" customHeight="1" x14ac:dyDescent="0.25">
      <c r="B7" s="521"/>
      <c r="D7" s="689"/>
      <c r="E7" s="689"/>
      <c r="F7" s="166"/>
      <c r="G7" s="689"/>
      <c r="H7" s="689"/>
      <c r="I7" s="166"/>
      <c r="J7" s="689"/>
      <c r="K7" s="689"/>
      <c r="L7" s="689"/>
      <c r="M7" s="166"/>
      <c r="N7" s="23"/>
      <c r="O7" s="149"/>
    </row>
    <row r="8" spans="1:15" ht="12" customHeight="1" x14ac:dyDescent="0.25">
      <c r="B8" s="396" t="s">
        <v>11</v>
      </c>
      <c r="D8" s="379"/>
      <c r="E8" s="379"/>
      <c r="F8" s="23"/>
      <c r="G8" s="379"/>
      <c r="H8" s="379"/>
      <c r="I8" s="23"/>
      <c r="J8" s="379"/>
      <c r="K8" s="379"/>
      <c r="L8" s="379"/>
      <c r="M8" s="166"/>
      <c r="N8" s="843"/>
      <c r="O8" s="148"/>
    </row>
    <row r="9" spans="1:15" ht="12" customHeight="1" x14ac:dyDescent="0.25">
      <c r="B9" s="1686" t="s">
        <v>147</v>
      </c>
      <c r="C9" s="112"/>
      <c r="D9" s="1833">
        <v>131845029</v>
      </c>
      <c r="E9" s="1610">
        <v>261302080</v>
      </c>
      <c r="F9" s="601"/>
      <c r="G9" s="1609" t="s">
        <v>131</v>
      </c>
      <c r="H9" s="1610" t="s">
        <v>131</v>
      </c>
      <c r="I9" s="601"/>
      <c r="J9" s="1609" t="s">
        <v>131</v>
      </c>
      <c r="K9" s="1610" t="s">
        <v>131</v>
      </c>
      <c r="L9" s="526"/>
      <c r="M9" s="166"/>
      <c r="N9" s="843"/>
      <c r="O9" s="844"/>
    </row>
    <row r="10" spans="1:15" ht="12" customHeight="1" x14ac:dyDescent="0.25">
      <c r="A10" s="526"/>
      <c r="B10" s="526"/>
      <c r="C10" s="526"/>
      <c r="D10" s="534"/>
      <c r="E10" s="534"/>
      <c r="F10" s="29"/>
      <c r="G10" s="534"/>
      <c r="H10" s="534"/>
      <c r="I10" s="29"/>
      <c r="J10" s="534"/>
      <c r="K10" s="534"/>
      <c r="L10" s="526"/>
      <c r="M10" s="208"/>
      <c r="N10" s="843"/>
      <c r="O10" s="844"/>
    </row>
    <row r="11" spans="1:15" ht="12" customHeight="1" x14ac:dyDescent="0.25">
      <c r="B11" s="396" t="s">
        <v>64</v>
      </c>
      <c r="C11" s="526"/>
      <c r="D11" s="186"/>
      <c r="E11" s="186"/>
      <c r="F11" s="29"/>
      <c r="G11" s="186"/>
      <c r="H11" s="186"/>
      <c r="I11" s="29"/>
      <c r="J11" s="186"/>
      <c r="K11" s="186"/>
      <c r="L11" s="526"/>
      <c r="M11" s="208"/>
      <c r="N11" s="843"/>
      <c r="O11" s="844"/>
    </row>
    <row r="12" spans="1:15" ht="12" customHeight="1" x14ac:dyDescent="0.25">
      <c r="B12" s="1686" t="s">
        <v>190</v>
      </c>
      <c r="C12" s="526"/>
      <c r="D12" s="693">
        <v>429354</v>
      </c>
      <c r="E12" s="694">
        <v>2934</v>
      </c>
      <c r="F12" s="601"/>
      <c r="G12" s="693">
        <v>1.49</v>
      </c>
      <c r="H12" s="694">
        <v>0.02</v>
      </c>
      <c r="I12" s="601"/>
      <c r="J12" s="693">
        <v>1</v>
      </c>
      <c r="K12" s="694">
        <v>1</v>
      </c>
      <c r="L12" s="526"/>
      <c r="O12" s="208"/>
    </row>
    <row r="13" spans="1:15" ht="12" customHeight="1" x14ac:dyDescent="0.25">
      <c r="B13" s="53"/>
      <c r="C13" s="526"/>
      <c r="D13" s="186"/>
      <c r="E13" s="186"/>
      <c r="F13" s="538"/>
      <c r="G13" s="538"/>
      <c r="H13" s="538"/>
      <c r="I13" s="538"/>
      <c r="J13" s="538"/>
      <c r="K13" s="538"/>
      <c r="L13" s="526"/>
      <c r="O13" s="208"/>
    </row>
    <row r="14" spans="1:15" ht="12" customHeight="1" x14ac:dyDescent="0.25">
      <c r="C14" s="526"/>
      <c r="D14" s="224"/>
      <c r="E14" s="224"/>
      <c r="F14" s="224"/>
      <c r="G14" s="224"/>
      <c r="H14" s="224"/>
      <c r="I14" s="224"/>
      <c r="J14" s="199"/>
      <c r="K14" s="224"/>
      <c r="L14" s="526"/>
      <c r="M14" s="208"/>
      <c r="N14" s="843"/>
      <c r="O14" s="844"/>
    </row>
    <row r="15" spans="1:15" ht="12" customHeight="1" x14ac:dyDescent="0.25">
      <c r="B15" s="134" t="s">
        <v>778</v>
      </c>
      <c r="C15" s="526"/>
      <c r="O15" s="148"/>
    </row>
    <row r="16" spans="1:15" ht="12" customHeight="1" x14ac:dyDescent="0.25">
      <c r="B16" s="54" t="s">
        <v>586</v>
      </c>
      <c r="O16" s="148"/>
    </row>
    <row r="17" spans="2:15" ht="12" customHeight="1" x14ac:dyDescent="0.25">
      <c r="B17" s="2025" t="s">
        <v>4</v>
      </c>
      <c r="D17" s="2028" t="s">
        <v>571</v>
      </c>
      <c r="E17" s="2028"/>
      <c r="G17" s="2028" t="s">
        <v>572</v>
      </c>
      <c r="H17" s="2028"/>
      <c r="J17" s="2028" t="s">
        <v>573</v>
      </c>
      <c r="K17" s="2028"/>
      <c r="O17" s="148"/>
    </row>
    <row r="18" spans="2:15" ht="12" customHeight="1" x14ac:dyDescent="0.25">
      <c r="B18" s="2026"/>
      <c r="D18" s="2024" t="s">
        <v>577</v>
      </c>
      <c r="E18" s="2024"/>
      <c r="G18" s="2024" t="s">
        <v>3</v>
      </c>
      <c r="H18" s="2024"/>
      <c r="J18" s="2024" t="s">
        <v>577</v>
      </c>
      <c r="K18" s="2024"/>
      <c r="O18" s="148"/>
    </row>
    <row r="19" spans="2:15" ht="12" customHeight="1" x14ac:dyDescent="0.25">
      <c r="B19" s="2027"/>
      <c r="D19" s="520">
        <v>2016</v>
      </c>
      <c r="E19" s="520">
        <v>2015</v>
      </c>
      <c r="G19" s="520">
        <v>2016</v>
      </c>
      <c r="H19" s="520">
        <v>2015</v>
      </c>
      <c r="J19" s="520">
        <v>2016</v>
      </c>
      <c r="K19" s="520">
        <v>2015</v>
      </c>
      <c r="O19" s="148"/>
    </row>
    <row r="20" spans="2:15" ht="12" customHeight="1" x14ac:dyDescent="0.25">
      <c r="B20" s="542"/>
      <c r="C20" s="112"/>
      <c r="D20" s="521"/>
      <c r="E20" s="521"/>
      <c r="F20" s="112"/>
      <c r="G20" s="521"/>
      <c r="H20" s="521"/>
      <c r="I20" s="112"/>
      <c r="J20" s="521"/>
      <c r="K20" s="521"/>
      <c r="L20" s="112"/>
      <c r="M20" s="112"/>
      <c r="N20" s="112"/>
      <c r="O20" s="148"/>
    </row>
    <row r="21" spans="2:15" ht="12" customHeight="1" x14ac:dyDescent="0.25">
      <c r="B21" s="396" t="s">
        <v>64</v>
      </c>
      <c r="D21" s="522"/>
      <c r="E21" s="522"/>
      <c r="F21" s="149"/>
      <c r="G21" s="536"/>
      <c r="H21" s="536"/>
      <c r="I21" s="149"/>
      <c r="J21" s="522"/>
      <c r="K21" s="522"/>
      <c r="L21" s="149"/>
      <c r="O21" s="148"/>
    </row>
    <row r="22" spans="2:15" ht="12" customHeight="1" x14ac:dyDescent="0.25">
      <c r="B22" s="1686" t="s">
        <v>177</v>
      </c>
      <c r="C22" s="112"/>
      <c r="D22" s="938">
        <v>247876</v>
      </c>
      <c r="E22" s="1684">
        <v>264056</v>
      </c>
      <c r="F22" s="199"/>
      <c r="G22" s="938">
        <v>845</v>
      </c>
      <c r="H22" s="1684">
        <v>820.14305612282294</v>
      </c>
      <c r="I22" s="199"/>
      <c r="J22" s="938">
        <v>6823</v>
      </c>
      <c r="K22" s="1684">
        <v>7247</v>
      </c>
      <c r="O22" s="149"/>
    </row>
    <row r="23" spans="2:15" ht="12" customHeight="1" x14ac:dyDescent="0.25">
      <c r="B23" s="1686" t="s">
        <v>825</v>
      </c>
      <c r="C23" s="112"/>
      <c r="D23" s="1991">
        <v>91491</v>
      </c>
      <c r="E23" s="1992" t="s">
        <v>131</v>
      </c>
      <c r="F23" s="199"/>
      <c r="G23" s="1991">
        <v>74</v>
      </c>
      <c r="H23" s="1992" t="s">
        <v>131</v>
      </c>
      <c r="I23" s="199"/>
      <c r="J23" s="1991">
        <v>137</v>
      </c>
      <c r="K23" s="1992" t="s">
        <v>131</v>
      </c>
      <c r="O23" s="149"/>
    </row>
    <row r="24" spans="2:15" ht="12" customHeight="1" x14ac:dyDescent="0.25">
      <c r="B24" s="1686" t="s">
        <v>190</v>
      </c>
      <c r="C24" s="112"/>
      <c r="D24" s="1790">
        <v>134</v>
      </c>
      <c r="E24" s="1834">
        <v>262</v>
      </c>
      <c r="F24" s="199"/>
      <c r="G24" s="939">
        <v>0.12</v>
      </c>
      <c r="H24" s="1685">
        <v>0.12</v>
      </c>
      <c r="I24" s="199"/>
      <c r="J24" s="939">
        <v>4</v>
      </c>
      <c r="K24" s="1685">
        <v>42</v>
      </c>
      <c r="O24" s="149"/>
    </row>
    <row r="25" spans="2:15" ht="12" customHeight="1" x14ac:dyDescent="0.25">
      <c r="B25" s="1686" t="s">
        <v>194</v>
      </c>
      <c r="C25" s="112"/>
      <c r="D25" s="1689">
        <v>1537581</v>
      </c>
      <c r="E25" s="1835">
        <v>1033300</v>
      </c>
      <c r="F25" s="199"/>
      <c r="G25" s="1836">
        <v>1991</v>
      </c>
      <c r="H25" s="1837">
        <v>1900</v>
      </c>
      <c r="I25" s="199"/>
      <c r="J25" s="1836">
        <v>21252</v>
      </c>
      <c r="K25" s="1837">
        <v>9014</v>
      </c>
      <c r="L25" s="148"/>
      <c r="O25" s="149"/>
    </row>
    <row r="26" spans="2:15" ht="12" customHeight="1" x14ac:dyDescent="0.25">
      <c r="B26" s="108"/>
      <c r="C26" s="148"/>
      <c r="D26" s="219"/>
      <c r="E26" s="219"/>
      <c r="F26" s="219"/>
      <c r="G26" s="219"/>
      <c r="H26" s="219"/>
      <c r="I26" s="219"/>
      <c r="J26" s="219"/>
      <c r="K26" s="219"/>
      <c r="L26" s="112"/>
      <c r="O26" s="149"/>
    </row>
    <row r="27" spans="2:15" ht="12" customHeight="1" x14ac:dyDescent="0.25">
      <c r="B27" s="3"/>
      <c r="L27" s="112"/>
      <c r="O27" s="149"/>
    </row>
    <row r="28" spans="2:15" ht="12" customHeight="1" x14ac:dyDescent="0.25">
      <c r="B28" s="1620" t="s">
        <v>779</v>
      </c>
      <c r="L28" s="149"/>
      <c r="O28" s="112"/>
    </row>
    <row r="29" spans="2:15" ht="12" customHeight="1" x14ac:dyDescent="0.25">
      <c r="B29" s="240" t="s">
        <v>606</v>
      </c>
      <c r="L29" s="149"/>
      <c r="O29" s="563"/>
    </row>
    <row r="30" spans="2:15" ht="12" customHeight="1" x14ac:dyDescent="0.25">
      <c r="B30" s="2025" t="s">
        <v>4</v>
      </c>
      <c r="D30" s="2028" t="s">
        <v>571</v>
      </c>
      <c r="E30" s="2028"/>
      <c r="G30" s="2028" t="s">
        <v>572</v>
      </c>
      <c r="H30" s="2028"/>
      <c r="J30" s="2028" t="s">
        <v>573</v>
      </c>
      <c r="K30" s="2028"/>
      <c r="L30" s="149"/>
      <c r="M30" s="148"/>
      <c r="N30" s="148"/>
      <c r="O30" s="112"/>
    </row>
    <row r="31" spans="2:15" ht="12" customHeight="1" x14ac:dyDescent="0.25">
      <c r="B31" s="2026"/>
      <c r="D31" s="2024" t="s">
        <v>577</v>
      </c>
      <c r="E31" s="2024"/>
      <c r="G31" s="2024" t="s">
        <v>3</v>
      </c>
      <c r="H31" s="2024"/>
      <c r="J31" s="2024" t="s">
        <v>577</v>
      </c>
      <c r="K31" s="2024"/>
      <c r="L31" s="149"/>
      <c r="M31" s="148"/>
      <c r="N31" s="148"/>
      <c r="O31" s="112"/>
    </row>
    <row r="32" spans="2:15" ht="12" customHeight="1" x14ac:dyDescent="0.25">
      <c r="B32" s="2027"/>
      <c r="D32" s="520">
        <v>2016</v>
      </c>
      <c r="E32" s="520">
        <v>2015</v>
      </c>
      <c r="G32" s="520">
        <v>2016</v>
      </c>
      <c r="H32" s="520">
        <v>2015</v>
      </c>
      <c r="J32" s="520">
        <v>2016</v>
      </c>
      <c r="K32" s="520">
        <v>2015</v>
      </c>
      <c r="L32" s="149"/>
      <c r="M32" s="148"/>
      <c r="N32" s="148"/>
      <c r="O32" s="112"/>
    </row>
    <row r="33" spans="2:15" ht="12" customHeight="1" x14ac:dyDescent="0.25">
      <c r="B33" s="112"/>
      <c r="C33" s="112"/>
      <c r="D33" s="112"/>
      <c r="E33" s="112"/>
      <c r="F33" s="112"/>
      <c r="G33" s="112"/>
      <c r="H33" s="112"/>
      <c r="I33" s="112"/>
      <c r="J33" s="112"/>
      <c r="K33" s="112"/>
      <c r="L33" s="112"/>
      <c r="M33" s="112"/>
      <c r="N33" s="148"/>
      <c r="O33" s="112"/>
    </row>
    <row r="34" spans="2:15" ht="12" customHeight="1" x14ac:dyDescent="0.25">
      <c r="B34" s="562" t="s">
        <v>11</v>
      </c>
      <c r="C34" s="112"/>
      <c r="D34" s="1838"/>
      <c r="E34" s="1838"/>
      <c r="F34" s="949"/>
      <c r="G34" s="1838"/>
      <c r="H34" s="1838"/>
      <c r="I34" s="949"/>
      <c r="J34" s="1838"/>
      <c r="K34" s="1838"/>
      <c r="L34" s="949"/>
      <c r="M34" s="949"/>
      <c r="N34" s="148"/>
      <c r="O34" s="112"/>
    </row>
    <row r="35" spans="2:15" ht="12" customHeight="1" x14ac:dyDescent="0.25">
      <c r="B35" s="1618" t="s">
        <v>759</v>
      </c>
      <c r="D35" s="1839">
        <v>300</v>
      </c>
      <c r="E35" s="1840" t="s">
        <v>131</v>
      </c>
      <c r="F35" s="949"/>
      <c r="G35" s="1839">
        <v>0.01</v>
      </c>
      <c r="H35" s="1840" t="s">
        <v>131</v>
      </c>
      <c r="I35" s="949"/>
      <c r="J35" s="1841" t="s">
        <v>131</v>
      </c>
      <c r="K35" s="1840" t="s">
        <v>131</v>
      </c>
      <c r="L35" s="949"/>
      <c r="M35" s="949"/>
      <c r="N35" s="148"/>
      <c r="O35" s="112"/>
    </row>
    <row r="36" spans="2:15" ht="12" customHeight="1" x14ac:dyDescent="0.25">
      <c r="B36" s="112"/>
      <c r="C36" s="112"/>
      <c r="D36" s="949"/>
      <c r="E36" s="949"/>
      <c r="F36" s="949"/>
      <c r="G36" s="949"/>
      <c r="H36" s="949"/>
      <c r="I36" s="949"/>
      <c r="J36" s="949"/>
      <c r="K36" s="949"/>
      <c r="L36" s="949"/>
      <c r="M36" s="949"/>
      <c r="N36" s="148"/>
      <c r="O36" s="112"/>
    </row>
    <row r="37" spans="2:15" ht="12" customHeight="1" x14ac:dyDescent="0.25">
      <c r="B37" s="562" t="s">
        <v>64</v>
      </c>
      <c r="D37" s="1838"/>
      <c r="E37" s="1838"/>
      <c r="F37" s="1838"/>
      <c r="G37" s="1838"/>
      <c r="H37" s="1838"/>
      <c r="I37" s="1838"/>
      <c r="J37" s="1838"/>
      <c r="K37" s="1838"/>
      <c r="L37" s="1838"/>
      <c r="M37" s="1838"/>
      <c r="N37" s="148"/>
      <c r="O37" s="112"/>
    </row>
    <row r="38" spans="2:15" ht="12.75" customHeight="1" x14ac:dyDescent="0.25">
      <c r="B38" s="1576" t="s">
        <v>194</v>
      </c>
      <c r="D38" s="1842">
        <v>377232</v>
      </c>
      <c r="E38" s="1843">
        <v>438206</v>
      </c>
      <c r="F38" s="1838"/>
      <c r="G38" s="1842">
        <v>1640</v>
      </c>
      <c r="H38" s="1843">
        <v>2494</v>
      </c>
      <c r="I38" s="1838"/>
      <c r="J38" s="1844">
        <v>23196</v>
      </c>
      <c r="K38" s="1843">
        <v>11594</v>
      </c>
      <c r="L38" s="1838"/>
      <c r="M38" s="1838"/>
      <c r="N38" s="148"/>
    </row>
    <row r="39" spans="2:15" ht="12" customHeight="1" x14ac:dyDescent="0.25">
      <c r="B39" s="3"/>
      <c r="D39" s="1838"/>
      <c r="E39" s="1838"/>
      <c r="F39" s="1838"/>
      <c r="G39" s="1838"/>
      <c r="H39" s="1838"/>
      <c r="I39" s="1838"/>
      <c r="J39" s="1838"/>
      <c r="K39" s="1838"/>
      <c r="L39" s="1838"/>
      <c r="M39" s="1838"/>
      <c r="N39" s="148"/>
    </row>
    <row r="40" spans="2:15" x14ac:dyDescent="0.25">
      <c r="B40" s="1620" t="s">
        <v>780</v>
      </c>
    </row>
    <row r="41" spans="2:15" x14ac:dyDescent="0.25">
      <c r="B41" s="240" t="s">
        <v>608</v>
      </c>
    </row>
    <row r="42" spans="2:15" x14ac:dyDescent="0.25">
      <c r="B42" s="2074" t="s">
        <v>4</v>
      </c>
      <c r="D42" s="2028" t="s">
        <v>571</v>
      </c>
      <c r="E42" s="2028"/>
      <c r="G42" s="2028" t="s">
        <v>572</v>
      </c>
      <c r="H42" s="2028"/>
      <c r="J42" s="2028" t="s">
        <v>573</v>
      </c>
      <c r="K42" s="2028"/>
    </row>
    <row r="43" spans="2:15" x14ac:dyDescent="0.25">
      <c r="B43" s="2075"/>
      <c r="D43" s="2024" t="s">
        <v>577</v>
      </c>
      <c r="E43" s="2024"/>
      <c r="G43" s="2024" t="s">
        <v>3</v>
      </c>
      <c r="H43" s="2024"/>
      <c r="J43" s="2024" t="s">
        <v>577</v>
      </c>
      <c r="K43" s="2024"/>
    </row>
    <row r="44" spans="2:15" x14ac:dyDescent="0.25">
      <c r="B44" s="2075"/>
      <c r="D44" s="520">
        <v>2016</v>
      </c>
      <c r="E44" s="520">
        <v>2015</v>
      </c>
      <c r="G44" s="520">
        <v>2016</v>
      </c>
      <c r="H44" s="520">
        <v>2015</v>
      </c>
      <c r="J44" s="520">
        <v>2016</v>
      </c>
      <c r="K44" s="520">
        <v>2015</v>
      </c>
    </row>
    <row r="46" spans="2:15" x14ac:dyDescent="0.25">
      <c r="B46" s="562" t="s">
        <v>11</v>
      </c>
      <c r="C46" s="112"/>
      <c r="F46" s="563"/>
      <c r="I46" s="563"/>
    </row>
    <row r="47" spans="2:15" x14ac:dyDescent="0.25">
      <c r="B47" s="1618" t="s">
        <v>759</v>
      </c>
      <c r="D47" s="1839">
        <v>137898</v>
      </c>
      <c r="E47" s="1840" t="s">
        <v>131</v>
      </c>
      <c r="F47" s="949"/>
      <c r="G47" s="1839">
        <v>142.22999999999999</v>
      </c>
      <c r="H47" s="1840" t="s">
        <v>131</v>
      </c>
      <c r="I47" s="949"/>
      <c r="J47" s="1841">
        <v>973</v>
      </c>
      <c r="K47" s="1840" t="s">
        <v>131</v>
      </c>
    </row>
    <row r="48" spans="2:15" x14ac:dyDescent="0.25">
      <c r="B48" s="157"/>
      <c r="C48" s="149"/>
      <c r="D48" s="1845"/>
      <c r="E48" s="1845"/>
      <c r="F48" s="1845"/>
      <c r="G48" s="1845"/>
      <c r="H48" s="1845"/>
      <c r="I48" s="1845"/>
      <c r="J48" s="1846"/>
      <c r="K48" s="1846"/>
    </row>
    <row r="49" spans="2:11" x14ac:dyDescent="0.25">
      <c r="B49" s="562" t="s">
        <v>64</v>
      </c>
      <c r="C49" s="149"/>
      <c r="D49" s="1847"/>
      <c r="E49" s="1847"/>
      <c r="F49" s="1845"/>
      <c r="G49" s="1848"/>
      <c r="H49" s="1848"/>
      <c r="I49" s="1845"/>
      <c r="J49" s="1848"/>
      <c r="K49" s="1848"/>
    </row>
    <row r="50" spans="2:11" x14ac:dyDescent="0.25">
      <c r="B50" s="1687" t="s">
        <v>177</v>
      </c>
      <c r="C50" s="149"/>
      <c r="D50" s="1849">
        <v>229444</v>
      </c>
      <c r="E50" s="1849">
        <v>234833</v>
      </c>
      <c r="F50" s="1845"/>
      <c r="G50" s="1849">
        <v>212.7</v>
      </c>
      <c r="H50" s="1849">
        <v>168</v>
      </c>
      <c r="I50" s="1845"/>
      <c r="J50" s="1849">
        <v>4520</v>
      </c>
      <c r="K50" s="1849">
        <v>2010</v>
      </c>
    </row>
    <row r="51" spans="2:11" x14ac:dyDescent="0.25">
      <c r="B51" s="1686" t="s">
        <v>179</v>
      </c>
      <c r="C51" s="149"/>
      <c r="D51" s="1850">
        <v>174984</v>
      </c>
      <c r="E51" s="1850">
        <v>184766</v>
      </c>
      <c r="F51" s="1845"/>
      <c r="G51" s="1850">
        <v>1256.17</v>
      </c>
      <c r="H51" s="1850">
        <v>1375.66</v>
      </c>
      <c r="I51" s="1845"/>
      <c r="J51" s="1850">
        <v>693</v>
      </c>
      <c r="K51" s="1850">
        <v>557</v>
      </c>
    </row>
    <row r="52" spans="2:11" x14ac:dyDescent="0.25">
      <c r="B52" s="1688" t="s">
        <v>194</v>
      </c>
      <c r="C52" s="149"/>
      <c r="D52" s="1851">
        <v>4793681</v>
      </c>
      <c r="E52" s="1851">
        <v>4563690</v>
      </c>
      <c r="F52" s="1845"/>
      <c r="G52" s="1851">
        <v>41566</v>
      </c>
      <c r="H52" s="1851">
        <v>51692</v>
      </c>
      <c r="I52" s="1845"/>
      <c r="J52" s="1851">
        <v>73235</v>
      </c>
      <c r="K52" s="1851">
        <v>51380</v>
      </c>
    </row>
    <row r="53" spans="2:11" x14ac:dyDescent="0.25">
      <c r="B53" s="21"/>
      <c r="C53" s="149"/>
      <c r="D53" s="149"/>
      <c r="E53" s="149"/>
      <c r="F53" s="149"/>
      <c r="G53" s="149"/>
      <c r="H53" s="149"/>
      <c r="I53" s="149"/>
      <c r="J53" s="149"/>
      <c r="K53" s="149"/>
    </row>
    <row r="54" spans="2:11" x14ac:dyDescent="0.25">
      <c r="B54" s="1620" t="s">
        <v>781</v>
      </c>
    </row>
    <row r="55" spans="2:11" x14ac:dyDescent="0.25">
      <c r="B55" s="240" t="s">
        <v>611</v>
      </c>
    </row>
    <row r="56" spans="2:11" x14ac:dyDescent="0.25">
      <c r="B56" s="2025" t="s">
        <v>4</v>
      </c>
      <c r="D56" s="2028" t="s">
        <v>571</v>
      </c>
      <c r="E56" s="2028"/>
      <c r="G56" s="2028" t="s">
        <v>572</v>
      </c>
      <c r="H56" s="2028"/>
      <c r="J56" s="2028" t="s">
        <v>573</v>
      </c>
      <c r="K56" s="2028"/>
    </row>
    <row r="57" spans="2:11" x14ac:dyDescent="0.25">
      <c r="B57" s="2026"/>
      <c r="D57" s="2024" t="s">
        <v>577</v>
      </c>
      <c r="E57" s="2024"/>
      <c r="G57" s="2024" t="s">
        <v>3</v>
      </c>
      <c r="H57" s="2024"/>
      <c r="J57" s="2024" t="s">
        <v>577</v>
      </c>
      <c r="K57" s="2024"/>
    </row>
    <row r="58" spans="2:11" x14ac:dyDescent="0.25">
      <c r="B58" s="2027"/>
      <c r="D58" s="520">
        <v>2016</v>
      </c>
      <c r="E58" s="520">
        <v>2015</v>
      </c>
      <c r="G58" s="520">
        <v>2016</v>
      </c>
      <c r="H58" s="520">
        <v>2015</v>
      </c>
      <c r="J58" s="520">
        <v>2016</v>
      </c>
      <c r="K58" s="520">
        <v>2015</v>
      </c>
    </row>
    <row r="59" spans="2:11" x14ac:dyDescent="0.25">
      <c r="B59" s="560"/>
      <c r="C59" s="112"/>
      <c r="D59" s="561"/>
      <c r="E59" s="561"/>
      <c r="F59" s="112"/>
      <c r="G59" s="561"/>
      <c r="H59" s="561"/>
      <c r="I59" s="112"/>
      <c r="J59" s="561"/>
      <c r="K59" s="561"/>
    </row>
    <row r="60" spans="2:11" x14ac:dyDescent="0.25">
      <c r="B60" s="562" t="s">
        <v>11</v>
      </c>
      <c r="C60" s="149"/>
      <c r="D60" s="149"/>
      <c r="E60" s="149"/>
      <c r="F60" s="149"/>
      <c r="G60" s="149"/>
      <c r="H60" s="149"/>
      <c r="I60" s="149"/>
      <c r="J60" s="149"/>
      <c r="K60" s="149"/>
    </row>
    <row r="61" spans="2:11" x14ac:dyDescent="0.25">
      <c r="B61" s="1686" t="s">
        <v>147</v>
      </c>
      <c r="C61" s="149"/>
      <c r="D61" s="1611">
        <v>115267450</v>
      </c>
      <c r="E61" s="1608">
        <v>104452991</v>
      </c>
      <c r="F61" s="149"/>
      <c r="G61" s="1609" t="s">
        <v>131</v>
      </c>
      <c r="H61" s="1610" t="s">
        <v>131</v>
      </c>
      <c r="I61" s="149"/>
      <c r="J61" s="1611" t="s">
        <v>131</v>
      </c>
      <c r="K61" s="1608" t="s">
        <v>131</v>
      </c>
    </row>
    <row r="62" spans="2:11" x14ac:dyDescent="0.25">
      <c r="B62" s="3"/>
    </row>
    <row r="63" spans="2:11" x14ac:dyDescent="0.25">
      <c r="B63" s="1620" t="s">
        <v>782</v>
      </c>
    </row>
    <row r="64" spans="2:11" x14ac:dyDescent="0.25">
      <c r="B64" s="240" t="s">
        <v>590</v>
      </c>
    </row>
    <row r="65" spans="2:11" x14ac:dyDescent="0.25">
      <c r="B65" s="2025" t="s">
        <v>4</v>
      </c>
      <c r="D65" s="2028" t="s">
        <v>571</v>
      </c>
      <c r="E65" s="2028"/>
      <c r="G65" s="2028" t="s">
        <v>572</v>
      </c>
      <c r="H65" s="2028"/>
      <c r="J65" s="2028" t="s">
        <v>573</v>
      </c>
      <c r="K65" s="2028"/>
    </row>
    <row r="66" spans="2:11" x14ac:dyDescent="0.25">
      <c r="B66" s="2026"/>
      <c r="D66" s="2024" t="s">
        <v>577</v>
      </c>
      <c r="E66" s="2024"/>
      <c r="G66" s="2024" t="s">
        <v>3</v>
      </c>
      <c r="H66" s="2024"/>
      <c r="J66" s="2024" t="s">
        <v>577</v>
      </c>
      <c r="K66" s="2024"/>
    </row>
    <row r="67" spans="2:11" x14ac:dyDescent="0.25">
      <c r="B67" s="2027"/>
      <c r="D67" s="520">
        <v>2016</v>
      </c>
      <c r="E67" s="520">
        <v>2015</v>
      </c>
      <c r="G67" s="520">
        <v>2016</v>
      </c>
      <c r="H67" s="520">
        <v>2015</v>
      </c>
      <c r="J67" s="520">
        <v>2016</v>
      </c>
      <c r="K67" s="520">
        <v>2015</v>
      </c>
    </row>
    <row r="68" spans="2:11" x14ac:dyDescent="0.25">
      <c r="B68" s="560"/>
      <c r="C68" s="112"/>
      <c r="D68" s="561"/>
      <c r="E68" s="561"/>
      <c r="F68" s="112"/>
      <c r="G68" s="561"/>
      <c r="H68" s="561"/>
      <c r="I68" s="112"/>
      <c r="J68" s="561"/>
      <c r="K68" s="561"/>
    </row>
    <row r="69" spans="2:11" x14ac:dyDescent="0.25">
      <c r="B69" s="562" t="s">
        <v>64</v>
      </c>
      <c r="C69" s="149"/>
      <c r="D69" s="149"/>
      <c r="E69" s="149"/>
      <c r="F69" s="149"/>
      <c r="G69" s="149"/>
      <c r="H69" s="149"/>
      <c r="I69" s="149"/>
      <c r="J69" s="149"/>
      <c r="K69" s="149"/>
    </row>
    <row r="70" spans="2:11" x14ac:dyDescent="0.25">
      <c r="B70" s="1686" t="s">
        <v>194</v>
      </c>
      <c r="C70" s="149"/>
      <c r="D70" s="1611">
        <v>7257</v>
      </c>
      <c r="E70" s="1608">
        <v>1916</v>
      </c>
      <c r="F70" s="149"/>
      <c r="G70" s="1609">
        <v>292.0637579876983</v>
      </c>
      <c r="H70" s="1610">
        <v>114.25386885203655</v>
      </c>
      <c r="I70" s="149"/>
      <c r="J70" s="1611">
        <v>881</v>
      </c>
      <c r="K70" s="1608">
        <v>16</v>
      </c>
    </row>
    <row r="71" spans="2:11" ht="15.75" customHeight="1" x14ac:dyDescent="0.25">
      <c r="B71" s="1957"/>
      <c r="C71" s="149"/>
      <c r="D71" s="526"/>
      <c r="E71" s="526"/>
      <c r="F71" s="149"/>
      <c r="G71" s="534"/>
      <c r="H71" s="534"/>
      <c r="I71" s="149"/>
      <c r="J71" s="526"/>
      <c r="K71" s="526"/>
    </row>
    <row r="72" spans="2:11" ht="15.75" customHeight="1" x14ac:dyDescent="0.25">
      <c r="B72" s="240" t="s">
        <v>816</v>
      </c>
    </row>
    <row r="73" spans="2:11" ht="15.75" customHeight="1" x14ac:dyDescent="0.25">
      <c r="B73" s="2025" t="s">
        <v>4</v>
      </c>
      <c r="D73" s="2028" t="s">
        <v>571</v>
      </c>
      <c r="E73" s="2028"/>
      <c r="G73" s="2028" t="s">
        <v>572</v>
      </c>
      <c r="H73" s="2028"/>
      <c r="J73" s="2028" t="s">
        <v>573</v>
      </c>
      <c r="K73" s="2028"/>
    </row>
    <row r="74" spans="2:11" ht="15.75" customHeight="1" x14ac:dyDescent="0.25">
      <c r="B74" s="2026"/>
      <c r="D74" s="2024" t="s">
        <v>577</v>
      </c>
      <c r="E74" s="2024"/>
      <c r="G74" s="2024" t="s">
        <v>3</v>
      </c>
      <c r="H74" s="2024"/>
      <c r="J74" s="2024" t="s">
        <v>577</v>
      </c>
      <c r="K74" s="2024"/>
    </row>
    <row r="75" spans="2:11" ht="15.75" customHeight="1" x14ac:dyDescent="0.25">
      <c r="B75" s="2027"/>
      <c r="D75" s="520">
        <v>2016</v>
      </c>
      <c r="E75" s="520">
        <v>2015</v>
      </c>
      <c r="G75" s="520">
        <v>2016</v>
      </c>
      <c r="H75" s="520">
        <v>2015</v>
      </c>
      <c r="J75" s="520">
        <v>2016</v>
      </c>
      <c r="K75" s="520">
        <v>2015</v>
      </c>
    </row>
    <row r="76" spans="2:11" ht="15.75" customHeight="1" x14ac:dyDescent="0.25">
      <c r="B76" s="560"/>
      <c r="C76" s="112"/>
      <c r="D76" s="561"/>
      <c r="E76" s="561"/>
      <c r="F76" s="112"/>
      <c r="G76" s="561"/>
      <c r="H76" s="561"/>
      <c r="I76" s="112"/>
      <c r="J76" s="561"/>
      <c r="K76" s="561"/>
    </row>
    <row r="77" spans="2:11" ht="15.75" customHeight="1" x14ac:dyDescent="0.25">
      <c r="B77" s="562" t="s">
        <v>64</v>
      </c>
      <c r="C77" s="149"/>
      <c r="D77" s="149"/>
      <c r="E77" s="149"/>
      <c r="F77" s="149"/>
      <c r="G77" s="149"/>
      <c r="H77" s="149"/>
      <c r="I77" s="149"/>
      <c r="J77" s="149"/>
      <c r="K77" s="149"/>
    </row>
    <row r="78" spans="2:11" ht="15.75" customHeight="1" x14ac:dyDescent="0.25">
      <c r="B78" s="1686" t="s">
        <v>194</v>
      </c>
      <c r="C78" s="149"/>
      <c r="D78" s="1611">
        <v>63</v>
      </c>
      <c r="E78" s="1608">
        <v>382</v>
      </c>
      <c r="F78" s="149"/>
      <c r="G78" s="1609">
        <v>1.565229878180121</v>
      </c>
      <c r="H78" s="1610">
        <v>11.456956202404422</v>
      </c>
      <c r="I78" s="149"/>
      <c r="J78" s="1611">
        <v>10</v>
      </c>
      <c r="K78" s="1608">
        <v>0</v>
      </c>
    </row>
    <row r="79" spans="2:11" ht="15.75" customHeight="1" x14ac:dyDescent="0.25">
      <c r="B79" s="1957"/>
      <c r="C79" s="149"/>
      <c r="D79" s="526"/>
      <c r="E79" s="526"/>
      <c r="F79" s="149"/>
      <c r="G79" s="534"/>
      <c r="H79" s="534"/>
      <c r="I79" s="149"/>
      <c r="J79" s="526"/>
      <c r="K79" s="526"/>
    </row>
    <row r="80" spans="2:11" x14ac:dyDescent="0.25">
      <c r="B80" s="1620" t="s">
        <v>783</v>
      </c>
    </row>
    <row r="81" spans="2:11" x14ac:dyDescent="0.25">
      <c r="B81" s="240" t="s">
        <v>615</v>
      </c>
    </row>
    <row r="82" spans="2:11" x14ac:dyDescent="0.25">
      <c r="B82" s="2068" t="s">
        <v>4</v>
      </c>
      <c r="D82" s="2069" t="s">
        <v>571</v>
      </c>
      <c r="E82" s="2069"/>
      <c r="G82" s="2069" t="s">
        <v>572</v>
      </c>
      <c r="H82" s="2069"/>
      <c r="J82" s="2069" t="s">
        <v>573</v>
      </c>
      <c r="K82" s="2069"/>
    </row>
    <row r="83" spans="2:11" x14ac:dyDescent="0.25">
      <c r="B83" s="2026"/>
      <c r="D83" s="2024" t="s">
        <v>577</v>
      </c>
      <c r="E83" s="2024"/>
      <c r="G83" s="2024" t="s">
        <v>3</v>
      </c>
      <c r="H83" s="2024"/>
      <c r="J83" s="2024" t="s">
        <v>577</v>
      </c>
      <c r="K83" s="2024"/>
    </row>
    <row r="84" spans="2:11" x14ac:dyDescent="0.25">
      <c r="B84" s="2027"/>
      <c r="D84" s="1621">
        <v>2016</v>
      </c>
      <c r="E84" s="1621">
        <v>2015</v>
      </c>
      <c r="G84" s="1621">
        <v>2016</v>
      </c>
      <c r="H84" s="1621">
        <v>2015</v>
      </c>
      <c r="J84" s="1621">
        <v>2016</v>
      </c>
      <c r="K84" s="1621">
        <v>2015</v>
      </c>
    </row>
    <row r="85" spans="2:11" x14ac:dyDescent="0.25">
      <c r="B85" s="589"/>
      <c r="C85" s="149"/>
      <c r="D85" s="590"/>
      <c r="E85" s="590"/>
      <c r="F85" s="149"/>
      <c r="G85" s="590"/>
      <c r="H85" s="590"/>
      <c r="I85" s="149"/>
      <c r="J85" s="590"/>
      <c r="K85" s="590"/>
    </row>
    <row r="86" spans="2:11" x14ac:dyDescent="0.25">
      <c r="B86" s="1622" t="s">
        <v>11</v>
      </c>
      <c r="C86" s="149"/>
      <c r="D86" s="149"/>
      <c r="E86" s="149"/>
      <c r="F86" s="149"/>
      <c r="G86" s="149"/>
      <c r="H86" s="149"/>
      <c r="I86" s="149"/>
      <c r="J86" s="149"/>
      <c r="K86" s="149"/>
    </row>
    <row r="87" spans="2:11" x14ac:dyDescent="0.25">
      <c r="B87" s="1686" t="s">
        <v>759</v>
      </c>
      <c r="C87" s="149"/>
      <c r="D87" s="1611">
        <v>32639</v>
      </c>
      <c r="E87" s="1608">
        <v>227945</v>
      </c>
      <c r="F87" s="149"/>
      <c r="G87" s="1609">
        <v>0.27</v>
      </c>
      <c r="H87" s="1610" t="s">
        <v>131</v>
      </c>
      <c r="I87" s="149"/>
      <c r="J87" s="1611">
        <v>1204</v>
      </c>
      <c r="K87" s="1608" t="s">
        <v>131</v>
      </c>
    </row>
    <row r="88" spans="2:11" x14ac:dyDescent="0.25">
      <c r="B88" s="368"/>
      <c r="C88" s="149"/>
      <c r="D88" s="379"/>
      <c r="E88" s="379"/>
      <c r="F88" s="379"/>
      <c r="G88" s="526"/>
      <c r="H88" s="526"/>
      <c r="I88" s="526"/>
      <c r="J88" s="526"/>
      <c r="K88" s="526"/>
    </row>
    <row r="89" spans="2:11" x14ac:dyDescent="0.25">
      <c r="B89" s="368"/>
      <c r="C89" s="149"/>
      <c r="D89" s="526"/>
      <c r="E89" s="526"/>
      <c r="F89" s="149"/>
      <c r="G89" s="534"/>
      <c r="H89" s="534"/>
      <c r="I89" s="149"/>
      <c r="J89" s="526"/>
      <c r="K89" s="526"/>
    </row>
    <row r="90" spans="2:11" x14ac:dyDescent="0.25">
      <c r="B90" s="1622" t="s">
        <v>64</v>
      </c>
      <c r="C90" s="149"/>
      <c r="D90" s="149"/>
      <c r="E90" s="149"/>
      <c r="F90" s="149"/>
      <c r="G90" s="538"/>
      <c r="H90" s="538"/>
      <c r="I90" s="149"/>
      <c r="J90" s="149"/>
      <c r="K90" s="149"/>
    </row>
    <row r="91" spans="2:11" x14ac:dyDescent="0.25">
      <c r="B91" s="1630" t="s">
        <v>177</v>
      </c>
      <c r="C91" s="149"/>
      <c r="D91" s="1631">
        <v>10550</v>
      </c>
      <c r="E91" s="1632">
        <v>4650</v>
      </c>
      <c r="F91" s="149"/>
      <c r="G91" s="1633">
        <v>11.26</v>
      </c>
      <c r="H91" s="1634">
        <v>4.9000000000000004</v>
      </c>
      <c r="I91" s="149"/>
      <c r="J91" s="1631">
        <v>1500</v>
      </c>
      <c r="K91" s="1632">
        <v>100</v>
      </c>
    </row>
    <row r="92" spans="2:11" x14ac:dyDescent="0.25">
      <c r="B92" s="710" t="s">
        <v>179</v>
      </c>
      <c r="C92" s="149"/>
      <c r="D92" s="587">
        <v>334823</v>
      </c>
      <c r="E92" s="688">
        <v>132465</v>
      </c>
      <c r="F92" s="149"/>
      <c r="G92" s="697">
        <v>10.88</v>
      </c>
      <c r="H92" s="698">
        <v>5.4</v>
      </c>
      <c r="I92" s="149"/>
      <c r="J92" s="587">
        <v>17692</v>
      </c>
      <c r="K92" s="688">
        <v>3077</v>
      </c>
    </row>
    <row r="94" spans="2:11" x14ac:dyDescent="0.25">
      <c r="B94" s="1620" t="s">
        <v>784</v>
      </c>
    </row>
    <row r="95" spans="2:11" x14ac:dyDescent="0.25">
      <c r="B95" s="240" t="s">
        <v>617</v>
      </c>
    </row>
    <row r="96" spans="2:11" x14ac:dyDescent="0.25">
      <c r="B96" s="2068" t="s">
        <v>4</v>
      </c>
      <c r="D96" s="2069" t="s">
        <v>571</v>
      </c>
      <c r="E96" s="2069"/>
      <c r="G96" s="2069" t="s">
        <v>572</v>
      </c>
      <c r="H96" s="2069"/>
      <c r="J96" s="2069" t="s">
        <v>573</v>
      </c>
      <c r="K96" s="2069"/>
    </row>
    <row r="97" spans="2:11" x14ac:dyDescent="0.25">
      <c r="B97" s="2026"/>
      <c r="D97" s="2024" t="s">
        <v>577</v>
      </c>
      <c r="E97" s="2024"/>
      <c r="G97" s="2024" t="s">
        <v>3</v>
      </c>
      <c r="H97" s="2024"/>
      <c r="J97" s="2024" t="s">
        <v>577</v>
      </c>
      <c r="K97" s="2024"/>
    </row>
    <row r="98" spans="2:11" x14ac:dyDescent="0.25">
      <c r="B98" s="2027"/>
      <c r="D98" s="1621">
        <v>2016</v>
      </c>
      <c r="E98" s="1621">
        <v>2015</v>
      </c>
      <c r="G98" s="1621">
        <v>2016</v>
      </c>
      <c r="H98" s="1621">
        <v>2015</v>
      </c>
      <c r="J98" s="1621">
        <v>2016</v>
      </c>
      <c r="K98" s="1621">
        <v>2015</v>
      </c>
    </row>
    <row r="99" spans="2:11" x14ac:dyDescent="0.25">
      <c r="B99" s="589"/>
      <c r="C99" s="149"/>
      <c r="D99" s="590"/>
      <c r="E99" s="590"/>
      <c r="F99" s="149"/>
      <c r="G99" s="590"/>
      <c r="H99" s="590"/>
      <c r="I99" s="149"/>
      <c r="J99" s="590"/>
      <c r="K99" s="590"/>
    </row>
    <row r="100" spans="2:11" x14ac:dyDescent="0.25">
      <c r="B100" s="1622" t="s">
        <v>11</v>
      </c>
      <c r="C100" s="149"/>
      <c r="D100" s="149"/>
      <c r="E100" s="149"/>
      <c r="F100" s="149"/>
      <c r="G100" s="149"/>
      <c r="H100" s="149"/>
      <c r="I100" s="149"/>
      <c r="J100" s="149"/>
      <c r="K100" s="149"/>
    </row>
    <row r="101" spans="2:11" x14ac:dyDescent="0.25">
      <c r="B101" s="1623" t="s">
        <v>759</v>
      </c>
      <c r="C101" s="149"/>
      <c r="D101" s="1611">
        <v>112243165</v>
      </c>
      <c r="E101" s="1608" t="s">
        <v>131</v>
      </c>
      <c r="F101" s="149"/>
      <c r="G101" s="1609">
        <v>110033.16</v>
      </c>
      <c r="H101" s="1610" t="s">
        <v>131</v>
      </c>
      <c r="I101" s="149"/>
      <c r="J101" s="1611">
        <v>2057630</v>
      </c>
      <c r="K101" s="1608" t="s">
        <v>602</v>
      </c>
    </row>
    <row r="102" spans="2:11" x14ac:dyDescent="0.25">
      <c r="B102" s="368"/>
      <c r="C102" s="149"/>
      <c r="D102" s="526"/>
      <c r="E102" s="526"/>
      <c r="F102" s="149"/>
      <c r="G102" s="534"/>
      <c r="H102" s="534"/>
      <c r="I102" s="149"/>
      <c r="J102" s="526"/>
      <c r="K102" s="526"/>
    </row>
    <row r="103" spans="2:11" x14ac:dyDescent="0.25">
      <c r="B103" s="1622" t="s">
        <v>64</v>
      </c>
      <c r="C103" s="149"/>
      <c r="D103" s="149"/>
      <c r="E103" s="149"/>
      <c r="F103" s="149"/>
      <c r="G103" s="538"/>
      <c r="H103" s="538"/>
      <c r="I103" s="149"/>
      <c r="J103" s="149"/>
      <c r="K103" s="149"/>
    </row>
    <row r="104" spans="2:11" x14ac:dyDescent="0.25">
      <c r="B104" s="549" t="s">
        <v>177</v>
      </c>
      <c r="C104" s="149"/>
      <c r="D104" s="685">
        <v>7368768</v>
      </c>
      <c r="E104" s="686">
        <v>4759027</v>
      </c>
      <c r="F104" s="149"/>
      <c r="G104" s="693">
        <v>7848.08</v>
      </c>
      <c r="H104" s="694">
        <v>5095.59</v>
      </c>
      <c r="I104" s="149"/>
      <c r="J104" s="685">
        <v>635847</v>
      </c>
      <c r="K104" s="686">
        <v>678636</v>
      </c>
    </row>
    <row r="105" spans="2:11" x14ac:dyDescent="0.25">
      <c r="B105" s="549" t="s">
        <v>179</v>
      </c>
      <c r="C105" s="149"/>
      <c r="D105" s="687">
        <v>18097302</v>
      </c>
      <c r="E105" s="586">
        <v>13617742</v>
      </c>
      <c r="F105" s="149"/>
      <c r="G105" s="695">
        <v>109442.8</v>
      </c>
      <c r="H105" s="696">
        <v>96825.41</v>
      </c>
      <c r="I105" s="149"/>
      <c r="J105" s="687">
        <v>325041</v>
      </c>
      <c r="K105" s="586">
        <v>110756</v>
      </c>
    </row>
    <row r="106" spans="2:11" x14ac:dyDescent="0.25">
      <c r="B106" s="552" t="s">
        <v>194</v>
      </c>
      <c r="C106" s="149"/>
      <c r="D106" s="587">
        <v>2167603</v>
      </c>
      <c r="E106" s="688">
        <v>2255517</v>
      </c>
      <c r="F106" s="149"/>
      <c r="G106" s="697">
        <v>2139.5312278531574</v>
      </c>
      <c r="H106" s="698">
        <v>2338.1426939190046</v>
      </c>
      <c r="I106" s="149"/>
      <c r="J106" s="587">
        <v>32236</v>
      </c>
      <c r="K106" s="688">
        <v>53576</v>
      </c>
    </row>
    <row r="107" spans="2:11" x14ac:dyDescent="0.25">
      <c r="B107" s="21"/>
      <c r="C107" s="149"/>
      <c r="D107" s="149"/>
      <c r="E107" s="149"/>
      <c r="F107" s="149"/>
      <c r="G107" s="538"/>
      <c r="H107" s="538"/>
      <c r="I107" s="149"/>
      <c r="J107" s="149"/>
      <c r="K107" s="149"/>
    </row>
    <row r="108" spans="2:11" x14ac:dyDescent="0.25">
      <c r="B108" s="1620" t="s">
        <v>785</v>
      </c>
      <c r="C108" s="240"/>
    </row>
    <row r="109" spans="2:11" x14ac:dyDescent="0.25">
      <c r="B109" s="240" t="s">
        <v>619</v>
      </c>
      <c r="C109" s="240"/>
    </row>
    <row r="110" spans="2:11" x14ac:dyDescent="0.25">
      <c r="B110" s="2068" t="s">
        <v>4</v>
      </c>
      <c r="D110" s="2070" t="s">
        <v>571</v>
      </c>
      <c r="E110" s="2071"/>
      <c r="G110" s="2070" t="s">
        <v>572</v>
      </c>
      <c r="H110" s="2071"/>
      <c r="J110" s="2070" t="s">
        <v>573</v>
      </c>
      <c r="K110" s="2071"/>
    </row>
    <row r="111" spans="2:11" x14ac:dyDescent="0.25">
      <c r="B111" s="2026"/>
      <c r="D111" s="2072" t="s">
        <v>577</v>
      </c>
      <c r="E111" s="2073"/>
      <c r="G111" s="2072" t="s">
        <v>3</v>
      </c>
      <c r="H111" s="2073"/>
      <c r="J111" s="2072" t="s">
        <v>577</v>
      </c>
      <c r="K111" s="2073"/>
    </row>
    <row r="112" spans="2:11" x14ac:dyDescent="0.25">
      <c r="B112" s="2027"/>
      <c r="D112" s="1621">
        <v>2016</v>
      </c>
      <c r="E112" s="1621">
        <v>2015</v>
      </c>
      <c r="G112" s="1621">
        <v>2016</v>
      </c>
      <c r="H112" s="1621">
        <v>2015</v>
      </c>
      <c r="J112" s="1621">
        <v>2016</v>
      </c>
      <c r="K112" s="1621">
        <v>2015</v>
      </c>
    </row>
    <row r="113" spans="2:11" x14ac:dyDescent="0.25">
      <c r="B113" s="589"/>
      <c r="C113" s="589"/>
      <c r="D113" s="590"/>
      <c r="E113" s="590"/>
      <c r="F113" s="590"/>
      <c r="G113" s="590"/>
      <c r="H113" s="590"/>
      <c r="I113" s="590"/>
      <c r="J113" s="590"/>
      <c r="K113" s="590"/>
    </row>
    <row r="114" spans="2:11" x14ac:dyDescent="0.25">
      <c r="B114" s="1622" t="s">
        <v>11</v>
      </c>
      <c r="C114" s="583"/>
      <c r="D114" s="149"/>
      <c r="E114" s="149"/>
      <c r="F114" s="149"/>
      <c r="G114" s="149"/>
      <c r="H114" s="149"/>
      <c r="I114" s="149"/>
      <c r="J114" s="149"/>
      <c r="K114" s="149"/>
    </row>
    <row r="115" spans="2:11" x14ac:dyDescent="0.25">
      <c r="B115" s="1618" t="s">
        <v>759</v>
      </c>
      <c r="C115" s="591"/>
      <c r="D115" s="1611">
        <v>299826</v>
      </c>
      <c r="E115" s="1608" t="s">
        <v>131</v>
      </c>
      <c r="F115" s="544"/>
      <c r="G115" s="1607">
        <v>12.82</v>
      </c>
      <c r="H115" s="1610" t="s">
        <v>131</v>
      </c>
      <c r="I115" s="544"/>
      <c r="J115" s="1626">
        <v>42396</v>
      </c>
      <c r="K115" s="1627">
        <v>40074</v>
      </c>
    </row>
    <row r="116" spans="2:11" x14ac:dyDescent="0.25">
      <c r="B116" s="368"/>
      <c r="C116" s="591"/>
      <c r="D116" s="526"/>
      <c r="E116" s="526"/>
      <c r="F116" s="526"/>
      <c r="G116" s="534"/>
      <c r="H116" s="534"/>
      <c r="I116" s="526"/>
      <c r="J116" s="526"/>
      <c r="K116" s="526"/>
    </row>
    <row r="117" spans="2:11" x14ac:dyDescent="0.25">
      <c r="B117" s="1620" t="s">
        <v>786</v>
      </c>
      <c r="C117" s="240"/>
    </row>
    <row r="118" spans="2:11" x14ac:dyDescent="0.25">
      <c r="B118" s="240" t="s">
        <v>621</v>
      </c>
      <c r="C118" s="240"/>
    </row>
    <row r="119" spans="2:11" x14ac:dyDescent="0.25">
      <c r="B119" s="2068" t="s">
        <v>4</v>
      </c>
      <c r="D119" s="2070" t="s">
        <v>571</v>
      </c>
      <c r="E119" s="2071"/>
      <c r="G119" s="2070" t="s">
        <v>572</v>
      </c>
      <c r="H119" s="2071"/>
      <c r="J119" s="2070" t="s">
        <v>573</v>
      </c>
      <c r="K119" s="2071"/>
    </row>
    <row r="120" spans="2:11" x14ac:dyDescent="0.25">
      <c r="B120" s="2026"/>
      <c r="D120" s="2072" t="s">
        <v>577</v>
      </c>
      <c r="E120" s="2073"/>
      <c r="G120" s="2072" t="s">
        <v>3</v>
      </c>
      <c r="H120" s="2073"/>
      <c r="J120" s="2072" t="s">
        <v>577</v>
      </c>
      <c r="K120" s="2073"/>
    </row>
    <row r="121" spans="2:11" x14ac:dyDescent="0.25">
      <c r="B121" s="2026"/>
      <c r="D121" s="1621">
        <v>2016</v>
      </c>
      <c r="E121" s="1621">
        <v>2015</v>
      </c>
      <c r="G121" s="1621">
        <v>2016</v>
      </c>
      <c r="H121" s="1621">
        <v>2015</v>
      </c>
      <c r="J121" s="1621">
        <v>2016</v>
      </c>
      <c r="K121" s="1621">
        <v>2015</v>
      </c>
    </row>
    <row r="122" spans="2:11" x14ac:dyDescent="0.25">
      <c r="B122" s="589"/>
      <c r="C122" s="589"/>
      <c r="D122" s="590"/>
      <c r="E122" s="590"/>
      <c r="F122" s="590"/>
      <c r="G122" s="590"/>
      <c r="H122" s="590"/>
      <c r="I122" s="590"/>
      <c r="J122" s="590"/>
      <c r="K122" s="590"/>
    </row>
    <row r="123" spans="2:11" x14ac:dyDescent="0.25">
      <c r="B123" s="1622" t="s">
        <v>11</v>
      </c>
      <c r="C123" s="583"/>
      <c r="D123" s="149"/>
      <c r="E123" s="149"/>
      <c r="F123" s="149"/>
      <c r="G123" s="149"/>
      <c r="H123" s="149"/>
      <c r="I123" s="149"/>
      <c r="J123" s="149"/>
      <c r="K123" s="149"/>
    </row>
    <row r="124" spans="2:11" x14ac:dyDescent="0.25">
      <c r="B124" s="1618" t="s">
        <v>759</v>
      </c>
      <c r="C124" s="591"/>
      <c r="D124" s="1629">
        <v>540253</v>
      </c>
      <c r="E124" s="1628" t="s">
        <v>131</v>
      </c>
      <c r="F124" s="526"/>
      <c r="G124" s="1609">
        <v>988.36</v>
      </c>
      <c r="H124" s="1610" t="s">
        <v>131</v>
      </c>
      <c r="I124" s="526"/>
      <c r="J124" s="1611">
        <v>34578</v>
      </c>
      <c r="K124" s="1608" t="s">
        <v>131</v>
      </c>
    </row>
    <row r="125" spans="2:11" x14ac:dyDescent="0.25">
      <c r="B125" s="368"/>
      <c r="C125" s="591"/>
      <c r="D125" s="379"/>
      <c r="E125" s="379"/>
      <c r="F125" s="379"/>
      <c r="G125" s="379"/>
      <c r="H125" s="379"/>
      <c r="I125" s="379"/>
      <c r="J125" s="379"/>
      <c r="K125" s="379"/>
    </row>
    <row r="126" spans="2:11" x14ac:dyDescent="0.25">
      <c r="B126" s="1622" t="s">
        <v>582</v>
      </c>
      <c r="C126" s="583"/>
      <c r="G126" s="224"/>
      <c r="H126" s="224"/>
    </row>
    <row r="127" spans="2:11" x14ac:dyDescent="0.25">
      <c r="B127" s="1618" t="s">
        <v>156</v>
      </c>
      <c r="C127" s="591"/>
      <c r="D127" s="1626">
        <v>245077515</v>
      </c>
      <c r="E127" s="1627">
        <v>216346961</v>
      </c>
      <c r="F127" s="544"/>
      <c r="G127" s="1624">
        <v>901301</v>
      </c>
      <c r="H127" s="1625">
        <v>838585.3</v>
      </c>
      <c r="I127" s="544"/>
      <c r="J127" s="1626">
        <v>259804</v>
      </c>
      <c r="K127" s="1627">
        <v>408784</v>
      </c>
    </row>
    <row r="128" spans="2:11" x14ac:dyDescent="0.25">
      <c r="B128" s="368"/>
      <c r="C128" s="591"/>
      <c r="D128" s="544"/>
      <c r="E128" s="544"/>
      <c r="F128" s="544"/>
      <c r="G128" s="534"/>
      <c r="H128" s="534"/>
      <c r="I128" s="526"/>
      <c r="J128" s="544"/>
      <c r="K128" s="544"/>
    </row>
    <row r="129" spans="2:11" x14ac:dyDescent="0.25">
      <c r="B129" s="1622" t="s">
        <v>64</v>
      </c>
      <c r="C129" s="583"/>
      <c r="G129" s="224"/>
      <c r="H129" s="224"/>
    </row>
    <row r="130" spans="2:11" x14ac:dyDescent="0.25">
      <c r="B130" s="708" t="s">
        <v>177</v>
      </c>
      <c r="C130" s="591"/>
      <c r="D130" s="569">
        <v>2616</v>
      </c>
      <c r="E130" s="564">
        <v>2365</v>
      </c>
      <c r="F130" s="544"/>
      <c r="G130" s="570">
        <v>54.93</v>
      </c>
      <c r="H130" s="571">
        <v>80.099999999999994</v>
      </c>
      <c r="I130" s="544"/>
      <c r="J130" s="569">
        <v>186</v>
      </c>
      <c r="K130" s="564">
        <v>201</v>
      </c>
    </row>
    <row r="131" spans="2:11" x14ac:dyDescent="0.25">
      <c r="B131" s="709" t="s">
        <v>179</v>
      </c>
      <c r="C131" s="591"/>
      <c r="D131" s="572">
        <v>971147</v>
      </c>
      <c r="E131" s="566">
        <v>570343</v>
      </c>
      <c r="F131" s="544"/>
      <c r="G131" s="573">
        <v>8903.1</v>
      </c>
      <c r="H131" s="574">
        <v>5229.63</v>
      </c>
      <c r="I131" s="544"/>
      <c r="J131" s="572">
        <v>3341</v>
      </c>
      <c r="K131" s="566">
        <v>2904</v>
      </c>
    </row>
    <row r="132" spans="2:11" x14ac:dyDescent="0.25">
      <c r="B132" s="710" t="s">
        <v>183</v>
      </c>
      <c r="C132" s="591"/>
      <c r="D132" s="567">
        <v>3610</v>
      </c>
      <c r="E132" s="568">
        <v>3779</v>
      </c>
      <c r="F132" s="544"/>
      <c r="G132" s="912">
        <v>308.12</v>
      </c>
      <c r="H132" s="913">
        <v>275.35000000000002</v>
      </c>
      <c r="I132" s="544"/>
      <c r="J132" s="567">
        <v>1578</v>
      </c>
      <c r="K132" s="568">
        <v>1083</v>
      </c>
    </row>
    <row r="133" spans="2:11" x14ac:dyDescent="0.25">
      <c r="B133" s="368"/>
      <c r="C133" s="591"/>
      <c r="D133" s="544"/>
      <c r="E133" s="544"/>
      <c r="F133" s="544"/>
      <c r="G133" s="543"/>
      <c r="H133" s="543"/>
      <c r="I133" s="544"/>
      <c r="J133" s="544"/>
      <c r="K133" s="544"/>
    </row>
    <row r="134" spans="2:11" x14ac:dyDescent="0.25">
      <c r="B134" s="240" t="s">
        <v>787</v>
      </c>
      <c r="C134" s="240"/>
    </row>
    <row r="135" spans="2:11" x14ac:dyDescent="0.25">
      <c r="B135" s="240" t="s">
        <v>597</v>
      </c>
      <c r="C135" s="240"/>
    </row>
    <row r="136" spans="2:11" x14ac:dyDescent="0.25">
      <c r="B136" s="2068" t="s">
        <v>4</v>
      </c>
      <c r="D136" s="2069" t="s">
        <v>571</v>
      </c>
      <c r="E136" s="2069"/>
      <c r="G136" s="2069" t="s">
        <v>572</v>
      </c>
      <c r="H136" s="2069"/>
      <c r="J136" s="2069" t="s">
        <v>573</v>
      </c>
      <c r="K136" s="2069"/>
    </row>
    <row r="137" spans="2:11" x14ac:dyDescent="0.25">
      <c r="B137" s="2026"/>
      <c r="D137" s="2024" t="s">
        <v>577</v>
      </c>
      <c r="E137" s="2024"/>
      <c r="G137" s="2024" t="s">
        <v>3</v>
      </c>
      <c r="H137" s="2024"/>
      <c r="J137" s="2024" t="s">
        <v>577</v>
      </c>
      <c r="K137" s="2024"/>
    </row>
    <row r="138" spans="2:11" x14ac:dyDescent="0.25">
      <c r="B138" s="2026"/>
      <c r="D138" s="1621">
        <v>2016</v>
      </c>
      <c r="E138" s="1621">
        <v>2015</v>
      </c>
      <c r="G138" s="1621">
        <v>2016</v>
      </c>
      <c r="H138" s="1621">
        <v>2015</v>
      </c>
      <c r="J138" s="1621">
        <v>2016</v>
      </c>
      <c r="K138" s="1621">
        <v>2015</v>
      </c>
    </row>
    <row r="139" spans="2:11" x14ac:dyDescent="0.25">
      <c r="B139" s="589"/>
      <c r="C139" s="589"/>
      <c r="D139" s="590"/>
      <c r="E139" s="590"/>
      <c r="F139" s="590"/>
      <c r="G139" s="590"/>
      <c r="H139" s="590"/>
      <c r="I139" s="590"/>
      <c r="J139" s="590"/>
      <c r="K139" s="590"/>
    </row>
    <row r="140" spans="2:11" x14ac:dyDescent="0.25">
      <c r="B140" s="1635" t="s">
        <v>64</v>
      </c>
      <c r="C140" s="583"/>
      <c r="G140" s="224"/>
      <c r="H140" s="224"/>
    </row>
    <row r="141" spans="2:11" x14ac:dyDescent="0.25">
      <c r="B141" s="1636" t="s">
        <v>177</v>
      </c>
      <c r="C141" s="591"/>
      <c r="D141" s="1611">
        <v>7805819</v>
      </c>
      <c r="E141" s="1608" t="s">
        <v>131</v>
      </c>
      <c r="F141" s="526"/>
      <c r="G141" s="1609">
        <v>9243.3071325059482</v>
      </c>
      <c r="H141" s="1610" t="s">
        <v>131</v>
      </c>
      <c r="I141" s="526"/>
      <c r="J141" s="1611">
        <v>648690</v>
      </c>
      <c r="K141" s="1608" t="s">
        <v>131</v>
      </c>
    </row>
    <row r="142" spans="2:11" x14ac:dyDescent="0.25">
      <c r="G142" s="224"/>
      <c r="H142" s="224"/>
    </row>
    <row r="143" spans="2:11" x14ac:dyDescent="0.25">
      <c r="G143" s="224"/>
      <c r="H143" s="224"/>
    </row>
  </sheetData>
  <mergeCells count="84">
    <mergeCell ref="B73:B75"/>
    <mergeCell ref="D73:E73"/>
    <mergeCell ref="G73:H73"/>
    <mergeCell ref="J73:K73"/>
    <mergeCell ref="D74:E74"/>
    <mergeCell ref="G74:H74"/>
    <mergeCell ref="J74:K74"/>
    <mergeCell ref="D30:E30"/>
    <mergeCell ref="G30:H30"/>
    <mergeCell ref="J30:K30"/>
    <mergeCell ref="D31:E31"/>
    <mergeCell ref="G31:H31"/>
    <mergeCell ref="J31:K31"/>
    <mergeCell ref="B42:B44"/>
    <mergeCell ref="B4:B6"/>
    <mergeCell ref="D4:E4"/>
    <mergeCell ref="G4:H4"/>
    <mergeCell ref="J4:K4"/>
    <mergeCell ref="D5:E5"/>
    <mergeCell ref="G5:H5"/>
    <mergeCell ref="J5:K5"/>
    <mergeCell ref="B17:B19"/>
    <mergeCell ref="D17:E17"/>
    <mergeCell ref="G17:H17"/>
    <mergeCell ref="J17:K17"/>
    <mergeCell ref="D18:E18"/>
    <mergeCell ref="G18:H18"/>
    <mergeCell ref="J18:K18"/>
    <mergeCell ref="B30:B32"/>
    <mergeCell ref="D42:E42"/>
    <mergeCell ref="G42:H42"/>
    <mergeCell ref="J42:K42"/>
    <mergeCell ref="D43:E43"/>
    <mergeCell ref="G43:H43"/>
    <mergeCell ref="J43:K43"/>
    <mergeCell ref="B56:B58"/>
    <mergeCell ref="D56:E56"/>
    <mergeCell ref="G56:H56"/>
    <mergeCell ref="J56:K56"/>
    <mergeCell ref="D57:E57"/>
    <mergeCell ref="G57:H57"/>
    <mergeCell ref="J57:K57"/>
    <mergeCell ref="B110:B112"/>
    <mergeCell ref="D111:E111"/>
    <mergeCell ref="G111:H111"/>
    <mergeCell ref="J111:K111"/>
    <mergeCell ref="B65:B67"/>
    <mergeCell ref="D65:E65"/>
    <mergeCell ref="G65:H65"/>
    <mergeCell ref="J65:K65"/>
    <mergeCell ref="D66:E66"/>
    <mergeCell ref="G66:H66"/>
    <mergeCell ref="J66:K66"/>
    <mergeCell ref="D110:E110"/>
    <mergeCell ref="G110:H110"/>
    <mergeCell ref="J110:K110"/>
    <mergeCell ref="D83:E83"/>
    <mergeCell ref="G83:H83"/>
    <mergeCell ref="B119:B121"/>
    <mergeCell ref="D119:E119"/>
    <mergeCell ref="G119:H119"/>
    <mergeCell ref="J119:K119"/>
    <mergeCell ref="D120:E120"/>
    <mergeCell ref="G120:H120"/>
    <mergeCell ref="J120:K120"/>
    <mergeCell ref="B82:B84"/>
    <mergeCell ref="D82:E82"/>
    <mergeCell ref="G82:H82"/>
    <mergeCell ref="J82:K82"/>
    <mergeCell ref="B96:B98"/>
    <mergeCell ref="J83:K83"/>
    <mergeCell ref="D96:E96"/>
    <mergeCell ref="G96:H96"/>
    <mergeCell ref="J96:K96"/>
    <mergeCell ref="D97:E97"/>
    <mergeCell ref="G97:H97"/>
    <mergeCell ref="J97:K97"/>
    <mergeCell ref="B136:B138"/>
    <mergeCell ref="D136:E136"/>
    <mergeCell ref="G136:H136"/>
    <mergeCell ref="J136:K136"/>
    <mergeCell ref="D137:E137"/>
    <mergeCell ref="G137:H137"/>
    <mergeCell ref="J137:K137"/>
  </mergeCells>
  <pageMargins left="0.7" right="0.7" top="0.75" bottom="0.75" header="0.3" footer="0.3"/>
  <pageSetup paperSize="9" orientation="landscape"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W118"/>
  <sheetViews>
    <sheetView showGridLines="0" zoomScale="85" zoomScaleNormal="85" workbookViewId="0">
      <selection activeCell="B52" sqref="B52"/>
    </sheetView>
  </sheetViews>
  <sheetFormatPr defaultRowHeight="15" x14ac:dyDescent="0.25"/>
  <cols>
    <col min="1" max="1" width="2.85546875" style="2" customWidth="1"/>
    <col min="2" max="2" width="45.85546875" style="2" customWidth="1"/>
    <col min="3" max="3" width="8.85546875" style="111" customWidth="1"/>
    <col min="4" max="4" width="2.85546875" style="2" customWidth="1"/>
    <col min="5" max="6" width="15.7109375" style="2" customWidth="1"/>
    <col min="7" max="7" width="2.85546875" style="2" customWidth="1"/>
    <col min="8" max="8" width="10.85546875" style="2" customWidth="1"/>
    <col min="9" max="9" width="2.85546875" style="2" customWidth="1"/>
    <col min="10" max="11" width="15.7109375" style="2" customWidth="1"/>
    <col min="12" max="12" width="2.85546875" style="2" customWidth="1"/>
    <col min="13" max="13" width="10.85546875" style="2" customWidth="1"/>
    <col min="14" max="14" width="2.85546875" style="2" customWidth="1"/>
    <col min="15" max="256" width="9.140625" style="2"/>
    <col min="257" max="257" width="2.85546875" style="2" customWidth="1"/>
    <col min="258" max="258" width="45.85546875" style="2" customWidth="1"/>
    <col min="259" max="259" width="8.85546875" style="2" customWidth="1"/>
    <col min="260" max="260" width="2.85546875" style="2" customWidth="1"/>
    <col min="261" max="262" width="15.7109375" style="2" customWidth="1"/>
    <col min="263" max="263" width="2.85546875" style="2" customWidth="1"/>
    <col min="264" max="264" width="10.85546875" style="2" customWidth="1"/>
    <col min="265" max="265" width="2.85546875" style="2" customWidth="1"/>
    <col min="266" max="267" width="15.7109375" style="2" customWidth="1"/>
    <col min="268" max="268" width="2.85546875" style="2" customWidth="1"/>
    <col min="269" max="269" width="10.85546875" style="2" customWidth="1"/>
    <col min="270" max="270" width="2.85546875" style="2" customWidth="1"/>
    <col min="271" max="512" width="9.140625" style="2"/>
    <col min="513" max="513" width="2.85546875" style="2" customWidth="1"/>
    <col min="514" max="514" width="45.85546875" style="2" customWidth="1"/>
    <col min="515" max="515" width="8.85546875" style="2" customWidth="1"/>
    <col min="516" max="516" width="2.85546875" style="2" customWidth="1"/>
    <col min="517" max="518" width="15.7109375" style="2" customWidth="1"/>
    <col min="519" max="519" width="2.85546875" style="2" customWidth="1"/>
    <col min="520" max="520" width="10.85546875" style="2" customWidth="1"/>
    <col min="521" max="521" width="2.85546875" style="2" customWidth="1"/>
    <col min="522" max="523" width="15.7109375" style="2" customWidth="1"/>
    <col min="524" max="524" width="2.85546875" style="2" customWidth="1"/>
    <col min="525" max="525" width="10.85546875" style="2" customWidth="1"/>
    <col min="526" max="526" width="2.85546875" style="2" customWidth="1"/>
    <col min="527" max="768" width="9.140625" style="2"/>
    <col min="769" max="769" width="2.85546875" style="2" customWidth="1"/>
    <col min="770" max="770" width="45.85546875" style="2" customWidth="1"/>
    <col min="771" max="771" width="8.85546875" style="2" customWidth="1"/>
    <col min="772" max="772" width="2.85546875" style="2" customWidth="1"/>
    <col min="773" max="774" width="15.7109375" style="2" customWidth="1"/>
    <col min="775" max="775" width="2.85546875" style="2" customWidth="1"/>
    <col min="776" max="776" width="10.85546875" style="2" customWidth="1"/>
    <col min="777" max="777" width="2.85546875" style="2" customWidth="1"/>
    <col min="778" max="779" width="15.7109375" style="2" customWidth="1"/>
    <col min="780" max="780" width="2.85546875" style="2" customWidth="1"/>
    <col min="781" max="781" width="10.85546875" style="2" customWidth="1"/>
    <col min="782" max="782" width="2.85546875" style="2" customWidth="1"/>
    <col min="783" max="1024" width="9.140625" style="2"/>
    <col min="1025" max="1025" width="2.85546875" style="2" customWidth="1"/>
    <col min="1026" max="1026" width="45.85546875" style="2" customWidth="1"/>
    <col min="1027" max="1027" width="8.85546875" style="2" customWidth="1"/>
    <col min="1028" max="1028" width="2.85546875" style="2" customWidth="1"/>
    <col min="1029" max="1030" width="15.7109375" style="2" customWidth="1"/>
    <col min="1031" max="1031" width="2.85546875" style="2" customWidth="1"/>
    <col min="1032" max="1032" width="10.85546875" style="2" customWidth="1"/>
    <col min="1033" max="1033" width="2.85546875" style="2" customWidth="1"/>
    <col min="1034" max="1035" width="15.7109375" style="2" customWidth="1"/>
    <col min="1036" max="1036" width="2.85546875" style="2" customWidth="1"/>
    <col min="1037" max="1037" width="10.85546875" style="2" customWidth="1"/>
    <col min="1038" max="1038" width="2.85546875" style="2" customWidth="1"/>
    <col min="1039" max="1280" width="9.140625" style="2"/>
    <col min="1281" max="1281" width="2.85546875" style="2" customWidth="1"/>
    <col min="1282" max="1282" width="45.85546875" style="2" customWidth="1"/>
    <col min="1283" max="1283" width="8.85546875" style="2" customWidth="1"/>
    <col min="1284" max="1284" width="2.85546875" style="2" customWidth="1"/>
    <col min="1285" max="1286" width="15.7109375" style="2" customWidth="1"/>
    <col min="1287" max="1287" width="2.85546875" style="2" customWidth="1"/>
    <col min="1288" max="1288" width="10.85546875" style="2" customWidth="1"/>
    <col min="1289" max="1289" width="2.85546875" style="2" customWidth="1"/>
    <col min="1290" max="1291" width="15.7109375" style="2" customWidth="1"/>
    <col min="1292" max="1292" width="2.85546875" style="2" customWidth="1"/>
    <col min="1293" max="1293" width="10.85546875" style="2" customWidth="1"/>
    <col min="1294" max="1294" width="2.85546875" style="2" customWidth="1"/>
    <col min="1295" max="1536" width="9.140625" style="2"/>
    <col min="1537" max="1537" width="2.85546875" style="2" customWidth="1"/>
    <col min="1538" max="1538" width="45.85546875" style="2" customWidth="1"/>
    <col min="1539" max="1539" width="8.85546875" style="2" customWidth="1"/>
    <col min="1540" max="1540" width="2.85546875" style="2" customWidth="1"/>
    <col min="1541" max="1542" width="15.7109375" style="2" customWidth="1"/>
    <col min="1543" max="1543" width="2.85546875" style="2" customWidth="1"/>
    <col min="1544" max="1544" width="10.85546875" style="2" customWidth="1"/>
    <col min="1545" max="1545" width="2.85546875" style="2" customWidth="1"/>
    <col min="1546" max="1547" width="15.7109375" style="2" customWidth="1"/>
    <col min="1548" max="1548" width="2.85546875" style="2" customWidth="1"/>
    <col min="1549" max="1549" width="10.85546875" style="2" customWidth="1"/>
    <col min="1550" max="1550" width="2.85546875" style="2" customWidth="1"/>
    <col min="1551" max="1792" width="9.140625" style="2"/>
    <col min="1793" max="1793" width="2.85546875" style="2" customWidth="1"/>
    <col min="1794" max="1794" width="45.85546875" style="2" customWidth="1"/>
    <col min="1795" max="1795" width="8.85546875" style="2" customWidth="1"/>
    <col min="1796" max="1796" width="2.85546875" style="2" customWidth="1"/>
    <col min="1797" max="1798" width="15.7109375" style="2" customWidth="1"/>
    <col min="1799" max="1799" width="2.85546875" style="2" customWidth="1"/>
    <col min="1800" max="1800" width="10.85546875" style="2" customWidth="1"/>
    <col min="1801" max="1801" width="2.85546875" style="2" customWidth="1"/>
    <col min="1802" max="1803" width="15.7109375" style="2" customWidth="1"/>
    <col min="1804" max="1804" width="2.85546875" style="2" customWidth="1"/>
    <col min="1805" max="1805" width="10.85546875" style="2" customWidth="1"/>
    <col min="1806" max="1806" width="2.85546875" style="2" customWidth="1"/>
    <col min="1807" max="2048" width="9.140625" style="2"/>
    <col min="2049" max="2049" width="2.85546875" style="2" customWidth="1"/>
    <col min="2050" max="2050" width="45.85546875" style="2" customWidth="1"/>
    <col min="2051" max="2051" width="8.85546875" style="2" customWidth="1"/>
    <col min="2052" max="2052" width="2.85546875" style="2" customWidth="1"/>
    <col min="2053" max="2054" width="15.7109375" style="2" customWidth="1"/>
    <col min="2055" max="2055" width="2.85546875" style="2" customWidth="1"/>
    <col min="2056" max="2056" width="10.85546875" style="2" customWidth="1"/>
    <col min="2057" max="2057" width="2.85546875" style="2" customWidth="1"/>
    <col min="2058" max="2059" width="15.7109375" style="2" customWidth="1"/>
    <col min="2060" max="2060" width="2.85546875" style="2" customWidth="1"/>
    <col min="2061" max="2061" width="10.85546875" style="2" customWidth="1"/>
    <col min="2062" max="2062" width="2.85546875" style="2" customWidth="1"/>
    <col min="2063" max="2304" width="9.140625" style="2"/>
    <col min="2305" max="2305" width="2.85546875" style="2" customWidth="1"/>
    <col min="2306" max="2306" width="45.85546875" style="2" customWidth="1"/>
    <col min="2307" max="2307" width="8.85546875" style="2" customWidth="1"/>
    <col min="2308" max="2308" width="2.85546875" style="2" customWidth="1"/>
    <col min="2309" max="2310" width="15.7109375" style="2" customWidth="1"/>
    <col min="2311" max="2311" width="2.85546875" style="2" customWidth="1"/>
    <col min="2312" max="2312" width="10.85546875" style="2" customWidth="1"/>
    <col min="2313" max="2313" width="2.85546875" style="2" customWidth="1"/>
    <col min="2314" max="2315" width="15.7109375" style="2" customWidth="1"/>
    <col min="2316" max="2316" width="2.85546875" style="2" customWidth="1"/>
    <col min="2317" max="2317" width="10.85546875" style="2" customWidth="1"/>
    <col min="2318" max="2318" width="2.85546875" style="2" customWidth="1"/>
    <col min="2319" max="2560" width="9.140625" style="2"/>
    <col min="2561" max="2561" width="2.85546875" style="2" customWidth="1"/>
    <col min="2562" max="2562" width="45.85546875" style="2" customWidth="1"/>
    <col min="2563" max="2563" width="8.85546875" style="2" customWidth="1"/>
    <col min="2564" max="2564" width="2.85546875" style="2" customWidth="1"/>
    <col min="2565" max="2566" width="15.7109375" style="2" customWidth="1"/>
    <col min="2567" max="2567" width="2.85546875" style="2" customWidth="1"/>
    <col min="2568" max="2568" width="10.85546875" style="2" customWidth="1"/>
    <col min="2569" max="2569" width="2.85546875" style="2" customWidth="1"/>
    <col min="2570" max="2571" width="15.7109375" style="2" customWidth="1"/>
    <col min="2572" max="2572" width="2.85546875" style="2" customWidth="1"/>
    <col min="2573" max="2573" width="10.85546875" style="2" customWidth="1"/>
    <col min="2574" max="2574" width="2.85546875" style="2" customWidth="1"/>
    <col min="2575" max="2816" width="9.140625" style="2"/>
    <col min="2817" max="2817" width="2.85546875" style="2" customWidth="1"/>
    <col min="2818" max="2818" width="45.85546875" style="2" customWidth="1"/>
    <col min="2819" max="2819" width="8.85546875" style="2" customWidth="1"/>
    <col min="2820" max="2820" width="2.85546875" style="2" customWidth="1"/>
    <col min="2821" max="2822" width="15.7109375" style="2" customWidth="1"/>
    <col min="2823" max="2823" width="2.85546875" style="2" customWidth="1"/>
    <col min="2824" max="2824" width="10.85546875" style="2" customWidth="1"/>
    <col min="2825" max="2825" width="2.85546875" style="2" customWidth="1"/>
    <col min="2826" max="2827" width="15.7109375" style="2" customWidth="1"/>
    <col min="2828" max="2828" width="2.85546875" style="2" customWidth="1"/>
    <col min="2829" max="2829" width="10.85546875" style="2" customWidth="1"/>
    <col min="2830" max="2830" width="2.85546875" style="2" customWidth="1"/>
    <col min="2831" max="3072" width="9.140625" style="2"/>
    <col min="3073" max="3073" width="2.85546875" style="2" customWidth="1"/>
    <col min="3074" max="3074" width="45.85546875" style="2" customWidth="1"/>
    <col min="3075" max="3075" width="8.85546875" style="2" customWidth="1"/>
    <col min="3076" max="3076" width="2.85546875" style="2" customWidth="1"/>
    <col min="3077" max="3078" width="15.7109375" style="2" customWidth="1"/>
    <col min="3079" max="3079" width="2.85546875" style="2" customWidth="1"/>
    <col min="3080" max="3080" width="10.85546875" style="2" customWidth="1"/>
    <col min="3081" max="3081" width="2.85546875" style="2" customWidth="1"/>
    <col min="3082" max="3083" width="15.7109375" style="2" customWidth="1"/>
    <col min="3084" max="3084" width="2.85546875" style="2" customWidth="1"/>
    <col min="3085" max="3085" width="10.85546875" style="2" customWidth="1"/>
    <col min="3086" max="3086" width="2.85546875" style="2" customWidth="1"/>
    <col min="3087" max="3328" width="9.140625" style="2"/>
    <col min="3329" max="3329" width="2.85546875" style="2" customWidth="1"/>
    <col min="3330" max="3330" width="45.85546875" style="2" customWidth="1"/>
    <col min="3331" max="3331" width="8.85546875" style="2" customWidth="1"/>
    <col min="3332" max="3332" width="2.85546875" style="2" customWidth="1"/>
    <col min="3333" max="3334" width="15.7109375" style="2" customWidth="1"/>
    <col min="3335" max="3335" width="2.85546875" style="2" customWidth="1"/>
    <col min="3336" max="3336" width="10.85546875" style="2" customWidth="1"/>
    <col min="3337" max="3337" width="2.85546875" style="2" customWidth="1"/>
    <col min="3338" max="3339" width="15.7109375" style="2" customWidth="1"/>
    <col min="3340" max="3340" width="2.85546875" style="2" customWidth="1"/>
    <col min="3341" max="3341" width="10.85546875" style="2" customWidth="1"/>
    <col min="3342" max="3342" width="2.85546875" style="2" customWidth="1"/>
    <col min="3343" max="3584" width="9.140625" style="2"/>
    <col min="3585" max="3585" width="2.85546875" style="2" customWidth="1"/>
    <col min="3586" max="3586" width="45.85546875" style="2" customWidth="1"/>
    <col min="3587" max="3587" width="8.85546875" style="2" customWidth="1"/>
    <col min="3588" max="3588" width="2.85546875" style="2" customWidth="1"/>
    <col min="3589" max="3590" width="15.7109375" style="2" customWidth="1"/>
    <col min="3591" max="3591" width="2.85546875" style="2" customWidth="1"/>
    <col min="3592" max="3592" width="10.85546875" style="2" customWidth="1"/>
    <col min="3593" max="3593" width="2.85546875" style="2" customWidth="1"/>
    <col min="3594" max="3595" width="15.7109375" style="2" customWidth="1"/>
    <col min="3596" max="3596" width="2.85546875" style="2" customWidth="1"/>
    <col min="3597" max="3597" width="10.85546875" style="2" customWidth="1"/>
    <col min="3598" max="3598" width="2.85546875" style="2" customWidth="1"/>
    <col min="3599" max="3840" width="9.140625" style="2"/>
    <col min="3841" max="3841" width="2.85546875" style="2" customWidth="1"/>
    <col min="3842" max="3842" width="45.85546875" style="2" customWidth="1"/>
    <col min="3843" max="3843" width="8.85546875" style="2" customWidth="1"/>
    <col min="3844" max="3844" width="2.85546875" style="2" customWidth="1"/>
    <col min="3845" max="3846" width="15.7109375" style="2" customWidth="1"/>
    <col min="3847" max="3847" width="2.85546875" style="2" customWidth="1"/>
    <col min="3848" max="3848" width="10.85546875" style="2" customWidth="1"/>
    <col min="3849" max="3849" width="2.85546875" style="2" customWidth="1"/>
    <col min="3850" max="3851" width="15.7109375" style="2" customWidth="1"/>
    <col min="3852" max="3852" width="2.85546875" style="2" customWidth="1"/>
    <col min="3853" max="3853" width="10.85546875" style="2" customWidth="1"/>
    <col min="3854" max="3854" width="2.85546875" style="2" customWidth="1"/>
    <col min="3855" max="4096" width="9.140625" style="2"/>
    <col min="4097" max="4097" width="2.85546875" style="2" customWidth="1"/>
    <col min="4098" max="4098" width="45.85546875" style="2" customWidth="1"/>
    <col min="4099" max="4099" width="8.85546875" style="2" customWidth="1"/>
    <col min="4100" max="4100" width="2.85546875" style="2" customWidth="1"/>
    <col min="4101" max="4102" width="15.7109375" style="2" customWidth="1"/>
    <col min="4103" max="4103" width="2.85546875" style="2" customWidth="1"/>
    <col min="4104" max="4104" width="10.85546875" style="2" customWidth="1"/>
    <col min="4105" max="4105" width="2.85546875" style="2" customWidth="1"/>
    <col min="4106" max="4107" width="15.7109375" style="2" customWidth="1"/>
    <col min="4108" max="4108" width="2.85546875" style="2" customWidth="1"/>
    <col min="4109" max="4109" width="10.85546875" style="2" customWidth="1"/>
    <col min="4110" max="4110" width="2.85546875" style="2" customWidth="1"/>
    <col min="4111" max="4352" width="9.140625" style="2"/>
    <col min="4353" max="4353" width="2.85546875" style="2" customWidth="1"/>
    <col min="4354" max="4354" width="45.85546875" style="2" customWidth="1"/>
    <col min="4355" max="4355" width="8.85546875" style="2" customWidth="1"/>
    <col min="4356" max="4356" width="2.85546875" style="2" customWidth="1"/>
    <col min="4357" max="4358" width="15.7109375" style="2" customWidth="1"/>
    <col min="4359" max="4359" width="2.85546875" style="2" customWidth="1"/>
    <col min="4360" max="4360" width="10.85546875" style="2" customWidth="1"/>
    <col min="4361" max="4361" width="2.85546875" style="2" customWidth="1"/>
    <col min="4362" max="4363" width="15.7109375" style="2" customWidth="1"/>
    <col min="4364" max="4364" width="2.85546875" style="2" customWidth="1"/>
    <col min="4365" max="4365" width="10.85546875" style="2" customWidth="1"/>
    <col min="4366" max="4366" width="2.85546875" style="2" customWidth="1"/>
    <col min="4367" max="4608" width="9.140625" style="2"/>
    <col min="4609" max="4609" width="2.85546875" style="2" customWidth="1"/>
    <col min="4610" max="4610" width="45.85546875" style="2" customWidth="1"/>
    <col min="4611" max="4611" width="8.85546875" style="2" customWidth="1"/>
    <col min="4612" max="4612" width="2.85546875" style="2" customWidth="1"/>
    <col min="4613" max="4614" width="15.7109375" style="2" customWidth="1"/>
    <col min="4615" max="4615" width="2.85546875" style="2" customWidth="1"/>
    <col min="4616" max="4616" width="10.85546875" style="2" customWidth="1"/>
    <col min="4617" max="4617" width="2.85546875" style="2" customWidth="1"/>
    <col min="4618" max="4619" width="15.7109375" style="2" customWidth="1"/>
    <col min="4620" max="4620" width="2.85546875" style="2" customWidth="1"/>
    <col min="4621" max="4621" width="10.85546875" style="2" customWidth="1"/>
    <col min="4622" max="4622" width="2.85546875" style="2" customWidth="1"/>
    <col min="4623" max="4864" width="9.140625" style="2"/>
    <col min="4865" max="4865" width="2.85546875" style="2" customWidth="1"/>
    <col min="4866" max="4866" width="45.85546875" style="2" customWidth="1"/>
    <col min="4867" max="4867" width="8.85546875" style="2" customWidth="1"/>
    <col min="4868" max="4868" width="2.85546875" style="2" customWidth="1"/>
    <col min="4869" max="4870" width="15.7109375" style="2" customWidth="1"/>
    <col min="4871" max="4871" width="2.85546875" style="2" customWidth="1"/>
    <col min="4872" max="4872" width="10.85546875" style="2" customWidth="1"/>
    <col min="4873" max="4873" width="2.85546875" style="2" customWidth="1"/>
    <col min="4874" max="4875" width="15.7109375" style="2" customWidth="1"/>
    <col min="4876" max="4876" width="2.85546875" style="2" customWidth="1"/>
    <col min="4877" max="4877" width="10.85546875" style="2" customWidth="1"/>
    <col min="4878" max="4878" width="2.85546875" style="2" customWidth="1"/>
    <col min="4879" max="5120" width="9.140625" style="2"/>
    <col min="5121" max="5121" width="2.85546875" style="2" customWidth="1"/>
    <col min="5122" max="5122" width="45.85546875" style="2" customWidth="1"/>
    <col min="5123" max="5123" width="8.85546875" style="2" customWidth="1"/>
    <col min="5124" max="5124" width="2.85546875" style="2" customWidth="1"/>
    <col min="5125" max="5126" width="15.7109375" style="2" customWidth="1"/>
    <col min="5127" max="5127" width="2.85546875" style="2" customWidth="1"/>
    <col min="5128" max="5128" width="10.85546875" style="2" customWidth="1"/>
    <col min="5129" max="5129" width="2.85546875" style="2" customWidth="1"/>
    <col min="5130" max="5131" width="15.7109375" style="2" customWidth="1"/>
    <col min="5132" max="5132" width="2.85546875" style="2" customWidth="1"/>
    <col min="5133" max="5133" width="10.85546875" style="2" customWidth="1"/>
    <col min="5134" max="5134" width="2.85546875" style="2" customWidth="1"/>
    <col min="5135" max="5376" width="9.140625" style="2"/>
    <col min="5377" max="5377" width="2.85546875" style="2" customWidth="1"/>
    <col min="5378" max="5378" width="45.85546875" style="2" customWidth="1"/>
    <col min="5379" max="5379" width="8.85546875" style="2" customWidth="1"/>
    <col min="5380" max="5380" width="2.85546875" style="2" customWidth="1"/>
    <col min="5381" max="5382" width="15.7109375" style="2" customWidth="1"/>
    <col min="5383" max="5383" width="2.85546875" style="2" customWidth="1"/>
    <col min="5384" max="5384" width="10.85546875" style="2" customWidth="1"/>
    <col min="5385" max="5385" width="2.85546875" style="2" customWidth="1"/>
    <col min="5386" max="5387" width="15.7109375" style="2" customWidth="1"/>
    <col min="5388" max="5388" width="2.85546875" style="2" customWidth="1"/>
    <col min="5389" max="5389" width="10.85546875" style="2" customWidth="1"/>
    <col min="5390" max="5390" width="2.85546875" style="2" customWidth="1"/>
    <col min="5391" max="5632" width="9.140625" style="2"/>
    <col min="5633" max="5633" width="2.85546875" style="2" customWidth="1"/>
    <col min="5634" max="5634" width="45.85546875" style="2" customWidth="1"/>
    <col min="5635" max="5635" width="8.85546875" style="2" customWidth="1"/>
    <col min="5636" max="5636" width="2.85546875" style="2" customWidth="1"/>
    <col min="5637" max="5638" width="15.7109375" style="2" customWidth="1"/>
    <col min="5639" max="5639" width="2.85546875" style="2" customWidth="1"/>
    <col min="5640" max="5640" width="10.85546875" style="2" customWidth="1"/>
    <col min="5641" max="5641" width="2.85546875" style="2" customWidth="1"/>
    <col min="5642" max="5643" width="15.7109375" style="2" customWidth="1"/>
    <col min="5644" max="5644" width="2.85546875" style="2" customWidth="1"/>
    <col min="5645" max="5645" width="10.85546875" style="2" customWidth="1"/>
    <col min="5646" max="5646" width="2.85546875" style="2" customWidth="1"/>
    <col min="5647" max="5888" width="9.140625" style="2"/>
    <col min="5889" max="5889" width="2.85546875" style="2" customWidth="1"/>
    <col min="5890" max="5890" width="45.85546875" style="2" customWidth="1"/>
    <col min="5891" max="5891" width="8.85546875" style="2" customWidth="1"/>
    <col min="5892" max="5892" width="2.85546875" style="2" customWidth="1"/>
    <col min="5893" max="5894" width="15.7109375" style="2" customWidth="1"/>
    <col min="5895" max="5895" width="2.85546875" style="2" customWidth="1"/>
    <col min="5896" max="5896" width="10.85546875" style="2" customWidth="1"/>
    <col min="5897" max="5897" width="2.85546875" style="2" customWidth="1"/>
    <col min="5898" max="5899" width="15.7109375" style="2" customWidth="1"/>
    <col min="5900" max="5900" width="2.85546875" style="2" customWidth="1"/>
    <col min="5901" max="5901" width="10.85546875" style="2" customWidth="1"/>
    <col min="5902" max="5902" width="2.85546875" style="2" customWidth="1"/>
    <col min="5903" max="6144" width="9.140625" style="2"/>
    <col min="6145" max="6145" width="2.85546875" style="2" customWidth="1"/>
    <col min="6146" max="6146" width="45.85546875" style="2" customWidth="1"/>
    <col min="6147" max="6147" width="8.85546875" style="2" customWidth="1"/>
    <col min="6148" max="6148" width="2.85546875" style="2" customWidth="1"/>
    <col min="6149" max="6150" width="15.7109375" style="2" customWidth="1"/>
    <col min="6151" max="6151" width="2.85546875" style="2" customWidth="1"/>
    <col min="6152" max="6152" width="10.85546875" style="2" customWidth="1"/>
    <col min="6153" max="6153" width="2.85546875" style="2" customWidth="1"/>
    <col min="6154" max="6155" width="15.7109375" style="2" customWidth="1"/>
    <col min="6156" max="6156" width="2.85546875" style="2" customWidth="1"/>
    <col min="6157" max="6157" width="10.85546875" style="2" customWidth="1"/>
    <col min="6158" max="6158" width="2.85546875" style="2" customWidth="1"/>
    <col min="6159" max="6400" width="9.140625" style="2"/>
    <col min="6401" max="6401" width="2.85546875" style="2" customWidth="1"/>
    <col min="6402" max="6402" width="45.85546875" style="2" customWidth="1"/>
    <col min="6403" max="6403" width="8.85546875" style="2" customWidth="1"/>
    <col min="6404" max="6404" width="2.85546875" style="2" customWidth="1"/>
    <col min="6405" max="6406" width="15.7109375" style="2" customWidth="1"/>
    <col min="6407" max="6407" width="2.85546875" style="2" customWidth="1"/>
    <col min="6408" max="6408" width="10.85546875" style="2" customWidth="1"/>
    <col min="6409" max="6409" width="2.85546875" style="2" customWidth="1"/>
    <col min="6410" max="6411" width="15.7109375" style="2" customWidth="1"/>
    <col min="6412" max="6412" width="2.85546875" style="2" customWidth="1"/>
    <col min="6413" max="6413" width="10.85546875" style="2" customWidth="1"/>
    <col min="6414" max="6414" width="2.85546875" style="2" customWidth="1"/>
    <col min="6415" max="6656" width="9.140625" style="2"/>
    <col min="6657" max="6657" width="2.85546875" style="2" customWidth="1"/>
    <col min="6658" max="6658" width="45.85546875" style="2" customWidth="1"/>
    <col min="6659" max="6659" width="8.85546875" style="2" customWidth="1"/>
    <col min="6660" max="6660" width="2.85546875" style="2" customWidth="1"/>
    <col min="6661" max="6662" width="15.7109375" style="2" customWidth="1"/>
    <col min="6663" max="6663" width="2.85546875" style="2" customWidth="1"/>
    <col min="6664" max="6664" width="10.85546875" style="2" customWidth="1"/>
    <col min="6665" max="6665" width="2.85546875" style="2" customWidth="1"/>
    <col min="6666" max="6667" width="15.7109375" style="2" customWidth="1"/>
    <col min="6668" max="6668" width="2.85546875" style="2" customWidth="1"/>
    <col min="6669" max="6669" width="10.85546875" style="2" customWidth="1"/>
    <col min="6670" max="6670" width="2.85546875" style="2" customWidth="1"/>
    <col min="6671" max="6912" width="9.140625" style="2"/>
    <col min="6913" max="6913" width="2.85546875" style="2" customWidth="1"/>
    <col min="6914" max="6914" width="45.85546875" style="2" customWidth="1"/>
    <col min="6915" max="6915" width="8.85546875" style="2" customWidth="1"/>
    <col min="6916" max="6916" width="2.85546875" style="2" customWidth="1"/>
    <col min="6917" max="6918" width="15.7109375" style="2" customWidth="1"/>
    <col min="6919" max="6919" width="2.85546875" style="2" customWidth="1"/>
    <col min="6920" max="6920" width="10.85546875" style="2" customWidth="1"/>
    <col min="6921" max="6921" width="2.85546875" style="2" customWidth="1"/>
    <col min="6922" max="6923" width="15.7109375" style="2" customWidth="1"/>
    <col min="6924" max="6924" width="2.85546875" style="2" customWidth="1"/>
    <col min="6925" max="6925" width="10.85546875" style="2" customWidth="1"/>
    <col min="6926" max="6926" width="2.85546875" style="2" customWidth="1"/>
    <col min="6927" max="7168" width="9.140625" style="2"/>
    <col min="7169" max="7169" width="2.85546875" style="2" customWidth="1"/>
    <col min="7170" max="7170" width="45.85546875" style="2" customWidth="1"/>
    <col min="7171" max="7171" width="8.85546875" style="2" customWidth="1"/>
    <col min="7172" max="7172" width="2.85546875" style="2" customWidth="1"/>
    <col min="7173" max="7174" width="15.7109375" style="2" customWidth="1"/>
    <col min="7175" max="7175" width="2.85546875" style="2" customWidth="1"/>
    <col min="7176" max="7176" width="10.85546875" style="2" customWidth="1"/>
    <col min="7177" max="7177" width="2.85546875" style="2" customWidth="1"/>
    <col min="7178" max="7179" width="15.7109375" style="2" customWidth="1"/>
    <col min="7180" max="7180" width="2.85546875" style="2" customWidth="1"/>
    <col min="7181" max="7181" width="10.85546875" style="2" customWidth="1"/>
    <col min="7182" max="7182" width="2.85546875" style="2" customWidth="1"/>
    <col min="7183" max="7424" width="9.140625" style="2"/>
    <col min="7425" max="7425" width="2.85546875" style="2" customWidth="1"/>
    <col min="7426" max="7426" width="45.85546875" style="2" customWidth="1"/>
    <col min="7427" max="7427" width="8.85546875" style="2" customWidth="1"/>
    <col min="7428" max="7428" width="2.85546875" style="2" customWidth="1"/>
    <col min="7429" max="7430" width="15.7109375" style="2" customWidth="1"/>
    <col min="7431" max="7431" width="2.85546875" style="2" customWidth="1"/>
    <col min="7432" max="7432" width="10.85546875" style="2" customWidth="1"/>
    <col min="7433" max="7433" width="2.85546875" style="2" customWidth="1"/>
    <col min="7434" max="7435" width="15.7109375" style="2" customWidth="1"/>
    <col min="7436" max="7436" width="2.85546875" style="2" customWidth="1"/>
    <col min="7437" max="7437" width="10.85546875" style="2" customWidth="1"/>
    <col min="7438" max="7438" width="2.85546875" style="2" customWidth="1"/>
    <col min="7439" max="7680" width="9.140625" style="2"/>
    <col min="7681" max="7681" width="2.85546875" style="2" customWidth="1"/>
    <col min="7682" max="7682" width="45.85546875" style="2" customWidth="1"/>
    <col min="7683" max="7683" width="8.85546875" style="2" customWidth="1"/>
    <col min="7684" max="7684" width="2.85546875" style="2" customWidth="1"/>
    <col min="7685" max="7686" width="15.7109375" style="2" customWidth="1"/>
    <col min="7687" max="7687" width="2.85546875" style="2" customWidth="1"/>
    <col min="7688" max="7688" width="10.85546875" style="2" customWidth="1"/>
    <col min="7689" max="7689" width="2.85546875" style="2" customWidth="1"/>
    <col min="7690" max="7691" width="15.7109375" style="2" customWidth="1"/>
    <col min="7692" max="7692" width="2.85546875" style="2" customWidth="1"/>
    <col min="7693" max="7693" width="10.85546875" style="2" customWidth="1"/>
    <col min="7694" max="7694" width="2.85546875" style="2" customWidth="1"/>
    <col min="7695" max="7936" width="9.140625" style="2"/>
    <col min="7937" max="7937" width="2.85546875" style="2" customWidth="1"/>
    <col min="7938" max="7938" width="45.85546875" style="2" customWidth="1"/>
    <col min="7939" max="7939" width="8.85546875" style="2" customWidth="1"/>
    <col min="7940" max="7940" width="2.85546875" style="2" customWidth="1"/>
    <col min="7941" max="7942" width="15.7109375" style="2" customWidth="1"/>
    <col min="7943" max="7943" width="2.85546875" style="2" customWidth="1"/>
    <col min="7944" max="7944" width="10.85546875" style="2" customWidth="1"/>
    <col min="7945" max="7945" width="2.85546875" style="2" customWidth="1"/>
    <col min="7946" max="7947" width="15.7109375" style="2" customWidth="1"/>
    <col min="7948" max="7948" width="2.85546875" style="2" customWidth="1"/>
    <col min="7949" max="7949" width="10.85546875" style="2" customWidth="1"/>
    <col min="7950" max="7950" width="2.85546875" style="2" customWidth="1"/>
    <col min="7951" max="8192" width="9.140625" style="2"/>
    <col min="8193" max="8193" width="2.85546875" style="2" customWidth="1"/>
    <col min="8194" max="8194" width="45.85546875" style="2" customWidth="1"/>
    <col min="8195" max="8195" width="8.85546875" style="2" customWidth="1"/>
    <col min="8196" max="8196" width="2.85546875" style="2" customWidth="1"/>
    <col min="8197" max="8198" width="15.7109375" style="2" customWidth="1"/>
    <col min="8199" max="8199" width="2.85546875" style="2" customWidth="1"/>
    <col min="8200" max="8200" width="10.85546875" style="2" customWidth="1"/>
    <col min="8201" max="8201" width="2.85546875" style="2" customWidth="1"/>
    <col min="8202" max="8203" width="15.7109375" style="2" customWidth="1"/>
    <col min="8204" max="8204" width="2.85546875" style="2" customWidth="1"/>
    <col min="8205" max="8205" width="10.85546875" style="2" customWidth="1"/>
    <col min="8206" max="8206" width="2.85546875" style="2" customWidth="1"/>
    <col min="8207" max="8448" width="9.140625" style="2"/>
    <col min="8449" max="8449" width="2.85546875" style="2" customWidth="1"/>
    <col min="8450" max="8450" width="45.85546875" style="2" customWidth="1"/>
    <col min="8451" max="8451" width="8.85546875" style="2" customWidth="1"/>
    <col min="8452" max="8452" width="2.85546875" style="2" customWidth="1"/>
    <col min="8453" max="8454" width="15.7109375" style="2" customWidth="1"/>
    <col min="8455" max="8455" width="2.85546875" style="2" customWidth="1"/>
    <col min="8456" max="8456" width="10.85546875" style="2" customWidth="1"/>
    <col min="8457" max="8457" width="2.85546875" style="2" customWidth="1"/>
    <col min="8458" max="8459" width="15.7109375" style="2" customWidth="1"/>
    <col min="8460" max="8460" width="2.85546875" style="2" customWidth="1"/>
    <col min="8461" max="8461" width="10.85546875" style="2" customWidth="1"/>
    <col min="8462" max="8462" width="2.85546875" style="2" customWidth="1"/>
    <col min="8463" max="8704" width="9.140625" style="2"/>
    <col min="8705" max="8705" width="2.85546875" style="2" customWidth="1"/>
    <col min="8706" max="8706" width="45.85546875" style="2" customWidth="1"/>
    <col min="8707" max="8707" width="8.85546875" style="2" customWidth="1"/>
    <col min="8708" max="8708" width="2.85546875" style="2" customWidth="1"/>
    <col min="8709" max="8710" width="15.7109375" style="2" customWidth="1"/>
    <col min="8711" max="8711" width="2.85546875" style="2" customWidth="1"/>
    <col min="8712" max="8712" width="10.85546875" style="2" customWidth="1"/>
    <col min="8713" max="8713" width="2.85546875" style="2" customWidth="1"/>
    <col min="8714" max="8715" width="15.7109375" style="2" customWidth="1"/>
    <col min="8716" max="8716" width="2.85546875" style="2" customWidth="1"/>
    <col min="8717" max="8717" width="10.85546875" style="2" customWidth="1"/>
    <col min="8718" max="8718" width="2.85546875" style="2" customWidth="1"/>
    <col min="8719" max="8960" width="9.140625" style="2"/>
    <col min="8961" max="8961" width="2.85546875" style="2" customWidth="1"/>
    <col min="8962" max="8962" width="45.85546875" style="2" customWidth="1"/>
    <col min="8963" max="8963" width="8.85546875" style="2" customWidth="1"/>
    <col min="8964" max="8964" width="2.85546875" style="2" customWidth="1"/>
    <col min="8965" max="8966" width="15.7109375" style="2" customWidth="1"/>
    <col min="8967" max="8967" width="2.85546875" style="2" customWidth="1"/>
    <col min="8968" max="8968" width="10.85546875" style="2" customWidth="1"/>
    <col min="8969" max="8969" width="2.85546875" style="2" customWidth="1"/>
    <col min="8970" max="8971" width="15.7109375" style="2" customWidth="1"/>
    <col min="8972" max="8972" width="2.85546875" style="2" customWidth="1"/>
    <col min="8973" max="8973" width="10.85546875" style="2" customWidth="1"/>
    <col min="8974" max="8974" width="2.85546875" style="2" customWidth="1"/>
    <col min="8975" max="9216" width="9.140625" style="2"/>
    <col min="9217" max="9217" width="2.85546875" style="2" customWidth="1"/>
    <col min="9218" max="9218" width="45.85546875" style="2" customWidth="1"/>
    <col min="9219" max="9219" width="8.85546875" style="2" customWidth="1"/>
    <col min="9220" max="9220" width="2.85546875" style="2" customWidth="1"/>
    <col min="9221" max="9222" width="15.7109375" style="2" customWidth="1"/>
    <col min="9223" max="9223" width="2.85546875" style="2" customWidth="1"/>
    <col min="9224" max="9224" width="10.85546875" style="2" customWidth="1"/>
    <col min="9225" max="9225" width="2.85546875" style="2" customWidth="1"/>
    <col min="9226" max="9227" width="15.7109375" style="2" customWidth="1"/>
    <col min="9228" max="9228" width="2.85546875" style="2" customWidth="1"/>
    <col min="9229" max="9229" width="10.85546875" style="2" customWidth="1"/>
    <col min="9230" max="9230" width="2.85546875" style="2" customWidth="1"/>
    <col min="9231" max="9472" width="9.140625" style="2"/>
    <col min="9473" max="9473" width="2.85546875" style="2" customWidth="1"/>
    <col min="9474" max="9474" width="45.85546875" style="2" customWidth="1"/>
    <col min="9475" max="9475" width="8.85546875" style="2" customWidth="1"/>
    <col min="9476" max="9476" width="2.85546875" style="2" customWidth="1"/>
    <col min="9477" max="9478" width="15.7109375" style="2" customWidth="1"/>
    <col min="9479" max="9479" width="2.85546875" style="2" customWidth="1"/>
    <col min="9480" max="9480" width="10.85546875" style="2" customWidth="1"/>
    <col min="9481" max="9481" width="2.85546875" style="2" customWidth="1"/>
    <col min="9482" max="9483" width="15.7109375" style="2" customWidth="1"/>
    <col min="9484" max="9484" width="2.85546875" style="2" customWidth="1"/>
    <col min="9485" max="9485" width="10.85546875" style="2" customWidth="1"/>
    <col min="9486" max="9486" width="2.85546875" style="2" customWidth="1"/>
    <col min="9487" max="9728" width="9.140625" style="2"/>
    <col min="9729" max="9729" width="2.85546875" style="2" customWidth="1"/>
    <col min="9730" max="9730" width="45.85546875" style="2" customWidth="1"/>
    <col min="9731" max="9731" width="8.85546875" style="2" customWidth="1"/>
    <col min="9732" max="9732" width="2.85546875" style="2" customWidth="1"/>
    <col min="9733" max="9734" width="15.7109375" style="2" customWidth="1"/>
    <col min="9735" max="9735" width="2.85546875" style="2" customWidth="1"/>
    <col min="9736" max="9736" width="10.85546875" style="2" customWidth="1"/>
    <col min="9737" max="9737" width="2.85546875" style="2" customWidth="1"/>
    <col min="9738" max="9739" width="15.7109375" style="2" customWidth="1"/>
    <col min="9740" max="9740" width="2.85546875" style="2" customWidth="1"/>
    <col min="9741" max="9741" width="10.85546875" style="2" customWidth="1"/>
    <col min="9742" max="9742" width="2.85546875" style="2" customWidth="1"/>
    <col min="9743" max="9984" width="9.140625" style="2"/>
    <col min="9985" max="9985" width="2.85546875" style="2" customWidth="1"/>
    <col min="9986" max="9986" width="45.85546875" style="2" customWidth="1"/>
    <col min="9987" max="9987" width="8.85546875" style="2" customWidth="1"/>
    <col min="9988" max="9988" width="2.85546875" style="2" customWidth="1"/>
    <col min="9989" max="9990" width="15.7109375" style="2" customWidth="1"/>
    <col min="9991" max="9991" width="2.85546875" style="2" customWidth="1"/>
    <col min="9992" max="9992" width="10.85546875" style="2" customWidth="1"/>
    <col min="9993" max="9993" width="2.85546875" style="2" customWidth="1"/>
    <col min="9994" max="9995" width="15.7109375" style="2" customWidth="1"/>
    <col min="9996" max="9996" width="2.85546875" style="2" customWidth="1"/>
    <col min="9997" max="9997" width="10.85546875" style="2" customWidth="1"/>
    <col min="9998" max="9998" width="2.85546875" style="2" customWidth="1"/>
    <col min="9999" max="10240" width="9.140625" style="2"/>
    <col min="10241" max="10241" width="2.85546875" style="2" customWidth="1"/>
    <col min="10242" max="10242" width="45.85546875" style="2" customWidth="1"/>
    <col min="10243" max="10243" width="8.85546875" style="2" customWidth="1"/>
    <col min="10244" max="10244" width="2.85546875" style="2" customWidth="1"/>
    <col min="10245" max="10246" width="15.7109375" style="2" customWidth="1"/>
    <col min="10247" max="10247" width="2.85546875" style="2" customWidth="1"/>
    <col min="10248" max="10248" width="10.85546875" style="2" customWidth="1"/>
    <col min="10249" max="10249" width="2.85546875" style="2" customWidth="1"/>
    <col min="10250" max="10251" width="15.7109375" style="2" customWidth="1"/>
    <col min="10252" max="10252" width="2.85546875" style="2" customWidth="1"/>
    <col min="10253" max="10253" width="10.85546875" style="2" customWidth="1"/>
    <col min="10254" max="10254" width="2.85546875" style="2" customWidth="1"/>
    <col min="10255" max="10496" width="9.140625" style="2"/>
    <col min="10497" max="10497" width="2.85546875" style="2" customWidth="1"/>
    <col min="10498" max="10498" width="45.85546875" style="2" customWidth="1"/>
    <col min="10499" max="10499" width="8.85546875" style="2" customWidth="1"/>
    <col min="10500" max="10500" width="2.85546875" style="2" customWidth="1"/>
    <col min="10501" max="10502" width="15.7109375" style="2" customWidth="1"/>
    <col min="10503" max="10503" width="2.85546875" style="2" customWidth="1"/>
    <col min="10504" max="10504" width="10.85546875" style="2" customWidth="1"/>
    <col min="10505" max="10505" width="2.85546875" style="2" customWidth="1"/>
    <col min="10506" max="10507" width="15.7109375" style="2" customWidth="1"/>
    <col min="10508" max="10508" width="2.85546875" style="2" customWidth="1"/>
    <col min="10509" max="10509" width="10.85546875" style="2" customWidth="1"/>
    <col min="10510" max="10510" width="2.85546875" style="2" customWidth="1"/>
    <col min="10511" max="10752" width="9.140625" style="2"/>
    <col min="10753" max="10753" width="2.85546875" style="2" customWidth="1"/>
    <col min="10754" max="10754" width="45.85546875" style="2" customWidth="1"/>
    <col min="10755" max="10755" width="8.85546875" style="2" customWidth="1"/>
    <col min="10756" max="10756" width="2.85546875" style="2" customWidth="1"/>
    <col min="10757" max="10758" width="15.7109375" style="2" customWidth="1"/>
    <col min="10759" max="10759" width="2.85546875" style="2" customWidth="1"/>
    <col min="10760" max="10760" width="10.85546875" style="2" customWidth="1"/>
    <col min="10761" max="10761" width="2.85546875" style="2" customWidth="1"/>
    <col min="10762" max="10763" width="15.7109375" style="2" customWidth="1"/>
    <col min="10764" max="10764" width="2.85546875" style="2" customWidth="1"/>
    <col min="10765" max="10765" width="10.85546875" style="2" customWidth="1"/>
    <col min="10766" max="10766" width="2.85546875" style="2" customWidth="1"/>
    <col min="10767" max="11008" width="9.140625" style="2"/>
    <col min="11009" max="11009" width="2.85546875" style="2" customWidth="1"/>
    <col min="11010" max="11010" width="45.85546875" style="2" customWidth="1"/>
    <col min="11011" max="11011" width="8.85546875" style="2" customWidth="1"/>
    <col min="11012" max="11012" width="2.85546875" style="2" customWidth="1"/>
    <col min="11013" max="11014" width="15.7109375" style="2" customWidth="1"/>
    <col min="11015" max="11015" width="2.85546875" style="2" customWidth="1"/>
    <col min="11016" max="11016" width="10.85546875" style="2" customWidth="1"/>
    <col min="11017" max="11017" width="2.85546875" style="2" customWidth="1"/>
    <col min="11018" max="11019" width="15.7109375" style="2" customWidth="1"/>
    <col min="11020" max="11020" width="2.85546875" style="2" customWidth="1"/>
    <col min="11021" max="11021" width="10.85546875" style="2" customWidth="1"/>
    <col min="11022" max="11022" width="2.85546875" style="2" customWidth="1"/>
    <col min="11023" max="11264" width="9.140625" style="2"/>
    <col min="11265" max="11265" width="2.85546875" style="2" customWidth="1"/>
    <col min="11266" max="11266" width="45.85546875" style="2" customWidth="1"/>
    <col min="11267" max="11267" width="8.85546875" style="2" customWidth="1"/>
    <col min="11268" max="11268" width="2.85546875" style="2" customWidth="1"/>
    <col min="11269" max="11270" width="15.7109375" style="2" customWidth="1"/>
    <col min="11271" max="11271" width="2.85546875" style="2" customWidth="1"/>
    <col min="11272" max="11272" width="10.85546875" style="2" customWidth="1"/>
    <col min="11273" max="11273" width="2.85546875" style="2" customWidth="1"/>
    <col min="11274" max="11275" width="15.7109375" style="2" customWidth="1"/>
    <col min="11276" max="11276" width="2.85546875" style="2" customWidth="1"/>
    <col min="11277" max="11277" width="10.85546875" style="2" customWidth="1"/>
    <col min="11278" max="11278" width="2.85546875" style="2" customWidth="1"/>
    <col min="11279" max="11520" width="9.140625" style="2"/>
    <col min="11521" max="11521" width="2.85546875" style="2" customWidth="1"/>
    <col min="11522" max="11522" width="45.85546875" style="2" customWidth="1"/>
    <col min="11523" max="11523" width="8.85546875" style="2" customWidth="1"/>
    <col min="11524" max="11524" width="2.85546875" style="2" customWidth="1"/>
    <col min="11525" max="11526" width="15.7109375" style="2" customWidth="1"/>
    <col min="11527" max="11527" width="2.85546875" style="2" customWidth="1"/>
    <col min="11528" max="11528" width="10.85546875" style="2" customWidth="1"/>
    <col min="11529" max="11529" width="2.85546875" style="2" customWidth="1"/>
    <col min="11530" max="11531" width="15.7109375" style="2" customWidth="1"/>
    <col min="11532" max="11532" width="2.85546875" style="2" customWidth="1"/>
    <col min="11533" max="11533" width="10.85546875" style="2" customWidth="1"/>
    <col min="11534" max="11534" width="2.85546875" style="2" customWidth="1"/>
    <col min="11535" max="11776" width="9.140625" style="2"/>
    <col min="11777" max="11777" width="2.85546875" style="2" customWidth="1"/>
    <col min="11778" max="11778" width="45.85546875" style="2" customWidth="1"/>
    <col min="11779" max="11779" width="8.85546875" style="2" customWidth="1"/>
    <col min="11780" max="11780" width="2.85546875" style="2" customWidth="1"/>
    <col min="11781" max="11782" width="15.7109375" style="2" customWidth="1"/>
    <col min="11783" max="11783" width="2.85546875" style="2" customWidth="1"/>
    <col min="11784" max="11784" width="10.85546875" style="2" customWidth="1"/>
    <col min="11785" max="11785" width="2.85546875" style="2" customWidth="1"/>
    <col min="11786" max="11787" width="15.7109375" style="2" customWidth="1"/>
    <col min="11788" max="11788" width="2.85546875" style="2" customWidth="1"/>
    <col min="11789" max="11789" width="10.85546875" style="2" customWidth="1"/>
    <col min="11790" max="11790" width="2.85546875" style="2" customWidth="1"/>
    <col min="11791" max="12032" width="9.140625" style="2"/>
    <col min="12033" max="12033" width="2.85546875" style="2" customWidth="1"/>
    <col min="12034" max="12034" width="45.85546875" style="2" customWidth="1"/>
    <col min="12035" max="12035" width="8.85546875" style="2" customWidth="1"/>
    <col min="12036" max="12036" width="2.85546875" style="2" customWidth="1"/>
    <col min="12037" max="12038" width="15.7109375" style="2" customWidth="1"/>
    <col min="12039" max="12039" width="2.85546875" style="2" customWidth="1"/>
    <col min="12040" max="12040" width="10.85546875" style="2" customWidth="1"/>
    <col min="12041" max="12041" width="2.85546875" style="2" customWidth="1"/>
    <col min="12042" max="12043" width="15.7109375" style="2" customWidth="1"/>
    <col min="12044" max="12044" width="2.85546875" style="2" customWidth="1"/>
    <col min="12045" max="12045" width="10.85546875" style="2" customWidth="1"/>
    <col min="12046" max="12046" width="2.85546875" style="2" customWidth="1"/>
    <col min="12047" max="12288" width="9.140625" style="2"/>
    <col min="12289" max="12289" width="2.85546875" style="2" customWidth="1"/>
    <col min="12290" max="12290" width="45.85546875" style="2" customWidth="1"/>
    <col min="12291" max="12291" width="8.85546875" style="2" customWidth="1"/>
    <col min="12292" max="12292" width="2.85546875" style="2" customWidth="1"/>
    <col min="12293" max="12294" width="15.7109375" style="2" customWidth="1"/>
    <col min="12295" max="12295" width="2.85546875" style="2" customWidth="1"/>
    <col min="12296" max="12296" width="10.85546875" style="2" customWidth="1"/>
    <col min="12297" max="12297" width="2.85546875" style="2" customWidth="1"/>
    <col min="12298" max="12299" width="15.7109375" style="2" customWidth="1"/>
    <col min="12300" max="12300" width="2.85546875" style="2" customWidth="1"/>
    <col min="12301" max="12301" width="10.85546875" style="2" customWidth="1"/>
    <col min="12302" max="12302" width="2.85546875" style="2" customWidth="1"/>
    <col min="12303" max="12544" width="9.140625" style="2"/>
    <col min="12545" max="12545" width="2.85546875" style="2" customWidth="1"/>
    <col min="12546" max="12546" width="45.85546875" style="2" customWidth="1"/>
    <col min="12547" max="12547" width="8.85546875" style="2" customWidth="1"/>
    <col min="12548" max="12548" width="2.85546875" style="2" customWidth="1"/>
    <col min="12549" max="12550" width="15.7109375" style="2" customWidth="1"/>
    <col min="12551" max="12551" width="2.85546875" style="2" customWidth="1"/>
    <col min="12552" max="12552" width="10.85546875" style="2" customWidth="1"/>
    <col min="12553" max="12553" width="2.85546875" style="2" customWidth="1"/>
    <col min="12554" max="12555" width="15.7109375" style="2" customWidth="1"/>
    <col min="12556" max="12556" width="2.85546875" style="2" customWidth="1"/>
    <col min="12557" max="12557" width="10.85546875" style="2" customWidth="1"/>
    <col min="12558" max="12558" width="2.85546875" style="2" customWidth="1"/>
    <col min="12559" max="12800" width="9.140625" style="2"/>
    <col min="12801" max="12801" width="2.85546875" style="2" customWidth="1"/>
    <col min="12802" max="12802" width="45.85546875" style="2" customWidth="1"/>
    <col min="12803" max="12803" width="8.85546875" style="2" customWidth="1"/>
    <col min="12804" max="12804" width="2.85546875" style="2" customWidth="1"/>
    <col min="12805" max="12806" width="15.7109375" style="2" customWidth="1"/>
    <col min="12807" max="12807" width="2.85546875" style="2" customWidth="1"/>
    <col min="12808" max="12808" width="10.85546875" style="2" customWidth="1"/>
    <col min="12809" max="12809" width="2.85546875" style="2" customWidth="1"/>
    <col min="12810" max="12811" width="15.7109375" style="2" customWidth="1"/>
    <col min="12812" max="12812" width="2.85546875" style="2" customWidth="1"/>
    <col min="12813" max="12813" width="10.85546875" style="2" customWidth="1"/>
    <col min="12814" max="12814" width="2.85546875" style="2" customWidth="1"/>
    <col min="12815" max="13056" width="9.140625" style="2"/>
    <col min="13057" max="13057" width="2.85546875" style="2" customWidth="1"/>
    <col min="13058" max="13058" width="45.85546875" style="2" customWidth="1"/>
    <col min="13059" max="13059" width="8.85546875" style="2" customWidth="1"/>
    <col min="13060" max="13060" width="2.85546875" style="2" customWidth="1"/>
    <col min="13061" max="13062" width="15.7109375" style="2" customWidth="1"/>
    <col min="13063" max="13063" width="2.85546875" style="2" customWidth="1"/>
    <col min="13064" max="13064" width="10.85546875" style="2" customWidth="1"/>
    <col min="13065" max="13065" width="2.85546875" style="2" customWidth="1"/>
    <col min="13066" max="13067" width="15.7109375" style="2" customWidth="1"/>
    <col min="13068" max="13068" width="2.85546875" style="2" customWidth="1"/>
    <col min="13069" max="13069" width="10.85546875" style="2" customWidth="1"/>
    <col min="13070" max="13070" width="2.85546875" style="2" customWidth="1"/>
    <col min="13071" max="13312" width="9.140625" style="2"/>
    <col min="13313" max="13313" width="2.85546875" style="2" customWidth="1"/>
    <col min="13314" max="13314" width="45.85546875" style="2" customWidth="1"/>
    <col min="13315" max="13315" width="8.85546875" style="2" customWidth="1"/>
    <col min="13316" max="13316" width="2.85546875" style="2" customWidth="1"/>
    <col min="13317" max="13318" width="15.7109375" style="2" customWidth="1"/>
    <col min="13319" max="13319" width="2.85546875" style="2" customWidth="1"/>
    <col min="13320" max="13320" width="10.85546875" style="2" customWidth="1"/>
    <col min="13321" max="13321" width="2.85546875" style="2" customWidth="1"/>
    <col min="13322" max="13323" width="15.7109375" style="2" customWidth="1"/>
    <col min="13324" max="13324" width="2.85546875" style="2" customWidth="1"/>
    <col min="13325" max="13325" width="10.85546875" style="2" customWidth="1"/>
    <col min="13326" max="13326" width="2.85546875" style="2" customWidth="1"/>
    <col min="13327" max="13568" width="9.140625" style="2"/>
    <col min="13569" max="13569" width="2.85546875" style="2" customWidth="1"/>
    <col min="13570" max="13570" width="45.85546875" style="2" customWidth="1"/>
    <col min="13571" max="13571" width="8.85546875" style="2" customWidth="1"/>
    <col min="13572" max="13572" width="2.85546875" style="2" customWidth="1"/>
    <col min="13573" max="13574" width="15.7109375" style="2" customWidth="1"/>
    <col min="13575" max="13575" width="2.85546875" style="2" customWidth="1"/>
    <col min="13576" max="13576" width="10.85546875" style="2" customWidth="1"/>
    <col min="13577" max="13577" width="2.85546875" style="2" customWidth="1"/>
    <col min="13578" max="13579" width="15.7109375" style="2" customWidth="1"/>
    <col min="13580" max="13580" width="2.85546875" style="2" customWidth="1"/>
    <col min="13581" max="13581" width="10.85546875" style="2" customWidth="1"/>
    <col min="13582" max="13582" width="2.85546875" style="2" customWidth="1"/>
    <col min="13583" max="13824" width="9.140625" style="2"/>
    <col min="13825" max="13825" width="2.85546875" style="2" customWidth="1"/>
    <col min="13826" max="13826" width="45.85546875" style="2" customWidth="1"/>
    <col min="13827" max="13827" width="8.85546875" style="2" customWidth="1"/>
    <col min="13828" max="13828" width="2.85546875" style="2" customWidth="1"/>
    <col min="13829" max="13830" width="15.7109375" style="2" customWidth="1"/>
    <col min="13831" max="13831" width="2.85546875" style="2" customWidth="1"/>
    <col min="13832" max="13832" width="10.85546875" style="2" customWidth="1"/>
    <col min="13833" max="13833" width="2.85546875" style="2" customWidth="1"/>
    <col min="13834" max="13835" width="15.7109375" style="2" customWidth="1"/>
    <col min="13836" max="13836" width="2.85546875" style="2" customWidth="1"/>
    <col min="13837" max="13837" width="10.85546875" style="2" customWidth="1"/>
    <col min="13838" max="13838" width="2.85546875" style="2" customWidth="1"/>
    <col min="13839" max="14080" width="9.140625" style="2"/>
    <col min="14081" max="14081" width="2.85546875" style="2" customWidth="1"/>
    <col min="14082" max="14082" width="45.85546875" style="2" customWidth="1"/>
    <col min="14083" max="14083" width="8.85546875" style="2" customWidth="1"/>
    <col min="14084" max="14084" width="2.85546875" style="2" customWidth="1"/>
    <col min="14085" max="14086" width="15.7109375" style="2" customWidth="1"/>
    <col min="14087" max="14087" width="2.85546875" style="2" customWidth="1"/>
    <col min="14088" max="14088" width="10.85546875" style="2" customWidth="1"/>
    <col min="14089" max="14089" width="2.85546875" style="2" customWidth="1"/>
    <col min="14090" max="14091" width="15.7109375" style="2" customWidth="1"/>
    <col min="14092" max="14092" width="2.85546875" style="2" customWidth="1"/>
    <col min="14093" max="14093" width="10.85546875" style="2" customWidth="1"/>
    <col min="14094" max="14094" width="2.85546875" style="2" customWidth="1"/>
    <col min="14095" max="14336" width="9.140625" style="2"/>
    <col min="14337" max="14337" width="2.85546875" style="2" customWidth="1"/>
    <col min="14338" max="14338" width="45.85546875" style="2" customWidth="1"/>
    <col min="14339" max="14339" width="8.85546875" style="2" customWidth="1"/>
    <col min="14340" max="14340" width="2.85546875" style="2" customWidth="1"/>
    <col min="14341" max="14342" width="15.7109375" style="2" customWidth="1"/>
    <col min="14343" max="14343" width="2.85546875" style="2" customWidth="1"/>
    <col min="14344" max="14344" width="10.85546875" style="2" customWidth="1"/>
    <col min="14345" max="14345" width="2.85546875" style="2" customWidth="1"/>
    <col min="14346" max="14347" width="15.7109375" style="2" customWidth="1"/>
    <col min="14348" max="14348" width="2.85546875" style="2" customWidth="1"/>
    <col min="14349" max="14349" width="10.85546875" style="2" customWidth="1"/>
    <col min="14350" max="14350" width="2.85546875" style="2" customWidth="1"/>
    <col min="14351" max="14592" width="9.140625" style="2"/>
    <col min="14593" max="14593" width="2.85546875" style="2" customWidth="1"/>
    <col min="14594" max="14594" width="45.85546875" style="2" customWidth="1"/>
    <col min="14595" max="14595" width="8.85546875" style="2" customWidth="1"/>
    <col min="14596" max="14596" width="2.85546875" style="2" customWidth="1"/>
    <col min="14597" max="14598" width="15.7109375" style="2" customWidth="1"/>
    <col min="14599" max="14599" width="2.85546875" style="2" customWidth="1"/>
    <col min="14600" max="14600" width="10.85546875" style="2" customWidth="1"/>
    <col min="14601" max="14601" width="2.85546875" style="2" customWidth="1"/>
    <col min="14602" max="14603" width="15.7109375" style="2" customWidth="1"/>
    <col min="14604" max="14604" width="2.85546875" style="2" customWidth="1"/>
    <col min="14605" max="14605" width="10.85546875" style="2" customWidth="1"/>
    <col min="14606" max="14606" width="2.85546875" style="2" customWidth="1"/>
    <col min="14607" max="14848" width="9.140625" style="2"/>
    <col min="14849" max="14849" width="2.85546875" style="2" customWidth="1"/>
    <col min="14850" max="14850" width="45.85546875" style="2" customWidth="1"/>
    <col min="14851" max="14851" width="8.85546875" style="2" customWidth="1"/>
    <col min="14852" max="14852" width="2.85546875" style="2" customWidth="1"/>
    <col min="14853" max="14854" width="15.7109375" style="2" customWidth="1"/>
    <col min="14855" max="14855" width="2.85546875" style="2" customWidth="1"/>
    <col min="14856" max="14856" width="10.85546875" style="2" customWidth="1"/>
    <col min="14857" max="14857" width="2.85546875" style="2" customWidth="1"/>
    <col min="14858" max="14859" width="15.7109375" style="2" customWidth="1"/>
    <col min="14860" max="14860" width="2.85546875" style="2" customWidth="1"/>
    <col min="14861" max="14861" width="10.85546875" style="2" customWidth="1"/>
    <col min="14862" max="14862" width="2.85546875" style="2" customWidth="1"/>
    <col min="14863" max="15104" width="9.140625" style="2"/>
    <col min="15105" max="15105" width="2.85546875" style="2" customWidth="1"/>
    <col min="15106" max="15106" width="45.85546875" style="2" customWidth="1"/>
    <col min="15107" max="15107" width="8.85546875" style="2" customWidth="1"/>
    <col min="15108" max="15108" width="2.85546875" style="2" customWidth="1"/>
    <col min="15109" max="15110" width="15.7109375" style="2" customWidth="1"/>
    <col min="15111" max="15111" width="2.85546875" style="2" customWidth="1"/>
    <col min="15112" max="15112" width="10.85546875" style="2" customWidth="1"/>
    <col min="15113" max="15113" width="2.85546875" style="2" customWidth="1"/>
    <col min="15114" max="15115" width="15.7109375" style="2" customWidth="1"/>
    <col min="15116" max="15116" width="2.85546875" style="2" customWidth="1"/>
    <col min="15117" max="15117" width="10.85546875" style="2" customWidth="1"/>
    <col min="15118" max="15118" width="2.85546875" style="2" customWidth="1"/>
    <col min="15119" max="15360" width="9.140625" style="2"/>
    <col min="15361" max="15361" width="2.85546875" style="2" customWidth="1"/>
    <col min="15362" max="15362" width="45.85546875" style="2" customWidth="1"/>
    <col min="15363" max="15363" width="8.85546875" style="2" customWidth="1"/>
    <col min="15364" max="15364" width="2.85546875" style="2" customWidth="1"/>
    <col min="15365" max="15366" width="15.7109375" style="2" customWidth="1"/>
    <col min="15367" max="15367" width="2.85546875" style="2" customWidth="1"/>
    <col min="15368" max="15368" width="10.85546875" style="2" customWidth="1"/>
    <col min="15369" max="15369" width="2.85546875" style="2" customWidth="1"/>
    <col min="15370" max="15371" width="15.7109375" style="2" customWidth="1"/>
    <col min="15372" max="15372" width="2.85546875" style="2" customWidth="1"/>
    <col min="15373" max="15373" width="10.85546875" style="2" customWidth="1"/>
    <col min="15374" max="15374" width="2.85546875" style="2" customWidth="1"/>
    <col min="15375" max="15616" width="9.140625" style="2"/>
    <col min="15617" max="15617" width="2.85546875" style="2" customWidth="1"/>
    <col min="15618" max="15618" width="45.85546875" style="2" customWidth="1"/>
    <col min="15619" max="15619" width="8.85546875" style="2" customWidth="1"/>
    <col min="15620" max="15620" width="2.85546875" style="2" customWidth="1"/>
    <col min="15621" max="15622" width="15.7109375" style="2" customWidth="1"/>
    <col min="15623" max="15623" width="2.85546875" style="2" customWidth="1"/>
    <col min="15624" max="15624" width="10.85546875" style="2" customWidth="1"/>
    <col min="15625" max="15625" width="2.85546875" style="2" customWidth="1"/>
    <col min="15626" max="15627" width="15.7109375" style="2" customWidth="1"/>
    <col min="15628" max="15628" width="2.85546875" style="2" customWidth="1"/>
    <col min="15629" max="15629" width="10.85546875" style="2" customWidth="1"/>
    <col min="15630" max="15630" width="2.85546875" style="2" customWidth="1"/>
    <col min="15631" max="15872" width="9.140625" style="2"/>
    <col min="15873" max="15873" width="2.85546875" style="2" customWidth="1"/>
    <col min="15874" max="15874" width="45.85546875" style="2" customWidth="1"/>
    <col min="15875" max="15875" width="8.85546875" style="2" customWidth="1"/>
    <col min="15876" max="15876" width="2.85546875" style="2" customWidth="1"/>
    <col min="15877" max="15878" width="15.7109375" style="2" customWidth="1"/>
    <col min="15879" max="15879" width="2.85546875" style="2" customWidth="1"/>
    <col min="15880" max="15880" width="10.85546875" style="2" customWidth="1"/>
    <col min="15881" max="15881" width="2.85546875" style="2" customWidth="1"/>
    <col min="15882" max="15883" width="15.7109375" style="2" customWidth="1"/>
    <col min="15884" max="15884" width="2.85546875" style="2" customWidth="1"/>
    <col min="15885" max="15885" width="10.85546875" style="2" customWidth="1"/>
    <col min="15886" max="15886" width="2.85546875" style="2" customWidth="1"/>
    <col min="15887" max="16128" width="9.140625" style="2"/>
    <col min="16129" max="16129" width="2.85546875" style="2" customWidth="1"/>
    <col min="16130" max="16130" width="45.85546875" style="2" customWidth="1"/>
    <col min="16131" max="16131" width="8.85546875" style="2" customWidth="1"/>
    <col min="16132" max="16132" width="2.85546875" style="2" customWidth="1"/>
    <col min="16133" max="16134" width="15.7109375" style="2" customWidth="1"/>
    <col min="16135" max="16135" width="2.85546875" style="2" customWidth="1"/>
    <col min="16136" max="16136" width="10.85546875" style="2" customWidth="1"/>
    <col min="16137" max="16137" width="2.85546875" style="2" customWidth="1"/>
    <col min="16138" max="16139" width="15.7109375" style="2" customWidth="1"/>
    <col min="16140" max="16140" width="2.85546875" style="2" customWidth="1"/>
    <col min="16141" max="16141" width="10.85546875" style="2" customWidth="1"/>
    <col min="16142" max="16142" width="2.85546875" style="2" customWidth="1"/>
    <col min="16143" max="16384" width="9.140625" style="2"/>
  </cols>
  <sheetData>
    <row r="2" spans="2:23" ht="12" customHeight="1" x14ac:dyDescent="0.25">
      <c r="B2" s="240" t="s">
        <v>556</v>
      </c>
    </row>
    <row r="3" spans="2:23" ht="12" customHeight="1" x14ac:dyDescent="0.25">
      <c r="B3" s="240" t="s">
        <v>557</v>
      </c>
    </row>
    <row r="4" spans="2:23" ht="12" customHeight="1" x14ac:dyDescent="0.25">
      <c r="B4" s="2032" t="s">
        <v>558</v>
      </c>
      <c r="C4" s="2038" t="s">
        <v>559</v>
      </c>
      <c r="E4" s="2038" t="s">
        <v>560</v>
      </c>
      <c r="F4" s="2038" t="s">
        <v>561</v>
      </c>
      <c r="G4" s="516"/>
      <c r="H4" s="2038" t="s">
        <v>207</v>
      </c>
      <c r="I4" s="516"/>
      <c r="J4" s="2038" t="s">
        <v>562</v>
      </c>
      <c r="K4" s="2038" t="s">
        <v>563</v>
      </c>
      <c r="L4" s="516"/>
      <c r="M4" s="2038" t="s">
        <v>564</v>
      </c>
    </row>
    <row r="5" spans="2:23" ht="12" customHeight="1" x14ac:dyDescent="0.25">
      <c r="B5" s="2033"/>
      <c r="C5" s="2039"/>
      <c r="E5" s="2039"/>
      <c r="F5" s="2039"/>
      <c r="G5" s="516"/>
      <c r="H5" s="2039"/>
      <c r="I5" s="516"/>
      <c r="J5" s="2039"/>
      <c r="K5" s="2039"/>
      <c r="L5" s="516"/>
      <c r="M5" s="2039"/>
    </row>
    <row r="6" spans="2:23" ht="12" customHeight="1" x14ac:dyDescent="0.25">
      <c r="B6" s="2034"/>
      <c r="C6" s="2040"/>
      <c r="E6" s="2040"/>
      <c r="F6" s="2040"/>
      <c r="G6" s="516"/>
      <c r="H6" s="2040"/>
      <c r="I6" s="516"/>
      <c r="J6" s="2040"/>
      <c r="K6" s="2040"/>
      <c r="L6" s="516"/>
      <c r="M6" s="2040"/>
    </row>
    <row r="7" spans="2:23" ht="12" customHeight="1" x14ac:dyDescent="0.25"/>
    <row r="8" spans="2:23" ht="12" customHeight="1" x14ac:dyDescent="0.25">
      <c r="B8" s="517" t="s">
        <v>11</v>
      </c>
      <c r="O8" s="148"/>
      <c r="P8" s="148"/>
      <c r="Q8" s="148"/>
    </row>
    <row r="9" spans="2:23" ht="12" customHeight="1" x14ac:dyDescent="0.25">
      <c r="B9" s="141" t="s">
        <v>135</v>
      </c>
      <c r="C9" s="145" t="s">
        <v>565</v>
      </c>
      <c r="E9" s="1852">
        <v>2</v>
      </c>
      <c r="F9" s="1853">
        <v>2</v>
      </c>
      <c r="H9" s="1522">
        <f>(E9-F9)/F9</f>
        <v>0</v>
      </c>
      <c r="J9" s="1858">
        <v>2</v>
      </c>
      <c r="K9" s="1853">
        <v>2</v>
      </c>
      <c r="M9" s="1523">
        <f>(J9-K9)/K9</f>
        <v>0</v>
      </c>
      <c r="O9" s="753"/>
      <c r="P9" s="753"/>
      <c r="Q9" s="148"/>
    </row>
    <row r="10" spans="2:23" ht="12" customHeight="1" x14ac:dyDescent="0.25">
      <c r="B10" s="142" t="s">
        <v>210</v>
      </c>
      <c r="C10" s="146" t="s">
        <v>26</v>
      </c>
      <c r="E10" s="1854">
        <v>1</v>
      </c>
      <c r="F10" s="1855">
        <v>1</v>
      </c>
      <c r="H10" s="1523">
        <f t="shared" ref="H10:H11" si="0">(E10-F10)/F10</f>
        <v>0</v>
      </c>
      <c r="J10" s="1859">
        <v>1</v>
      </c>
      <c r="K10" s="1855">
        <v>1</v>
      </c>
      <c r="M10" s="1523">
        <f t="shared" ref="M10:M32" si="1">(J10-K10)/K10</f>
        <v>0</v>
      </c>
      <c r="O10" s="753"/>
      <c r="P10" s="753"/>
      <c r="Q10" s="148"/>
    </row>
    <row r="11" spans="2:23" ht="12" customHeight="1" x14ac:dyDescent="0.25">
      <c r="B11" s="142" t="s">
        <v>12</v>
      </c>
      <c r="C11" s="146" t="s">
        <v>13</v>
      </c>
      <c r="E11" s="1854">
        <v>1</v>
      </c>
      <c r="F11" s="1855">
        <v>1</v>
      </c>
      <c r="H11" s="1523">
        <f t="shared" si="0"/>
        <v>0</v>
      </c>
      <c r="J11" s="1859">
        <v>1</v>
      </c>
      <c r="K11" s="1855">
        <v>1</v>
      </c>
      <c r="M11" s="1523">
        <f t="shared" si="1"/>
        <v>0</v>
      </c>
      <c r="O11" s="753"/>
      <c r="P11" s="753"/>
      <c r="Q11" s="148"/>
    </row>
    <row r="12" spans="2:23" ht="12" customHeight="1" x14ac:dyDescent="0.25">
      <c r="B12" s="142" t="s">
        <v>149</v>
      </c>
      <c r="C12" s="146" t="s">
        <v>33</v>
      </c>
      <c r="E12" s="1854">
        <v>1.3875999999999999</v>
      </c>
      <c r="F12" s="1855">
        <v>1.3718999999999999</v>
      </c>
      <c r="H12" s="1523">
        <f t="shared" ref="H12:H32" si="2">(E12-F12)/F12</f>
        <v>1.1443982797580033E-2</v>
      </c>
      <c r="J12" s="1859">
        <v>1.3452500000000001</v>
      </c>
      <c r="K12" s="1855">
        <v>1.34195</v>
      </c>
      <c r="M12" s="1523">
        <f t="shared" si="1"/>
        <v>2.4591080144566345E-3</v>
      </c>
      <c r="O12" s="753"/>
      <c r="P12" s="753"/>
      <c r="Q12" s="148"/>
    </row>
    <row r="13" spans="2:23" ht="12" customHeight="1" x14ac:dyDescent="0.25">
      <c r="B13" s="142" t="s">
        <v>16</v>
      </c>
      <c r="C13" s="146" t="s">
        <v>566</v>
      </c>
      <c r="E13" s="1854">
        <v>15.890700000000001</v>
      </c>
      <c r="F13" s="1855">
        <v>12.987500000000001</v>
      </c>
      <c r="H13" s="1523">
        <f t="shared" si="2"/>
        <v>0.22353801732435033</v>
      </c>
      <c r="J13" s="1859">
        <v>14.741</v>
      </c>
      <c r="K13" s="1855">
        <v>9.4215833333333325</v>
      </c>
      <c r="M13" s="1523">
        <f t="shared" si="1"/>
        <v>0.56459901467375451</v>
      </c>
      <c r="O13" s="753"/>
      <c r="P13" s="753"/>
      <c r="Q13" s="148"/>
    </row>
    <row r="14" spans="2:23" ht="12" customHeight="1" x14ac:dyDescent="0.25">
      <c r="B14" s="143" t="s">
        <v>18</v>
      </c>
      <c r="C14" s="482" t="s">
        <v>19</v>
      </c>
      <c r="D14" s="112"/>
      <c r="E14" s="1854">
        <v>659.05399999999997</v>
      </c>
      <c r="F14" s="1942">
        <v>708.35599999999999</v>
      </c>
      <c r="G14" s="112"/>
      <c r="H14" s="1523">
        <f t="shared" si="2"/>
        <v>-6.960059631032986E-2</v>
      </c>
      <c r="I14" s="112"/>
      <c r="J14" s="1854">
        <v>671.35199999999998</v>
      </c>
      <c r="K14" s="1942">
        <v>659.42424999999992</v>
      </c>
      <c r="L14" s="112"/>
      <c r="M14" s="1523">
        <f t="shared" si="1"/>
        <v>1.8088127635585226E-2</v>
      </c>
      <c r="N14" s="112"/>
      <c r="O14" s="339"/>
      <c r="P14" s="339"/>
      <c r="Q14" s="149"/>
      <c r="R14" s="112"/>
      <c r="S14" s="112"/>
      <c r="T14" s="112"/>
      <c r="U14" s="112"/>
      <c r="V14" s="112"/>
      <c r="W14" s="112"/>
    </row>
    <row r="15" spans="2:23" ht="12" customHeight="1" x14ac:dyDescent="0.25">
      <c r="B15" s="143" t="s">
        <v>20</v>
      </c>
      <c r="C15" s="482" t="s">
        <v>21</v>
      </c>
      <c r="D15" s="112"/>
      <c r="E15" s="1854">
        <v>2974.03</v>
      </c>
      <c r="F15" s="1942">
        <v>3145.64</v>
      </c>
      <c r="G15" s="112"/>
      <c r="H15" s="1523">
        <f t="shared" si="2"/>
        <v>-5.4554875955290398E-2</v>
      </c>
      <c r="I15" s="112"/>
      <c r="J15" s="1854">
        <v>3029.62</v>
      </c>
      <c r="K15" s="1942">
        <v>2757.9729166666662</v>
      </c>
      <c r="L15" s="112"/>
      <c r="M15" s="1523">
        <f t="shared" si="1"/>
        <v>9.8495196124569306E-2</v>
      </c>
      <c r="N15" s="112"/>
      <c r="O15" s="339"/>
      <c r="P15" s="339"/>
      <c r="Q15" s="149"/>
      <c r="R15" s="112"/>
      <c r="S15" s="112"/>
      <c r="T15" s="112"/>
      <c r="U15" s="112"/>
      <c r="V15" s="112"/>
      <c r="W15" s="112"/>
    </row>
    <row r="16" spans="2:23" ht="12" customHeight="1" x14ac:dyDescent="0.25">
      <c r="B16" s="143" t="s">
        <v>22</v>
      </c>
      <c r="C16" s="482" t="s">
        <v>23</v>
      </c>
      <c r="D16" s="112"/>
      <c r="E16" s="1854">
        <v>3.2938999999999998</v>
      </c>
      <c r="F16" s="1942">
        <v>3.3523999999999998</v>
      </c>
      <c r="G16" s="112"/>
      <c r="H16" s="1523">
        <f t="shared" si="2"/>
        <v>-1.7450184942131009E-2</v>
      </c>
      <c r="I16" s="112"/>
      <c r="J16" s="1854">
        <v>3.3264800000000001</v>
      </c>
      <c r="K16" s="1942">
        <v>3.1724916666666672</v>
      </c>
      <c r="L16" s="112"/>
      <c r="M16" s="1523">
        <f t="shared" si="1"/>
        <v>4.8538609242472268E-2</v>
      </c>
      <c r="N16" s="112"/>
      <c r="O16" s="339"/>
      <c r="P16" s="339"/>
      <c r="Q16" s="149"/>
      <c r="R16" s="112"/>
      <c r="S16" s="112"/>
      <c r="T16" s="112"/>
      <c r="U16" s="112"/>
      <c r="V16" s="112"/>
      <c r="W16" s="112"/>
    </row>
    <row r="17" spans="2:23" ht="12" customHeight="1" x14ac:dyDescent="0.25">
      <c r="B17" s="143" t="s">
        <v>136</v>
      </c>
      <c r="C17" s="482" t="s">
        <v>26</v>
      </c>
      <c r="D17" s="112"/>
      <c r="E17" s="1854">
        <v>1</v>
      </c>
      <c r="F17" s="1942">
        <v>1</v>
      </c>
      <c r="G17" s="112"/>
      <c r="H17" s="1523">
        <f t="shared" si="2"/>
        <v>0</v>
      </c>
      <c r="I17" s="112"/>
      <c r="J17" s="1854">
        <v>1</v>
      </c>
      <c r="K17" s="1942">
        <v>1</v>
      </c>
      <c r="L17" s="112"/>
      <c r="M17" s="1523">
        <f t="shared" si="1"/>
        <v>0</v>
      </c>
      <c r="N17" s="112"/>
      <c r="O17" s="339"/>
      <c r="P17" s="339"/>
      <c r="Q17" s="149"/>
      <c r="R17" s="112"/>
      <c r="S17" s="112"/>
      <c r="T17" s="112"/>
      <c r="U17" s="112"/>
      <c r="V17" s="112"/>
      <c r="W17" s="112"/>
    </row>
    <row r="18" spans="2:23" ht="12" customHeight="1" x14ac:dyDescent="0.25">
      <c r="B18" s="143" t="s">
        <v>24</v>
      </c>
      <c r="C18" s="482" t="s">
        <v>25</v>
      </c>
      <c r="D18" s="112"/>
      <c r="E18" s="1854">
        <v>20.715699999999998</v>
      </c>
      <c r="F18" s="1942">
        <v>17.287199999999999</v>
      </c>
      <c r="G18" s="112"/>
      <c r="H18" s="1523">
        <f t="shared" si="2"/>
        <v>0.19832592901106019</v>
      </c>
      <c r="I18" s="112"/>
      <c r="J18" s="1854">
        <v>18.677600000000002</v>
      </c>
      <c r="K18" s="1942">
        <v>16.005741666666665</v>
      </c>
      <c r="L18" s="112"/>
      <c r="M18" s="1523">
        <f t="shared" si="1"/>
        <v>0.16693124186164465</v>
      </c>
      <c r="N18" s="112"/>
      <c r="O18" s="339"/>
      <c r="P18" s="339"/>
      <c r="Q18" s="149"/>
      <c r="R18" s="112"/>
      <c r="S18" s="112"/>
      <c r="T18" s="112"/>
      <c r="U18" s="112"/>
      <c r="V18" s="112"/>
      <c r="W18" s="112"/>
    </row>
    <row r="19" spans="2:23" ht="12" customHeight="1" x14ac:dyDescent="0.25">
      <c r="B19" s="143" t="s">
        <v>137</v>
      </c>
      <c r="C19" s="482" t="s">
        <v>567</v>
      </c>
      <c r="D19" s="112"/>
      <c r="E19" s="1854">
        <v>539.57000000000005</v>
      </c>
      <c r="F19" s="1942">
        <v>527.03899999999999</v>
      </c>
      <c r="G19" s="112"/>
      <c r="H19" s="1523">
        <f t="shared" si="2"/>
        <v>2.3776229083616322E-2</v>
      </c>
      <c r="I19" s="112"/>
      <c r="J19" s="1854">
        <v>531.60599999999999</v>
      </c>
      <c r="K19" s="1942">
        <v>524.04599999999994</v>
      </c>
      <c r="L19" s="112"/>
      <c r="M19" s="1523">
        <f t="shared" si="1"/>
        <v>1.4426214492620991E-2</v>
      </c>
      <c r="N19" s="112"/>
      <c r="O19" s="339"/>
      <c r="P19" s="339"/>
      <c r="Q19" s="149"/>
      <c r="R19" s="112"/>
      <c r="S19" s="112"/>
      <c r="T19" s="112"/>
      <c r="U19" s="112"/>
      <c r="V19" s="112"/>
      <c r="W19" s="112"/>
    </row>
    <row r="20" spans="2:23" ht="12" customHeight="1" x14ac:dyDescent="0.25">
      <c r="B20" s="143" t="s">
        <v>138</v>
      </c>
      <c r="C20" s="482" t="s">
        <v>29</v>
      </c>
      <c r="D20" s="112"/>
      <c r="E20" s="1854">
        <v>1.3436999999999999</v>
      </c>
      <c r="F20" s="1942">
        <v>1.3864000000000001</v>
      </c>
      <c r="G20" s="112"/>
      <c r="H20" s="1523">
        <f t="shared" si="2"/>
        <v>-3.0799192152337118E-2</v>
      </c>
      <c r="I20" s="112"/>
      <c r="J20" s="1854">
        <v>1.3251200000000001</v>
      </c>
      <c r="K20" s="1942">
        <v>1.2901416666666667</v>
      </c>
      <c r="L20" s="112"/>
      <c r="M20" s="1523">
        <f t="shared" si="1"/>
        <v>2.7112009663021502E-2</v>
      </c>
      <c r="N20" s="112"/>
      <c r="O20" s="339"/>
      <c r="P20" s="339"/>
      <c r="Q20" s="149"/>
      <c r="R20" s="112"/>
      <c r="S20" s="112"/>
      <c r="T20" s="112"/>
      <c r="U20" s="112"/>
      <c r="V20" s="112"/>
      <c r="W20" s="112"/>
    </row>
    <row r="21" spans="2:23" ht="12" customHeight="1" x14ac:dyDescent="0.25">
      <c r="B21" s="143" t="s">
        <v>139</v>
      </c>
      <c r="C21" s="482" t="s">
        <v>29</v>
      </c>
      <c r="D21" s="112"/>
      <c r="E21" s="1854">
        <v>1.3436999999999999</v>
      </c>
      <c r="F21" s="1942">
        <v>1.3864000000000001</v>
      </c>
      <c r="G21" s="112"/>
      <c r="H21" s="1523">
        <f t="shared" si="2"/>
        <v>-3.0799192152337118E-2</v>
      </c>
      <c r="I21" s="112"/>
      <c r="J21" s="1854">
        <v>1.3251200000000001</v>
      </c>
      <c r="K21" s="1942">
        <v>1.2758499999999999</v>
      </c>
      <c r="L21" s="112"/>
      <c r="M21" s="1523">
        <f t="shared" si="1"/>
        <v>3.8617392326684291E-2</v>
      </c>
      <c r="N21" s="112"/>
      <c r="O21" s="339"/>
      <c r="P21" s="339"/>
      <c r="Q21" s="149"/>
      <c r="R21" s="112"/>
      <c r="S21" s="112"/>
      <c r="T21" s="112"/>
      <c r="U21" s="112"/>
      <c r="V21" s="112"/>
      <c r="W21" s="112"/>
    </row>
    <row r="22" spans="2:23" ht="12" customHeight="1" x14ac:dyDescent="0.25">
      <c r="B22" s="143" t="s">
        <v>140</v>
      </c>
      <c r="C22" s="482" t="s">
        <v>26</v>
      </c>
      <c r="D22" s="112"/>
      <c r="E22" s="1854">
        <v>1</v>
      </c>
      <c r="F22" s="1942">
        <v>1</v>
      </c>
      <c r="G22" s="112"/>
      <c r="H22" s="1523">
        <f t="shared" si="2"/>
        <v>0</v>
      </c>
      <c r="I22" s="112"/>
      <c r="J22" s="1854">
        <v>1</v>
      </c>
      <c r="K22" s="1942">
        <v>1</v>
      </c>
      <c r="L22" s="112"/>
      <c r="M22" s="1523">
        <f t="shared" si="1"/>
        <v>0</v>
      </c>
      <c r="N22" s="112"/>
      <c r="O22" s="339"/>
      <c r="P22" s="339"/>
      <c r="Q22" s="149"/>
      <c r="R22" s="112"/>
      <c r="S22" s="112"/>
      <c r="T22" s="112"/>
      <c r="U22" s="112"/>
      <c r="V22" s="112"/>
      <c r="W22" s="112"/>
    </row>
    <row r="23" spans="2:23" ht="12" customHeight="1" x14ac:dyDescent="0.25">
      <c r="B23" s="143" t="s">
        <v>141</v>
      </c>
      <c r="C23" s="482" t="s">
        <v>26</v>
      </c>
      <c r="D23" s="112"/>
      <c r="E23" s="1854">
        <v>1</v>
      </c>
      <c r="F23" s="1942">
        <v>1</v>
      </c>
      <c r="G23" s="112"/>
      <c r="H23" s="1523">
        <f t="shared" si="2"/>
        <v>0</v>
      </c>
      <c r="I23" s="112"/>
      <c r="J23" s="1854">
        <v>1</v>
      </c>
      <c r="K23" s="1942">
        <v>1</v>
      </c>
      <c r="L23" s="112"/>
      <c r="M23" s="1523">
        <f t="shared" si="1"/>
        <v>0</v>
      </c>
      <c r="N23" s="112"/>
      <c r="O23" s="339"/>
      <c r="P23" s="339"/>
      <c r="Q23" s="149"/>
      <c r="R23" s="112"/>
      <c r="S23" s="112"/>
      <c r="T23" s="112"/>
      <c r="U23" s="112"/>
      <c r="V23" s="112"/>
      <c r="W23" s="112"/>
    </row>
    <row r="24" spans="2:23" ht="12" customHeight="1" x14ac:dyDescent="0.25">
      <c r="B24" s="143" t="s">
        <v>142</v>
      </c>
      <c r="C24" s="482" t="s">
        <v>26</v>
      </c>
      <c r="D24" s="112"/>
      <c r="E24" s="1854">
        <v>1</v>
      </c>
      <c r="F24" s="1942">
        <v>1</v>
      </c>
      <c r="G24" s="112"/>
      <c r="H24" s="1523">
        <f t="shared" si="2"/>
        <v>0</v>
      </c>
      <c r="I24" s="112"/>
      <c r="J24" s="1854">
        <v>1</v>
      </c>
      <c r="K24" s="1942">
        <v>1</v>
      </c>
      <c r="L24" s="112"/>
      <c r="M24" s="1523">
        <f t="shared" si="1"/>
        <v>0</v>
      </c>
      <c r="N24" s="112"/>
      <c r="O24" s="339"/>
      <c r="P24" s="339"/>
      <c r="Q24" s="149"/>
      <c r="R24" s="112"/>
      <c r="S24" s="112"/>
      <c r="T24" s="112"/>
      <c r="U24" s="112"/>
      <c r="V24" s="112"/>
      <c r="W24" s="112"/>
    </row>
    <row r="25" spans="2:23" ht="12" customHeight="1" x14ac:dyDescent="0.25">
      <c r="B25" s="143" t="s">
        <v>143</v>
      </c>
      <c r="C25" s="482" t="s">
        <v>29</v>
      </c>
      <c r="D25" s="112"/>
      <c r="E25" s="1854">
        <v>1.3436999999999999</v>
      </c>
      <c r="F25" s="1942">
        <v>1.3864000000000001</v>
      </c>
      <c r="G25" s="112"/>
      <c r="H25" s="1523">
        <f t="shared" si="2"/>
        <v>-3.0799192152337118E-2</v>
      </c>
      <c r="I25" s="112"/>
      <c r="J25" s="1854">
        <v>1.3251200000000001</v>
      </c>
      <c r="K25" s="1942">
        <v>1.2901416666666667</v>
      </c>
      <c r="L25" s="112"/>
      <c r="M25" s="1523">
        <f t="shared" si="1"/>
        <v>2.7112009663021502E-2</v>
      </c>
      <c r="N25" s="112"/>
      <c r="O25" s="339"/>
      <c r="P25" s="339"/>
      <c r="Q25" s="149"/>
      <c r="R25" s="112"/>
      <c r="S25" s="112"/>
      <c r="T25" s="112"/>
      <c r="U25" s="112"/>
      <c r="V25" s="112"/>
      <c r="W25" s="112"/>
    </row>
    <row r="26" spans="2:23" ht="12" customHeight="1" x14ac:dyDescent="0.25">
      <c r="B26" s="143" t="s">
        <v>144</v>
      </c>
      <c r="C26" s="482" t="s">
        <v>26</v>
      </c>
      <c r="D26" s="112"/>
      <c r="E26" s="1854">
        <v>1.3436999999999999</v>
      </c>
      <c r="F26" s="1942">
        <v>1</v>
      </c>
      <c r="G26" s="112"/>
      <c r="H26" s="1523">
        <f t="shared" si="2"/>
        <v>0.34369999999999989</v>
      </c>
      <c r="I26" s="112"/>
      <c r="J26" s="1854">
        <v>1</v>
      </c>
      <c r="K26" s="1942">
        <v>1</v>
      </c>
      <c r="L26" s="112"/>
      <c r="M26" s="1523">
        <f t="shared" si="1"/>
        <v>0</v>
      </c>
      <c r="N26" s="112"/>
      <c r="O26" s="339"/>
      <c r="P26" s="339"/>
      <c r="Q26" s="149"/>
      <c r="R26" s="112"/>
      <c r="S26" s="112"/>
      <c r="T26" s="112"/>
      <c r="U26" s="112"/>
      <c r="V26" s="112"/>
      <c r="W26" s="112"/>
    </row>
    <row r="27" spans="2:23" ht="12" customHeight="1" x14ac:dyDescent="0.25">
      <c r="B27" s="143" t="s">
        <v>145</v>
      </c>
      <c r="C27" s="482" t="s">
        <v>26</v>
      </c>
      <c r="D27" s="112"/>
      <c r="E27" s="1854">
        <v>1</v>
      </c>
      <c r="F27" s="1855">
        <v>1</v>
      </c>
      <c r="G27" s="112"/>
      <c r="H27" s="1523">
        <f t="shared" si="2"/>
        <v>0</v>
      </c>
      <c r="I27" s="112"/>
      <c r="J27" s="1859">
        <v>1</v>
      </c>
      <c r="K27" s="1855">
        <v>1</v>
      </c>
      <c r="M27" s="1523">
        <f t="shared" si="1"/>
        <v>0</v>
      </c>
      <c r="O27" s="753"/>
      <c r="P27" s="753"/>
      <c r="Q27" s="148"/>
    </row>
    <row r="28" spans="2:23" ht="12" customHeight="1" x14ac:dyDescent="0.25">
      <c r="B28" s="143" t="s">
        <v>146</v>
      </c>
      <c r="C28" s="482" t="s">
        <v>568</v>
      </c>
      <c r="D28" s="112"/>
      <c r="E28" s="1854">
        <v>127.58</v>
      </c>
      <c r="F28" s="1855">
        <v>118.563</v>
      </c>
      <c r="G28" s="112"/>
      <c r="H28" s="1523">
        <f t="shared" si="2"/>
        <v>7.6052394085844618E-2</v>
      </c>
      <c r="I28" s="112"/>
      <c r="J28" s="1859">
        <v>123.622</v>
      </c>
      <c r="K28" s="1855">
        <v>115.6365</v>
      </c>
      <c r="M28" s="1523">
        <f t="shared" si="1"/>
        <v>6.9056915420304163E-2</v>
      </c>
      <c r="O28" s="753"/>
      <c r="P28" s="753"/>
      <c r="Q28" s="148"/>
    </row>
    <row r="29" spans="2:23" ht="12" customHeight="1" x14ac:dyDescent="0.25">
      <c r="B29" s="143" t="s">
        <v>147</v>
      </c>
      <c r="C29" s="482" t="s">
        <v>26</v>
      </c>
      <c r="D29" s="112"/>
      <c r="E29" s="1854">
        <v>1</v>
      </c>
      <c r="F29" s="1855">
        <v>1</v>
      </c>
      <c r="G29" s="112"/>
      <c r="H29" s="1523">
        <f t="shared" si="2"/>
        <v>0</v>
      </c>
      <c r="I29" s="112"/>
      <c r="J29" s="1859">
        <v>1</v>
      </c>
      <c r="K29" s="1855">
        <v>1</v>
      </c>
      <c r="M29" s="1523">
        <f t="shared" si="1"/>
        <v>0</v>
      </c>
      <c r="O29" s="753"/>
      <c r="P29" s="753"/>
      <c r="Q29" s="148"/>
    </row>
    <row r="30" spans="2:23" ht="12" customHeight="1" x14ac:dyDescent="0.25">
      <c r="B30" s="142" t="s">
        <v>14</v>
      </c>
      <c r="C30" s="146" t="s">
        <v>15</v>
      </c>
      <c r="E30" s="1854">
        <v>3.2522000000000002</v>
      </c>
      <c r="F30" s="1855">
        <v>3.8978999999999999</v>
      </c>
      <c r="H30" s="1523">
        <f t="shared" si="2"/>
        <v>-0.16565330049513835</v>
      </c>
      <c r="J30" s="1859">
        <v>3.4843799999999998</v>
      </c>
      <c r="K30" s="1855">
        <v>3.3795333333333333</v>
      </c>
      <c r="M30" s="1523">
        <f t="shared" si="1"/>
        <v>3.1024007259384884E-2</v>
      </c>
      <c r="O30" s="753"/>
      <c r="P30" s="753"/>
      <c r="Q30" s="148"/>
    </row>
    <row r="31" spans="2:23" ht="12" customHeight="1" x14ac:dyDescent="0.25">
      <c r="B31" s="142" t="s">
        <v>630</v>
      </c>
      <c r="C31" s="146" t="s">
        <v>26</v>
      </c>
      <c r="E31" s="1854">
        <v>1</v>
      </c>
      <c r="F31" s="1855">
        <v>1</v>
      </c>
      <c r="H31" s="1523">
        <f t="shared" si="2"/>
        <v>0</v>
      </c>
      <c r="J31" s="1859">
        <v>1</v>
      </c>
      <c r="K31" s="1855">
        <v>1</v>
      </c>
      <c r="M31" s="1523">
        <f t="shared" si="1"/>
        <v>0</v>
      </c>
      <c r="O31" s="753"/>
      <c r="P31" s="753"/>
      <c r="Q31" s="148"/>
    </row>
    <row r="32" spans="2:23" ht="12" customHeight="1" x14ac:dyDescent="0.25">
      <c r="B32" s="144" t="s">
        <v>28</v>
      </c>
      <c r="C32" s="147" t="s">
        <v>29</v>
      </c>
      <c r="E32" s="1856">
        <v>1.3436999999999999</v>
      </c>
      <c r="F32" s="1857">
        <v>1.3864000000000001</v>
      </c>
      <c r="H32" s="1524">
        <f t="shared" si="2"/>
        <v>-3.0799192152337118E-2</v>
      </c>
      <c r="J32" s="1860">
        <v>1.3251200000000001</v>
      </c>
      <c r="K32" s="1857">
        <v>1.2901416666666667</v>
      </c>
      <c r="M32" s="1523">
        <f t="shared" si="1"/>
        <v>2.7112009663021502E-2</v>
      </c>
      <c r="O32" s="753"/>
      <c r="P32" s="753"/>
      <c r="Q32" s="148"/>
    </row>
    <row r="33" spans="2:17" ht="12" customHeight="1" x14ac:dyDescent="0.25">
      <c r="E33" s="518"/>
      <c r="F33" s="518"/>
      <c r="H33" s="754"/>
      <c r="I33" s="148"/>
      <c r="M33" s="519"/>
      <c r="O33" s="148"/>
      <c r="P33" s="148"/>
      <c r="Q33" s="148"/>
    </row>
    <row r="34" spans="2:17" ht="12" customHeight="1" x14ac:dyDescent="0.25">
      <c r="B34" s="517" t="s">
        <v>31</v>
      </c>
      <c r="E34" s="518"/>
      <c r="F34" s="518"/>
      <c r="H34" s="754"/>
      <c r="I34" s="148"/>
      <c r="M34" s="519"/>
      <c r="O34" s="148"/>
      <c r="P34" s="148"/>
      <c r="Q34" s="148"/>
    </row>
    <row r="35" spans="2:17" ht="12" customHeight="1" x14ac:dyDescent="0.25">
      <c r="B35" s="141" t="s">
        <v>41</v>
      </c>
      <c r="C35" s="145" t="s">
        <v>42</v>
      </c>
      <c r="E35" s="1852">
        <v>7.7542999999999997</v>
      </c>
      <c r="F35" s="1853">
        <v>7.7503000000000002</v>
      </c>
      <c r="H35" s="1522">
        <f t="shared" ref="H35:H65" si="3">(E35-F35)/F35</f>
        <v>5.1610905384302016E-4</v>
      </c>
      <c r="J35" s="1858">
        <v>7.76173</v>
      </c>
      <c r="K35" s="1480">
        <v>7.7515833333333335</v>
      </c>
      <c r="M35" s="1523">
        <f>(J35-K35)/K35</f>
        <v>1.3089798858297585E-3</v>
      </c>
    </row>
    <row r="36" spans="2:17" ht="12" customHeight="1" x14ac:dyDescent="0.25">
      <c r="B36" s="142" t="s">
        <v>32</v>
      </c>
      <c r="C36" s="146" t="s">
        <v>33</v>
      </c>
      <c r="E36" s="1854">
        <v>1.3875999999999999</v>
      </c>
      <c r="F36" s="1855">
        <v>1.3718999999999999</v>
      </c>
      <c r="H36" s="1523">
        <f t="shared" si="3"/>
        <v>1.1443982797580033E-2</v>
      </c>
      <c r="J36" s="1859">
        <v>1.3452500000000001</v>
      </c>
      <c r="K36" s="1481">
        <v>1.34195</v>
      </c>
      <c r="M36" s="1523">
        <f t="shared" ref="M36:M65" si="4">(J36-K36)/K36</f>
        <v>2.4591080144566345E-3</v>
      </c>
    </row>
    <row r="37" spans="2:17" ht="12" customHeight="1" x14ac:dyDescent="0.25">
      <c r="B37" s="142" t="s">
        <v>700</v>
      </c>
      <c r="C37" s="146" t="s">
        <v>34</v>
      </c>
      <c r="E37" s="1854">
        <v>67.808000000000007</v>
      </c>
      <c r="F37" s="1855">
        <v>66.202500000000001</v>
      </c>
      <c r="H37" s="1523">
        <f t="shared" si="3"/>
        <v>2.4251350024545995E-2</v>
      </c>
      <c r="J37" s="1859">
        <v>67.088700000000003</v>
      </c>
      <c r="K37" s="1481">
        <v>64.237116666666665</v>
      </c>
      <c r="M37" s="1523">
        <f t="shared" si="4"/>
        <v>4.4391521308942174E-2</v>
      </c>
    </row>
    <row r="38" spans="2:17" ht="12" customHeight="1" x14ac:dyDescent="0.25">
      <c r="B38" s="143" t="s">
        <v>35</v>
      </c>
      <c r="C38" s="482" t="s">
        <v>36</v>
      </c>
      <c r="D38" s="112"/>
      <c r="E38" s="1854">
        <v>4.4835000000000003</v>
      </c>
      <c r="F38" s="1942">
        <v>4.2942</v>
      </c>
      <c r="G38" s="112"/>
      <c r="H38" s="1523">
        <f t="shared" si="3"/>
        <v>4.408271622188073E-2</v>
      </c>
      <c r="I38" s="112"/>
      <c r="J38" s="1854">
        <v>4.1405099999999999</v>
      </c>
      <c r="K38" s="1481">
        <v>3.9326249999999994</v>
      </c>
      <c r="M38" s="1523">
        <f t="shared" si="4"/>
        <v>5.2861638218747169E-2</v>
      </c>
    </row>
    <row r="39" spans="2:17" ht="12" customHeight="1" x14ac:dyDescent="0.25">
      <c r="B39" s="143" t="s">
        <v>150</v>
      </c>
      <c r="C39" s="482" t="s">
        <v>54</v>
      </c>
      <c r="D39" s="112"/>
      <c r="E39" s="1854">
        <v>6.9436999999999998</v>
      </c>
      <c r="F39" s="1942">
        <v>6.4888000000000003</v>
      </c>
      <c r="G39" s="112"/>
      <c r="H39" s="1523">
        <f t="shared" si="3"/>
        <v>7.0105412402909531E-2</v>
      </c>
      <c r="I39" s="112"/>
      <c r="J39" s="1854">
        <v>6.6430100000000003</v>
      </c>
      <c r="K39" s="1481">
        <v>6.2587916666666663</v>
      </c>
      <c r="M39" s="1523">
        <f t="shared" si="4"/>
        <v>6.1388580064043352E-2</v>
      </c>
    </row>
    <row r="40" spans="2:17" ht="12" customHeight="1" x14ac:dyDescent="0.25">
      <c r="B40" s="143" t="s">
        <v>151</v>
      </c>
      <c r="C40" s="482" t="s">
        <v>152</v>
      </c>
      <c r="D40" s="112"/>
      <c r="E40" s="1854">
        <v>77.606999999999999</v>
      </c>
      <c r="F40" s="1942">
        <v>76.757599999999996</v>
      </c>
      <c r="G40" s="112"/>
      <c r="H40" s="1523">
        <f t="shared" si="3"/>
        <v>1.1066005190365552E-2</v>
      </c>
      <c r="I40" s="112"/>
      <c r="J40" s="1854">
        <v>77.054699999999997</v>
      </c>
      <c r="K40" s="1481">
        <v>76.713116666666664</v>
      </c>
      <c r="M40" s="1523">
        <f t="shared" si="4"/>
        <v>4.452737004775574E-3</v>
      </c>
    </row>
    <row r="41" spans="2:17" ht="12" customHeight="1" x14ac:dyDescent="0.25">
      <c r="B41" s="143" t="s">
        <v>37</v>
      </c>
      <c r="C41" s="482" t="s">
        <v>38</v>
      </c>
      <c r="D41" s="112"/>
      <c r="E41" s="1854">
        <v>146.97999999999999</v>
      </c>
      <c r="F41" s="1942">
        <v>141.22200000000001</v>
      </c>
      <c r="G41" s="112"/>
      <c r="H41" s="1523">
        <f t="shared" si="3"/>
        <v>4.0772684142697177E-2</v>
      </c>
      <c r="I41" s="112"/>
      <c r="J41" s="1854">
        <v>143.32</v>
      </c>
      <c r="K41" s="1481">
        <v>134.75891666666666</v>
      </c>
      <c r="M41" s="1523">
        <f t="shared" si="4"/>
        <v>6.3528882133340556E-2</v>
      </c>
    </row>
    <row r="42" spans="2:17" ht="12" customHeight="1" x14ac:dyDescent="0.25">
      <c r="B42" s="143" t="s">
        <v>153</v>
      </c>
      <c r="C42" s="482" t="s">
        <v>54</v>
      </c>
      <c r="D42" s="112"/>
      <c r="E42" s="1854">
        <v>6.9436999999999998</v>
      </c>
      <c r="F42" s="1942">
        <v>6.4888000000000003</v>
      </c>
      <c r="G42" s="112"/>
      <c r="H42" s="1523">
        <f t="shared" si="3"/>
        <v>7.0105412402909531E-2</v>
      </c>
      <c r="I42" s="112"/>
      <c r="J42" s="1854">
        <v>6.6430100000000003</v>
      </c>
      <c r="K42" s="1481">
        <v>6.2587916666666663</v>
      </c>
      <c r="M42" s="1523">
        <f t="shared" si="4"/>
        <v>6.1388580064043352E-2</v>
      </c>
    </row>
    <row r="43" spans="2:17" ht="12" customHeight="1" x14ac:dyDescent="0.25">
      <c r="B43" s="143" t="s">
        <v>154</v>
      </c>
      <c r="C43" s="482" t="s">
        <v>152</v>
      </c>
      <c r="D43" s="112"/>
      <c r="E43" s="1854">
        <v>77.606999999999999</v>
      </c>
      <c r="F43" s="1942">
        <v>76.757599999999996</v>
      </c>
      <c r="G43" s="112"/>
      <c r="H43" s="1523">
        <f t="shared" si="3"/>
        <v>1.1066005190365552E-2</v>
      </c>
      <c r="I43" s="112"/>
      <c r="J43" s="1854">
        <v>77.054699999999997</v>
      </c>
      <c r="K43" s="1481">
        <v>76.713116666666664</v>
      </c>
      <c r="M43" s="1523">
        <f t="shared" si="4"/>
        <v>4.452737004775574E-3</v>
      </c>
    </row>
    <row r="44" spans="2:17" ht="12" customHeight="1" x14ac:dyDescent="0.25">
      <c r="B44" s="143" t="s">
        <v>155</v>
      </c>
      <c r="C44" s="482" t="s">
        <v>40</v>
      </c>
      <c r="D44" s="112"/>
      <c r="E44" s="1854">
        <v>22468</v>
      </c>
      <c r="F44" s="1942">
        <v>22108.7</v>
      </c>
      <c r="G44" s="112"/>
      <c r="H44" s="1523">
        <f t="shared" si="3"/>
        <v>1.6251520894489467E-2</v>
      </c>
      <c r="I44" s="112"/>
      <c r="J44" s="1854">
        <v>22126.1</v>
      </c>
      <c r="K44" s="1481">
        <v>21810.383333333335</v>
      </c>
      <c r="M44" s="1523">
        <f t="shared" si="4"/>
        <v>1.4475521215812201E-2</v>
      </c>
    </row>
    <row r="45" spans="2:17" ht="12" customHeight="1" x14ac:dyDescent="0.25">
      <c r="B45" s="143" t="s">
        <v>39</v>
      </c>
      <c r="C45" s="482" t="s">
        <v>40</v>
      </c>
      <c r="D45" s="112"/>
      <c r="E45" s="1854">
        <v>22468</v>
      </c>
      <c r="F45" s="1942">
        <v>22108.7</v>
      </c>
      <c r="G45" s="112"/>
      <c r="H45" s="1523">
        <f t="shared" si="3"/>
        <v>1.6251520894489467E-2</v>
      </c>
      <c r="I45" s="112"/>
      <c r="J45" s="1854">
        <v>22126.1</v>
      </c>
      <c r="K45" s="1481">
        <v>21810.383333333335</v>
      </c>
      <c r="M45" s="1523">
        <f t="shared" si="4"/>
        <v>1.4475521215812201E-2</v>
      </c>
    </row>
    <row r="46" spans="2:17" ht="12" customHeight="1" x14ac:dyDescent="0.25">
      <c r="B46" s="143" t="s">
        <v>180</v>
      </c>
      <c r="C46" s="482" t="s">
        <v>70</v>
      </c>
      <c r="D46" s="112"/>
      <c r="E46" s="1854">
        <v>0.95010099999999997</v>
      </c>
      <c r="F46" s="1942">
        <v>0.91520000000000001</v>
      </c>
      <c r="G46" s="112"/>
      <c r="H46" s="1523">
        <f t="shared" si="3"/>
        <v>3.8134833916083868E-2</v>
      </c>
      <c r="I46" s="112"/>
      <c r="J46" s="1854">
        <v>0.90380700000000003</v>
      </c>
      <c r="K46" s="1481">
        <v>0.90706666666666669</v>
      </c>
      <c r="M46" s="1523">
        <f t="shared" si="4"/>
        <v>-3.5936351609583942E-3</v>
      </c>
    </row>
    <row r="47" spans="2:17" ht="12" customHeight="1" x14ac:dyDescent="0.25">
      <c r="B47" s="143" t="s">
        <v>43</v>
      </c>
      <c r="C47" s="482" t="s">
        <v>44</v>
      </c>
      <c r="D47" s="112"/>
      <c r="E47" s="1854">
        <v>13513.5</v>
      </c>
      <c r="F47" s="1942">
        <v>13793.1</v>
      </c>
      <c r="G47" s="112"/>
      <c r="H47" s="1523">
        <f t="shared" si="3"/>
        <v>-2.0271005067751292E-2</v>
      </c>
      <c r="I47" s="112"/>
      <c r="J47" s="1854">
        <v>13271.8</v>
      </c>
      <c r="K47" s="1481">
        <v>13413.625</v>
      </c>
      <c r="M47" s="1523">
        <f t="shared" si="4"/>
        <v>-1.0573204484246482E-2</v>
      </c>
    </row>
    <row r="48" spans="2:17" ht="12" customHeight="1" x14ac:dyDescent="0.25">
      <c r="B48" s="143" t="s">
        <v>45</v>
      </c>
      <c r="C48" s="482" t="s">
        <v>46</v>
      </c>
      <c r="D48" s="112"/>
      <c r="E48" s="1854">
        <v>116.965</v>
      </c>
      <c r="F48" s="1942">
        <v>120.49</v>
      </c>
      <c r="G48" s="112"/>
      <c r="H48" s="1523">
        <f t="shared" si="3"/>
        <v>-2.9255539878828049E-2</v>
      </c>
      <c r="I48" s="112"/>
      <c r="J48" s="1854">
        <v>108.739</v>
      </c>
      <c r="K48" s="1481">
        <v>121.12333333333335</v>
      </c>
      <c r="M48" s="1523">
        <f t="shared" si="4"/>
        <v>-0.10224564493491491</v>
      </c>
    </row>
    <row r="49" spans="2:13" ht="12" customHeight="1" x14ac:dyDescent="0.25">
      <c r="B49" s="143" t="s">
        <v>47</v>
      </c>
      <c r="C49" s="482" t="s">
        <v>48</v>
      </c>
      <c r="D49" s="112"/>
      <c r="E49" s="1854">
        <v>1203.51</v>
      </c>
      <c r="F49" s="1942">
        <v>1173.02</v>
      </c>
      <c r="G49" s="112"/>
      <c r="H49" s="1523">
        <f t="shared" si="3"/>
        <v>2.5992736696731522E-2</v>
      </c>
      <c r="I49" s="112"/>
      <c r="J49" s="1854">
        <v>1157.23</v>
      </c>
      <c r="K49" s="1481">
        <v>1134.5608333333332</v>
      </c>
      <c r="M49" s="1523">
        <f t="shared" si="4"/>
        <v>1.9980565167285844E-2</v>
      </c>
    </row>
    <row r="50" spans="2:13" ht="12" customHeight="1" x14ac:dyDescent="0.25">
      <c r="B50" s="143" t="s">
        <v>156</v>
      </c>
      <c r="C50" s="482" t="s">
        <v>34</v>
      </c>
      <c r="D50" s="112"/>
      <c r="E50" s="1854">
        <v>67.808000000000007</v>
      </c>
      <c r="F50" s="1942">
        <v>66.202500000000001</v>
      </c>
      <c r="G50" s="112"/>
      <c r="H50" s="1523">
        <f t="shared" si="3"/>
        <v>2.4251350024545995E-2</v>
      </c>
      <c r="I50" s="112"/>
      <c r="J50" s="1854">
        <v>67.088700000000003</v>
      </c>
      <c r="K50" s="1481">
        <v>64.237116666666665</v>
      </c>
      <c r="M50" s="1523">
        <f t="shared" si="4"/>
        <v>4.4391521308942174E-2</v>
      </c>
    </row>
    <row r="51" spans="2:13" ht="12" customHeight="1" x14ac:dyDescent="0.25">
      <c r="B51" s="143" t="s">
        <v>49</v>
      </c>
      <c r="C51" s="482" t="s">
        <v>34</v>
      </c>
      <c r="D51" s="112"/>
      <c r="E51" s="1854">
        <v>67.808000000000007</v>
      </c>
      <c r="F51" s="1942">
        <v>66.202500000000001</v>
      </c>
      <c r="G51" s="112"/>
      <c r="H51" s="1523">
        <f t="shared" si="3"/>
        <v>2.4251350024545995E-2</v>
      </c>
      <c r="I51" s="112"/>
      <c r="J51" s="1854">
        <v>67.088700000000003</v>
      </c>
      <c r="K51" s="1481">
        <v>64.237116666666665</v>
      </c>
      <c r="M51" s="1523">
        <f t="shared" si="4"/>
        <v>4.4391521308942174E-2</v>
      </c>
    </row>
    <row r="52" spans="2:13" ht="12" customHeight="1" x14ac:dyDescent="0.25">
      <c r="B52" s="143" t="s">
        <v>50</v>
      </c>
      <c r="C52" s="482" t="s">
        <v>51</v>
      </c>
      <c r="D52" s="112"/>
      <c r="E52" s="1854">
        <v>1.4371</v>
      </c>
      <c r="F52" s="1942">
        <v>1.4592000000000001</v>
      </c>
      <c r="G52" s="112"/>
      <c r="H52" s="1523">
        <f t="shared" si="3"/>
        <v>-1.5145285087719304E-2</v>
      </c>
      <c r="I52" s="112"/>
      <c r="J52" s="1854">
        <v>1.43571</v>
      </c>
      <c r="K52" s="1481">
        <v>1.4432166666666666</v>
      </c>
      <c r="M52" s="1523">
        <f t="shared" si="4"/>
        <v>-5.2013442195095799E-3</v>
      </c>
    </row>
    <row r="53" spans="2:13" ht="12" customHeight="1" x14ac:dyDescent="0.25">
      <c r="B53" s="143" t="s">
        <v>719</v>
      </c>
      <c r="C53" s="482" t="s">
        <v>52</v>
      </c>
      <c r="D53" s="112"/>
      <c r="E53" s="1854">
        <v>49.525799999999997</v>
      </c>
      <c r="F53" s="1942">
        <v>46.846200000000003</v>
      </c>
      <c r="G53" s="112"/>
      <c r="H53" s="1523">
        <f t="shared" si="3"/>
        <v>5.7199943645375576E-2</v>
      </c>
      <c r="I53" s="112"/>
      <c r="J53" s="1854">
        <v>47.413499999999999</v>
      </c>
      <c r="K53" s="1481">
        <v>45.567158333333339</v>
      </c>
      <c r="M53" s="1523">
        <f t="shared" si="4"/>
        <v>4.0519131194451122E-2</v>
      </c>
    </row>
    <row r="54" spans="2:13" ht="12" customHeight="1" x14ac:dyDescent="0.25">
      <c r="B54" s="143" t="s">
        <v>157</v>
      </c>
      <c r="C54" s="482" t="s">
        <v>158</v>
      </c>
      <c r="D54" s="112"/>
      <c r="E54" s="1854">
        <v>3.0851999999999999</v>
      </c>
      <c r="F54" s="1942">
        <v>2.9316</v>
      </c>
      <c r="G54" s="112"/>
      <c r="H54" s="1523">
        <f t="shared" si="3"/>
        <v>5.2394596807204243E-2</v>
      </c>
      <c r="I54" s="112"/>
      <c r="J54" s="1854">
        <v>3.07545</v>
      </c>
      <c r="K54" s="1481">
        <v>2.7192166666666666</v>
      </c>
      <c r="M54" s="1523">
        <f t="shared" si="4"/>
        <v>0.13100586565984079</v>
      </c>
    </row>
    <row r="55" spans="2:13" ht="12" customHeight="1" x14ac:dyDescent="0.25">
      <c r="B55" s="143" t="s">
        <v>159</v>
      </c>
      <c r="C55" s="482" t="s">
        <v>54</v>
      </c>
      <c r="D55" s="112"/>
      <c r="E55" s="1854">
        <v>6.9436999999999998</v>
      </c>
      <c r="F55" s="1942">
        <v>6.4888000000000003</v>
      </c>
      <c r="G55" s="112"/>
      <c r="H55" s="1523">
        <f t="shared" si="3"/>
        <v>7.0105412402909531E-2</v>
      </c>
      <c r="I55" s="112"/>
      <c r="J55" s="1854">
        <v>6.6430100000000003</v>
      </c>
      <c r="K55" s="1481">
        <v>6.2587916666666663</v>
      </c>
      <c r="M55" s="1523">
        <f t="shared" si="4"/>
        <v>6.1388580064043352E-2</v>
      </c>
    </row>
    <row r="56" spans="2:13" ht="12" customHeight="1" x14ac:dyDescent="0.25">
      <c r="B56" s="143" t="s">
        <v>53</v>
      </c>
      <c r="C56" s="482" t="s">
        <v>54</v>
      </c>
      <c r="D56" s="112"/>
      <c r="E56" s="1854">
        <v>6.9436999999999998</v>
      </c>
      <c r="F56" s="1942">
        <v>6.4888000000000003</v>
      </c>
      <c r="G56" s="112"/>
      <c r="H56" s="1523">
        <f t="shared" si="3"/>
        <v>7.0105412402909531E-2</v>
      </c>
      <c r="I56" s="112"/>
      <c r="J56" s="1854">
        <v>6.6430100000000003</v>
      </c>
      <c r="K56" s="1481">
        <v>6.2587916666666663</v>
      </c>
      <c r="M56" s="1523">
        <f t="shared" si="4"/>
        <v>6.1388580064043352E-2</v>
      </c>
    </row>
    <row r="57" spans="2:13" ht="12" customHeight="1" x14ac:dyDescent="0.25">
      <c r="B57" s="143" t="s">
        <v>55</v>
      </c>
      <c r="C57" s="482" t="s">
        <v>54</v>
      </c>
      <c r="D57" s="112"/>
      <c r="E57" s="1854">
        <v>6.9436999999999998</v>
      </c>
      <c r="F57" s="1942">
        <v>6.4888000000000003</v>
      </c>
      <c r="G57" s="112"/>
      <c r="H57" s="1523">
        <f t="shared" si="3"/>
        <v>7.0105412402909531E-2</v>
      </c>
      <c r="I57" s="112"/>
      <c r="J57" s="1854">
        <v>6.6430100000000003</v>
      </c>
      <c r="K57" s="1481">
        <v>6.2587916666666663</v>
      </c>
      <c r="M57" s="1523">
        <f t="shared" si="4"/>
        <v>6.1388580064043352E-2</v>
      </c>
    </row>
    <row r="58" spans="2:13" ht="12" customHeight="1" x14ac:dyDescent="0.25">
      <c r="B58" s="143" t="s">
        <v>56</v>
      </c>
      <c r="C58" s="482" t="s">
        <v>57</v>
      </c>
      <c r="D58" s="112"/>
      <c r="E58" s="1854">
        <v>1.4459</v>
      </c>
      <c r="F58" s="1942">
        <v>1.4137999999999999</v>
      </c>
      <c r="G58" s="112"/>
      <c r="H58" s="1523">
        <f t="shared" si="3"/>
        <v>2.2704767293818092E-2</v>
      </c>
      <c r="I58" s="112"/>
      <c r="J58" s="1854">
        <v>1.3807</v>
      </c>
      <c r="K58" s="1481">
        <v>1.3789</v>
      </c>
      <c r="M58" s="1523">
        <f t="shared" si="4"/>
        <v>1.3053883530350452E-3</v>
      </c>
    </row>
    <row r="59" spans="2:13" ht="12" customHeight="1" x14ac:dyDescent="0.25">
      <c r="B59" s="143" t="s">
        <v>632</v>
      </c>
      <c r="C59" s="482" t="s">
        <v>59</v>
      </c>
      <c r="D59" s="112"/>
      <c r="E59" s="1854">
        <v>35.666600000000003</v>
      </c>
      <c r="F59" s="1942">
        <v>36.000599999999999</v>
      </c>
      <c r="G59" s="112"/>
      <c r="H59" s="1523">
        <f t="shared" si="3"/>
        <v>-9.2776231507251568E-3</v>
      </c>
      <c r="I59" s="112"/>
      <c r="J59" s="1854">
        <v>35.209800000000001</v>
      </c>
      <c r="K59" s="1481">
        <v>34.372733333333329</v>
      </c>
      <c r="M59" s="1523">
        <f t="shared" si="4"/>
        <v>2.4352636101095799E-2</v>
      </c>
    </row>
    <row r="60" spans="2:13" ht="12" customHeight="1" x14ac:dyDescent="0.25">
      <c r="B60" s="143" t="s">
        <v>161</v>
      </c>
      <c r="C60" s="482" t="s">
        <v>33</v>
      </c>
      <c r="D60" s="112"/>
      <c r="E60" s="1854">
        <v>1.3875999999999999</v>
      </c>
      <c r="F60" s="1942">
        <v>1.3718999999999999</v>
      </c>
      <c r="G60" s="112"/>
      <c r="H60" s="1523">
        <f t="shared" si="3"/>
        <v>1.1443982797580033E-2</v>
      </c>
      <c r="I60" s="112"/>
      <c r="J60" s="1854">
        <v>1.3452500000000001</v>
      </c>
      <c r="K60" s="1481">
        <v>1.34195</v>
      </c>
      <c r="M60" s="1523">
        <f t="shared" si="4"/>
        <v>2.4591080144566345E-3</v>
      </c>
    </row>
    <row r="61" spans="2:13" ht="12" customHeight="1" x14ac:dyDescent="0.25">
      <c r="B61" s="142" t="s">
        <v>162</v>
      </c>
      <c r="C61" s="146" t="s">
        <v>61</v>
      </c>
      <c r="E61" s="1854">
        <v>32.283099999999997</v>
      </c>
      <c r="F61" s="1855">
        <v>32.890799999999999</v>
      </c>
      <c r="H61" s="1523">
        <f t="shared" si="3"/>
        <v>-1.8476291242535945E-2</v>
      </c>
      <c r="J61" s="1859">
        <v>32.213900000000002</v>
      </c>
      <c r="K61" s="1481">
        <v>31.764266666666668</v>
      </c>
      <c r="M61" s="1523">
        <f t="shared" si="4"/>
        <v>1.4155319184660372E-2</v>
      </c>
    </row>
    <row r="62" spans="2:13" ht="12" customHeight="1" x14ac:dyDescent="0.25">
      <c r="B62" s="142" t="s">
        <v>60</v>
      </c>
      <c r="C62" s="146" t="s">
        <v>61</v>
      </c>
      <c r="E62" s="1854">
        <v>32.283099999999997</v>
      </c>
      <c r="F62" s="1855">
        <v>32.890799999999999</v>
      </c>
      <c r="H62" s="1523">
        <f t="shared" si="3"/>
        <v>-1.8476291242535945E-2</v>
      </c>
      <c r="J62" s="1859">
        <v>32.213900000000002</v>
      </c>
      <c r="K62" s="1481">
        <v>31.764266666666668</v>
      </c>
      <c r="M62" s="1523">
        <f t="shared" si="4"/>
        <v>1.4155319184660372E-2</v>
      </c>
    </row>
    <row r="63" spans="2:13" ht="12" customHeight="1" x14ac:dyDescent="0.25">
      <c r="B63" s="142" t="s">
        <v>62</v>
      </c>
      <c r="C63" s="146" t="s">
        <v>61</v>
      </c>
      <c r="E63" s="1854">
        <v>32.283099999999997</v>
      </c>
      <c r="F63" s="1855">
        <v>32.890799999999999</v>
      </c>
      <c r="H63" s="1523">
        <f t="shared" si="3"/>
        <v>-1.8476291242535945E-2</v>
      </c>
      <c r="J63" s="1859">
        <v>32.213900000000002</v>
      </c>
      <c r="K63" s="1481">
        <v>31.764266666666668</v>
      </c>
      <c r="M63" s="1523">
        <f t="shared" si="4"/>
        <v>1.4155319184660372E-2</v>
      </c>
    </row>
    <row r="64" spans="2:13" ht="12" customHeight="1" x14ac:dyDescent="0.25">
      <c r="B64" s="142" t="s">
        <v>163</v>
      </c>
      <c r="C64" s="146" t="s">
        <v>59</v>
      </c>
      <c r="E64" s="1854">
        <v>35.666600000000003</v>
      </c>
      <c r="F64" s="1855">
        <v>36.000599999999999</v>
      </c>
      <c r="H64" s="1523">
        <f t="shared" si="3"/>
        <v>-9.2776231507251568E-3</v>
      </c>
      <c r="J64" s="1859">
        <v>35.209800000000001</v>
      </c>
      <c r="K64" s="1481">
        <v>34.372733333333329</v>
      </c>
      <c r="M64" s="1523">
        <f t="shared" si="4"/>
        <v>2.4352636101095799E-2</v>
      </c>
    </row>
    <row r="65" spans="2:13" ht="12" customHeight="1" x14ac:dyDescent="0.25">
      <c r="B65" s="144" t="s">
        <v>164</v>
      </c>
      <c r="C65" s="147" t="s">
        <v>54</v>
      </c>
      <c r="E65" s="1856">
        <v>6.9436999999999998</v>
      </c>
      <c r="F65" s="1857">
        <v>6.4888000000000003</v>
      </c>
      <c r="H65" s="1524">
        <f t="shared" si="3"/>
        <v>7.0105412402909531E-2</v>
      </c>
      <c r="J65" s="1860">
        <v>6.6430100000000003</v>
      </c>
      <c r="K65" s="1482">
        <v>6.2587916666666663</v>
      </c>
      <c r="M65" s="1523">
        <f t="shared" si="4"/>
        <v>6.1388580064043352E-2</v>
      </c>
    </row>
    <row r="66" spans="2:13" ht="12" customHeight="1" x14ac:dyDescent="0.25">
      <c r="E66" s="518"/>
      <c r="F66" s="518"/>
      <c r="G66" s="518"/>
      <c r="H66" s="518"/>
      <c r="I66" s="518"/>
      <c r="J66" s="518"/>
      <c r="K66" s="518"/>
      <c r="M66" s="519"/>
    </row>
    <row r="67" spans="2:13" ht="12" customHeight="1" x14ac:dyDescent="0.25">
      <c r="B67" s="517" t="s">
        <v>64</v>
      </c>
      <c r="E67" s="518"/>
      <c r="F67" s="518"/>
      <c r="G67" s="518"/>
      <c r="H67" s="518"/>
      <c r="I67" s="518"/>
      <c r="J67" s="518"/>
      <c r="K67" s="518"/>
      <c r="M67" s="519"/>
    </row>
    <row r="68" spans="2:13" ht="12" customHeight="1" x14ac:dyDescent="0.25">
      <c r="B68" s="1264" t="s">
        <v>65</v>
      </c>
      <c r="C68" s="1476" t="s">
        <v>66</v>
      </c>
      <c r="E68" s="1852">
        <v>3.6720999999999999</v>
      </c>
      <c r="F68" s="1853">
        <v>3.6718999999999999</v>
      </c>
      <c r="H68" s="1522">
        <f t="shared" ref="H68:H96" si="5">(E68-F68)/F68</f>
        <v>5.4467714262364985E-5</v>
      </c>
      <c r="J68" s="1852">
        <v>3.6721599999999999</v>
      </c>
      <c r="K68" s="1853">
        <v>3.6724250000000005</v>
      </c>
      <c r="M68" s="1523">
        <f t="shared" ref="M68:M99" si="6">(J68-K68)/K68</f>
        <v>-7.2159404208561328E-5</v>
      </c>
    </row>
    <row r="69" spans="2:13" ht="12" customHeight="1" x14ac:dyDescent="0.25">
      <c r="B69" s="1262" t="s">
        <v>165</v>
      </c>
      <c r="C69" s="1477" t="s">
        <v>68</v>
      </c>
      <c r="E69" s="1854">
        <v>0.7056</v>
      </c>
      <c r="F69" s="1855">
        <v>0.70660000000000001</v>
      </c>
      <c r="H69" s="1523">
        <f t="shared" si="5"/>
        <v>-1.4152278516841223E-3</v>
      </c>
      <c r="J69" s="1854">
        <v>0.70638299999999998</v>
      </c>
      <c r="K69" s="1855">
        <v>0.70687500000000014</v>
      </c>
      <c r="M69" s="1523">
        <f t="shared" si="6"/>
        <v>-6.9602122015937598E-4</v>
      </c>
    </row>
    <row r="70" spans="2:13" ht="12" customHeight="1" x14ac:dyDescent="0.25">
      <c r="B70" s="1473" t="s">
        <v>166</v>
      </c>
      <c r="C70" s="1478" t="s">
        <v>70</v>
      </c>
      <c r="D70" s="112"/>
      <c r="E70" s="1854">
        <v>0.95010099999999997</v>
      </c>
      <c r="F70" s="1942">
        <v>0.91520000000000001</v>
      </c>
      <c r="G70" s="112"/>
      <c r="H70" s="1523">
        <f t="shared" si="5"/>
        <v>3.8134833916083868E-2</v>
      </c>
      <c r="I70" s="112"/>
      <c r="J70" s="1854">
        <v>0.90380700000000003</v>
      </c>
      <c r="K70" s="1855">
        <v>0.90706666666666669</v>
      </c>
      <c r="M70" s="1523">
        <f t="shared" si="6"/>
        <v>-3.5936351609583942E-3</v>
      </c>
    </row>
    <row r="71" spans="2:13" ht="12" customHeight="1" x14ac:dyDescent="0.25">
      <c r="B71" s="1473" t="s">
        <v>71</v>
      </c>
      <c r="C71" s="1478" t="s">
        <v>72</v>
      </c>
      <c r="D71" s="112"/>
      <c r="E71" s="1854">
        <v>0.37369999999999998</v>
      </c>
      <c r="F71" s="1942">
        <v>0.374</v>
      </c>
      <c r="G71" s="112"/>
      <c r="H71" s="1523">
        <f t="shared" si="5"/>
        <v>-8.0213903743321516E-4</v>
      </c>
      <c r="I71" s="112"/>
      <c r="J71" s="1854">
        <v>0.37407000000000001</v>
      </c>
      <c r="K71" s="1855">
        <v>0.37501666666666661</v>
      </c>
      <c r="M71" s="1523">
        <f t="shared" si="6"/>
        <v>-2.5243322518997266E-3</v>
      </c>
    </row>
    <row r="72" spans="2:13" ht="12" customHeight="1" x14ac:dyDescent="0.25">
      <c r="B72" s="1473" t="s">
        <v>167</v>
      </c>
      <c r="C72" s="1478" t="s">
        <v>70</v>
      </c>
      <c r="D72" s="112"/>
      <c r="E72" s="1854">
        <v>0.95010099999999997</v>
      </c>
      <c r="F72" s="1942">
        <v>0.91520000000000001</v>
      </c>
      <c r="G72" s="112"/>
      <c r="H72" s="1523">
        <f t="shared" si="5"/>
        <v>3.8134833916083868E-2</v>
      </c>
      <c r="I72" s="112"/>
      <c r="J72" s="1854">
        <v>0.90380700000000003</v>
      </c>
      <c r="K72" s="1855">
        <v>0.90706666666666669</v>
      </c>
      <c r="M72" s="1523">
        <f t="shared" si="6"/>
        <v>-3.5936351609583942E-3</v>
      </c>
    </row>
    <row r="73" spans="2:13" ht="12" customHeight="1" x14ac:dyDescent="0.25">
      <c r="B73" s="1473" t="s">
        <v>168</v>
      </c>
      <c r="C73" s="1478" t="s">
        <v>169</v>
      </c>
      <c r="D73" s="112"/>
      <c r="E73" s="1854">
        <v>1475.2</v>
      </c>
      <c r="F73" s="1942">
        <v>1486.15</v>
      </c>
      <c r="G73" s="112"/>
      <c r="H73" s="1523">
        <f t="shared" si="5"/>
        <v>-7.3680314907647575E-3</v>
      </c>
      <c r="I73" s="112"/>
      <c r="J73" s="1854">
        <v>1485.63</v>
      </c>
      <c r="K73" s="1855">
        <v>1489.6291666666666</v>
      </c>
      <c r="M73" s="1523">
        <f t="shared" si="6"/>
        <v>-2.6846726394431481E-3</v>
      </c>
    </row>
    <row r="74" spans="2:13" ht="12" customHeight="1" x14ac:dyDescent="0.25">
      <c r="B74" s="1473" t="s">
        <v>734</v>
      </c>
      <c r="C74" s="1478" t="s">
        <v>735</v>
      </c>
      <c r="D74" s="112"/>
      <c r="E74" s="1854">
        <v>20020.2</v>
      </c>
      <c r="F74" s="1942">
        <v>18618.400000000001</v>
      </c>
      <c r="G74" s="112"/>
      <c r="H74" s="1523">
        <f t="shared" si="5"/>
        <v>7.5291109869806166E-2</v>
      </c>
      <c r="I74" s="112"/>
      <c r="J74" s="1854">
        <v>20085.674999999999</v>
      </c>
      <c r="K74" s="1855">
        <v>15903.52549019608</v>
      </c>
      <c r="M74" s="1523">
        <f t="shared" si="6"/>
        <v>0.26296996300487313</v>
      </c>
    </row>
    <row r="75" spans="2:13" ht="12" customHeight="1" x14ac:dyDescent="0.25">
      <c r="B75" s="1473" t="s">
        <v>170</v>
      </c>
      <c r="C75" s="1478" t="s">
        <v>70</v>
      </c>
      <c r="D75" s="112"/>
      <c r="E75" s="1854">
        <v>0.95010099999999997</v>
      </c>
      <c r="F75" s="1942">
        <v>0.91520000000000001</v>
      </c>
      <c r="G75" s="112"/>
      <c r="H75" s="1523">
        <f t="shared" si="5"/>
        <v>3.8134833916083868E-2</v>
      </c>
      <c r="I75" s="112"/>
      <c r="J75" s="1854">
        <v>0.90380700000000003</v>
      </c>
      <c r="K75" s="1855">
        <v>0.90706666666666669</v>
      </c>
      <c r="M75" s="1523">
        <f t="shared" si="6"/>
        <v>-3.5936351609583942E-3</v>
      </c>
    </row>
    <row r="76" spans="2:13" ht="12" customHeight="1" x14ac:dyDescent="0.25">
      <c r="B76" s="1473" t="s">
        <v>74</v>
      </c>
      <c r="C76" s="1478" t="s">
        <v>75</v>
      </c>
      <c r="D76" s="112"/>
      <c r="E76" s="1854">
        <v>3.5133999999999999</v>
      </c>
      <c r="F76" s="1942">
        <v>2.9123000000000001</v>
      </c>
      <c r="G76" s="112"/>
      <c r="H76" s="1523">
        <f t="shared" si="5"/>
        <v>0.20640043951515974</v>
      </c>
      <c r="I76" s="112"/>
      <c r="J76" s="1854">
        <v>3.0224500000000001</v>
      </c>
      <c r="K76" s="1855">
        <v>2.7519500000000003</v>
      </c>
      <c r="M76" s="1523">
        <f t="shared" si="6"/>
        <v>9.8293937026472031E-2</v>
      </c>
    </row>
    <row r="77" spans="2:13" ht="12" customHeight="1" x14ac:dyDescent="0.25">
      <c r="B77" s="1473" t="s">
        <v>720</v>
      </c>
      <c r="C77" s="1478" t="s">
        <v>721</v>
      </c>
      <c r="D77" s="112"/>
      <c r="E77" s="1854">
        <v>10.634600000000001</v>
      </c>
      <c r="F77" s="1942">
        <v>11.0387</v>
      </c>
      <c r="G77" s="112"/>
      <c r="H77" s="1523">
        <f t="shared" si="5"/>
        <v>-3.6607571543750592E-2</v>
      </c>
      <c r="I77" s="112"/>
      <c r="J77" s="1854">
        <v>10.748690384615383</v>
      </c>
      <c r="K77" s="1855">
        <v>9.9678580392156881</v>
      </c>
      <c r="L77" s="112"/>
      <c r="M77" s="1523">
        <f t="shared" si="6"/>
        <v>7.8335018649717231E-2</v>
      </c>
    </row>
    <row r="78" spans="2:13" ht="12" customHeight="1" x14ac:dyDescent="0.25">
      <c r="B78" s="1473" t="s">
        <v>76</v>
      </c>
      <c r="C78" s="1478" t="s">
        <v>77</v>
      </c>
      <c r="D78" s="112"/>
      <c r="E78" s="1854">
        <v>10.102</v>
      </c>
      <c r="F78" s="1942">
        <v>9.8446999999999996</v>
      </c>
      <c r="G78" s="112"/>
      <c r="H78" s="1523">
        <f t="shared" si="5"/>
        <v>2.6135890377563639E-2</v>
      </c>
      <c r="I78" s="112"/>
      <c r="J78" s="1854">
        <v>9.7287599999999994</v>
      </c>
      <c r="K78" s="1855">
        <v>9.7567166666666676</v>
      </c>
      <c r="M78" s="1523">
        <f t="shared" si="6"/>
        <v>-2.8653765013163424E-3</v>
      </c>
    </row>
    <row r="79" spans="2:13" ht="12" customHeight="1" x14ac:dyDescent="0.25">
      <c r="B79" s="1473" t="s">
        <v>173</v>
      </c>
      <c r="C79" s="1478" t="s">
        <v>174</v>
      </c>
      <c r="D79" s="112"/>
      <c r="E79" s="1854">
        <v>623.29999999999995</v>
      </c>
      <c r="F79" s="1942">
        <v>600.30799999999999</v>
      </c>
      <c r="G79" s="112"/>
      <c r="H79" s="1523">
        <f t="shared" si="5"/>
        <v>3.8300339159231533E-2</v>
      </c>
      <c r="I79" s="112"/>
      <c r="J79" s="1854">
        <v>592.60299999999995</v>
      </c>
      <c r="K79" s="1855">
        <v>594.75041666666664</v>
      </c>
      <c r="M79" s="1523">
        <f t="shared" si="6"/>
        <v>-3.6106181794744764E-3</v>
      </c>
    </row>
    <row r="80" spans="2:13" ht="12" customHeight="1" x14ac:dyDescent="0.25">
      <c r="B80" s="1473" t="s">
        <v>175</v>
      </c>
      <c r="C80" s="1478" t="s">
        <v>176</v>
      </c>
      <c r="D80" s="112"/>
      <c r="E80" s="1854">
        <v>4.3106999999999998</v>
      </c>
      <c r="F80" s="1942">
        <v>4.1444000000000001</v>
      </c>
      <c r="G80" s="112"/>
      <c r="H80" s="1523">
        <f t="shared" si="5"/>
        <v>4.0126435672232327E-2</v>
      </c>
      <c r="I80" s="112"/>
      <c r="J80" s="1854">
        <v>4.0550699999999997</v>
      </c>
      <c r="K80" s="1855">
        <v>4.0243333333333329</v>
      </c>
      <c r="M80" s="1523">
        <f t="shared" si="6"/>
        <v>7.6377039675309018E-3</v>
      </c>
    </row>
    <row r="81" spans="2:13" ht="12" customHeight="1" x14ac:dyDescent="0.25">
      <c r="B81" s="1473" t="s">
        <v>177</v>
      </c>
      <c r="C81" s="1478" t="s">
        <v>178</v>
      </c>
      <c r="D81" s="112"/>
      <c r="E81" s="1854">
        <v>293.32799999999997</v>
      </c>
      <c r="F81" s="1942">
        <v>286.46100000000001</v>
      </c>
      <c r="G81" s="112"/>
      <c r="H81" s="1523">
        <f t="shared" si="5"/>
        <v>2.3971849571145676E-2</v>
      </c>
      <c r="I81" s="112"/>
      <c r="J81" s="1854">
        <v>281.21499999999997</v>
      </c>
      <c r="K81" s="1855">
        <v>280.73504166666663</v>
      </c>
      <c r="M81" s="1523">
        <f t="shared" si="6"/>
        <v>1.7096488221916594E-3</v>
      </c>
    </row>
    <row r="82" spans="2:13" ht="12" customHeight="1" x14ac:dyDescent="0.25">
      <c r="B82" s="1473" t="s">
        <v>78</v>
      </c>
      <c r="C82" s="1478" t="s">
        <v>70</v>
      </c>
      <c r="D82" s="112"/>
      <c r="E82" s="1854">
        <v>0.95010099999999997</v>
      </c>
      <c r="F82" s="1942">
        <v>0.91520000000000001</v>
      </c>
      <c r="G82" s="112"/>
      <c r="H82" s="1523">
        <f t="shared" si="5"/>
        <v>3.8134833916083868E-2</v>
      </c>
      <c r="I82" s="112"/>
      <c r="J82" s="1854">
        <v>0.90380700000000003</v>
      </c>
      <c r="K82" s="1855">
        <v>0.90706666666666669</v>
      </c>
      <c r="M82" s="1523">
        <f t="shared" si="6"/>
        <v>-3.5936351609583942E-3</v>
      </c>
    </row>
    <row r="83" spans="2:13" ht="12" customHeight="1" x14ac:dyDescent="0.25">
      <c r="B83" s="1261" t="s">
        <v>79</v>
      </c>
      <c r="C83" s="1478" t="s">
        <v>70</v>
      </c>
      <c r="D83" s="112"/>
      <c r="E83" s="1854">
        <v>0.95010099999999997</v>
      </c>
      <c r="F83" s="1942">
        <v>0.91520000000000001</v>
      </c>
      <c r="G83" s="112"/>
      <c r="H83" s="1523">
        <f t="shared" si="5"/>
        <v>3.8134833916083868E-2</v>
      </c>
      <c r="I83" s="112"/>
      <c r="J83" s="1854">
        <v>0.90380700000000003</v>
      </c>
      <c r="K83" s="1855">
        <v>0.90706666666666669</v>
      </c>
      <c r="M83" s="1523">
        <f t="shared" si="6"/>
        <v>-3.5936351609583942E-3</v>
      </c>
    </row>
    <row r="84" spans="2:13" ht="12" customHeight="1" x14ac:dyDescent="0.25">
      <c r="B84" s="1473" t="s">
        <v>80</v>
      </c>
      <c r="C84" s="1478" t="s">
        <v>66</v>
      </c>
      <c r="D84" s="112"/>
      <c r="E84" s="1854">
        <v>3.6718999999999999</v>
      </c>
      <c r="F84" s="1942">
        <v>3.6718999999999999</v>
      </c>
      <c r="G84" s="112"/>
      <c r="H84" s="1523">
        <f t="shared" si="5"/>
        <v>0</v>
      </c>
      <c r="I84" s="112"/>
      <c r="J84" s="1854">
        <v>3.6721599999999999</v>
      </c>
      <c r="K84" s="1855">
        <v>3.6724250000000005</v>
      </c>
      <c r="M84" s="1523">
        <f t="shared" si="6"/>
        <v>-7.2159404208561328E-5</v>
      </c>
    </row>
    <row r="85" spans="2:13" ht="12" customHeight="1" x14ac:dyDescent="0.25">
      <c r="B85" s="1473" t="s">
        <v>179</v>
      </c>
      <c r="C85" s="1478" t="s">
        <v>66</v>
      </c>
      <c r="D85" s="112"/>
      <c r="E85" s="1854">
        <v>3.6718999999999999</v>
      </c>
      <c r="F85" s="1942">
        <v>3.6718999999999999</v>
      </c>
      <c r="G85" s="112"/>
      <c r="H85" s="1523">
        <f t="shared" si="5"/>
        <v>0</v>
      </c>
      <c r="I85" s="112"/>
      <c r="J85" s="1854">
        <v>3.6721599999999999</v>
      </c>
      <c r="K85" s="1855">
        <v>3.6724250000000005</v>
      </c>
      <c r="M85" s="1523">
        <f t="shared" si="6"/>
        <v>-7.2159404208561328E-5</v>
      </c>
    </row>
    <row r="86" spans="2:13" ht="12" customHeight="1" x14ac:dyDescent="0.25">
      <c r="B86" s="1473" t="s">
        <v>82</v>
      </c>
      <c r="C86" s="1478" t="s">
        <v>70</v>
      </c>
      <c r="D86" s="112"/>
      <c r="E86" s="1854">
        <v>0.95010099999999997</v>
      </c>
      <c r="F86" s="1942">
        <v>0.91520000000000001</v>
      </c>
      <c r="G86" s="112"/>
      <c r="H86" s="1523">
        <f t="shared" si="5"/>
        <v>3.8134833916083868E-2</v>
      </c>
      <c r="I86" s="112"/>
      <c r="J86" s="1854">
        <v>0.90380700000000003</v>
      </c>
      <c r="K86" s="1855">
        <v>0.90706666666666669</v>
      </c>
      <c r="M86" s="1523">
        <f t="shared" si="6"/>
        <v>-3.5936351609583942E-3</v>
      </c>
    </row>
    <row r="87" spans="2:13" ht="12" customHeight="1" x14ac:dyDescent="0.25">
      <c r="B87" s="1473" t="s">
        <v>90</v>
      </c>
      <c r="C87" s="1478" t="s">
        <v>91</v>
      </c>
      <c r="D87" s="112"/>
      <c r="E87" s="1854">
        <v>60.803400000000003</v>
      </c>
      <c r="F87" s="1942">
        <v>73.159499999999994</v>
      </c>
      <c r="G87" s="112"/>
      <c r="H87" s="1523">
        <f t="shared" si="5"/>
        <v>-0.16889262501794014</v>
      </c>
      <c r="I87" s="112"/>
      <c r="J87" s="1854">
        <v>66.912499999999994</v>
      </c>
      <c r="K87" s="1855">
        <v>61.857875</v>
      </c>
      <c r="M87" s="1523">
        <f t="shared" si="6"/>
        <v>8.1713524753315475E-2</v>
      </c>
    </row>
    <row r="88" spans="2:13" ht="12" customHeight="1" x14ac:dyDescent="0.25">
      <c r="B88" s="1473" t="s">
        <v>83</v>
      </c>
      <c r="C88" s="1478" t="s">
        <v>70</v>
      </c>
      <c r="D88" s="112"/>
      <c r="E88" s="1854">
        <v>0.95010099999999997</v>
      </c>
      <c r="F88" s="1942">
        <v>0.91520000000000001</v>
      </c>
      <c r="G88" s="112"/>
      <c r="H88" s="1523">
        <f t="shared" si="5"/>
        <v>3.8134833916083868E-2</v>
      </c>
      <c r="I88" s="112"/>
      <c r="J88" s="1854">
        <v>0.90380700000000003</v>
      </c>
      <c r="K88" s="1855">
        <v>0.90706666666666669</v>
      </c>
      <c r="M88" s="1523">
        <f t="shared" si="6"/>
        <v>-3.5936351609583942E-3</v>
      </c>
    </row>
    <row r="89" spans="2:13" ht="12" customHeight="1" x14ac:dyDescent="0.25">
      <c r="B89" s="1473" t="s">
        <v>84</v>
      </c>
      <c r="C89" s="1478" t="s">
        <v>85</v>
      </c>
      <c r="D89" s="112"/>
      <c r="E89" s="1854">
        <v>13.7004</v>
      </c>
      <c r="F89" s="1942">
        <v>15.3979</v>
      </c>
      <c r="G89" s="112"/>
      <c r="H89" s="1523">
        <f t="shared" si="5"/>
        <v>-0.11024230576896848</v>
      </c>
      <c r="I89" s="112"/>
      <c r="J89" s="1854">
        <v>14.6919</v>
      </c>
      <c r="K89" s="1855">
        <v>12.923733333333333</v>
      </c>
      <c r="M89" s="1523">
        <f t="shared" si="6"/>
        <v>0.13681547127764945</v>
      </c>
    </row>
    <row r="90" spans="2:13" ht="12" customHeight="1" x14ac:dyDescent="0.25">
      <c r="B90" s="1473" t="s">
        <v>86</v>
      </c>
      <c r="C90" s="1478" t="s">
        <v>87</v>
      </c>
      <c r="D90" s="112"/>
      <c r="E90" s="1854">
        <v>330.57100000000003</v>
      </c>
      <c r="F90" s="1942">
        <v>337.31799999999998</v>
      </c>
      <c r="G90" s="112"/>
      <c r="H90" s="1523">
        <f t="shared" si="5"/>
        <v>-2.0001897319443247E-2</v>
      </c>
      <c r="I90" s="112"/>
      <c r="J90" s="1854">
        <v>339.55200000000002</v>
      </c>
      <c r="K90" s="1855">
        <v>227.18299999999999</v>
      </c>
      <c r="M90" s="1523">
        <f t="shared" si="6"/>
        <v>0.49461887553206019</v>
      </c>
    </row>
    <row r="91" spans="2:13" ht="12" customHeight="1" x14ac:dyDescent="0.25">
      <c r="B91" s="1473" t="s">
        <v>181</v>
      </c>
      <c r="C91" s="1478" t="s">
        <v>70</v>
      </c>
      <c r="D91" s="112"/>
      <c r="E91" s="1854">
        <v>0.95010099999999997</v>
      </c>
      <c r="F91" s="1942">
        <v>0.91520000000000001</v>
      </c>
      <c r="G91" s="112"/>
      <c r="H91" s="1523">
        <f t="shared" si="5"/>
        <v>3.8134833916083868E-2</v>
      </c>
      <c r="I91" s="112"/>
      <c r="J91" s="1854">
        <v>0.90380700000000003</v>
      </c>
      <c r="K91" s="1855">
        <v>0.90706666666666669</v>
      </c>
      <c r="M91" s="1523">
        <f t="shared" si="6"/>
        <v>-3.5936351609583942E-3</v>
      </c>
    </row>
    <row r="92" spans="2:13" ht="12" customHeight="1" x14ac:dyDescent="0.25">
      <c r="B92" s="1473" t="s">
        <v>182</v>
      </c>
      <c r="C92" s="1478" t="s">
        <v>26</v>
      </c>
      <c r="D92" s="112"/>
      <c r="E92" s="1854">
        <v>1</v>
      </c>
      <c r="F92" s="1942">
        <v>1</v>
      </c>
      <c r="G92" s="112"/>
      <c r="H92" s="1523">
        <f t="shared" si="5"/>
        <v>0</v>
      </c>
      <c r="I92" s="112"/>
      <c r="J92" s="1854">
        <v>1</v>
      </c>
      <c r="K92" s="1855">
        <v>1</v>
      </c>
      <c r="M92" s="1523">
        <f t="shared" si="6"/>
        <v>0</v>
      </c>
    </row>
    <row r="93" spans="2:13" ht="12" customHeight="1" x14ac:dyDescent="0.25">
      <c r="B93" s="1473" t="s">
        <v>183</v>
      </c>
      <c r="C93" s="1478" t="s">
        <v>70</v>
      </c>
      <c r="D93" s="112"/>
      <c r="E93" s="1854">
        <v>0.95010099999999997</v>
      </c>
      <c r="F93" s="1942">
        <v>0.91520000000000001</v>
      </c>
      <c r="G93" s="112"/>
      <c r="H93" s="1523">
        <f t="shared" si="5"/>
        <v>3.8134833916083868E-2</v>
      </c>
      <c r="I93" s="112"/>
      <c r="J93" s="1854">
        <v>0.90380700000000003</v>
      </c>
      <c r="K93" s="1855">
        <v>0.90706666666666669</v>
      </c>
      <c r="M93" s="1523">
        <f t="shared" si="6"/>
        <v>-3.5936351609583942E-3</v>
      </c>
    </row>
    <row r="94" spans="2:13" ht="12" customHeight="1" x14ac:dyDescent="0.25">
      <c r="B94" s="1473" t="s">
        <v>88</v>
      </c>
      <c r="C94" s="1478" t="s">
        <v>70</v>
      </c>
      <c r="D94" s="112"/>
      <c r="E94" s="1854">
        <v>0.95010099999999997</v>
      </c>
      <c r="F94" s="1942">
        <v>0.91520000000000001</v>
      </c>
      <c r="G94" s="112"/>
      <c r="H94" s="1523">
        <f t="shared" si="5"/>
        <v>3.8134833916083868E-2</v>
      </c>
      <c r="I94" s="112"/>
      <c r="J94" s="1854">
        <v>0.90380700000000003</v>
      </c>
      <c r="K94" s="1855">
        <v>0.90706666666666669</v>
      </c>
      <c r="M94" s="1523">
        <f t="shared" si="6"/>
        <v>-3.5936351609583942E-3</v>
      </c>
    </row>
    <row r="95" spans="2:13" ht="12" customHeight="1" x14ac:dyDescent="0.25">
      <c r="B95" s="1473" t="s">
        <v>89</v>
      </c>
      <c r="C95" s="1478" t="s">
        <v>70</v>
      </c>
      <c r="D95" s="112"/>
      <c r="E95" s="1854">
        <v>0.95010099999999997</v>
      </c>
      <c r="F95" s="1942">
        <v>0.91520000000000001</v>
      </c>
      <c r="G95" s="112"/>
      <c r="H95" s="1523">
        <f t="shared" si="5"/>
        <v>3.8134833916083868E-2</v>
      </c>
      <c r="I95" s="112"/>
      <c r="J95" s="1854">
        <v>0.90380700000000003</v>
      </c>
      <c r="K95" s="1855">
        <v>0.90706666666666669</v>
      </c>
      <c r="M95" s="1523">
        <f t="shared" si="6"/>
        <v>-3.5936351609583942E-3</v>
      </c>
    </row>
    <row r="96" spans="2:13" ht="12" customHeight="1" x14ac:dyDescent="0.25">
      <c r="B96" s="1473" t="s">
        <v>27</v>
      </c>
      <c r="C96" s="1478" t="s">
        <v>26</v>
      </c>
      <c r="D96" s="112"/>
      <c r="E96" s="1854">
        <v>1</v>
      </c>
      <c r="F96" s="1942">
        <v>1</v>
      </c>
      <c r="G96" s="112"/>
      <c r="H96" s="1523">
        <f t="shared" si="5"/>
        <v>0</v>
      </c>
      <c r="I96" s="112"/>
      <c r="J96" s="1854">
        <v>1</v>
      </c>
      <c r="K96" s="1855">
        <v>1</v>
      </c>
      <c r="M96" s="1523">
        <f t="shared" si="6"/>
        <v>0</v>
      </c>
    </row>
    <row r="97" spans="2:13" ht="12" customHeight="1" x14ac:dyDescent="0.25">
      <c r="B97" s="1473" t="s">
        <v>92</v>
      </c>
      <c r="C97" s="1478" t="s">
        <v>93</v>
      </c>
      <c r="D97" s="112"/>
      <c r="E97" s="1854">
        <v>0.3841</v>
      </c>
      <c r="F97" s="1942">
        <v>0.38369999999999999</v>
      </c>
      <c r="G97" s="112"/>
      <c r="H97" s="1523">
        <f t="shared" ref="H97:H99" si="7">(E97-F97)/F97</f>
        <v>1.0424811050300012E-3</v>
      </c>
      <c r="I97" s="112"/>
      <c r="J97" s="1854">
        <v>0.383739</v>
      </c>
      <c r="K97" s="1855">
        <v>0.38424166666666665</v>
      </c>
      <c r="M97" s="1523">
        <f t="shared" si="6"/>
        <v>-1.3082044720119316E-3</v>
      </c>
    </row>
    <row r="98" spans="2:13" ht="12" customHeight="1" x14ac:dyDescent="0.25">
      <c r="B98" s="1473" t="s">
        <v>184</v>
      </c>
      <c r="C98" s="1478" t="s">
        <v>185</v>
      </c>
      <c r="D98" s="112"/>
      <c r="E98" s="1854">
        <v>101.47</v>
      </c>
      <c r="F98" s="1942">
        <v>100.518</v>
      </c>
      <c r="G98" s="112"/>
      <c r="H98" s="1523">
        <f t="shared" si="7"/>
        <v>9.4709405280646065E-3</v>
      </c>
      <c r="I98" s="112"/>
      <c r="J98" s="1854">
        <v>99.808400000000006</v>
      </c>
      <c r="K98" s="1855">
        <v>96.638818181818181</v>
      </c>
      <c r="M98" s="1523">
        <f t="shared" si="6"/>
        <v>3.2798226197453199E-2</v>
      </c>
    </row>
    <row r="99" spans="2:13" ht="12" customHeight="1" x14ac:dyDescent="0.25">
      <c r="B99" s="1473" t="s">
        <v>186</v>
      </c>
      <c r="C99" s="1478" t="s">
        <v>187</v>
      </c>
      <c r="D99" s="112"/>
      <c r="E99" s="1854">
        <v>13.7004</v>
      </c>
      <c r="F99" s="1942">
        <v>15.3979</v>
      </c>
      <c r="G99" s="112"/>
      <c r="H99" s="1523">
        <f t="shared" si="7"/>
        <v>-0.11024230576896848</v>
      </c>
      <c r="I99" s="112"/>
      <c r="J99" s="1854">
        <v>14.6919</v>
      </c>
      <c r="K99" s="1855">
        <v>12.919783333333333</v>
      </c>
      <c r="M99" s="1523">
        <f t="shared" si="6"/>
        <v>0.13716303291979876</v>
      </c>
    </row>
    <row r="100" spans="2:13" ht="12" customHeight="1" x14ac:dyDescent="0.25">
      <c r="B100" s="1473" t="s">
        <v>94</v>
      </c>
      <c r="C100" s="1478" t="s">
        <v>70</v>
      </c>
      <c r="D100" s="112"/>
      <c r="E100" s="1854">
        <v>0.95010099999999997</v>
      </c>
      <c r="F100" s="1942">
        <v>0.91520000000000001</v>
      </c>
      <c r="G100" s="112"/>
      <c r="H100" s="1523">
        <f t="shared" ref="H100:H116" si="8">(E100-F100)/F100</f>
        <v>3.8134833916083868E-2</v>
      </c>
      <c r="I100" s="112"/>
      <c r="J100" s="1854">
        <v>0.90380700000000003</v>
      </c>
      <c r="K100" s="1855">
        <v>0.90706666666666669</v>
      </c>
      <c r="M100" s="1523">
        <f t="shared" ref="M100:M116" si="9">(J100-K100)/K100</f>
        <v>-3.5936351609583942E-3</v>
      </c>
    </row>
    <row r="101" spans="2:13" ht="12" customHeight="1" x14ac:dyDescent="0.25">
      <c r="B101" s="1473" t="s">
        <v>95</v>
      </c>
      <c r="C101" s="1478" t="s">
        <v>96</v>
      </c>
      <c r="D101" s="112"/>
      <c r="E101" s="1854">
        <v>302.88</v>
      </c>
      <c r="F101" s="1942">
        <v>197.28800000000001</v>
      </c>
      <c r="G101" s="112"/>
      <c r="H101" s="1523">
        <f t="shared" si="8"/>
        <v>0.53521754997769744</v>
      </c>
      <c r="I101" s="112"/>
      <c r="J101" s="1854">
        <v>256.06200000000001</v>
      </c>
      <c r="K101" s="1855">
        <v>197.98558333333335</v>
      </c>
      <c r="M101" s="1523">
        <f t="shared" si="9"/>
        <v>0.29333659395233735</v>
      </c>
    </row>
    <row r="102" spans="2:13" ht="12" customHeight="1" x14ac:dyDescent="0.25">
      <c r="B102" s="1474" t="s">
        <v>97</v>
      </c>
      <c r="C102" s="1478" t="s">
        <v>98</v>
      </c>
      <c r="D102" s="112"/>
      <c r="E102" s="1854">
        <v>8.6234999999999999</v>
      </c>
      <c r="F102" s="1942">
        <v>8.7474000000000007</v>
      </c>
      <c r="G102" s="112"/>
      <c r="H102" s="1523">
        <f t="shared" si="8"/>
        <v>-1.4164208793470148E-2</v>
      </c>
      <c r="I102" s="112"/>
      <c r="J102" s="1854">
        <v>8.3936399999999995</v>
      </c>
      <c r="K102" s="1855">
        <v>8.1362250000000014</v>
      </c>
      <c r="M102" s="1523">
        <f t="shared" si="9"/>
        <v>3.1638136850934938E-2</v>
      </c>
    </row>
    <row r="103" spans="2:13" ht="12" customHeight="1" x14ac:dyDescent="0.25">
      <c r="B103" s="1993" t="s">
        <v>188</v>
      </c>
      <c r="C103" s="1478" t="s">
        <v>26</v>
      </c>
      <c r="D103" s="112"/>
      <c r="E103" s="1854">
        <v>1</v>
      </c>
      <c r="F103" s="1942">
        <v>1</v>
      </c>
      <c r="G103" s="112"/>
      <c r="H103" s="1523">
        <f t="shared" si="8"/>
        <v>0</v>
      </c>
      <c r="I103" s="112"/>
      <c r="J103" s="1854">
        <v>1</v>
      </c>
      <c r="K103" s="1855">
        <v>1</v>
      </c>
      <c r="M103" s="1523">
        <f t="shared" si="9"/>
        <v>0</v>
      </c>
    </row>
    <row r="104" spans="2:13" ht="12" customHeight="1" x14ac:dyDescent="0.25">
      <c r="B104" s="1473" t="s">
        <v>99</v>
      </c>
      <c r="C104" s="1478" t="s">
        <v>100</v>
      </c>
      <c r="D104" s="112"/>
      <c r="E104" s="1854">
        <v>3.6394000000000002</v>
      </c>
      <c r="F104" s="1942">
        <v>3.8803999999999998</v>
      </c>
      <c r="G104" s="112"/>
      <c r="H104" s="1523">
        <f t="shared" si="8"/>
        <v>-6.2106999278424821E-2</v>
      </c>
      <c r="I104" s="112"/>
      <c r="J104" s="1854">
        <v>3.6369099999999999</v>
      </c>
      <c r="K104" s="1855">
        <v>3.6682333333333332</v>
      </c>
      <c r="M104" s="1523">
        <f t="shared" si="9"/>
        <v>-8.539078757258272E-3</v>
      </c>
    </row>
    <row r="105" spans="2:13" ht="12" customHeight="1" x14ac:dyDescent="0.25">
      <c r="B105" s="1473" t="s">
        <v>189</v>
      </c>
      <c r="C105" s="1478" t="s">
        <v>102</v>
      </c>
      <c r="D105" s="112"/>
      <c r="E105" s="1854">
        <v>3.7473999999999998</v>
      </c>
      <c r="F105" s="1942">
        <v>3.7502</v>
      </c>
      <c r="G105" s="112"/>
      <c r="H105" s="1523">
        <f t="shared" si="8"/>
        <v>-7.4662684656821919E-4</v>
      </c>
      <c r="I105" s="112"/>
      <c r="J105" s="1854">
        <v>3.7484500000000001</v>
      </c>
      <c r="K105" s="1855">
        <v>3.7503250000000001</v>
      </c>
      <c r="M105" s="1523">
        <f t="shared" si="9"/>
        <v>-4.9995667042191565E-4</v>
      </c>
    </row>
    <row r="106" spans="2:13" ht="12" customHeight="1" x14ac:dyDescent="0.25">
      <c r="B106" s="1473" t="s">
        <v>103</v>
      </c>
      <c r="C106" s="1478" t="s">
        <v>104</v>
      </c>
      <c r="D106" s="112"/>
      <c r="E106" s="1854">
        <v>1.0185</v>
      </c>
      <c r="F106" s="1942">
        <v>0.99080000000000001</v>
      </c>
      <c r="G106" s="112"/>
      <c r="H106" s="1523">
        <f t="shared" si="8"/>
        <v>2.7957206297941004E-2</v>
      </c>
      <c r="I106" s="112"/>
      <c r="J106" s="1854">
        <v>0.98497199999999996</v>
      </c>
      <c r="K106" s="1855">
        <v>0.96445833333333342</v>
      </c>
      <c r="M106" s="1523">
        <f t="shared" si="9"/>
        <v>2.1269624573378706E-2</v>
      </c>
    </row>
    <row r="107" spans="2:13" ht="12" customHeight="1" x14ac:dyDescent="0.25">
      <c r="B107" s="1473" t="s">
        <v>105</v>
      </c>
      <c r="C107" s="1478" t="s">
        <v>106</v>
      </c>
      <c r="D107" s="112"/>
      <c r="E107" s="1854">
        <v>34.744999999999997</v>
      </c>
      <c r="F107" s="1942">
        <v>34.692900000000002</v>
      </c>
      <c r="G107" s="112"/>
      <c r="H107" s="1523">
        <f t="shared" si="8"/>
        <v>1.5017481963167049E-3</v>
      </c>
      <c r="I107" s="112"/>
      <c r="J107" s="1854">
        <v>34.274999999999999</v>
      </c>
      <c r="K107" s="1855">
        <v>34.534508333333335</v>
      </c>
      <c r="M107" s="1523">
        <f t="shared" si="9"/>
        <v>-7.5144643968437265E-3</v>
      </c>
    </row>
    <row r="108" spans="2:13" ht="12" customHeight="1" x14ac:dyDescent="0.25">
      <c r="B108" s="1473" t="s">
        <v>190</v>
      </c>
      <c r="C108" s="1478" t="s">
        <v>191</v>
      </c>
      <c r="D108" s="112"/>
      <c r="E108" s="1854">
        <v>30052</v>
      </c>
      <c r="F108" s="1942">
        <v>29830</v>
      </c>
      <c r="G108" s="112"/>
      <c r="H108" s="1523">
        <f t="shared" si="8"/>
        <v>7.44217230975528E-3</v>
      </c>
      <c r="I108" s="112"/>
      <c r="J108" s="1854">
        <v>30076.3</v>
      </c>
      <c r="K108" s="1855">
        <v>29063.166666666668</v>
      </c>
      <c r="M108" s="1523">
        <f t="shared" si="9"/>
        <v>3.485970214303321E-2</v>
      </c>
    </row>
    <row r="109" spans="2:13" ht="12" customHeight="1" x14ac:dyDescent="0.25">
      <c r="B109" s="1473" t="s">
        <v>107</v>
      </c>
      <c r="C109" s="1478" t="s">
        <v>108</v>
      </c>
      <c r="D109" s="112"/>
      <c r="E109" s="1854">
        <v>3.8435000000000001</v>
      </c>
      <c r="F109" s="1942">
        <v>3.8976000000000002</v>
      </c>
      <c r="G109" s="112"/>
      <c r="H109" s="1523">
        <f t="shared" si="8"/>
        <v>-1.3880336617405592E-2</v>
      </c>
      <c r="I109" s="112"/>
      <c r="J109" s="1854">
        <v>3.8356699999999999</v>
      </c>
      <c r="K109" s="1855">
        <v>3.8929499999999995</v>
      </c>
      <c r="M109" s="1523">
        <f t="shared" si="9"/>
        <v>-1.4713777469528138E-2</v>
      </c>
    </row>
    <row r="110" spans="2:13" ht="12" customHeight="1" x14ac:dyDescent="0.25">
      <c r="B110" s="1473" t="s">
        <v>603</v>
      </c>
      <c r="C110" s="1478" t="s">
        <v>81</v>
      </c>
      <c r="D110" s="112"/>
      <c r="E110" s="1854">
        <v>18.096299999999999</v>
      </c>
      <c r="F110" s="1942">
        <v>7.8059000000000003</v>
      </c>
      <c r="G110" s="112"/>
      <c r="H110" s="1523">
        <f t="shared" si="8"/>
        <v>1.3182848870725987</v>
      </c>
      <c r="I110" s="112"/>
      <c r="J110" s="1854">
        <v>10.021100000000001</v>
      </c>
      <c r="K110" s="1855">
        <v>7.720041666666666</v>
      </c>
      <c r="M110" s="1523">
        <f t="shared" si="9"/>
        <v>0.29806294223368845</v>
      </c>
    </row>
    <row r="111" spans="2:13" ht="12" customHeight="1" x14ac:dyDescent="0.25">
      <c r="B111" s="1473" t="s">
        <v>728</v>
      </c>
      <c r="C111" s="1478" t="s">
        <v>736</v>
      </c>
      <c r="D111" s="112"/>
      <c r="E111" s="1854">
        <v>12.565300000000001</v>
      </c>
      <c r="F111" s="1942">
        <v>12.209099999999999</v>
      </c>
      <c r="G111" s="112"/>
      <c r="H111" s="1523">
        <f t="shared" si="8"/>
        <v>2.9174959661236389E-2</v>
      </c>
      <c r="I111" s="112"/>
      <c r="J111" s="1854">
        <v>12.0244</v>
      </c>
      <c r="K111" s="1855">
        <v>12.490399999999999</v>
      </c>
      <c r="M111" s="1523">
        <f t="shared" si="9"/>
        <v>-3.7308653045538917E-2</v>
      </c>
    </row>
    <row r="112" spans="2:13" ht="12" customHeight="1" x14ac:dyDescent="0.25">
      <c r="B112" s="1262" t="s">
        <v>755</v>
      </c>
      <c r="C112" s="1478" t="s">
        <v>172</v>
      </c>
      <c r="E112" s="1854">
        <v>2.2965</v>
      </c>
      <c r="F112" s="1855">
        <v>2.0217000000000001</v>
      </c>
      <c r="H112" s="1523">
        <f t="shared" si="8"/>
        <v>0.13592521145570555</v>
      </c>
      <c r="J112" s="1854">
        <v>2.1408200000000002</v>
      </c>
      <c r="K112" s="1855">
        <v>1.9674666666666667</v>
      </c>
      <c r="M112" s="1523">
        <f t="shared" si="9"/>
        <v>8.8109921387910073E-2</v>
      </c>
    </row>
    <row r="113" spans="2:13" ht="12" customHeight="1" x14ac:dyDescent="0.25">
      <c r="B113" s="1262" t="s">
        <v>192</v>
      </c>
      <c r="C113" s="1477" t="s">
        <v>193</v>
      </c>
      <c r="E113" s="1854">
        <v>26.907</v>
      </c>
      <c r="F113" s="1855">
        <v>23.732500000000002</v>
      </c>
      <c r="H113" s="1523">
        <f t="shared" si="8"/>
        <v>0.13376171916148732</v>
      </c>
      <c r="J113" s="1854">
        <v>25.302099999999999</v>
      </c>
      <c r="K113" s="1855">
        <v>22.279516666666666</v>
      </c>
      <c r="M113" s="1523">
        <f t="shared" si="9"/>
        <v>0.1356664679290619</v>
      </c>
    </row>
    <row r="114" spans="2:13" ht="12" customHeight="1" x14ac:dyDescent="0.25">
      <c r="B114" s="1262" t="s">
        <v>194</v>
      </c>
      <c r="C114" s="1477" t="s">
        <v>195</v>
      </c>
      <c r="E114" s="1854">
        <v>4.1783000000000001</v>
      </c>
      <c r="F114" s="1855">
        <v>3.8803999999999998</v>
      </c>
      <c r="H114" s="1523">
        <f t="shared" si="8"/>
        <v>7.6770436037521983E-2</v>
      </c>
      <c r="J114" s="1854">
        <v>3.94089</v>
      </c>
      <c r="K114" s="1855">
        <v>3.793683333333334</v>
      </c>
      <c r="M114" s="1523">
        <f t="shared" si="9"/>
        <v>3.8803098132421707E-2</v>
      </c>
    </row>
    <row r="115" spans="2:13" ht="12" customHeight="1" x14ac:dyDescent="0.25">
      <c r="B115" s="1262" t="s">
        <v>196</v>
      </c>
      <c r="C115" s="1477" t="s">
        <v>70</v>
      </c>
      <c r="E115" s="1854">
        <v>0.95010099999999997</v>
      </c>
      <c r="F115" s="1855">
        <v>0.91520000000000001</v>
      </c>
      <c r="H115" s="1523">
        <f t="shared" si="8"/>
        <v>3.8134833916083868E-2</v>
      </c>
      <c r="J115" s="1854">
        <v>0.90380700000000003</v>
      </c>
      <c r="K115" s="1855">
        <v>0.90706666666666669</v>
      </c>
      <c r="M115" s="1523">
        <f t="shared" si="9"/>
        <v>-3.5936351609583942E-3</v>
      </c>
    </row>
    <row r="116" spans="2:13" x14ac:dyDescent="0.25">
      <c r="B116" s="1475" t="s">
        <v>197</v>
      </c>
      <c r="C116" s="1479" t="s">
        <v>198</v>
      </c>
      <c r="E116" s="1856">
        <v>7.1727999999999996</v>
      </c>
      <c r="F116" s="1857">
        <v>6.9584999999999999</v>
      </c>
      <c r="H116" s="1524">
        <f t="shared" si="8"/>
        <v>3.0796867140906764E-2</v>
      </c>
      <c r="J116" s="1856">
        <v>6.7894600000000001</v>
      </c>
      <c r="K116" s="1857">
        <v>6.897008333333333</v>
      </c>
      <c r="M116" s="1523">
        <f t="shared" si="9"/>
        <v>-1.5593475915282049E-2</v>
      </c>
    </row>
    <row r="117" spans="2:13" x14ac:dyDescent="0.25">
      <c r="C117" s="2"/>
    </row>
    <row r="118" spans="2:13" x14ac:dyDescent="0.25">
      <c r="C118" s="2"/>
    </row>
  </sheetData>
  <sortState ref="B68:M116">
    <sortCondition ref="B68"/>
  </sortState>
  <mergeCells count="8">
    <mergeCell ref="K4:K6"/>
    <mergeCell ref="M4:M6"/>
    <mergeCell ref="B4:B6"/>
    <mergeCell ref="C4:C6"/>
    <mergeCell ref="E4:E6"/>
    <mergeCell ref="F4:F6"/>
    <mergeCell ref="H4:H6"/>
    <mergeCell ref="J4:J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50"/>
  <sheetViews>
    <sheetView showGridLines="0" zoomScale="85" zoomScaleNormal="85" workbookViewId="0">
      <selection activeCell="W41" sqref="W41"/>
    </sheetView>
  </sheetViews>
  <sheetFormatPr defaultColWidth="11.42578125" defaultRowHeight="15" x14ac:dyDescent="0.25"/>
  <cols>
    <col min="1" max="1" width="2.85546875" style="3" customWidth="1"/>
    <col min="2" max="2" width="45.85546875" style="3" customWidth="1"/>
    <col min="3" max="3" width="5.28515625" style="3" bestFit="1" customWidth="1"/>
    <col min="4" max="6" width="15.7109375" style="3" customWidth="1"/>
    <col min="7" max="7" width="2.85546875" style="3" customWidth="1"/>
    <col min="8" max="10" width="15.7109375" style="3" customWidth="1"/>
    <col min="11" max="12" width="2.85546875" style="3" customWidth="1"/>
    <col min="13" max="13" width="10.85546875" style="3" customWidth="1"/>
    <col min="14" max="14" width="2.85546875" style="3" customWidth="1"/>
    <col min="15" max="16" width="15.7109375" style="3" customWidth="1"/>
    <col min="17" max="17" width="2.85546875" style="3" customWidth="1"/>
    <col min="18" max="18" width="45.85546875" style="3" customWidth="1"/>
    <col min="19" max="21" width="15.7109375" style="3" customWidth="1"/>
    <col min="22" max="22" width="2.85546875" style="3" customWidth="1"/>
    <col min="23" max="25" width="15.7109375" style="3" customWidth="1"/>
    <col min="26" max="27" width="2.85546875" style="3" customWidth="1"/>
    <col min="28" max="28" width="10.85546875" style="3" customWidth="1"/>
    <col min="29" max="29" width="2.85546875" style="3" customWidth="1"/>
    <col min="30" max="256" width="11.42578125" style="3"/>
    <col min="257" max="257" width="2.85546875" style="3" customWidth="1"/>
    <col min="258" max="258" width="45.85546875" style="3" customWidth="1"/>
    <col min="259" max="259" width="5.28515625" style="3" bestFit="1" customWidth="1"/>
    <col min="260" max="262" width="15.7109375" style="3" customWidth="1"/>
    <col min="263" max="263" width="2.85546875" style="3" customWidth="1"/>
    <col min="264" max="266" width="15.7109375" style="3" customWidth="1"/>
    <col min="267" max="268" width="2.85546875" style="3" customWidth="1"/>
    <col min="269" max="269" width="10.85546875" style="3" customWidth="1"/>
    <col min="270" max="270" width="2.85546875" style="3" customWidth="1"/>
    <col min="271" max="272" width="15.7109375" style="3" customWidth="1"/>
    <col min="273" max="273" width="2.85546875" style="3" customWidth="1"/>
    <col min="274" max="274" width="45.85546875" style="3" customWidth="1"/>
    <col min="275" max="277" width="15.7109375" style="3" customWidth="1"/>
    <col min="278" max="278" width="2.85546875" style="3" customWidth="1"/>
    <col min="279" max="281" width="15.7109375" style="3" customWidth="1"/>
    <col min="282" max="283" width="2.85546875" style="3" customWidth="1"/>
    <col min="284" max="284" width="10.85546875" style="3" customWidth="1"/>
    <col min="285" max="285" width="2.85546875" style="3" customWidth="1"/>
    <col min="286" max="512" width="11.42578125" style="3"/>
    <col min="513" max="513" width="2.85546875" style="3" customWidth="1"/>
    <col min="514" max="514" width="45.85546875" style="3" customWidth="1"/>
    <col min="515" max="515" width="5.28515625" style="3" bestFit="1" customWidth="1"/>
    <col min="516" max="518" width="15.7109375" style="3" customWidth="1"/>
    <col min="519" max="519" width="2.85546875" style="3" customWidth="1"/>
    <col min="520" max="522" width="15.7109375" style="3" customWidth="1"/>
    <col min="523" max="524" width="2.85546875" style="3" customWidth="1"/>
    <col min="525" max="525" width="10.85546875" style="3" customWidth="1"/>
    <col min="526" max="526" width="2.85546875" style="3" customWidth="1"/>
    <col min="527" max="528" width="15.7109375" style="3" customWidth="1"/>
    <col min="529" max="529" width="2.85546875" style="3" customWidth="1"/>
    <col min="530" max="530" width="45.85546875" style="3" customWidth="1"/>
    <col min="531" max="533" width="15.7109375" style="3" customWidth="1"/>
    <col min="534" max="534" width="2.85546875" style="3" customWidth="1"/>
    <col min="535" max="537" width="15.7109375" style="3" customWidth="1"/>
    <col min="538" max="539" width="2.85546875" style="3" customWidth="1"/>
    <col min="540" max="540" width="10.85546875" style="3" customWidth="1"/>
    <col min="541" max="541" width="2.85546875" style="3" customWidth="1"/>
    <col min="542" max="768" width="11.42578125" style="3"/>
    <col min="769" max="769" width="2.85546875" style="3" customWidth="1"/>
    <col min="770" max="770" width="45.85546875" style="3" customWidth="1"/>
    <col min="771" max="771" width="5.28515625" style="3" bestFit="1" customWidth="1"/>
    <col min="772" max="774" width="15.7109375" style="3" customWidth="1"/>
    <col min="775" max="775" width="2.85546875" style="3" customWidth="1"/>
    <col min="776" max="778" width="15.7109375" style="3" customWidth="1"/>
    <col min="779" max="780" width="2.85546875" style="3" customWidth="1"/>
    <col min="781" max="781" width="10.85546875" style="3" customWidth="1"/>
    <col min="782" max="782" width="2.85546875" style="3" customWidth="1"/>
    <col min="783" max="784" width="15.7109375" style="3" customWidth="1"/>
    <col min="785" max="785" width="2.85546875" style="3" customWidth="1"/>
    <col min="786" max="786" width="45.85546875" style="3" customWidth="1"/>
    <col min="787" max="789" width="15.7109375" style="3" customWidth="1"/>
    <col min="790" max="790" width="2.85546875" style="3" customWidth="1"/>
    <col min="791" max="793" width="15.7109375" style="3" customWidth="1"/>
    <col min="794" max="795" width="2.85546875" style="3" customWidth="1"/>
    <col min="796" max="796" width="10.85546875" style="3" customWidth="1"/>
    <col min="797" max="797" width="2.85546875" style="3" customWidth="1"/>
    <col min="798" max="1024" width="11.42578125" style="3"/>
    <col min="1025" max="1025" width="2.85546875" style="3" customWidth="1"/>
    <col min="1026" max="1026" width="45.85546875" style="3" customWidth="1"/>
    <col min="1027" max="1027" width="5.28515625" style="3" bestFit="1" customWidth="1"/>
    <col min="1028" max="1030" width="15.7109375" style="3" customWidth="1"/>
    <col min="1031" max="1031" width="2.85546875" style="3" customWidth="1"/>
    <col min="1032" max="1034" width="15.7109375" style="3" customWidth="1"/>
    <col min="1035" max="1036" width="2.85546875" style="3" customWidth="1"/>
    <col min="1037" max="1037" width="10.85546875" style="3" customWidth="1"/>
    <col min="1038" max="1038" width="2.85546875" style="3" customWidth="1"/>
    <col min="1039" max="1040" width="15.7109375" style="3" customWidth="1"/>
    <col min="1041" max="1041" width="2.85546875" style="3" customWidth="1"/>
    <col min="1042" max="1042" width="45.85546875" style="3" customWidth="1"/>
    <col min="1043" max="1045" width="15.7109375" style="3" customWidth="1"/>
    <col min="1046" max="1046" width="2.85546875" style="3" customWidth="1"/>
    <col min="1047" max="1049" width="15.7109375" style="3" customWidth="1"/>
    <col min="1050" max="1051" width="2.85546875" style="3" customWidth="1"/>
    <col min="1052" max="1052" width="10.85546875" style="3" customWidth="1"/>
    <col min="1053" max="1053" width="2.85546875" style="3" customWidth="1"/>
    <col min="1054" max="1280" width="11.42578125" style="3"/>
    <col min="1281" max="1281" width="2.85546875" style="3" customWidth="1"/>
    <col min="1282" max="1282" width="45.85546875" style="3" customWidth="1"/>
    <col min="1283" max="1283" width="5.28515625" style="3" bestFit="1" customWidth="1"/>
    <col min="1284" max="1286" width="15.7109375" style="3" customWidth="1"/>
    <col min="1287" max="1287" width="2.85546875" style="3" customWidth="1"/>
    <col min="1288" max="1290" width="15.7109375" style="3" customWidth="1"/>
    <col min="1291" max="1292" width="2.85546875" style="3" customWidth="1"/>
    <col min="1293" max="1293" width="10.85546875" style="3" customWidth="1"/>
    <col min="1294" max="1294" width="2.85546875" style="3" customWidth="1"/>
    <col min="1295" max="1296" width="15.7109375" style="3" customWidth="1"/>
    <col min="1297" max="1297" width="2.85546875" style="3" customWidth="1"/>
    <col min="1298" max="1298" width="45.85546875" style="3" customWidth="1"/>
    <col min="1299" max="1301" width="15.7109375" style="3" customWidth="1"/>
    <col min="1302" max="1302" width="2.85546875" style="3" customWidth="1"/>
    <col min="1303" max="1305" width="15.7109375" style="3" customWidth="1"/>
    <col min="1306" max="1307" width="2.85546875" style="3" customWidth="1"/>
    <col min="1308" max="1308" width="10.85546875" style="3" customWidth="1"/>
    <col min="1309" max="1309" width="2.85546875" style="3" customWidth="1"/>
    <col min="1310" max="1536" width="11.42578125" style="3"/>
    <col min="1537" max="1537" width="2.85546875" style="3" customWidth="1"/>
    <col min="1538" max="1538" width="45.85546875" style="3" customWidth="1"/>
    <col min="1539" max="1539" width="5.28515625" style="3" bestFit="1" customWidth="1"/>
    <col min="1540" max="1542" width="15.7109375" style="3" customWidth="1"/>
    <col min="1543" max="1543" width="2.85546875" style="3" customWidth="1"/>
    <col min="1544" max="1546" width="15.7109375" style="3" customWidth="1"/>
    <col min="1547" max="1548" width="2.85546875" style="3" customWidth="1"/>
    <col min="1549" max="1549" width="10.85546875" style="3" customWidth="1"/>
    <col min="1550" max="1550" width="2.85546875" style="3" customWidth="1"/>
    <col min="1551" max="1552" width="15.7109375" style="3" customWidth="1"/>
    <col min="1553" max="1553" width="2.85546875" style="3" customWidth="1"/>
    <col min="1554" max="1554" width="45.85546875" style="3" customWidth="1"/>
    <col min="1555" max="1557" width="15.7109375" style="3" customWidth="1"/>
    <col min="1558" max="1558" width="2.85546875" style="3" customWidth="1"/>
    <col min="1559" max="1561" width="15.7109375" style="3" customWidth="1"/>
    <col min="1562" max="1563" width="2.85546875" style="3" customWidth="1"/>
    <col min="1564" max="1564" width="10.85546875" style="3" customWidth="1"/>
    <col min="1565" max="1565" width="2.85546875" style="3" customWidth="1"/>
    <col min="1566" max="1792" width="11.42578125" style="3"/>
    <col min="1793" max="1793" width="2.85546875" style="3" customWidth="1"/>
    <col min="1794" max="1794" width="45.85546875" style="3" customWidth="1"/>
    <col min="1795" max="1795" width="5.28515625" style="3" bestFit="1" customWidth="1"/>
    <col min="1796" max="1798" width="15.7109375" style="3" customWidth="1"/>
    <col min="1799" max="1799" width="2.85546875" style="3" customWidth="1"/>
    <col min="1800" max="1802" width="15.7109375" style="3" customWidth="1"/>
    <col min="1803" max="1804" width="2.85546875" style="3" customWidth="1"/>
    <col min="1805" max="1805" width="10.85546875" style="3" customWidth="1"/>
    <col min="1806" max="1806" width="2.85546875" style="3" customWidth="1"/>
    <col min="1807" max="1808" width="15.7109375" style="3" customWidth="1"/>
    <col min="1809" max="1809" width="2.85546875" style="3" customWidth="1"/>
    <col min="1810" max="1810" width="45.85546875" style="3" customWidth="1"/>
    <col min="1811" max="1813" width="15.7109375" style="3" customWidth="1"/>
    <col min="1814" max="1814" width="2.85546875" style="3" customWidth="1"/>
    <col min="1815" max="1817" width="15.7109375" style="3" customWidth="1"/>
    <col min="1818" max="1819" width="2.85546875" style="3" customWidth="1"/>
    <col min="1820" max="1820" width="10.85546875" style="3" customWidth="1"/>
    <col min="1821" max="1821" width="2.85546875" style="3" customWidth="1"/>
    <col min="1822" max="2048" width="11.42578125" style="3"/>
    <col min="2049" max="2049" width="2.85546875" style="3" customWidth="1"/>
    <col min="2050" max="2050" width="45.85546875" style="3" customWidth="1"/>
    <col min="2051" max="2051" width="5.28515625" style="3" bestFit="1" customWidth="1"/>
    <col min="2052" max="2054" width="15.7109375" style="3" customWidth="1"/>
    <col min="2055" max="2055" width="2.85546875" style="3" customWidth="1"/>
    <col min="2056" max="2058" width="15.7109375" style="3" customWidth="1"/>
    <col min="2059" max="2060" width="2.85546875" style="3" customWidth="1"/>
    <col min="2061" max="2061" width="10.85546875" style="3" customWidth="1"/>
    <col min="2062" max="2062" width="2.85546875" style="3" customWidth="1"/>
    <col min="2063" max="2064" width="15.7109375" style="3" customWidth="1"/>
    <col min="2065" max="2065" width="2.85546875" style="3" customWidth="1"/>
    <col min="2066" max="2066" width="45.85546875" style="3" customWidth="1"/>
    <col min="2067" max="2069" width="15.7109375" style="3" customWidth="1"/>
    <col min="2070" max="2070" width="2.85546875" style="3" customWidth="1"/>
    <col min="2071" max="2073" width="15.7109375" style="3" customWidth="1"/>
    <col min="2074" max="2075" width="2.85546875" style="3" customWidth="1"/>
    <col min="2076" max="2076" width="10.85546875" style="3" customWidth="1"/>
    <col min="2077" max="2077" width="2.85546875" style="3" customWidth="1"/>
    <col min="2078" max="2304" width="11.42578125" style="3"/>
    <col min="2305" max="2305" width="2.85546875" style="3" customWidth="1"/>
    <col min="2306" max="2306" width="45.85546875" style="3" customWidth="1"/>
    <col min="2307" max="2307" width="5.28515625" style="3" bestFit="1" customWidth="1"/>
    <col min="2308" max="2310" width="15.7109375" style="3" customWidth="1"/>
    <col min="2311" max="2311" width="2.85546875" style="3" customWidth="1"/>
    <col min="2312" max="2314" width="15.7109375" style="3" customWidth="1"/>
    <col min="2315" max="2316" width="2.85546875" style="3" customWidth="1"/>
    <col min="2317" max="2317" width="10.85546875" style="3" customWidth="1"/>
    <col min="2318" max="2318" width="2.85546875" style="3" customWidth="1"/>
    <col min="2319" max="2320" width="15.7109375" style="3" customWidth="1"/>
    <col min="2321" max="2321" width="2.85546875" style="3" customWidth="1"/>
    <col min="2322" max="2322" width="45.85546875" style="3" customWidth="1"/>
    <col min="2323" max="2325" width="15.7109375" style="3" customWidth="1"/>
    <col min="2326" max="2326" width="2.85546875" style="3" customWidth="1"/>
    <col min="2327" max="2329" width="15.7109375" style="3" customWidth="1"/>
    <col min="2330" max="2331" width="2.85546875" style="3" customWidth="1"/>
    <col min="2332" max="2332" width="10.85546875" style="3" customWidth="1"/>
    <col min="2333" max="2333" width="2.85546875" style="3" customWidth="1"/>
    <col min="2334" max="2560" width="11.42578125" style="3"/>
    <col min="2561" max="2561" width="2.85546875" style="3" customWidth="1"/>
    <col min="2562" max="2562" width="45.85546875" style="3" customWidth="1"/>
    <col min="2563" max="2563" width="5.28515625" style="3" bestFit="1" customWidth="1"/>
    <col min="2564" max="2566" width="15.7109375" style="3" customWidth="1"/>
    <col min="2567" max="2567" width="2.85546875" style="3" customWidth="1"/>
    <col min="2568" max="2570" width="15.7109375" style="3" customWidth="1"/>
    <col min="2571" max="2572" width="2.85546875" style="3" customWidth="1"/>
    <col min="2573" max="2573" width="10.85546875" style="3" customWidth="1"/>
    <col min="2574" max="2574" width="2.85546875" style="3" customWidth="1"/>
    <col min="2575" max="2576" width="15.7109375" style="3" customWidth="1"/>
    <col min="2577" max="2577" width="2.85546875" style="3" customWidth="1"/>
    <col min="2578" max="2578" width="45.85546875" style="3" customWidth="1"/>
    <col min="2579" max="2581" width="15.7109375" style="3" customWidth="1"/>
    <col min="2582" max="2582" width="2.85546875" style="3" customWidth="1"/>
    <col min="2583" max="2585" width="15.7109375" style="3" customWidth="1"/>
    <col min="2586" max="2587" width="2.85546875" style="3" customWidth="1"/>
    <col min="2588" max="2588" width="10.85546875" style="3" customWidth="1"/>
    <col min="2589" max="2589" width="2.85546875" style="3" customWidth="1"/>
    <col min="2590" max="2816" width="11.42578125" style="3"/>
    <col min="2817" max="2817" width="2.85546875" style="3" customWidth="1"/>
    <col min="2818" max="2818" width="45.85546875" style="3" customWidth="1"/>
    <col min="2819" max="2819" width="5.28515625" style="3" bestFit="1" customWidth="1"/>
    <col min="2820" max="2822" width="15.7109375" style="3" customWidth="1"/>
    <col min="2823" max="2823" width="2.85546875" style="3" customWidth="1"/>
    <col min="2824" max="2826" width="15.7109375" style="3" customWidth="1"/>
    <col min="2827" max="2828" width="2.85546875" style="3" customWidth="1"/>
    <col min="2829" max="2829" width="10.85546875" style="3" customWidth="1"/>
    <col min="2830" max="2830" width="2.85546875" style="3" customWidth="1"/>
    <col min="2831" max="2832" width="15.7109375" style="3" customWidth="1"/>
    <col min="2833" max="2833" width="2.85546875" style="3" customWidth="1"/>
    <col min="2834" max="2834" width="45.85546875" style="3" customWidth="1"/>
    <col min="2835" max="2837" width="15.7109375" style="3" customWidth="1"/>
    <col min="2838" max="2838" width="2.85546875" style="3" customWidth="1"/>
    <col min="2839" max="2841" width="15.7109375" style="3" customWidth="1"/>
    <col min="2842" max="2843" width="2.85546875" style="3" customWidth="1"/>
    <col min="2844" max="2844" width="10.85546875" style="3" customWidth="1"/>
    <col min="2845" max="2845" width="2.85546875" style="3" customWidth="1"/>
    <col min="2846" max="3072" width="11.42578125" style="3"/>
    <col min="3073" max="3073" width="2.85546875" style="3" customWidth="1"/>
    <col min="3074" max="3074" width="45.85546875" style="3" customWidth="1"/>
    <col min="3075" max="3075" width="5.28515625" style="3" bestFit="1" customWidth="1"/>
    <col min="3076" max="3078" width="15.7109375" style="3" customWidth="1"/>
    <col min="3079" max="3079" width="2.85546875" style="3" customWidth="1"/>
    <col min="3080" max="3082" width="15.7109375" style="3" customWidth="1"/>
    <col min="3083" max="3084" width="2.85546875" style="3" customWidth="1"/>
    <col min="3085" max="3085" width="10.85546875" style="3" customWidth="1"/>
    <col min="3086" max="3086" width="2.85546875" style="3" customWidth="1"/>
    <col min="3087" max="3088" width="15.7109375" style="3" customWidth="1"/>
    <col min="3089" max="3089" width="2.85546875" style="3" customWidth="1"/>
    <col min="3090" max="3090" width="45.85546875" style="3" customWidth="1"/>
    <col min="3091" max="3093" width="15.7109375" style="3" customWidth="1"/>
    <col min="3094" max="3094" width="2.85546875" style="3" customWidth="1"/>
    <col min="3095" max="3097" width="15.7109375" style="3" customWidth="1"/>
    <col min="3098" max="3099" width="2.85546875" style="3" customWidth="1"/>
    <col min="3100" max="3100" width="10.85546875" style="3" customWidth="1"/>
    <col min="3101" max="3101" width="2.85546875" style="3" customWidth="1"/>
    <col min="3102" max="3328" width="11.42578125" style="3"/>
    <col min="3329" max="3329" width="2.85546875" style="3" customWidth="1"/>
    <col min="3330" max="3330" width="45.85546875" style="3" customWidth="1"/>
    <col min="3331" max="3331" width="5.28515625" style="3" bestFit="1" customWidth="1"/>
    <col min="3332" max="3334" width="15.7109375" style="3" customWidth="1"/>
    <col min="3335" max="3335" width="2.85546875" style="3" customWidth="1"/>
    <col min="3336" max="3338" width="15.7109375" style="3" customWidth="1"/>
    <col min="3339" max="3340" width="2.85546875" style="3" customWidth="1"/>
    <col min="3341" max="3341" width="10.85546875" style="3" customWidth="1"/>
    <col min="3342" max="3342" width="2.85546875" style="3" customWidth="1"/>
    <col min="3343" max="3344" width="15.7109375" style="3" customWidth="1"/>
    <col min="3345" max="3345" width="2.85546875" style="3" customWidth="1"/>
    <col min="3346" max="3346" width="45.85546875" style="3" customWidth="1"/>
    <col min="3347" max="3349" width="15.7109375" style="3" customWidth="1"/>
    <col min="3350" max="3350" width="2.85546875" style="3" customWidth="1"/>
    <col min="3351" max="3353" width="15.7109375" style="3" customWidth="1"/>
    <col min="3354" max="3355" width="2.85546875" style="3" customWidth="1"/>
    <col min="3356" max="3356" width="10.85546875" style="3" customWidth="1"/>
    <col min="3357" max="3357" width="2.85546875" style="3" customWidth="1"/>
    <col min="3358" max="3584" width="11.42578125" style="3"/>
    <col min="3585" max="3585" width="2.85546875" style="3" customWidth="1"/>
    <col min="3586" max="3586" width="45.85546875" style="3" customWidth="1"/>
    <col min="3587" max="3587" width="5.28515625" style="3" bestFit="1" customWidth="1"/>
    <col min="3588" max="3590" width="15.7109375" style="3" customWidth="1"/>
    <col min="3591" max="3591" width="2.85546875" style="3" customWidth="1"/>
    <col min="3592" max="3594" width="15.7109375" style="3" customWidth="1"/>
    <col min="3595" max="3596" width="2.85546875" style="3" customWidth="1"/>
    <col min="3597" max="3597" width="10.85546875" style="3" customWidth="1"/>
    <col min="3598" max="3598" width="2.85546875" style="3" customWidth="1"/>
    <col min="3599" max="3600" width="15.7109375" style="3" customWidth="1"/>
    <col min="3601" max="3601" width="2.85546875" style="3" customWidth="1"/>
    <col min="3602" max="3602" width="45.85546875" style="3" customWidth="1"/>
    <col min="3603" max="3605" width="15.7109375" style="3" customWidth="1"/>
    <col min="3606" max="3606" width="2.85546875" style="3" customWidth="1"/>
    <col min="3607" max="3609" width="15.7109375" style="3" customWidth="1"/>
    <col min="3610" max="3611" width="2.85546875" style="3" customWidth="1"/>
    <col min="3612" max="3612" width="10.85546875" style="3" customWidth="1"/>
    <col min="3613" max="3613" width="2.85546875" style="3" customWidth="1"/>
    <col min="3614" max="3840" width="11.42578125" style="3"/>
    <col min="3841" max="3841" width="2.85546875" style="3" customWidth="1"/>
    <col min="3842" max="3842" width="45.85546875" style="3" customWidth="1"/>
    <col min="3843" max="3843" width="5.28515625" style="3" bestFit="1" customWidth="1"/>
    <col min="3844" max="3846" width="15.7109375" style="3" customWidth="1"/>
    <col min="3847" max="3847" width="2.85546875" style="3" customWidth="1"/>
    <col min="3848" max="3850" width="15.7109375" style="3" customWidth="1"/>
    <col min="3851" max="3852" width="2.85546875" style="3" customWidth="1"/>
    <col min="3853" max="3853" width="10.85546875" style="3" customWidth="1"/>
    <col min="3854" max="3854" width="2.85546875" style="3" customWidth="1"/>
    <col min="3855" max="3856" width="15.7109375" style="3" customWidth="1"/>
    <col min="3857" max="3857" width="2.85546875" style="3" customWidth="1"/>
    <col min="3858" max="3858" width="45.85546875" style="3" customWidth="1"/>
    <col min="3859" max="3861" width="15.7109375" style="3" customWidth="1"/>
    <col min="3862" max="3862" width="2.85546875" style="3" customWidth="1"/>
    <col min="3863" max="3865" width="15.7109375" style="3" customWidth="1"/>
    <col min="3866" max="3867" width="2.85546875" style="3" customWidth="1"/>
    <col min="3868" max="3868" width="10.85546875" style="3" customWidth="1"/>
    <col min="3869" max="3869" width="2.85546875" style="3" customWidth="1"/>
    <col min="3870" max="4096" width="11.42578125" style="3"/>
    <col min="4097" max="4097" width="2.85546875" style="3" customWidth="1"/>
    <col min="4098" max="4098" width="45.85546875" style="3" customWidth="1"/>
    <col min="4099" max="4099" width="5.28515625" style="3" bestFit="1" customWidth="1"/>
    <col min="4100" max="4102" width="15.7109375" style="3" customWidth="1"/>
    <col min="4103" max="4103" width="2.85546875" style="3" customWidth="1"/>
    <col min="4104" max="4106" width="15.7109375" style="3" customWidth="1"/>
    <col min="4107" max="4108" width="2.85546875" style="3" customWidth="1"/>
    <col min="4109" max="4109" width="10.85546875" style="3" customWidth="1"/>
    <col min="4110" max="4110" width="2.85546875" style="3" customWidth="1"/>
    <col min="4111" max="4112" width="15.7109375" style="3" customWidth="1"/>
    <col min="4113" max="4113" width="2.85546875" style="3" customWidth="1"/>
    <col min="4114" max="4114" width="45.85546875" style="3" customWidth="1"/>
    <col min="4115" max="4117" width="15.7109375" style="3" customWidth="1"/>
    <col min="4118" max="4118" width="2.85546875" style="3" customWidth="1"/>
    <col min="4119" max="4121" width="15.7109375" style="3" customWidth="1"/>
    <col min="4122" max="4123" width="2.85546875" style="3" customWidth="1"/>
    <col min="4124" max="4124" width="10.85546875" style="3" customWidth="1"/>
    <col min="4125" max="4125" width="2.85546875" style="3" customWidth="1"/>
    <col min="4126" max="4352" width="11.42578125" style="3"/>
    <col min="4353" max="4353" width="2.85546875" style="3" customWidth="1"/>
    <col min="4354" max="4354" width="45.85546875" style="3" customWidth="1"/>
    <col min="4355" max="4355" width="5.28515625" style="3" bestFit="1" customWidth="1"/>
    <col min="4356" max="4358" width="15.7109375" style="3" customWidth="1"/>
    <col min="4359" max="4359" width="2.85546875" style="3" customWidth="1"/>
    <col min="4360" max="4362" width="15.7109375" style="3" customWidth="1"/>
    <col min="4363" max="4364" width="2.85546875" style="3" customWidth="1"/>
    <col min="4365" max="4365" width="10.85546875" style="3" customWidth="1"/>
    <col min="4366" max="4366" width="2.85546875" style="3" customWidth="1"/>
    <col min="4367" max="4368" width="15.7109375" style="3" customWidth="1"/>
    <col min="4369" max="4369" width="2.85546875" style="3" customWidth="1"/>
    <col min="4370" max="4370" width="45.85546875" style="3" customWidth="1"/>
    <col min="4371" max="4373" width="15.7109375" style="3" customWidth="1"/>
    <col min="4374" max="4374" width="2.85546875" style="3" customWidth="1"/>
    <col min="4375" max="4377" width="15.7109375" style="3" customWidth="1"/>
    <col min="4378" max="4379" width="2.85546875" style="3" customWidth="1"/>
    <col min="4380" max="4380" width="10.85546875" style="3" customWidth="1"/>
    <col min="4381" max="4381" width="2.85546875" style="3" customWidth="1"/>
    <col min="4382" max="4608" width="11.42578125" style="3"/>
    <col min="4609" max="4609" width="2.85546875" style="3" customWidth="1"/>
    <col min="4610" max="4610" width="45.85546875" style="3" customWidth="1"/>
    <col min="4611" max="4611" width="5.28515625" style="3" bestFit="1" customWidth="1"/>
    <col min="4612" max="4614" width="15.7109375" style="3" customWidth="1"/>
    <col min="4615" max="4615" width="2.85546875" style="3" customWidth="1"/>
    <col min="4616" max="4618" width="15.7109375" style="3" customWidth="1"/>
    <col min="4619" max="4620" width="2.85546875" style="3" customWidth="1"/>
    <col min="4621" max="4621" width="10.85546875" style="3" customWidth="1"/>
    <col min="4622" max="4622" width="2.85546875" style="3" customWidth="1"/>
    <col min="4623" max="4624" width="15.7109375" style="3" customWidth="1"/>
    <col min="4625" max="4625" width="2.85546875" style="3" customWidth="1"/>
    <col min="4626" max="4626" width="45.85546875" style="3" customWidth="1"/>
    <col min="4627" max="4629" width="15.7109375" style="3" customWidth="1"/>
    <col min="4630" max="4630" width="2.85546875" style="3" customWidth="1"/>
    <col min="4631" max="4633" width="15.7109375" style="3" customWidth="1"/>
    <col min="4634" max="4635" width="2.85546875" style="3" customWidth="1"/>
    <col min="4636" max="4636" width="10.85546875" style="3" customWidth="1"/>
    <col min="4637" max="4637" width="2.85546875" style="3" customWidth="1"/>
    <col min="4638" max="4864" width="11.42578125" style="3"/>
    <col min="4865" max="4865" width="2.85546875" style="3" customWidth="1"/>
    <col min="4866" max="4866" width="45.85546875" style="3" customWidth="1"/>
    <col min="4867" max="4867" width="5.28515625" style="3" bestFit="1" customWidth="1"/>
    <col min="4868" max="4870" width="15.7109375" style="3" customWidth="1"/>
    <col min="4871" max="4871" width="2.85546875" style="3" customWidth="1"/>
    <col min="4872" max="4874" width="15.7109375" style="3" customWidth="1"/>
    <col min="4875" max="4876" width="2.85546875" style="3" customWidth="1"/>
    <col min="4877" max="4877" width="10.85546875" style="3" customWidth="1"/>
    <col min="4878" max="4878" width="2.85546875" style="3" customWidth="1"/>
    <col min="4879" max="4880" width="15.7109375" style="3" customWidth="1"/>
    <col min="4881" max="4881" width="2.85546875" style="3" customWidth="1"/>
    <col min="4882" max="4882" width="45.85546875" style="3" customWidth="1"/>
    <col min="4883" max="4885" width="15.7109375" style="3" customWidth="1"/>
    <col min="4886" max="4886" width="2.85546875" style="3" customWidth="1"/>
    <col min="4887" max="4889" width="15.7109375" style="3" customWidth="1"/>
    <col min="4890" max="4891" width="2.85546875" style="3" customWidth="1"/>
    <col min="4892" max="4892" width="10.85546875" style="3" customWidth="1"/>
    <col min="4893" max="4893" width="2.85546875" style="3" customWidth="1"/>
    <col min="4894" max="5120" width="11.42578125" style="3"/>
    <col min="5121" max="5121" width="2.85546875" style="3" customWidth="1"/>
    <col min="5122" max="5122" width="45.85546875" style="3" customWidth="1"/>
    <col min="5123" max="5123" width="5.28515625" style="3" bestFit="1" customWidth="1"/>
    <col min="5124" max="5126" width="15.7109375" style="3" customWidth="1"/>
    <col min="5127" max="5127" width="2.85546875" style="3" customWidth="1"/>
    <col min="5128" max="5130" width="15.7109375" style="3" customWidth="1"/>
    <col min="5131" max="5132" width="2.85546875" style="3" customWidth="1"/>
    <col min="5133" max="5133" width="10.85546875" style="3" customWidth="1"/>
    <col min="5134" max="5134" width="2.85546875" style="3" customWidth="1"/>
    <col min="5135" max="5136" width="15.7109375" style="3" customWidth="1"/>
    <col min="5137" max="5137" width="2.85546875" style="3" customWidth="1"/>
    <col min="5138" max="5138" width="45.85546875" style="3" customWidth="1"/>
    <col min="5139" max="5141" width="15.7109375" style="3" customWidth="1"/>
    <col min="5142" max="5142" width="2.85546875" style="3" customWidth="1"/>
    <col min="5143" max="5145" width="15.7109375" style="3" customWidth="1"/>
    <col min="5146" max="5147" width="2.85546875" style="3" customWidth="1"/>
    <col min="5148" max="5148" width="10.85546875" style="3" customWidth="1"/>
    <col min="5149" max="5149" width="2.85546875" style="3" customWidth="1"/>
    <col min="5150" max="5376" width="11.42578125" style="3"/>
    <col min="5377" max="5377" width="2.85546875" style="3" customWidth="1"/>
    <col min="5378" max="5378" width="45.85546875" style="3" customWidth="1"/>
    <col min="5379" max="5379" width="5.28515625" style="3" bestFit="1" customWidth="1"/>
    <col min="5380" max="5382" width="15.7109375" style="3" customWidth="1"/>
    <col min="5383" max="5383" width="2.85546875" style="3" customWidth="1"/>
    <col min="5384" max="5386" width="15.7109375" style="3" customWidth="1"/>
    <col min="5387" max="5388" width="2.85546875" style="3" customWidth="1"/>
    <col min="5389" max="5389" width="10.85546875" style="3" customWidth="1"/>
    <col min="5390" max="5390" width="2.85546875" style="3" customWidth="1"/>
    <col min="5391" max="5392" width="15.7109375" style="3" customWidth="1"/>
    <col min="5393" max="5393" width="2.85546875" style="3" customWidth="1"/>
    <col min="5394" max="5394" width="45.85546875" style="3" customWidth="1"/>
    <col min="5395" max="5397" width="15.7109375" style="3" customWidth="1"/>
    <col min="5398" max="5398" width="2.85546875" style="3" customWidth="1"/>
    <col min="5399" max="5401" width="15.7109375" style="3" customWidth="1"/>
    <col min="5402" max="5403" width="2.85546875" style="3" customWidth="1"/>
    <col min="5404" max="5404" width="10.85546875" style="3" customWidth="1"/>
    <col min="5405" max="5405" width="2.85546875" style="3" customWidth="1"/>
    <col min="5406" max="5632" width="11.42578125" style="3"/>
    <col min="5633" max="5633" width="2.85546875" style="3" customWidth="1"/>
    <col min="5634" max="5634" width="45.85546875" style="3" customWidth="1"/>
    <col min="5635" max="5635" width="5.28515625" style="3" bestFit="1" customWidth="1"/>
    <col min="5636" max="5638" width="15.7109375" style="3" customWidth="1"/>
    <col min="5639" max="5639" width="2.85546875" style="3" customWidth="1"/>
    <col min="5640" max="5642" width="15.7109375" style="3" customWidth="1"/>
    <col min="5643" max="5644" width="2.85546875" style="3" customWidth="1"/>
    <col min="5645" max="5645" width="10.85546875" style="3" customWidth="1"/>
    <col min="5646" max="5646" width="2.85546875" style="3" customWidth="1"/>
    <col min="5647" max="5648" width="15.7109375" style="3" customWidth="1"/>
    <col min="5649" max="5649" width="2.85546875" style="3" customWidth="1"/>
    <col min="5650" max="5650" width="45.85546875" style="3" customWidth="1"/>
    <col min="5651" max="5653" width="15.7109375" style="3" customWidth="1"/>
    <col min="5654" max="5654" width="2.85546875" style="3" customWidth="1"/>
    <col min="5655" max="5657" width="15.7109375" style="3" customWidth="1"/>
    <col min="5658" max="5659" width="2.85546875" style="3" customWidth="1"/>
    <col min="5660" max="5660" width="10.85546875" style="3" customWidth="1"/>
    <col min="5661" max="5661" width="2.85546875" style="3" customWidth="1"/>
    <col min="5662" max="5888" width="11.42578125" style="3"/>
    <col min="5889" max="5889" width="2.85546875" style="3" customWidth="1"/>
    <col min="5890" max="5890" width="45.85546875" style="3" customWidth="1"/>
    <col min="5891" max="5891" width="5.28515625" style="3" bestFit="1" customWidth="1"/>
    <col min="5892" max="5894" width="15.7109375" style="3" customWidth="1"/>
    <col min="5895" max="5895" width="2.85546875" style="3" customWidth="1"/>
    <col min="5896" max="5898" width="15.7109375" style="3" customWidth="1"/>
    <col min="5899" max="5900" width="2.85546875" style="3" customWidth="1"/>
    <col min="5901" max="5901" width="10.85546875" style="3" customWidth="1"/>
    <col min="5902" max="5902" width="2.85546875" style="3" customWidth="1"/>
    <col min="5903" max="5904" width="15.7109375" style="3" customWidth="1"/>
    <col min="5905" max="5905" width="2.85546875" style="3" customWidth="1"/>
    <col min="5906" max="5906" width="45.85546875" style="3" customWidth="1"/>
    <col min="5907" max="5909" width="15.7109375" style="3" customWidth="1"/>
    <col min="5910" max="5910" width="2.85546875" style="3" customWidth="1"/>
    <col min="5911" max="5913" width="15.7109375" style="3" customWidth="1"/>
    <col min="5914" max="5915" width="2.85546875" style="3" customWidth="1"/>
    <col min="5916" max="5916" width="10.85546875" style="3" customWidth="1"/>
    <col min="5917" max="5917" width="2.85546875" style="3" customWidth="1"/>
    <col min="5918" max="6144" width="11.42578125" style="3"/>
    <col min="6145" max="6145" width="2.85546875" style="3" customWidth="1"/>
    <col min="6146" max="6146" width="45.85546875" style="3" customWidth="1"/>
    <col min="6147" max="6147" width="5.28515625" style="3" bestFit="1" customWidth="1"/>
    <col min="6148" max="6150" width="15.7109375" style="3" customWidth="1"/>
    <col min="6151" max="6151" width="2.85546875" style="3" customWidth="1"/>
    <col min="6152" max="6154" width="15.7109375" style="3" customWidth="1"/>
    <col min="6155" max="6156" width="2.85546875" style="3" customWidth="1"/>
    <col min="6157" max="6157" width="10.85546875" style="3" customWidth="1"/>
    <col min="6158" max="6158" width="2.85546875" style="3" customWidth="1"/>
    <col min="6159" max="6160" width="15.7109375" style="3" customWidth="1"/>
    <col min="6161" max="6161" width="2.85546875" style="3" customWidth="1"/>
    <col min="6162" max="6162" width="45.85546875" style="3" customWidth="1"/>
    <col min="6163" max="6165" width="15.7109375" style="3" customWidth="1"/>
    <col min="6166" max="6166" width="2.85546875" style="3" customWidth="1"/>
    <col min="6167" max="6169" width="15.7109375" style="3" customWidth="1"/>
    <col min="6170" max="6171" width="2.85546875" style="3" customWidth="1"/>
    <col min="6172" max="6172" width="10.85546875" style="3" customWidth="1"/>
    <col min="6173" max="6173" width="2.85546875" style="3" customWidth="1"/>
    <col min="6174" max="6400" width="11.42578125" style="3"/>
    <col min="6401" max="6401" width="2.85546875" style="3" customWidth="1"/>
    <col min="6402" max="6402" width="45.85546875" style="3" customWidth="1"/>
    <col min="6403" max="6403" width="5.28515625" style="3" bestFit="1" customWidth="1"/>
    <col min="6404" max="6406" width="15.7109375" style="3" customWidth="1"/>
    <col min="6407" max="6407" width="2.85546875" style="3" customWidth="1"/>
    <col min="6408" max="6410" width="15.7109375" style="3" customWidth="1"/>
    <col min="6411" max="6412" width="2.85546875" style="3" customWidth="1"/>
    <col min="6413" max="6413" width="10.85546875" style="3" customWidth="1"/>
    <col min="6414" max="6414" width="2.85546875" style="3" customWidth="1"/>
    <col min="6415" max="6416" width="15.7109375" style="3" customWidth="1"/>
    <col min="6417" max="6417" width="2.85546875" style="3" customWidth="1"/>
    <col min="6418" max="6418" width="45.85546875" style="3" customWidth="1"/>
    <col min="6419" max="6421" width="15.7109375" style="3" customWidth="1"/>
    <col min="6422" max="6422" width="2.85546875" style="3" customWidth="1"/>
    <col min="6423" max="6425" width="15.7109375" style="3" customWidth="1"/>
    <col min="6426" max="6427" width="2.85546875" style="3" customWidth="1"/>
    <col min="6428" max="6428" width="10.85546875" style="3" customWidth="1"/>
    <col min="6429" max="6429" width="2.85546875" style="3" customWidth="1"/>
    <col min="6430" max="6656" width="11.42578125" style="3"/>
    <col min="6657" max="6657" width="2.85546875" style="3" customWidth="1"/>
    <col min="6658" max="6658" width="45.85546875" style="3" customWidth="1"/>
    <col min="6659" max="6659" width="5.28515625" style="3" bestFit="1" customWidth="1"/>
    <col min="6660" max="6662" width="15.7109375" style="3" customWidth="1"/>
    <col min="6663" max="6663" width="2.85546875" style="3" customWidth="1"/>
    <col min="6664" max="6666" width="15.7109375" style="3" customWidth="1"/>
    <col min="6667" max="6668" width="2.85546875" style="3" customWidth="1"/>
    <col min="6669" max="6669" width="10.85546875" style="3" customWidth="1"/>
    <col min="6670" max="6670" width="2.85546875" style="3" customWidth="1"/>
    <col min="6671" max="6672" width="15.7109375" style="3" customWidth="1"/>
    <col min="6673" max="6673" width="2.85546875" style="3" customWidth="1"/>
    <col min="6674" max="6674" width="45.85546875" style="3" customWidth="1"/>
    <col min="6675" max="6677" width="15.7109375" style="3" customWidth="1"/>
    <col min="6678" max="6678" width="2.85546875" style="3" customWidth="1"/>
    <col min="6679" max="6681" width="15.7109375" style="3" customWidth="1"/>
    <col min="6682" max="6683" width="2.85546875" style="3" customWidth="1"/>
    <col min="6684" max="6684" width="10.85546875" style="3" customWidth="1"/>
    <col min="6685" max="6685" width="2.85546875" style="3" customWidth="1"/>
    <col min="6686" max="6912" width="11.42578125" style="3"/>
    <col min="6913" max="6913" width="2.85546875" style="3" customWidth="1"/>
    <col min="6914" max="6914" width="45.85546875" style="3" customWidth="1"/>
    <col min="6915" max="6915" width="5.28515625" style="3" bestFit="1" customWidth="1"/>
    <col min="6916" max="6918" width="15.7109375" style="3" customWidth="1"/>
    <col min="6919" max="6919" width="2.85546875" style="3" customWidth="1"/>
    <col min="6920" max="6922" width="15.7109375" style="3" customWidth="1"/>
    <col min="6923" max="6924" width="2.85546875" style="3" customWidth="1"/>
    <col min="6925" max="6925" width="10.85546875" style="3" customWidth="1"/>
    <col min="6926" max="6926" width="2.85546875" style="3" customWidth="1"/>
    <col min="6927" max="6928" width="15.7109375" style="3" customWidth="1"/>
    <col min="6929" max="6929" width="2.85546875" style="3" customWidth="1"/>
    <col min="6930" max="6930" width="45.85546875" style="3" customWidth="1"/>
    <col min="6931" max="6933" width="15.7109375" style="3" customWidth="1"/>
    <col min="6934" max="6934" width="2.85546875" style="3" customWidth="1"/>
    <col min="6935" max="6937" width="15.7109375" style="3" customWidth="1"/>
    <col min="6938" max="6939" width="2.85546875" style="3" customWidth="1"/>
    <col min="6940" max="6940" width="10.85546875" style="3" customWidth="1"/>
    <col min="6941" max="6941" width="2.85546875" style="3" customWidth="1"/>
    <col min="6942" max="7168" width="11.42578125" style="3"/>
    <col min="7169" max="7169" width="2.85546875" style="3" customWidth="1"/>
    <col min="7170" max="7170" width="45.85546875" style="3" customWidth="1"/>
    <col min="7171" max="7171" width="5.28515625" style="3" bestFit="1" customWidth="1"/>
    <col min="7172" max="7174" width="15.7109375" style="3" customWidth="1"/>
    <col min="7175" max="7175" width="2.85546875" style="3" customWidth="1"/>
    <col min="7176" max="7178" width="15.7109375" style="3" customWidth="1"/>
    <col min="7179" max="7180" width="2.85546875" style="3" customWidth="1"/>
    <col min="7181" max="7181" width="10.85546875" style="3" customWidth="1"/>
    <col min="7182" max="7182" width="2.85546875" style="3" customWidth="1"/>
    <col min="7183" max="7184" width="15.7109375" style="3" customWidth="1"/>
    <col min="7185" max="7185" width="2.85546875" style="3" customWidth="1"/>
    <col min="7186" max="7186" width="45.85546875" style="3" customWidth="1"/>
    <col min="7187" max="7189" width="15.7109375" style="3" customWidth="1"/>
    <col min="7190" max="7190" width="2.85546875" style="3" customWidth="1"/>
    <col min="7191" max="7193" width="15.7109375" style="3" customWidth="1"/>
    <col min="7194" max="7195" width="2.85546875" style="3" customWidth="1"/>
    <col min="7196" max="7196" width="10.85546875" style="3" customWidth="1"/>
    <col min="7197" max="7197" width="2.85546875" style="3" customWidth="1"/>
    <col min="7198" max="7424" width="11.42578125" style="3"/>
    <col min="7425" max="7425" width="2.85546875" style="3" customWidth="1"/>
    <col min="7426" max="7426" width="45.85546875" style="3" customWidth="1"/>
    <col min="7427" max="7427" width="5.28515625" style="3" bestFit="1" customWidth="1"/>
    <col min="7428" max="7430" width="15.7109375" style="3" customWidth="1"/>
    <col min="7431" max="7431" width="2.85546875" style="3" customWidth="1"/>
    <col min="7432" max="7434" width="15.7109375" style="3" customWidth="1"/>
    <col min="7435" max="7436" width="2.85546875" style="3" customWidth="1"/>
    <col min="7437" max="7437" width="10.85546875" style="3" customWidth="1"/>
    <col min="7438" max="7438" width="2.85546875" style="3" customWidth="1"/>
    <col min="7439" max="7440" width="15.7109375" style="3" customWidth="1"/>
    <col min="7441" max="7441" width="2.85546875" style="3" customWidth="1"/>
    <col min="7442" max="7442" width="45.85546875" style="3" customWidth="1"/>
    <col min="7443" max="7445" width="15.7109375" style="3" customWidth="1"/>
    <col min="7446" max="7446" width="2.85546875" style="3" customWidth="1"/>
    <col min="7447" max="7449" width="15.7109375" style="3" customWidth="1"/>
    <col min="7450" max="7451" width="2.85546875" style="3" customWidth="1"/>
    <col min="7452" max="7452" width="10.85546875" style="3" customWidth="1"/>
    <col min="7453" max="7453" width="2.85546875" style="3" customWidth="1"/>
    <col min="7454" max="7680" width="11.42578125" style="3"/>
    <col min="7681" max="7681" width="2.85546875" style="3" customWidth="1"/>
    <col min="7682" max="7682" width="45.85546875" style="3" customWidth="1"/>
    <col min="7683" max="7683" width="5.28515625" style="3" bestFit="1" customWidth="1"/>
    <col min="7684" max="7686" width="15.7109375" style="3" customWidth="1"/>
    <col min="7687" max="7687" width="2.85546875" style="3" customWidth="1"/>
    <col min="7688" max="7690" width="15.7109375" style="3" customWidth="1"/>
    <col min="7691" max="7692" width="2.85546875" style="3" customWidth="1"/>
    <col min="7693" max="7693" width="10.85546875" style="3" customWidth="1"/>
    <col min="7694" max="7694" width="2.85546875" style="3" customWidth="1"/>
    <col min="7695" max="7696" width="15.7109375" style="3" customWidth="1"/>
    <col min="7697" max="7697" width="2.85546875" style="3" customWidth="1"/>
    <col min="7698" max="7698" width="45.85546875" style="3" customWidth="1"/>
    <col min="7699" max="7701" width="15.7109375" style="3" customWidth="1"/>
    <col min="7702" max="7702" width="2.85546875" style="3" customWidth="1"/>
    <col min="7703" max="7705" width="15.7109375" style="3" customWidth="1"/>
    <col min="7706" max="7707" width="2.85546875" style="3" customWidth="1"/>
    <col min="7708" max="7708" width="10.85546875" style="3" customWidth="1"/>
    <col min="7709" max="7709" width="2.85546875" style="3" customWidth="1"/>
    <col min="7710" max="7936" width="11.42578125" style="3"/>
    <col min="7937" max="7937" width="2.85546875" style="3" customWidth="1"/>
    <col min="7938" max="7938" width="45.85546875" style="3" customWidth="1"/>
    <col min="7939" max="7939" width="5.28515625" style="3" bestFit="1" customWidth="1"/>
    <col min="7940" max="7942" width="15.7109375" style="3" customWidth="1"/>
    <col min="7943" max="7943" width="2.85546875" style="3" customWidth="1"/>
    <col min="7944" max="7946" width="15.7109375" style="3" customWidth="1"/>
    <col min="7947" max="7948" width="2.85546875" style="3" customWidth="1"/>
    <col min="7949" max="7949" width="10.85546875" style="3" customWidth="1"/>
    <col min="7950" max="7950" width="2.85546875" style="3" customWidth="1"/>
    <col min="7951" max="7952" width="15.7109375" style="3" customWidth="1"/>
    <col min="7953" max="7953" width="2.85546875" style="3" customWidth="1"/>
    <col min="7954" max="7954" width="45.85546875" style="3" customWidth="1"/>
    <col min="7955" max="7957" width="15.7109375" style="3" customWidth="1"/>
    <col min="7958" max="7958" width="2.85546875" style="3" customWidth="1"/>
    <col min="7959" max="7961" width="15.7109375" style="3" customWidth="1"/>
    <col min="7962" max="7963" width="2.85546875" style="3" customWidth="1"/>
    <col min="7964" max="7964" width="10.85546875" style="3" customWidth="1"/>
    <col min="7965" max="7965" width="2.85546875" style="3" customWidth="1"/>
    <col min="7966" max="8192" width="11.42578125" style="3"/>
    <col min="8193" max="8193" width="2.85546875" style="3" customWidth="1"/>
    <col min="8194" max="8194" width="45.85546875" style="3" customWidth="1"/>
    <col min="8195" max="8195" width="5.28515625" style="3" bestFit="1" customWidth="1"/>
    <col min="8196" max="8198" width="15.7109375" style="3" customWidth="1"/>
    <col min="8199" max="8199" width="2.85546875" style="3" customWidth="1"/>
    <col min="8200" max="8202" width="15.7109375" style="3" customWidth="1"/>
    <col min="8203" max="8204" width="2.85546875" style="3" customWidth="1"/>
    <col min="8205" max="8205" width="10.85546875" style="3" customWidth="1"/>
    <col min="8206" max="8206" width="2.85546875" style="3" customWidth="1"/>
    <col min="8207" max="8208" width="15.7109375" style="3" customWidth="1"/>
    <col min="8209" max="8209" width="2.85546875" style="3" customWidth="1"/>
    <col min="8210" max="8210" width="45.85546875" style="3" customWidth="1"/>
    <col min="8211" max="8213" width="15.7109375" style="3" customWidth="1"/>
    <col min="8214" max="8214" width="2.85546875" style="3" customWidth="1"/>
    <col min="8215" max="8217" width="15.7109375" style="3" customWidth="1"/>
    <col min="8218" max="8219" width="2.85546875" style="3" customWidth="1"/>
    <col min="8220" max="8220" width="10.85546875" style="3" customWidth="1"/>
    <col min="8221" max="8221" width="2.85546875" style="3" customWidth="1"/>
    <col min="8222" max="8448" width="11.42578125" style="3"/>
    <col min="8449" max="8449" width="2.85546875" style="3" customWidth="1"/>
    <col min="8450" max="8450" width="45.85546875" style="3" customWidth="1"/>
    <col min="8451" max="8451" width="5.28515625" style="3" bestFit="1" customWidth="1"/>
    <col min="8452" max="8454" width="15.7109375" style="3" customWidth="1"/>
    <col min="8455" max="8455" width="2.85546875" style="3" customWidth="1"/>
    <col min="8456" max="8458" width="15.7109375" style="3" customWidth="1"/>
    <col min="8459" max="8460" width="2.85546875" style="3" customWidth="1"/>
    <col min="8461" max="8461" width="10.85546875" style="3" customWidth="1"/>
    <col min="8462" max="8462" width="2.85546875" style="3" customWidth="1"/>
    <col min="8463" max="8464" width="15.7109375" style="3" customWidth="1"/>
    <col min="8465" max="8465" width="2.85546875" style="3" customWidth="1"/>
    <col min="8466" max="8466" width="45.85546875" style="3" customWidth="1"/>
    <col min="8467" max="8469" width="15.7109375" style="3" customWidth="1"/>
    <col min="8470" max="8470" width="2.85546875" style="3" customWidth="1"/>
    <col min="8471" max="8473" width="15.7109375" style="3" customWidth="1"/>
    <col min="8474" max="8475" width="2.85546875" style="3" customWidth="1"/>
    <col min="8476" max="8476" width="10.85546875" style="3" customWidth="1"/>
    <col min="8477" max="8477" width="2.85546875" style="3" customWidth="1"/>
    <col min="8478" max="8704" width="11.42578125" style="3"/>
    <col min="8705" max="8705" width="2.85546875" style="3" customWidth="1"/>
    <col min="8706" max="8706" width="45.85546875" style="3" customWidth="1"/>
    <col min="8707" max="8707" width="5.28515625" style="3" bestFit="1" customWidth="1"/>
    <col min="8708" max="8710" width="15.7109375" style="3" customWidth="1"/>
    <col min="8711" max="8711" width="2.85546875" style="3" customWidth="1"/>
    <col min="8712" max="8714" width="15.7109375" style="3" customWidth="1"/>
    <col min="8715" max="8716" width="2.85546875" style="3" customWidth="1"/>
    <col min="8717" max="8717" width="10.85546875" style="3" customWidth="1"/>
    <col min="8718" max="8718" width="2.85546875" style="3" customWidth="1"/>
    <col min="8719" max="8720" width="15.7109375" style="3" customWidth="1"/>
    <col min="8721" max="8721" width="2.85546875" style="3" customWidth="1"/>
    <col min="8722" max="8722" width="45.85546875" style="3" customWidth="1"/>
    <col min="8723" max="8725" width="15.7109375" style="3" customWidth="1"/>
    <col min="8726" max="8726" width="2.85546875" style="3" customWidth="1"/>
    <col min="8727" max="8729" width="15.7109375" style="3" customWidth="1"/>
    <col min="8730" max="8731" width="2.85546875" style="3" customWidth="1"/>
    <col min="8732" max="8732" width="10.85546875" style="3" customWidth="1"/>
    <col min="8733" max="8733" width="2.85546875" style="3" customWidth="1"/>
    <col min="8734" max="8960" width="11.42578125" style="3"/>
    <col min="8961" max="8961" width="2.85546875" style="3" customWidth="1"/>
    <col min="8962" max="8962" width="45.85546875" style="3" customWidth="1"/>
    <col min="8963" max="8963" width="5.28515625" style="3" bestFit="1" customWidth="1"/>
    <col min="8964" max="8966" width="15.7109375" style="3" customWidth="1"/>
    <col min="8967" max="8967" width="2.85546875" style="3" customWidth="1"/>
    <col min="8968" max="8970" width="15.7109375" style="3" customWidth="1"/>
    <col min="8971" max="8972" width="2.85546875" style="3" customWidth="1"/>
    <col min="8973" max="8973" width="10.85546875" style="3" customWidth="1"/>
    <col min="8974" max="8974" width="2.85546875" style="3" customWidth="1"/>
    <col min="8975" max="8976" width="15.7109375" style="3" customWidth="1"/>
    <col min="8977" max="8977" width="2.85546875" style="3" customWidth="1"/>
    <col min="8978" max="8978" width="45.85546875" style="3" customWidth="1"/>
    <col min="8979" max="8981" width="15.7109375" style="3" customWidth="1"/>
    <col min="8982" max="8982" width="2.85546875" style="3" customWidth="1"/>
    <col min="8983" max="8985" width="15.7109375" style="3" customWidth="1"/>
    <col min="8986" max="8987" width="2.85546875" style="3" customWidth="1"/>
    <col min="8988" max="8988" width="10.85546875" style="3" customWidth="1"/>
    <col min="8989" max="8989" width="2.85546875" style="3" customWidth="1"/>
    <col min="8990" max="9216" width="11.42578125" style="3"/>
    <col min="9217" max="9217" width="2.85546875" style="3" customWidth="1"/>
    <col min="9218" max="9218" width="45.85546875" style="3" customWidth="1"/>
    <col min="9219" max="9219" width="5.28515625" style="3" bestFit="1" customWidth="1"/>
    <col min="9220" max="9222" width="15.7109375" style="3" customWidth="1"/>
    <col min="9223" max="9223" width="2.85546875" style="3" customWidth="1"/>
    <col min="9224" max="9226" width="15.7109375" style="3" customWidth="1"/>
    <col min="9227" max="9228" width="2.85546875" style="3" customWidth="1"/>
    <col min="9229" max="9229" width="10.85546875" style="3" customWidth="1"/>
    <col min="9230" max="9230" width="2.85546875" style="3" customWidth="1"/>
    <col min="9231" max="9232" width="15.7109375" style="3" customWidth="1"/>
    <col min="9233" max="9233" width="2.85546875" style="3" customWidth="1"/>
    <col min="9234" max="9234" width="45.85546875" style="3" customWidth="1"/>
    <col min="9235" max="9237" width="15.7109375" style="3" customWidth="1"/>
    <col min="9238" max="9238" width="2.85546875" style="3" customWidth="1"/>
    <col min="9239" max="9241" width="15.7109375" style="3" customWidth="1"/>
    <col min="9242" max="9243" width="2.85546875" style="3" customWidth="1"/>
    <col min="9244" max="9244" width="10.85546875" style="3" customWidth="1"/>
    <col min="9245" max="9245" width="2.85546875" style="3" customWidth="1"/>
    <col min="9246" max="9472" width="11.42578125" style="3"/>
    <col min="9473" max="9473" width="2.85546875" style="3" customWidth="1"/>
    <col min="9474" max="9474" width="45.85546875" style="3" customWidth="1"/>
    <col min="9475" max="9475" width="5.28515625" style="3" bestFit="1" customWidth="1"/>
    <col min="9476" max="9478" width="15.7109375" style="3" customWidth="1"/>
    <col min="9479" max="9479" width="2.85546875" style="3" customWidth="1"/>
    <col min="9480" max="9482" width="15.7109375" style="3" customWidth="1"/>
    <col min="9483" max="9484" width="2.85546875" style="3" customWidth="1"/>
    <col min="9485" max="9485" width="10.85546875" style="3" customWidth="1"/>
    <col min="9486" max="9486" width="2.85546875" style="3" customWidth="1"/>
    <col min="9487" max="9488" width="15.7109375" style="3" customWidth="1"/>
    <col min="9489" max="9489" width="2.85546875" style="3" customWidth="1"/>
    <col min="9490" max="9490" width="45.85546875" style="3" customWidth="1"/>
    <col min="9491" max="9493" width="15.7109375" style="3" customWidth="1"/>
    <col min="9494" max="9494" width="2.85546875" style="3" customWidth="1"/>
    <col min="9495" max="9497" width="15.7109375" style="3" customWidth="1"/>
    <col min="9498" max="9499" width="2.85546875" style="3" customWidth="1"/>
    <col min="9500" max="9500" width="10.85546875" style="3" customWidth="1"/>
    <col min="9501" max="9501" width="2.85546875" style="3" customWidth="1"/>
    <col min="9502" max="9728" width="11.42578125" style="3"/>
    <col min="9729" max="9729" width="2.85546875" style="3" customWidth="1"/>
    <col min="9730" max="9730" width="45.85546875" style="3" customWidth="1"/>
    <col min="9731" max="9731" width="5.28515625" style="3" bestFit="1" customWidth="1"/>
    <col min="9732" max="9734" width="15.7109375" style="3" customWidth="1"/>
    <col min="9735" max="9735" width="2.85546875" style="3" customWidth="1"/>
    <col min="9736" max="9738" width="15.7109375" style="3" customWidth="1"/>
    <col min="9739" max="9740" width="2.85546875" style="3" customWidth="1"/>
    <col min="9741" max="9741" width="10.85546875" style="3" customWidth="1"/>
    <col min="9742" max="9742" width="2.85546875" style="3" customWidth="1"/>
    <col min="9743" max="9744" width="15.7109375" style="3" customWidth="1"/>
    <col min="9745" max="9745" width="2.85546875" style="3" customWidth="1"/>
    <col min="9746" max="9746" width="45.85546875" style="3" customWidth="1"/>
    <col min="9747" max="9749" width="15.7109375" style="3" customWidth="1"/>
    <col min="9750" max="9750" width="2.85546875" style="3" customWidth="1"/>
    <col min="9751" max="9753" width="15.7109375" style="3" customWidth="1"/>
    <col min="9754" max="9755" width="2.85546875" style="3" customWidth="1"/>
    <col min="9756" max="9756" width="10.85546875" style="3" customWidth="1"/>
    <col min="9757" max="9757" width="2.85546875" style="3" customWidth="1"/>
    <col min="9758" max="9984" width="11.42578125" style="3"/>
    <col min="9985" max="9985" width="2.85546875" style="3" customWidth="1"/>
    <col min="9986" max="9986" width="45.85546875" style="3" customWidth="1"/>
    <col min="9987" max="9987" width="5.28515625" style="3" bestFit="1" customWidth="1"/>
    <col min="9988" max="9990" width="15.7109375" style="3" customWidth="1"/>
    <col min="9991" max="9991" width="2.85546875" style="3" customWidth="1"/>
    <col min="9992" max="9994" width="15.7109375" style="3" customWidth="1"/>
    <col min="9995" max="9996" width="2.85546875" style="3" customWidth="1"/>
    <col min="9997" max="9997" width="10.85546875" style="3" customWidth="1"/>
    <col min="9998" max="9998" width="2.85546875" style="3" customWidth="1"/>
    <col min="9999" max="10000" width="15.7109375" style="3" customWidth="1"/>
    <col min="10001" max="10001" width="2.85546875" style="3" customWidth="1"/>
    <col min="10002" max="10002" width="45.85546875" style="3" customWidth="1"/>
    <col min="10003" max="10005" width="15.7109375" style="3" customWidth="1"/>
    <col min="10006" max="10006" width="2.85546875" style="3" customWidth="1"/>
    <col min="10007" max="10009" width="15.7109375" style="3" customWidth="1"/>
    <col min="10010" max="10011" width="2.85546875" style="3" customWidth="1"/>
    <col min="10012" max="10012" width="10.85546875" style="3" customWidth="1"/>
    <col min="10013" max="10013" width="2.85546875" style="3" customWidth="1"/>
    <col min="10014" max="10240" width="11.42578125" style="3"/>
    <col min="10241" max="10241" width="2.85546875" style="3" customWidth="1"/>
    <col min="10242" max="10242" width="45.85546875" style="3" customWidth="1"/>
    <col min="10243" max="10243" width="5.28515625" style="3" bestFit="1" customWidth="1"/>
    <col min="10244" max="10246" width="15.7109375" style="3" customWidth="1"/>
    <col min="10247" max="10247" width="2.85546875" style="3" customWidth="1"/>
    <col min="10248" max="10250" width="15.7109375" style="3" customWidth="1"/>
    <col min="10251" max="10252" width="2.85546875" style="3" customWidth="1"/>
    <col min="10253" max="10253" width="10.85546875" style="3" customWidth="1"/>
    <col min="10254" max="10254" width="2.85546875" style="3" customWidth="1"/>
    <col min="10255" max="10256" width="15.7109375" style="3" customWidth="1"/>
    <col min="10257" max="10257" width="2.85546875" style="3" customWidth="1"/>
    <col min="10258" max="10258" width="45.85546875" style="3" customWidth="1"/>
    <col min="10259" max="10261" width="15.7109375" style="3" customWidth="1"/>
    <col min="10262" max="10262" width="2.85546875" style="3" customWidth="1"/>
    <col min="10263" max="10265" width="15.7109375" style="3" customWidth="1"/>
    <col min="10266" max="10267" width="2.85546875" style="3" customWidth="1"/>
    <col min="10268" max="10268" width="10.85546875" style="3" customWidth="1"/>
    <col min="10269" max="10269" width="2.85546875" style="3" customWidth="1"/>
    <col min="10270" max="10496" width="11.42578125" style="3"/>
    <col min="10497" max="10497" width="2.85546875" style="3" customWidth="1"/>
    <col min="10498" max="10498" width="45.85546875" style="3" customWidth="1"/>
    <col min="10499" max="10499" width="5.28515625" style="3" bestFit="1" customWidth="1"/>
    <col min="10500" max="10502" width="15.7109375" style="3" customWidth="1"/>
    <col min="10503" max="10503" width="2.85546875" style="3" customWidth="1"/>
    <col min="10504" max="10506" width="15.7109375" style="3" customWidth="1"/>
    <col min="10507" max="10508" width="2.85546875" style="3" customWidth="1"/>
    <col min="10509" max="10509" width="10.85546875" style="3" customWidth="1"/>
    <col min="10510" max="10510" width="2.85546875" style="3" customWidth="1"/>
    <col min="10511" max="10512" width="15.7109375" style="3" customWidth="1"/>
    <col min="10513" max="10513" width="2.85546875" style="3" customWidth="1"/>
    <col min="10514" max="10514" width="45.85546875" style="3" customWidth="1"/>
    <col min="10515" max="10517" width="15.7109375" style="3" customWidth="1"/>
    <col min="10518" max="10518" width="2.85546875" style="3" customWidth="1"/>
    <col min="10519" max="10521" width="15.7109375" style="3" customWidth="1"/>
    <col min="10522" max="10523" width="2.85546875" style="3" customWidth="1"/>
    <col min="10524" max="10524" width="10.85546875" style="3" customWidth="1"/>
    <col min="10525" max="10525" width="2.85546875" style="3" customWidth="1"/>
    <col min="10526" max="10752" width="11.42578125" style="3"/>
    <col min="10753" max="10753" width="2.85546875" style="3" customWidth="1"/>
    <col min="10754" max="10754" width="45.85546875" style="3" customWidth="1"/>
    <col min="10755" max="10755" width="5.28515625" style="3" bestFit="1" customWidth="1"/>
    <col min="10756" max="10758" width="15.7109375" style="3" customWidth="1"/>
    <col min="10759" max="10759" width="2.85546875" style="3" customWidth="1"/>
    <col min="10760" max="10762" width="15.7109375" style="3" customWidth="1"/>
    <col min="10763" max="10764" width="2.85546875" style="3" customWidth="1"/>
    <col min="10765" max="10765" width="10.85546875" style="3" customWidth="1"/>
    <col min="10766" max="10766" width="2.85546875" style="3" customWidth="1"/>
    <col min="10767" max="10768" width="15.7109375" style="3" customWidth="1"/>
    <col min="10769" max="10769" width="2.85546875" style="3" customWidth="1"/>
    <col min="10770" max="10770" width="45.85546875" style="3" customWidth="1"/>
    <col min="10771" max="10773" width="15.7109375" style="3" customWidth="1"/>
    <col min="10774" max="10774" width="2.85546875" style="3" customWidth="1"/>
    <col min="10775" max="10777" width="15.7109375" style="3" customWidth="1"/>
    <col min="10778" max="10779" width="2.85546875" style="3" customWidth="1"/>
    <col min="10780" max="10780" width="10.85546875" style="3" customWidth="1"/>
    <col min="10781" max="10781" width="2.85546875" style="3" customWidth="1"/>
    <col min="10782" max="11008" width="11.42578125" style="3"/>
    <col min="11009" max="11009" width="2.85546875" style="3" customWidth="1"/>
    <col min="11010" max="11010" width="45.85546875" style="3" customWidth="1"/>
    <col min="11011" max="11011" width="5.28515625" style="3" bestFit="1" customWidth="1"/>
    <col min="11012" max="11014" width="15.7109375" style="3" customWidth="1"/>
    <col min="11015" max="11015" width="2.85546875" style="3" customWidth="1"/>
    <col min="11016" max="11018" width="15.7109375" style="3" customWidth="1"/>
    <col min="11019" max="11020" width="2.85546875" style="3" customWidth="1"/>
    <col min="11021" max="11021" width="10.85546875" style="3" customWidth="1"/>
    <col min="11022" max="11022" width="2.85546875" style="3" customWidth="1"/>
    <col min="11023" max="11024" width="15.7109375" style="3" customWidth="1"/>
    <col min="11025" max="11025" width="2.85546875" style="3" customWidth="1"/>
    <col min="11026" max="11026" width="45.85546875" style="3" customWidth="1"/>
    <col min="11027" max="11029" width="15.7109375" style="3" customWidth="1"/>
    <col min="11030" max="11030" width="2.85546875" style="3" customWidth="1"/>
    <col min="11031" max="11033" width="15.7109375" style="3" customWidth="1"/>
    <col min="11034" max="11035" width="2.85546875" style="3" customWidth="1"/>
    <col min="11036" max="11036" width="10.85546875" style="3" customWidth="1"/>
    <col min="11037" max="11037" width="2.85546875" style="3" customWidth="1"/>
    <col min="11038" max="11264" width="11.42578125" style="3"/>
    <col min="11265" max="11265" width="2.85546875" style="3" customWidth="1"/>
    <col min="11266" max="11266" width="45.85546875" style="3" customWidth="1"/>
    <col min="11267" max="11267" width="5.28515625" style="3" bestFit="1" customWidth="1"/>
    <col min="11268" max="11270" width="15.7109375" style="3" customWidth="1"/>
    <col min="11271" max="11271" width="2.85546875" style="3" customWidth="1"/>
    <col min="11272" max="11274" width="15.7109375" style="3" customWidth="1"/>
    <col min="11275" max="11276" width="2.85546875" style="3" customWidth="1"/>
    <col min="11277" max="11277" width="10.85546875" style="3" customWidth="1"/>
    <col min="11278" max="11278" width="2.85546875" style="3" customWidth="1"/>
    <col min="11279" max="11280" width="15.7109375" style="3" customWidth="1"/>
    <col min="11281" max="11281" width="2.85546875" style="3" customWidth="1"/>
    <col min="11282" max="11282" width="45.85546875" style="3" customWidth="1"/>
    <col min="11283" max="11285" width="15.7109375" style="3" customWidth="1"/>
    <col min="11286" max="11286" width="2.85546875" style="3" customWidth="1"/>
    <col min="11287" max="11289" width="15.7109375" style="3" customWidth="1"/>
    <col min="11290" max="11291" width="2.85546875" style="3" customWidth="1"/>
    <col min="11292" max="11292" width="10.85546875" style="3" customWidth="1"/>
    <col min="11293" max="11293" width="2.85546875" style="3" customWidth="1"/>
    <col min="11294" max="11520" width="11.42578125" style="3"/>
    <col min="11521" max="11521" width="2.85546875" style="3" customWidth="1"/>
    <col min="11522" max="11522" width="45.85546875" style="3" customWidth="1"/>
    <col min="11523" max="11523" width="5.28515625" style="3" bestFit="1" customWidth="1"/>
    <col min="11524" max="11526" width="15.7109375" style="3" customWidth="1"/>
    <col min="11527" max="11527" width="2.85546875" style="3" customWidth="1"/>
    <col min="11528" max="11530" width="15.7109375" style="3" customWidth="1"/>
    <col min="11531" max="11532" width="2.85546875" style="3" customWidth="1"/>
    <col min="11533" max="11533" width="10.85546875" style="3" customWidth="1"/>
    <col min="11534" max="11534" width="2.85546875" style="3" customWidth="1"/>
    <col min="11535" max="11536" width="15.7109375" style="3" customWidth="1"/>
    <col min="11537" max="11537" width="2.85546875" style="3" customWidth="1"/>
    <col min="11538" max="11538" width="45.85546875" style="3" customWidth="1"/>
    <col min="11539" max="11541" width="15.7109375" style="3" customWidth="1"/>
    <col min="11542" max="11542" width="2.85546875" style="3" customWidth="1"/>
    <col min="11543" max="11545" width="15.7109375" style="3" customWidth="1"/>
    <col min="11546" max="11547" width="2.85546875" style="3" customWidth="1"/>
    <col min="11548" max="11548" width="10.85546875" style="3" customWidth="1"/>
    <col min="11549" max="11549" width="2.85546875" style="3" customWidth="1"/>
    <col min="11550" max="11776" width="11.42578125" style="3"/>
    <col min="11777" max="11777" width="2.85546875" style="3" customWidth="1"/>
    <col min="11778" max="11778" width="45.85546875" style="3" customWidth="1"/>
    <col min="11779" max="11779" width="5.28515625" style="3" bestFit="1" customWidth="1"/>
    <col min="11780" max="11782" width="15.7109375" style="3" customWidth="1"/>
    <col min="11783" max="11783" width="2.85546875" style="3" customWidth="1"/>
    <col min="11784" max="11786" width="15.7109375" style="3" customWidth="1"/>
    <col min="11787" max="11788" width="2.85546875" style="3" customWidth="1"/>
    <col min="11789" max="11789" width="10.85546875" style="3" customWidth="1"/>
    <col min="11790" max="11790" width="2.85546875" style="3" customWidth="1"/>
    <col min="11791" max="11792" width="15.7109375" style="3" customWidth="1"/>
    <col min="11793" max="11793" width="2.85546875" style="3" customWidth="1"/>
    <col min="11794" max="11794" width="45.85546875" style="3" customWidth="1"/>
    <col min="11795" max="11797" width="15.7109375" style="3" customWidth="1"/>
    <col min="11798" max="11798" width="2.85546875" style="3" customWidth="1"/>
    <col min="11799" max="11801" width="15.7109375" style="3" customWidth="1"/>
    <col min="11802" max="11803" width="2.85546875" style="3" customWidth="1"/>
    <col min="11804" max="11804" width="10.85546875" style="3" customWidth="1"/>
    <col min="11805" max="11805" width="2.85546875" style="3" customWidth="1"/>
    <col min="11806" max="12032" width="11.42578125" style="3"/>
    <col min="12033" max="12033" width="2.85546875" style="3" customWidth="1"/>
    <col min="12034" max="12034" width="45.85546875" style="3" customWidth="1"/>
    <col min="12035" max="12035" width="5.28515625" style="3" bestFit="1" customWidth="1"/>
    <col min="12036" max="12038" width="15.7109375" style="3" customWidth="1"/>
    <col min="12039" max="12039" width="2.85546875" style="3" customWidth="1"/>
    <col min="12040" max="12042" width="15.7109375" style="3" customWidth="1"/>
    <col min="12043" max="12044" width="2.85546875" style="3" customWidth="1"/>
    <col min="12045" max="12045" width="10.85546875" style="3" customWidth="1"/>
    <col min="12046" max="12046" width="2.85546875" style="3" customWidth="1"/>
    <col min="12047" max="12048" width="15.7109375" style="3" customWidth="1"/>
    <col min="12049" max="12049" width="2.85546875" style="3" customWidth="1"/>
    <col min="12050" max="12050" width="45.85546875" style="3" customWidth="1"/>
    <col min="12051" max="12053" width="15.7109375" style="3" customWidth="1"/>
    <col min="12054" max="12054" width="2.85546875" style="3" customWidth="1"/>
    <col min="12055" max="12057" width="15.7109375" style="3" customWidth="1"/>
    <col min="12058" max="12059" width="2.85546875" style="3" customWidth="1"/>
    <col min="12060" max="12060" width="10.85546875" style="3" customWidth="1"/>
    <col min="12061" max="12061" width="2.85546875" style="3" customWidth="1"/>
    <col min="12062" max="12288" width="11.42578125" style="3"/>
    <col min="12289" max="12289" width="2.85546875" style="3" customWidth="1"/>
    <col min="12290" max="12290" width="45.85546875" style="3" customWidth="1"/>
    <col min="12291" max="12291" width="5.28515625" style="3" bestFit="1" customWidth="1"/>
    <col min="12292" max="12294" width="15.7109375" style="3" customWidth="1"/>
    <col min="12295" max="12295" width="2.85546875" style="3" customWidth="1"/>
    <col min="12296" max="12298" width="15.7109375" style="3" customWidth="1"/>
    <col min="12299" max="12300" width="2.85546875" style="3" customWidth="1"/>
    <col min="12301" max="12301" width="10.85546875" style="3" customWidth="1"/>
    <col min="12302" max="12302" width="2.85546875" style="3" customWidth="1"/>
    <col min="12303" max="12304" width="15.7109375" style="3" customWidth="1"/>
    <col min="12305" max="12305" width="2.85546875" style="3" customWidth="1"/>
    <col min="12306" max="12306" width="45.85546875" style="3" customWidth="1"/>
    <col min="12307" max="12309" width="15.7109375" style="3" customWidth="1"/>
    <col min="12310" max="12310" width="2.85546875" style="3" customWidth="1"/>
    <col min="12311" max="12313" width="15.7109375" style="3" customWidth="1"/>
    <col min="12314" max="12315" width="2.85546875" style="3" customWidth="1"/>
    <col min="12316" max="12316" width="10.85546875" style="3" customWidth="1"/>
    <col min="12317" max="12317" width="2.85546875" style="3" customWidth="1"/>
    <col min="12318" max="12544" width="11.42578125" style="3"/>
    <col min="12545" max="12545" width="2.85546875" style="3" customWidth="1"/>
    <col min="12546" max="12546" width="45.85546875" style="3" customWidth="1"/>
    <col min="12547" max="12547" width="5.28515625" style="3" bestFit="1" customWidth="1"/>
    <col min="12548" max="12550" width="15.7109375" style="3" customWidth="1"/>
    <col min="12551" max="12551" width="2.85546875" style="3" customWidth="1"/>
    <col min="12552" max="12554" width="15.7109375" style="3" customWidth="1"/>
    <col min="12555" max="12556" width="2.85546875" style="3" customWidth="1"/>
    <col min="12557" max="12557" width="10.85546875" style="3" customWidth="1"/>
    <col min="12558" max="12558" width="2.85546875" style="3" customWidth="1"/>
    <col min="12559" max="12560" width="15.7109375" style="3" customWidth="1"/>
    <col min="12561" max="12561" width="2.85546875" style="3" customWidth="1"/>
    <col min="12562" max="12562" width="45.85546875" style="3" customWidth="1"/>
    <col min="12563" max="12565" width="15.7109375" style="3" customWidth="1"/>
    <col min="12566" max="12566" width="2.85546875" style="3" customWidth="1"/>
    <col min="12567" max="12569" width="15.7109375" style="3" customWidth="1"/>
    <col min="12570" max="12571" width="2.85546875" style="3" customWidth="1"/>
    <col min="12572" max="12572" width="10.85546875" style="3" customWidth="1"/>
    <col min="12573" max="12573" width="2.85546875" style="3" customWidth="1"/>
    <col min="12574" max="12800" width="11.42578125" style="3"/>
    <col min="12801" max="12801" width="2.85546875" style="3" customWidth="1"/>
    <col min="12802" max="12802" width="45.85546875" style="3" customWidth="1"/>
    <col min="12803" max="12803" width="5.28515625" style="3" bestFit="1" customWidth="1"/>
    <col min="12804" max="12806" width="15.7109375" style="3" customWidth="1"/>
    <col min="12807" max="12807" width="2.85546875" style="3" customWidth="1"/>
    <col min="12808" max="12810" width="15.7109375" style="3" customWidth="1"/>
    <col min="12811" max="12812" width="2.85546875" style="3" customWidth="1"/>
    <col min="12813" max="12813" width="10.85546875" style="3" customWidth="1"/>
    <col min="12814" max="12814" width="2.85546875" style="3" customWidth="1"/>
    <col min="12815" max="12816" width="15.7109375" style="3" customWidth="1"/>
    <col min="12817" max="12817" width="2.85546875" style="3" customWidth="1"/>
    <col min="12818" max="12818" width="45.85546875" style="3" customWidth="1"/>
    <col min="12819" max="12821" width="15.7109375" style="3" customWidth="1"/>
    <col min="12822" max="12822" width="2.85546875" style="3" customWidth="1"/>
    <col min="12823" max="12825" width="15.7109375" style="3" customWidth="1"/>
    <col min="12826" max="12827" width="2.85546875" style="3" customWidth="1"/>
    <col min="12828" max="12828" width="10.85546875" style="3" customWidth="1"/>
    <col min="12829" max="12829" width="2.85546875" style="3" customWidth="1"/>
    <col min="12830" max="13056" width="11.42578125" style="3"/>
    <col min="13057" max="13057" width="2.85546875" style="3" customWidth="1"/>
    <col min="13058" max="13058" width="45.85546875" style="3" customWidth="1"/>
    <col min="13059" max="13059" width="5.28515625" style="3" bestFit="1" customWidth="1"/>
    <col min="13060" max="13062" width="15.7109375" style="3" customWidth="1"/>
    <col min="13063" max="13063" width="2.85546875" style="3" customWidth="1"/>
    <col min="13064" max="13066" width="15.7109375" style="3" customWidth="1"/>
    <col min="13067" max="13068" width="2.85546875" style="3" customWidth="1"/>
    <col min="13069" max="13069" width="10.85546875" style="3" customWidth="1"/>
    <col min="13070" max="13070" width="2.85546875" style="3" customWidth="1"/>
    <col min="13071" max="13072" width="15.7109375" style="3" customWidth="1"/>
    <col min="13073" max="13073" width="2.85546875" style="3" customWidth="1"/>
    <col min="13074" max="13074" width="45.85546875" style="3" customWidth="1"/>
    <col min="13075" max="13077" width="15.7109375" style="3" customWidth="1"/>
    <col min="13078" max="13078" width="2.85546875" style="3" customWidth="1"/>
    <col min="13079" max="13081" width="15.7109375" style="3" customWidth="1"/>
    <col min="13082" max="13083" width="2.85546875" style="3" customWidth="1"/>
    <col min="13084" max="13084" width="10.85546875" style="3" customWidth="1"/>
    <col min="13085" max="13085" width="2.85546875" style="3" customWidth="1"/>
    <col min="13086" max="13312" width="11.42578125" style="3"/>
    <col min="13313" max="13313" width="2.85546875" style="3" customWidth="1"/>
    <col min="13314" max="13314" width="45.85546875" style="3" customWidth="1"/>
    <col min="13315" max="13315" width="5.28515625" style="3" bestFit="1" customWidth="1"/>
    <col min="13316" max="13318" width="15.7109375" style="3" customWidth="1"/>
    <col min="13319" max="13319" width="2.85546875" style="3" customWidth="1"/>
    <col min="13320" max="13322" width="15.7109375" style="3" customWidth="1"/>
    <col min="13323" max="13324" width="2.85546875" style="3" customWidth="1"/>
    <col min="13325" max="13325" width="10.85546875" style="3" customWidth="1"/>
    <col min="13326" max="13326" width="2.85546875" style="3" customWidth="1"/>
    <col min="13327" max="13328" width="15.7109375" style="3" customWidth="1"/>
    <col min="13329" max="13329" width="2.85546875" style="3" customWidth="1"/>
    <col min="13330" max="13330" width="45.85546875" style="3" customWidth="1"/>
    <col min="13331" max="13333" width="15.7109375" style="3" customWidth="1"/>
    <col min="13334" max="13334" width="2.85546875" style="3" customWidth="1"/>
    <col min="13335" max="13337" width="15.7109375" style="3" customWidth="1"/>
    <col min="13338" max="13339" width="2.85546875" style="3" customWidth="1"/>
    <col min="13340" max="13340" width="10.85546875" style="3" customWidth="1"/>
    <col min="13341" max="13341" width="2.85546875" style="3" customWidth="1"/>
    <col min="13342" max="13568" width="11.42578125" style="3"/>
    <col min="13569" max="13569" width="2.85546875" style="3" customWidth="1"/>
    <col min="13570" max="13570" width="45.85546875" style="3" customWidth="1"/>
    <col min="13571" max="13571" width="5.28515625" style="3" bestFit="1" customWidth="1"/>
    <col min="13572" max="13574" width="15.7109375" style="3" customWidth="1"/>
    <col min="13575" max="13575" width="2.85546875" style="3" customWidth="1"/>
    <col min="13576" max="13578" width="15.7109375" style="3" customWidth="1"/>
    <col min="13579" max="13580" width="2.85546875" style="3" customWidth="1"/>
    <col min="13581" max="13581" width="10.85546875" style="3" customWidth="1"/>
    <col min="13582" max="13582" width="2.85546875" style="3" customWidth="1"/>
    <col min="13583" max="13584" width="15.7109375" style="3" customWidth="1"/>
    <col min="13585" max="13585" width="2.85546875" style="3" customWidth="1"/>
    <col min="13586" max="13586" width="45.85546875" style="3" customWidth="1"/>
    <col min="13587" max="13589" width="15.7109375" style="3" customWidth="1"/>
    <col min="13590" max="13590" width="2.85546875" style="3" customWidth="1"/>
    <col min="13591" max="13593" width="15.7109375" style="3" customWidth="1"/>
    <col min="13594" max="13595" width="2.85546875" style="3" customWidth="1"/>
    <col min="13596" max="13596" width="10.85546875" style="3" customWidth="1"/>
    <col min="13597" max="13597" width="2.85546875" style="3" customWidth="1"/>
    <col min="13598" max="13824" width="11.42578125" style="3"/>
    <col min="13825" max="13825" width="2.85546875" style="3" customWidth="1"/>
    <col min="13826" max="13826" width="45.85546875" style="3" customWidth="1"/>
    <col min="13827" max="13827" width="5.28515625" style="3" bestFit="1" customWidth="1"/>
    <col min="13828" max="13830" width="15.7109375" style="3" customWidth="1"/>
    <col min="13831" max="13831" width="2.85546875" style="3" customWidth="1"/>
    <col min="13832" max="13834" width="15.7109375" style="3" customWidth="1"/>
    <col min="13835" max="13836" width="2.85546875" style="3" customWidth="1"/>
    <col min="13837" max="13837" width="10.85546875" style="3" customWidth="1"/>
    <col min="13838" max="13838" width="2.85546875" style="3" customWidth="1"/>
    <col min="13839" max="13840" width="15.7109375" style="3" customWidth="1"/>
    <col min="13841" max="13841" width="2.85546875" style="3" customWidth="1"/>
    <col min="13842" max="13842" width="45.85546875" style="3" customWidth="1"/>
    <col min="13843" max="13845" width="15.7109375" style="3" customWidth="1"/>
    <col min="13846" max="13846" width="2.85546875" style="3" customWidth="1"/>
    <col min="13847" max="13849" width="15.7109375" style="3" customWidth="1"/>
    <col min="13850" max="13851" width="2.85546875" style="3" customWidth="1"/>
    <col min="13852" max="13852" width="10.85546875" style="3" customWidth="1"/>
    <col min="13853" max="13853" width="2.85546875" style="3" customWidth="1"/>
    <col min="13854" max="14080" width="11.42578125" style="3"/>
    <col min="14081" max="14081" width="2.85546875" style="3" customWidth="1"/>
    <col min="14082" max="14082" width="45.85546875" style="3" customWidth="1"/>
    <col min="14083" max="14083" width="5.28515625" style="3" bestFit="1" customWidth="1"/>
    <col min="14084" max="14086" width="15.7109375" style="3" customWidth="1"/>
    <col min="14087" max="14087" width="2.85546875" style="3" customWidth="1"/>
    <col min="14088" max="14090" width="15.7109375" style="3" customWidth="1"/>
    <col min="14091" max="14092" width="2.85546875" style="3" customWidth="1"/>
    <col min="14093" max="14093" width="10.85546875" style="3" customWidth="1"/>
    <col min="14094" max="14094" width="2.85546875" style="3" customWidth="1"/>
    <col min="14095" max="14096" width="15.7109375" style="3" customWidth="1"/>
    <col min="14097" max="14097" width="2.85546875" style="3" customWidth="1"/>
    <col min="14098" max="14098" width="45.85546875" style="3" customWidth="1"/>
    <col min="14099" max="14101" width="15.7109375" style="3" customWidth="1"/>
    <col min="14102" max="14102" width="2.85546875" style="3" customWidth="1"/>
    <col min="14103" max="14105" width="15.7109375" style="3" customWidth="1"/>
    <col min="14106" max="14107" width="2.85546875" style="3" customWidth="1"/>
    <col min="14108" max="14108" width="10.85546875" style="3" customWidth="1"/>
    <col min="14109" max="14109" width="2.85546875" style="3" customWidth="1"/>
    <col min="14110" max="14336" width="11.42578125" style="3"/>
    <col min="14337" max="14337" width="2.85546875" style="3" customWidth="1"/>
    <col min="14338" max="14338" width="45.85546875" style="3" customWidth="1"/>
    <col min="14339" max="14339" width="5.28515625" style="3" bestFit="1" customWidth="1"/>
    <col min="14340" max="14342" width="15.7109375" style="3" customWidth="1"/>
    <col min="14343" max="14343" width="2.85546875" style="3" customWidth="1"/>
    <col min="14344" max="14346" width="15.7109375" style="3" customWidth="1"/>
    <col min="14347" max="14348" width="2.85546875" style="3" customWidth="1"/>
    <col min="14349" max="14349" width="10.85546875" style="3" customWidth="1"/>
    <col min="14350" max="14350" width="2.85546875" style="3" customWidth="1"/>
    <col min="14351" max="14352" width="15.7109375" style="3" customWidth="1"/>
    <col min="14353" max="14353" width="2.85546875" style="3" customWidth="1"/>
    <col min="14354" max="14354" width="45.85546875" style="3" customWidth="1"/>
    <col min="14355" max="14357" width="15.7109375" style="3" customWidth="1"/>
    <col min="14358" max="14358" width="2.85546875" style="3" customWidth="1"/>
    <col min="14359" max="14361" width="15.7109375" style="3" customWidth="1"/>
    <col min="14362" max="14363" width="2.85546875" style="3" customWidth="1"/>
    <col min="14364" max="14364" width="10.85546875" style="3" customWidth="1"/>
    <col min="14365" max="14365" width="2.85546875" style="3" customWidth="1"/>
    <col min="14366" max="14592" width="11.42578125" style="3"/>
    <col min="14593" max="14593" width="2.85546875" style="3" customWidth="1"/>
    <col min="14594" max="14594" width="45.85546875" style="3" customWidth="1"/>
    <col min="14595" max="14595" width="5.28515625" style="3" bestFit="1" customWidth="1"/>
    <col min="14596" max="14598" width="15.7109375" style="3" customWidth="1"/>
    <col min="14599" max="14599" width="2.85546875" style="3" customWidth="1"/>
    <col min="14600" max="14602" width="15.7109375" style="3" customWidth="1"/>
    <col min="14603" max="14604" width="2.85546875" style="3" customWidth="1"/>
    <col min="14605" max="14605" width="10.85546875" style="3" customWidth="1"/>
    <col min="14606" max="14606" width="2.85546875" style="3" customWidth="1"/>
    <col min="14607" max="14608" width="15.7109375" style="3" customWidth="1"/>
    <col min="14609" max="14609" width="2.85546875" style="3" customWidth="1"/>
    <col min="14610" max="14610" width="45.85546875" style="3" customWidth="1"/>
    <col min="14611" max="14613" width="15.7109375" style="3" customWidth="1"/>
    <col min="14614" max="14614" width="2.85546875" style="3" customWidth="1"/>
    <col min="14615" max="14617" width="15.7109375" style="3" customWidth="1"/>
    <col min="14618" max="14619" width="2.85546875" style="3" customWidth="1"/>
    <col min="14620" max="14620" width="10.85546875" style="3" customWidth="1"/>
    <col min="14621" max="14621" width="2.85546875" style="3" customWidth="1"/>
    <col min="14622" max="14848" width="11.42578125" style="3"/>
    <col min="14849" max="14849" width="2.85546875" style="3" customWidth="1"/>
    <col min="14850" max="14850" width="45.85546875" style="3" customWidth="1"/>
    <col min="14851" max="14851" width="5.28515625" style="3" bestFit="1" customWidth="1"/>
    <col min="14852" max="14854" width="15.7109375" style="3" customWidth="1"/>
    <col min="14855" max="14855" width="2.85546875" style="3" customWidth="1"/>
    <col min="14856" max="14858" width="15.7109375" style="3" customWidth="1"/>
    <col min="14859" max="14860" width="2.85546875" style="3" customWidth="1"/>
    <col min="14861" max="14861" width="10.85546875" style="3" customWidth="1"/>
    <col min="14862" max="14862" width="2.85546875" style="3" customWidth="1"/>
    <col min="14863" max="14864" width="15.7109375" style="3" customWidth="1"/>
    <col min="14865" max="14865" width="2.85546875" style="3" customWidth="1"/>
    <col min="14866" max="14866" width="45.85546875" style="3" customWidth="1"/>
    <col min="14867" max="14869" width="15.7109375" style="3" customWidth="1"/>
    <col min="14870" max="14870" width="2.85546875" style="3" customWidth="1"/>
    <col min="14871" max="14873" width="15.7109375" style="3" customWidth="1"/>
    <col min="14874" max="14875" width="2.85546875" style="3" customWidth="1"/>
    <col min="14876" max="14876" width="10.85546875" style="3" customWidth="1"/>
    <col min="14877" max="14877" width="2.85546875" style="3" customWidth="1"/>
    <col min="14878" max="15104" width="11.42578125" style="3"/>
    <col min="15105" max="15105" width="2.85546875" style="3" customWidth="1"/>
    <col min="15106" max="15106" width="45.85546875" style="3" customWidth="1"/>
    <col min="15107" max="15107" width="5.28515625" style="3" bestFit="1" customWidth="1"/>
    <col min="15108" max="15110" width="15.7109375" style="3" customWidth="1"/>
    <col min="15111" max="15111" width="2.85546875" style="3" customWidth="1"/>
    <col min="15112" max="15114" width="15.7109375" style="3" customWidth="1"/>
    <col min="15115" max="15116" width="2.85546875" style="3" customWidth="1"/>
    <col min="15117" max="15117" width="10.85546875" style="3" customWidth="1"/>
    <col min="15118" max="15118" width="2.85546875" style="3" customWidth="1"/>
    <col min="15119" max="15120" width="15.7109375" style="3" customWidth="1"/>
    <col min="15121" max="15121" width="2.85546875" style="3" customWidth="1"/>
    <col min="15122" max="15122" width="45.85546875" style="3" customWidth="1"/>
    <col min="15123" max="15125" width="15.7109375" style="3" customWidth="1"/>
    <col min="15126" max="15126" width="2.85546875" style="3" customWidth="1"/>
    <col min="15127" max="15129" width="15.7109375" style="3" customWidth="1"/>
    <col min="15130" max="15131" width="2.85546875" style="3" customWidth="1"/>
    <col min="15132" max="15132" width="10.85546875" style="3" customWidth="1"/>
    <col min="15133" max="15133" width="2.85546875" style="3" customWidth="1"/>
    <col min="15134" max="15360" width="11.42578125" style="3"/>
    <col min="15361" max="15361" width="2.85546875" style="3" customWidth="1"/>
    <col min="15362" max="15362" width="45.85546875" style="3" customWidth="1"/>
    <col min="15363" max="15363" width="5.28515625" style="3" bestFit="1" customWidth="1"/>
    <col min="15364" max="15366" width="15.7109375" style="3" customWidth="1"/>
    <col min="15367" max="15367" width="2.85546875" style="3" customWidth="1"/>
    <col min="15368" max="15370" width="15.7109375" style="3" customWidth="1"/>
    <col min="15371" max="15372" width="2.85546875" style="3" customWidth="1"/>
    <col min="15373" max="15373" width="10.85546875" style="3" customWidth="1"/>
    <col min="15374" max="15374" width="2.85546875" style="3" customWidth="1"/>
    <col min="15375" max="15376" width="15.7109375" style="3" customWidth="1"/>
    <col min="15377" max="15377" width="2.85546875" style="3" customWidth="1"/>
    <col min="15378" max="15378" width="45.85546875" style="3" customWidth="1"/>
    <col min="15379" max="15381" width="15.7109375" style="3" customWidth="1"/>
    <col min="15382" max="15382" width="2.85546875" style="3" customWidth="1"/>
    <col min="15383" max="15385" width="15.7109375" style="3" customWidth="1"/>
    <col min="15386" max="15387" width="2.85546875" style="3" customWidth="1"/>
    <col min="15388" max="15388" width="10.85546875" style="3" customWidth="1"/>
    <col min="15389" max="15389" width="2.85546875" style="3" customWidth="1"/>
    <col min="15390" max="15616" width="11.42578125" style="3"/>
    <col min="15617" max="15617" width="2.85546875" style="3" customWidth="1"/>
    <col min="15618" max="15618" width="45.85546875" style="3" customWidth="1"/>
    <col min="15619" max="15619" width="5.28515625" style="3" bestFit="1" customWidth="1"/>
    <col min="15620" max="15622" width="15.7109375" style="3" customWidth="1"/>
    <col min="15623" max="15623" width="2.85546875" style="3" customWidth="1"/>
    <col min="15624" max="15626" width="15.7109375" style="3" customWidth="1"/>
    <col min="15627" max="15628" width="2.85546875" style="3" customWidth="1"/>
    <col min="15629" max="15629" width="10.85546875" style="3" customWidth="1"/>
    <col min="15630" max="15630" width="2.85546875" style="3" customWidth="1"/>
    <col min="15631" max="15632" width="15.7109375" style="3" customWidth="1"/>
    <col min="15633" max="15633" width="2.85546875" style="3" customWidth="1"/>
    <col min="15634" max="15634" width="45.85546875" style="3" customWidth="1"/>
    <col min="15635" max="15637" width="15.7109375" style="3" customWidth="1"/>
    <col min="15638" max="15638" width="2.85546875" style="3" customWidth="1"/>
    <col min="15639" max="15641" width="15.7109375" style="3" customWidth="1"/>
    <col min="15642" max="15643" width="2.85546875" style="3" customWidth="1"/>
    <col min="15644" max="15644" width="10.85546875" style="3" customWidth="1"/>
    <col min="15645" max="15645" width="2.85546875" style="3" customWidth="1"/>
    <col min="15646" max="15872" width="11.42578125" style="3"/>
    <col min="15873" max="15873" width="2.85546875" style="3" customWidth="1"/>
    <col min="15874" max="15874" width="45.85546875" style="3" customWidth="1"/>
    <col min="15875" max="15875" width="5.28515625" style="3" bestFit="1" customWidth="1"/>
    <col min="15876" max="15878" width="15.7109375" style="3" customWidth="1"/>
    <col min="15879" max="15879" width="2.85546875" style="3" customWidth="1"/>
    <col min="15880" max="15882" width="15.7109375" style="3" customWidth="1"/>
    <col min="15883" max="15884" width="2.85546875" style="3" customWidth="1"/>
    <col min="15885" max="15885" width="10.85546875" style="3" customWidth="1"/>
    <col min="15886" max="15886" width="2.85546875" style="3" customWidth="1"/>
    <col min="15887" max="15888" width="15.7109375" style="3" customWidth="1"/>
    <col min="15889" max="15889" width="2.85546875" style="3" customWidth="1"/>
    <col min="15890" max="15890" width="45.85546875" style="3" customWidth="1"/>
    <col min="15891" max="15893" width="15.7109375" style="3" customWidth="1"/>
    <col min="15894" max="15894" width="2.85546875" style="3" customWidth="1"/>
    <col min="15895" max="15897" width="15.7109375" style="3" customWidth="1"/>
    <col min="15898" max="15899" width="2.85546875" style="3" customWidth="1"/>
    <col min="15900" max="15900" width="10.85546875" style="3" customWidth="1"/>
    <col min="15901" max="15901" width="2.85546875" style="3" customWidth="1"/>
    <col min="15902" max="16128" width="11.42578125" style="3"/>
    <col min="16129" max="16129" width="2.85546875" style="3" customWidth="1"/>
    <col min="16130" max="16130" width="45.85546875" style="3" customWidth="1"/>
    <col min="16131" max="16131" width="5.28515625" style="3" bestFit="1" customWidth="1"/>
    <col min="16132" max="16134" width="15.7109375" style="3" customWidth="1"/>
    <col min="16135" max="16135" width="2.85546875" style="3" customWidth="1"/>
    <col min="16136" max="16138" width="15.7109375" style="3" customWidth="1"/>
    <col min="16139" max="16140" width="2.85546875" style="3" customWidth="1"/>
    <col min="16141" max="16141" width="10.85546875" style="3" customWidth="1"/>
    <col min="16142" max="16142" width="2.85546875" style="3" customWidth="1"/>
    <col min="16143" max="16144" width="15.7109375" style="3" customWidth="1"/>
    <col min="16145" max="16145" width="2.85546875" style="3" customWidth="1"/>
    <col min="16146" max="16146" width="45.85546875" style="3" customWidth="1"/>
    <col min="16147" max="16149" width="15.7109375" style="3" customWidth="1"/>
    <col min="16150" max="16150" width="2.85546875" style="3" customWidth="1"/>
    <col min="16151" max="16153" width="15.7109375" style="3" customWidth="1"/>
    <col min="16154" max="16155" width="2.85546875" style="3" customWidth="1"/>
    <col min="16156" max="16156" width="10.85546875" style="3" customWidth="1"/>
    <col min="16157" max="16157" width="2.85546875" style="3" customWidth="1"/>
    <col min="16158" max="16384" width="11.42578125" style="3"/>
  </cols>
  <sheetData>
    <row r="1" spans="1:31" ht="12"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2"/>
      <c r="AD1" s="209"/>
      <c r="AE1" s="209"/>
    </row>
    <row r="2" spans="1:31" ht="12" customHeight="1" x14ac:dyDescent="0.25">
      <c r="A2" s="112"/>
      <c r="B2" s="113" t="s">
        <v>213</v>
      </c>
      <c r="C2" s="112"/>
      <c r="D2" s="112"/>
      <c r="E2" s="112"/>
      <c r="F2" s="112"/>
      <c r="G2" s="112"/>
      <c r="H2" s="112"/>
      <c r="I2" s="112"/>
      <c r="J2" s="112"/>
      <c r="K2" s="112"/>
      <c r="L2" s="112"/>
      <c r="M2" s="112"/>
      <c r="N2" s="112"/>
      <c r="O2" s="112"/>
      <c r="P2" s="112"/>
      <c r="Q2" s="112"/>
      <c r="R2" s="113"/>
      <c r="S2" s="112"/>
      <c r="T2" s="112"/>
      <c r="U2" s="112"/>
      <c r="V2" s="112"/>
      <c r="W2" s="112"/>
      <c r="X2" s="112"/>
      <c r="Y2" s="112"/>
      <c r="Z2" s="112"/>
      <c r="AA2" s="112"/>
      <c r="AB2" s="112"/>
      <c r="AC2" s="2"/>
      <c r="AD2" s="209"/>
      <c r="AE2" s="209"/>
    </row>
    <row r="3" spans="1:31" ht="12" customHeight="1" x14ac:dyDescent="0.25">
      <c r="A3" s="112"/>
      <c r="B3" s="113" t="s">
        <v>214</v>
      </c>
      <c r="C3" s="112"/>
      <c r="D3" s="112"/>
      <c r="E3" s="112"/>
      <c r="F3" s="112"/>
      <c r="G3" s="112"/>
      <c r="H3" s="112"/>
      <c r="I3" s="112"/>
      <c r="J3" s="112"/>
      <c r="K3" s="112"/>
      <c r="L3" s="112"/>
      <c r="M3" s="112"/>
      <c r="N3" s="112"/>
      <c r="O3" s="112"/>
      <c r="P3" s="112"/>
      <c r="Q3" s="112"/>
      <c r="R3" s="113" t="s">
        <v>214</v>
      </c>
      <c r="S3" s="112"/>
      <c r="T3" s="112"/>
      <c r="U3" s="112"/>
      <c r="V3" s="112"/>
      <c r="W3" s="112"/>
      <c r="X3" s="112"/>
      <c r="Y3" s="112"/>
      <c r="Z3" s="112"/>
      <c r="AA3" s="112"/>
      <c r="AB3" s="112"/>
      <c r="AC3" s="2"/>
      <c r="AD3" s="209"/>
      <c r="AE3" s="209"/>
    </row>
    <row r="4" spans="1:31" ht="12" customHeight="1" x14ac:dyDescent="0.25">
      <c r="A4" s="112"/>
      <c r="B4" s="116" t="s">
        <v>2</v>
      </c>
      <c r="C4" s="112"/>
      <c r="D4" s="112"/>
      <c r="E4" s="112"/>
      <c r="F4" s="112"/>
      <c r="G4" s="112"/>
      <c r="H4" s="112"/>
      <c r="I4" s="112"/>
      <c r="J4" s="112"/>
      <c r="K4" s="112"/>
      <c r="L4" s="112"/>
      <c r="M4" s="112"/>
      <c r="N4" s="112"/>
      <c r="O4" s="112"/>
      <c r="P4" s="112"/>
      <c r="Q4" s="112"/>
      <c r="R4" s="116" t="s">
        <v>3</v>
      </c>
      <c r="S4" s="112"/>
      <c r="T4" s="112"/>
      <c r="U4" s="112"/>
      <c r="V4" s="112"/>
      <c r="W4" s="112"/>
      <c r="X4" s="112"/>
      <c r="Y4" s="112"/>
      <c r="Z4" s="112"/>
      <c r="AA4" s="112"/>
      <c r="AB4" s="112"/>
      <c r="AC4" s="2"/>
      <c r="AD4" s="209"/>
      <c r="AE4" s="209"/>
    </row>
    <row r="5" spans="1:31" ht="12" customHeight="1" x14ac:dyDescent="0.25">
      <c r="A5" s="12"/>
      <c r="B5" s="1999" t="s">
        <v>4</v>
      </c>
      <c r="C5" s="1999" t="s">
        <v>5</v>
      </c>
      <c r="D5" s="2006">
        <v>2016</v>
      </c>
      <c r="E5" s="2006"/>
      <c r="F5" s="2006"/>
      <c r="G5" s="12"/>
      <c r="H5" s="2006">
        <v>2015</v>
      </c>
      <c r="I5" s="2006"/>
      <c r="J5" s="2006"/>
      <c r="K5" s="12"/>
      <c r="L5" s="12"/>
      <c r="M5" s="1996" t="s">
        <v>207</v>
      </c>
      <c r="N5" s="12"/>
      <c r="O5" s="1996" t="s">
        <v>208</v>
      </c>
      <c r="P5" s="1996" t="s">
        <v>209</v>
      </c>
      <c r="Q5" s="12"/>
      <c r="R5" s="1999" t="s">
        <v>4</v>
      </c>
      <c r="S5" s="2006">
        <v>2015</v>
      </c>
      <c r="T5" s="2006"/>
      <c r="U5" s="2006"/>
      <c r="V5" s="12"/>
      <c r="W5" s="2006">
        <v>2014</v>
      </c>
      <c r="X5" s="2006"/>
      <c r="Y5" s="2006"/>
      <c r="Z5" s="12"/>
      <c r="AA5" s="12"/>
      <c r="AB5" s="1996" t="s">
        <v>215</v>
      </c>
      <c r="AC5" s="17"/>
      <c r="AD5" s="209"/>
      <c r="AE5" s="209"/>
    </row>
    <row r="6" spans="1:31" ht="12" customHeight="1" x14ac:dyDescent="0.25">
      <c r="A6" s="12"/>
      <c r="B6" s="2000"/>
      <c r="C6" s="2000"/>
      <c r="D6" s="1999" t="s">
        <v>201</v>
      </c>
      <c r="E6" s="150" t="s">
        <v>202</v>
      </c>
      <c r="F6" s="150" t="s">
        <v>203</v>
      </c>
      <c r="G6" s="12"/>
      <c r="H6" s="1999" t="s">
        <v>201</v>
      </c>
      <c r="I6" s="150" t="s">
        <v>202</v>
      </c>
      <c r="J6" s="150" t="s">
        <v>203</v>
      </c>
      <c r="K6" s="12"/>
      <c r="L6" s="12"/>
      <c r="M6" s="1997"/>
      <c r="N6" s="12"/>
      <c r="O6" s="1997"/>
      <c r="P6" s="1997"/>
      <c r="Q6" s="12"/>
      <c r="R6" s="2000"/>
      <c r="S6" s="1999" t="s">
        <v>201</v>
      </c>
      <c r="T6" s="212" t="s">
        <v>202</v>
      </c>
      <c r="U6" s="212" t="s">
        <v>203</v>
      </c>
      <c r="V6" s="12"/>
      <c r="W6" s="1999" t="s">
        <v>201</v>
      </c>
      <c r="X6" s="212" t="s">
        <v>202</v>
      </c>
      <c r="Y6" s="212" t="s">
        <v>203</v>
      </c>
      <c r="Z6" s="12"/>
      <c r="AA6" s="12"/>
      <c r="AB6" s="1997"/>
      <c r="AC6" s="17"/>
      <c r="AD6" s="209"/>
      <c r="AE6" s="209"/>
    </row>
    <row r="7" spans="1:31" ht="12" customHeight="1" x14ac:dyDescent="0.25">
      <c r="A7" s="12"/>
      <c r="B7" s="2001"/>
      <c r="C7" s="2001"/>
      <c r="D7" s="2001"/>
      <c r="E7" s="151" t="s">
        <v>204</v>
      </c>
      <c r="F7" s="151" t="s">
        <v>204</v>
      </c>
      <c r="G7" s="12"/>
      <c r="H7" s="2001"/>
      <c r="I7" s="151" t="s">
        <v>204</v>
      </c>
      <c r="J7" s="151" t="s">
        <v>204</v>
      </c>
      <c r="K7" s="12"/>
      <c r="L7" s="12"/>
      <c r="M7" s="1998"/>
      <c r="N7" s="12"/>
      <c r="O7" s="1998"/>
      <c r="P7" s="1998"/>
      <c r="Q7" s="12"/>
      <c r="R7" s="2001"/>
      <c r="S7" s="2001"/>
      <c r="T7" s="151" t="s">
        <v>204</v>
      </c>
      <c r="U7" s="151" t="s">
        <v>204</v>
      </c>
      <c r="V7" s="12"/>
      <c r="W7" s="2001"/>
      <c r="X7" s="151" t="s">
        <v>204</v>
      </c>
      <c r="Y7" s="151" t="s">
        <v>204</v>
      </c>
      <c r="Z7" s="12"/>
      <c r="AA7" s="12"/>
      <c r="AB7" s="1998"/>
      <c r="AC7" s="17"/>
      <c r="AD7" s="209"/>
      <c r="AE7" s="209"/>
    </row>
    <row r="8" spans="1:31" ht="12" customHeight="1" x14ac:dyDescent="0.25">
      <c r="A8" s="16"/>
      <c r="B8" s="16"/>
      <c r="C8" s="16"/>
      <c r="D8" s="16"/>
      <c r="E8" s="16"/>
      <c r="F8" s="16"/>
      <c r="G8" s="16"/>
      <c r="H8" s="16"/>
      <c r="I8" s="16"/>
      <c r="J8" s="16"/>
      <c r="K8" s="16"/>
      <c r="L8" s="16"/>
      <c r="M8" s="19"/>
      <c r="N8" s="16"/>
      <c r="O8" s="19"/>
      <c r="P8" s="16"/>
      <c r="Q8" s="16"/>
      <c r="R8" s="16"/>
      <c r="S8" s="16"/>
      <c r="T8" s="16"/>
      <c r="U8" s="16"/>
      <c r="V8" s="16"/>
      <c r="W8" s="16"/>
      <c r="X8" s="16"/>
      <c r="Y8" s="16"/>
      <c r="Z8" s="16"/>
      <c r="AA8" s="16"/>
      <c r="AB8" s="19"/>
      <c r="AC8" s="16"/>
      <c r="AD8" s="209"/>
      <c r="AE8" s="209"/>
    </row>
    <row r="9" spans="1:31" ht="12" customHeight="1" x14ac:dyDescent="0.25">
      <c r="A9" s="187"/>
      <c r="B9" s="20" t="s">
        <v>31</v>
      </c>
      <c r="C9" s="21"/>
      <c r="D9" s="192"/>
      <c r="E9" s="23"/>
      <c r="F9" s="23"/>
      <c r="G9" s="207"/>
      <c r="H9" s="23"/>
      <c r="I9" s="23"/>
      <c r="J9" s="23"/>
      <c r="K9" s="207"/>
      <c r="L9" s="207"/>
      <c r="M9" s="213"/>
      <c r="N9" s="207"/>
      <c r="O9" s="39"/>
      <c r="P9" s="39"/>
      <c r="Q9" s="207"/>
      <c r="R9" s="815" t="s">
        <v>31</v>
      </c>
      <c r="S9" s="23"/>
      <c r="T9" s="29"/>
      <c r="U9" s="29"/>
      <c r="V9" s="207"/>
      <c r="W9" s="23"/>
      <c r="X9" s="29"/>
      <c r="Y9" s="29"/>
      <c r="Z9" s="207"/>
      <c r="AA9" s="207"/>
      <c r="AB9" s="213"/>
      <c r="AC9" s="602"/>
      <c r="AD9" s="19"/>
      <c r="AE9" s="209"/>
    </row>
    <row r="10" spans="1:31" ht="12" customHeight="1" x14ac:dyDescent="0.25">
      <c r="A10" s="112"/>
      <c r="B10" s="26" t="s">
        <v>41</v>
      </c>
      <c r="C10" s="73" t="s">
        <v>42</v>
      </c>
      <c r="D10" s="168">
        <f>SUM(E10:F10)</f>
        <v>696309.3</v>
      </c>
      <c r="E10" s="169">
        <v>647777</v>
      </c>
      <c r="F10" s="169">
        <v>48532.3</v>
      </c>
      <c r="G10" s="601"/>
      <c r="H10" s="168">
        <f>SUM(I10:J10)</f>
        <v>1003088.72</v>
      </c>
      <c r="I10" s="169">
        <v>945444.77</v>
      </c>
      <c r="J10" s="169">
        <v>57643.95</v>
      </c>
      <c r="K10" s="172"/>
      <c r="L10" s="29"/>
      <c r="M10" s="170">
        <f>D10/H10-1</f>
        <v>-0.30583478199216507</v>
      </c>
      <c r="N10" s="166"/>
      <c r="O10" s="1014">
        <f>VLOOKUP(B10,'FX rates'!$B$9:$K$116,9,FALSE)</f>
        <v>7.76173</v>
      </c>
      <c r="P10" s="1014">
        <f>VLOOKUP(B10,'FX rates'!$B$9:$K$116,10,FALSE)</f>
        <v>7.7515833333333335</v>
      </c>
      <c r="Q10" s="166"/>
      <c r="R10" s="816" t="s">
        <v>41</v>
      </c>
      <c r="S10" s="612">
        <f>SUM(T10:U10)</f>
        <v>89710.579986678233</v>
      </c>
      <c r="T10" s="1330">
        <f>E10/O10</f>
        <v>83457.811596126121</v>
      </c>
      <c r="U10" s="63">
        <f>F10/O10</f>
        <v>6252.7683905521062</v>
      </c>
      <c r="V10" s="166"/>
      <c r="W10" s="168">
        <f>SUM(X10:Y10)</f>
        <v>129404.36512970467</v>
      </c>
      <c r="X10" s="172">
        <f>I10/P10</f>
        <v>121967.9553639579</v>
      </c>
      <c r="Y10" s="172">
        <f>J10/P10</f>
        <v>7436.4097657467828</v>
      </c>
      <c r="Z10" s="172"/>
      <c r="AA10" s="29"/>
      <c r="AB10" s="170">
        <f>S10/W10-1</f>
        <v>-0.30674224245249027</v>
      </c>
      <c r="AC10" s="178"/>
      <c r="AD10" s="19"/>
      <c r="AE10" s="209"/>
    </row>
    <row r="11" spans="1:31" ht="12" customHeight="1" x14ac:dyDescent="0.25">
      <c r="A11" s="112"/>
      <c r="B11" s="42" t="s">
        <v>50</v>
      </c>
      <c r="C11" s="77" t="s">
        <v>51</v>
      </c>
      <c r="D11" s="810">
        <f>SUM(E11:F11)</f>
        <v>1715.12</v>
      </c>
      <c r="E11" s="811">
        <v>1686.01</v>
      </c>
      <c r="F11" s="811">
        <v>29.11</v>
      </c>
      <c r="G11" s="601"/>
      <c r="H11" s="810">
        <f>SUM(I11:J11)</f>
        <v>1435.23</v>
      </c>
      <c r="I11" s="811">
        <v>1404.66</v>
      </c>
      <c r="J11" s="811">
        <v>30.57</v>
      </c>
      <c r="K11" s="232"/>
      <c r="L11" s="29"/>
      <c r="M11" s="182">
        <f>D11/H11-1</f>
        <v>0.19501403956160335</v>
      </c>
      <c r="N11" s="166"/>
      <c r="O11" s="1016">
        <f>VLOOKUP(B11,'FX rates'!$B$9:$K$116,9,FALSE)</f>
        <v>1.43571</v>
      </c>
      <c r="P11" s="1016">
        <f>VLOOKUP(B11,'FX rates'!$B$9:$K$116,10,FALSE)</f>
        <v>1.4432166666666666</v>
      </c>
      <c r="Q11" s="166"/>
      <c r="R11" s="817" t="s">
        <v>50</v>
      </c>
      <c r="S11" s="613">
        <f>SUM(T11:U11)</f>
        <v>1194.6145112870984</v>
      </c>
      <c r="T11" s="1331">
        <f t="shared" ref="T11:T25" si="0">E11/O11</f>
        <v>1174.338828872126</v>
      </c>
      <c r="U11" s="283">
        <f t="shared" ref="U11:U25" si="1">F11/O11</f>
        <v>20.275682414972383</v>
      </c>
      <c r="V11" s="166"/>
      <c r="W11" s="810">
        <f>SUM(X11:Y11)</f>
        <v>994.46606538634774</v>
      </c>
      <c r="X11" s="821">
        <f>I11/P11</f>
        <v>973.28421465938368</v>
      </c>
      <c r="Y11" s="232">
        <f>J11/P11</f>
        <v>21.181850726964075</v>
      </c>
      <c r="Z11" s="232"/>
      <c r="AA11" s="29"/>
      <c r="AB11" s="182">
        <f>S11/W11-1</f>
        <v>0.20126221785455645</v>
      </c>
      <c r="AC11" s="178"/>
      <c r="AD11" s="208"/>
    </row>
    <row r="12" spans="1:31" ht="12" customHeight="1" x14ac:dyDescent="0.25">
      <c r="A12" s="112"/>
      <c r="B12" s="72"/>
      <c r="C12" s="72"/>
      <c r="D12" s="812"/>
      <c r="E12" s="812"/>
      <c r="F12" s="812"/>
      <c r="G12" s="61"/>
      <c r="H12" s="61"/>
      <c r="I12" s="61"/>
      <c r="J12" s="61"/>
      <c r="K12" s="61"/>
      <c r="L12" s="61"/>
      <c r="M12" s="61"/>
      <c r="N12" s="61"/>
      <c r="O12" s="61"/>
      <c r="P12" s="61"/>
      <c r="Q12" s="166"/>
      <c r="R12" s="53" t="s">
        <v>216</v>
      </c>
      <c r="S12" s="186">
        <f>SUM(S10:S11)</f>
        <v>90905.194497965334</v>
      </c>
      <c r="T12" s="29"/>
      <c r="U12" s="29"/>
      <c r="V12" s="166"/>
      <c r="W12" s="186">
        <f>SUM(W10:W11)</f>
        <v>130398.83119509103</v>
      </c>
      <c r="X12" s="211"/>
      <c r="Y12" s="211"/>
      <c r="Z12" s="166"/>
      <c r="AA12" s="166"/>
      <c r="AB12" s="191">
        <f>S12/W12-1</f>
        <v>-0.30286802676964841</v>
      </c>
      <c r="AC12" s="178"/>
      <c r="AD12" s="19"/>
      <c r="AE12" s="209"/>
    </row>
    <row r="13" spans="1:31" ht="12" customHeight="1" x14ac:dyDescent="0.25">
      <c r="A13" s="187"/>
      <c r="B13" s="48"/>
      <c r="C13" s="48"/>
      <c r="D13" s="812"/>
      <c r="E13" s="812"/>
      <c r="F13" s="812"/>
      <c r="G13" s="61"/>
      <c r="H13" s="61"/>
      <c r="I13" s="61"/>
      <c r="J13" s="61"/>
      <c r="K13" s="61"/>
      <c r="L13" s="61"/>
      <c r="M13" s="61"/>
      <c r="N13" s="61"/>
      <c r="O13" s="61"/>
      <c r="P13" s="61"/>
      <c r="Q13" s="207"/>
      <c r="R13" s="72"/>
      <c r="S13" s="186"/>
      <c r="T13" s="29"/>
      <c r="U13" s="29"/>
      <c r="V13" s="207"/>
      <c r="W13" s="812"/>
      <c r="X13" s="29"/>
      <c r="Y13" s="29"/>
      <c r="Z13" s="207"/>
      <c r="AA13" s="207"/>
      <c r="AB13" s="191"/>
      <c r="AC13" s="178"/>
      <c r="AD13" s="19"/>
      <c r="AE13" s="209"/>
    </row>
    <row r="14" spans="1:31" ht="12" customHeight="1" x14ac:dyDescent="0.25">
      <c r="A14" s="187"/>
      <c r="B14" s="20" t="s">
        <v>64</v>
      </c>
      <c r="C14" s="21"/>
      <c r="D14" s="211"/>
      <c r="E14" s="29"/>
      <c r="F14" s="29"/>
      <c r="G14" s="61"/>
      <c r="H14" s="61"/>
      <c r="I14" s="61"/>
      <c r="J14" s="61"/>
      <c r="K14" s="61"/>
      <c r="L14" s="61"/>
      <c r="M14" s="61"/>
      <c r="N14" s="61"/>
      <c r="O14" s="61"/>
      <c r="P14" s="61"/>
      <c r="Q14" s="207"/>
      <c r="R14" s="818" t="s">
        <v>64</v>
      </c>
      <c r="S14" s="186"/>
      <c r="T14" s="29"/>
      <c r="U14" s="29"/>
      <c r="V14" s="207"/>
      <c r="W14" s="211"/>
      <c r="X14" s="29"/>
      <c r="Y14" s="29"/>
      <c r="Z14" s="207"/>
      <c r="AA14" s="207"/>
      <c r="AB14" s="184"/>
      <c r="AC14" s="178"/>
      <c r="AD14" s="19"/>
      <c r="AE14" s="209"/>
    </row>
    <row r="15" spans="1:31" ht="12" customHeight="1" x14ac:dyDescent="0.25">
      <c r="A15" s="112"/>
      <c r="B15" s="142" t="s">
        <v>166</v>
      </c>
      <c r="C15" s="73" t="s">
        <v>70</v>
      </c>
      <c r="D15" s="1332">
        <f>SUM(E15:F15)</f>
        <v>277.38</v>
      </c>
      <c r="E15" s="1256">
        <v>277.38</v>
      </c>
      <c r="F15" s="1256">
        <v>0</v>
      </c>
      <c r="G15" s="601"/>
      <c r="H15" s="168">
        <f t="shared" ref="H15:H25" si="2">SUM(I15:J15)</f>
        <v>36</v>
      </c>
      <c r="I15" s="169">
        <v>1</v>
      </c>
      <c r="J15" s="169">
        <v>35</v>
      </c>
      <c r="K15" s="172"/>
      <c r="L15" s="29"/>
      <c r="M15" s="170">
        <f t="shared" ref="M15:M25" si="3">D15/H15-1</f>
        <v>6.7050000000000001</v>
      </c>
      <c r="N15" s="166"/>
      <c r="O15" s="1014">
        <f>VLOOKUP(B15,'FX rates'!$B$9:$K$116,9,FALSE)</f>
        <v>0.90380700000000003</v>
      </c>
      <c r="P15" s="1014">
        <f>VLOOKUP(B15,'FX rates'!$B$9:$K$116,10,FALSE)</f>
        <v>0.90706666666666669</v>
      </c>
      <c r="Q15" s="166"/>
      <c r="R15" s="1153" t="s">
        <v>166</v>
      </c>
      <c r="S15" s="1503">
        <f>SUM(T15:U15)</f>
        <v>306.90180536331314</v>
      </c>
      <c r="T15" s="1066">
        <f t="shared" si="0"/>
        <v>306.90180536331314</v>
      </c>
      <c r="U15" s="998">
        <f t="shared" si="1"/>
        <v>0</v>
      </c>
      <c r="V15" s="166"/>
      <c r="W15" s="168">
        <f t="shared" ref="W15:W25" si="4">SUM(X15:Y15)</f>
        <v>39.68837277671615</v>
      </c>
      <c r="X15" s="172">
        <f>I15/P15</f>
        <v>1.1024547993532265</v>
      </c>
      <c r="Y15" s="172">
        <f t="shared" ref="Y15:Y25" si="5">J15/P15</f>
        <v>38.585917977362925</v>
      </c>
      <c r="Z15" s="172"/>
      <c r="AA15" s="29"/>
      <c r="AB15" s="170">
        <f t="shared" ref="AB15:AB25" si="6">S15/W15-1</f>
        <v>6.7327888218022949</v>
      </c>
      <c r="AC15" s="178"/>
      <c r="AD15" s="19"/>
      <c r="AE15" s="209"/>
    </row>
    <row r="16" spans="1:31" s="1" customFormat="1" ht="12" customHeight="1" x14ac:dyDescent="0.25">
      <c r="A16" s="112"/>
      <c r="B16" s="32" t="s">
        <v>71</v>
      </c>
      <c r="C16" s="74" t="s">
        <v>72</v>
      </c>
      <c r="D16" s="1333">
        <f>SUM(E16:F16)</f>
        <v>10.55</v>
      </c>
      <c r="E16" s="921">
        <v>10.55</v>
      </c>
      <c r="F16" s="921" t="s">
        <v>131</v>
      </c>
      <c r="G16" s="601"/>
      <c r="H16" s="175">
        <f t="shared" si="2"/>
        <v>11.27</v>
      </c>
      <c r="I16" s="176">
        <v>11.27</v>
      </c>
      <c r="J16" s="176">
        <v>0</v>
      </c>
      <c r="K16" s="210"/>
      <c r="L16" s="29"/>
      <c r="M16" s="177" t="s">
        <v>131</v>
      </c>
      <c r="N16" s="166"/>
      <c r="O16" s="1015">
        <f>VLOOKUP(B16,'FX rates'!$B$9:$K$116,9,FALSE)</f>
        <v>0.37407000000000001</v>
      </c>
      <c r="P16" s="1015">
        <f>VLOOKUP(B16,'FX rates'!$B$9:$K$116,10,FALSE)</f>
        <v>0.37501666666666661</v>
      </c>
      <c r="Q16" s="166"/>
      <c r="R16" s="819" t="s">
        <v>71</v>
      </c>
      <c r="S16" s="622">
        <f t="shared" ref="S16:S25" si="7">SUM(T16:U16)</f>
        <v>28.2032774614377</v>
      </c>
      <c r="T16" s="996">
        <f t="shared" si="0"/>
        <v>28.2032774614377</v>
      </c>
      <c r="U16" s="989" t="s">
        <v>131</v>
      </c>
      <c r="V16" s="166"/>
      <c r="W16" s="175">
        <v>0</v>
      </c>
      <c r="X16" s="210">
        <v>0</v>
      </c>
      <c r="Y16" s="210">
        <v>0</v>
      </c>
      <c r="Z16" s="210"/>
      <c r="AA16" s="29"/>
      <c r="AB16" s="177" t="s">
        <v>131</v>
      </c>
      <c r="AC16" s="178"/>
      <c r="AD16" s="19"/>
      <c r="AE16" s="209"/>
    </row>
    <row r="17" spans="1:31" ht="12" customHeight="1" x14ac:dyDescent="0.25">
      <c r="A17" s="112"/>
      <c r="B17" s="142" t="s">
        <v>167</v>
      </c>
      <c r="C17" s="74" t="s">
        <v>70</v>
      </c>
      <c r="D17" s="1333">
        <f t="shared" ref="D17:D24" si="8">SUM(E17:F17)</f>
        <v>4055500</v>
      </c>
      <c r="E17" s="921" t="s">
        <v>131</v>
      </c>
      <c r="F17" s="921">
        <v>4055500</v>
      </c>
      <c r="G17" s="601"/>
      <c r="H17" s="175">
        <f t="shared" si="2"/>
        <v>4352586</v>
      </c>
      <c r="I17" s="176">
        <v>0</v>
      </c>
      <c r="J17" s="176">
        <v>4352586</v>
      </c>
      <c r="K17" s="210"/>
      <c r="L17" s="29"/>
      <c r="M17" s="177">
        <f t="shared" si="3"/>
        <v>-6.8255055730087832E-2</v>
      </c>
      <c r="N17" s="166"/>
      <c r="O17" s="1015">
        <f>VLOOKUP(B17,'FX rates'!$B$9:$K$116,9,FALSE)</f>
        <v>0.90380700000000003</v>
      </c>
      <c r="P17" s="1015">
        <f>VLOOKUP(B17,'FX rates'!$B$9:$K$116,10,FALSE)</f>
        <v>0.90706666666666669</v>
      </c>
      <c r="Q17" s="166"/>
      <c r="R17" s="763" t="s">
        <v>167</v>
      </c>
      <c r="S17" s="622">
        <f t="shared" si="7"/>
        <v>4487130.5488893092</v>
      </c>
      <c r="T17" s="996" t="s">
        <v>131</v>
      </c>
      <c r="U17" s="989">
        <f t="shared" si="1"/>
        <v>4487130.5488893092</v>
      </c>
      <c r="V17" s="166"/>
      <c r="W17" s="175">
        <f>SUM(X17:Y17)</f>
        <v>4798529.325297663</v>
      </c>
      <c r="X17" s="210">
        <f t="shared" ref="X17:X25" si="9">I17/P17</f>
        <v>0</v>
      </c>
      <c r="Y17" s="210">
        <f>J17/P17</f>
        <v>4798529.325297663</v>
      </c>
      <c r="Z17" s="210"/>
      <c r="AA17" s="29"/>
      <c r="AB17" s="177">
        <f>S17/W17-1</f>
        <v>-6.4894628186738634E-2</v>
      </c>
      <c r="AC17" s="178"/>
      <c r="AD17" s="19"/>
      <c r="AE17" s="209"/>
    </row>
    <row r="18" spans="1:31" ht="12" customHeight="1" x14ac:dyDescent="0.25">
      <c r="A18" s="112"/>
      <c r="B18" s="32" t="s">
        <v>78</v>
      </c>
      <c r="C18" s="74" t="s">
        <v>70</v>
      </c>
      <c r="D18" s="1333">
        <f t="shared" si="8"/>
        <v>39</v>
      </c>
      <c r="E18" s="921">
        <v>39</v>
      </c>
      <c r="F18" s="921">
        <v>0</v>
      </c>
      <c r="G18" s="601"/>
      <c r="H18" s="175">
        <f t="shared" si="2"/>
        <v>61</v>
      </c>
      <c r="I18" s="176">
        <v>61</v>
      </c>
      <c r="J18" s="176">
        <v>0</v>
      </c>
      <c r="K18" s="210"/>
      <c r="L18" s="29"/>
      <c r="M18" s="177">
        <f t="shared" si="3"/>
        <v>-0.36065573770491799</v>
      </c>
      <c r="N18" s="166"/>
      <c r="O18" s="1015">
        <f>VLOOKUP(B18,'FX rates'!$B$9:$K$116,9,FALSE)</f>
        <v>0.90380700000000003</v>
      </c>
      <c r="P18" s="1015">
        <f>VLOOKUP(B18,'FX rates'!$B$9:$K$116,10,FALSE)</f>
        <v>0.90706666666666669</v>
      </c>
      <c r="Q18" s="166"/>
      <c r="R18" s="819" t="s">
        <v>78</v>
      </c>
      <c r="S18" s="622">
        <f t="shared" si="7"/>
        <v>43.150805426379748</v>
      </c>
      <c r="T18" s="996">
        <f t="shared" si="0"/>
        <v>43.150805426379748</v>
      </c>
      <c r="U18" s="989">
        <f t="shared" si="1"/>
        <v>0</v>
      </c>
      <c r="V18" s="166"/>
      <c r="W18" s="175">
        <f t="shared" si="4"/>
        <v>67.249742760546809</v>
      </c>
      <c r="X18" s="210">
        <f t="shared" si="9"/>
        <v>67.249742760546809</v>
      </c>
      <c r="Y18" s="210">
        <f t="shared" si="5"/>
        <v>0</v>
      </c>
      <c r="Z18" s="210"/>
      <c r="AA18" s="29"/>
      <c r="AB18" s="177">
        <f t="shared" si="6"/>
        <v>-0.35834988127724265</v>
      </c>
      <c r="AC18" s="178"/>
      <c r="AD18" s="19"/>
      <c r="AE18" s="209"/>
    </row>
    <row r="19" spans="1:31" ht="12" customHeight="1" x14ac:dyDescent="0.25">
      <c r="A19" s="112"/>
      <c r="B19" s="32" t="s">
        <v>79</v>
      </c>
      <c r="C19" s="74" t="s">
        <v>70</v>
      </c>
      <c r="D19" s="1333">
        <f t="shared" si="8"/>
        <v>90392.7</v>
      </c>
      <c r="E19" s="921">
        <v>40117.699999999997</v>
      </c>
      <c r="F19" s="921">
        <v>50275</v>
      </c>
      <c r="G19" s="601"/>
      <c r="H19" s="175">
        <f t="shared" si="2"/>
        <v>97447</v>
      </c>
      <c r="I19" s="176">
        <v>71059</v>
      </c>
      <c r="J19" s="176">
        <v>26388</v>
      </c>
      <c r="K19" s="210"/>
      <c r="L19" s="29"/>
      <c r="M19" s="177">
        <f t="shared" si="3"/>
        <v>-7.2391145956263392E-2</v>
      </c>
      <c r="N19" s="166"/>
      <c r="O19" s="1015">
        <f>VLOOKUP(B19,'FX rates'!$B$9:$K$116,9,FALSE)</f>
        <v>0.90380700000000003</v>
      </c>
      <c r="P19" s="1015">
        <f>VLOOKUP(B19,'FX rates'!$B$9:$K$116,10,FALSE)</f>
        <v>0.90706666666666669</v>
      </c>
      <c r="Q19" s="166"/>
      <c r="R19" s="819" t="s">
        <v>79</v>
      </c>
      <c r="S19" s="622">
        <f t="shared" si="7"/>
        <v>100013.27717090043</v>
      </c>
      <c r="T19" s="996">
        <f t="shared" si="0"/>
        <v>44387.463252663452</v>
      </c>
      <c r="U19" s="989">
        <f t="shared" si="1"/>
        <v>55625.81391823697</v>
      </c>
      <c r="V19" s="166"/>
      <c r="W19" s="364">
        <f t="shared" si="4"/>
        <v>107430.91283257386</v>
      </c>
      <c r="X19" s="210">
        <f t="shared" si="9"/>
        <v>78339.335587240916</v>
      </c>
      <c r="Y19" s="210">
        <f t="shared" si="5"/>
        <v>29091.577245332941</v>
      </c>
      <c r="Z19" s="210"/>
      <c r="AA19" s="29"/>
      <c r="AB19" s="177">
        <f t="shared" si="6"/>
        <v>-6.9045635619176648E-2</v>
      </c>
      <c r="AC19" s="178"/>
      <c r="AD19" s="19"/>
      <c r="AE19" s="209"/>
    </row>
    <row r="20" spans="1:31" ht="12" customHeight="1" x14ac:dyDescent="0.25">
      <c r="A20" s="112"/>
      <c r="B20" s="32" t="s">
        <v>80</v>
      </c>
      <c r="C20" s="74" t="s">
        <v>66</v>
      </c>
      <c r="D20" s="1333">
        <f t="shared" si="8"/>
        <v>1301</v>
      </c>
      <c r="E20" s="921">
        <v>1301</v>
      </c>
      <c r="F20" s="921" t="s">
        <v>131</v>
      </c>
      <c r="G20" s="601"/>
      <c r="H20" s="175">
        <f t="shared" si="2"/>
        <v>1570.37</v>
      </c>
      <c r="I20" s="176">
        <v>1570.37</v>
      </c>
      <c r="J20" s="176">
        <v>0</v>
      </c>
      <c r="K20" s="210"/>
      <c r="L20" s="29"/>
      <c r="M20" s="177">
        <f t="shared" si="3"/>
        <v>-0.17153282347472243</v>
      </c>
      <c r="N20" s="166"/>
      <c r="O20" s="1015">
        <f>VLOOKUP(B20,'FX rates'!$B$9:$K$116,9,FALSE)</f>
        <v>3.6721599999999999</v>
      </c>
      <c r="P20" s="1015">
        <f>VLOOKUP(B20,'FX rates'!$B$9:$K$116,10,FALSE)</f>
        <v>3.6724250000000005</v>
      </c>
      <c r="Q20" s="166"/>
      <c r="R20" s="819" t="s">
        <v>80</v>
      </c>
      <c r="S20" s="622">
        <f t="shared" si="7"/>
        <v>354.28739488475446</v>
      </c>
      <c r="T20" s="996">
        <f t="shared" si="0"/>
        <v>354.28739488475446</v>
      </c>
      <c r="U20" s="989" t="s">
        <v>131</v>
      </c>
      <c r="V20" s="166"/>
      <c r="W20" s="175">
        <f t="shared" si="4"/>
        <v>427.61118334615401</v>
      </c>
      <c r="X20" s="210">
        <f t="shared" si="9"/>
        <v>427.61118334615401</v>
      </c>
      <c r="Y20" s="210">
        <f t="shared" si="5"/>
        <v>0</v>
      </c>
      <c r="Z20" s="210"/>
      <c r="AA20" s="29"/>
      <c r="AB20" s="177">
        <f t="shared" si="6"/>
        <v>-0.17147303746273512</v>
      </c>
      <c r="AC20" s="178"/>
      <c r="AD20" s="19"/>
      <c r="AE20" s="209"/>
    </row>
    <row r="21" spans="1:31" ht="12" customHeight="1" x14ac:dyDescent="0.25">
      <c r="A21" s="112"/>
      <c r="B21" s="32" t="s">
        <v>82</v>
      </c>
      <c r="C21" s="74" t="s">
        <v>70</v>
      </c>
      <c r="D21" s="1333">
        <f t="shared" si="8"/>
        <v>866408</v>
      </c>
      <c r="E21" s="921">
        <v>368593</v>
      </c>
      <c r="F21" s="921">
        <v>497815</v>
      </c>
      <c r="G21" s="601"/>
      <c r="H21" s="175">
        <f t="shared" si="2"/>
        <v>1036253</v>
      </c>
      <c r="I21" s="176">
        <v>323505</v>
      </c>
      <c r="J21" s="176">
        <v>712748</v>
      </c>
      <c r="K21" s="210"/>
      <c r="L21" s="29"/>
      <c r="M21" s="177">
        <f t="shared" si="3"/>
        <v>-0.16390302368244047</v>
      </c>
      <c r="N21" s="166"/>
      <c r="O21" s="1015">
        <f>VLOOKUP(B21,'FX rates'!$B$9:$K$116,9,FALSE)</f>
        <v>0.90380700000000003</v>
      </c>
      <c r="P21" s="1015">
        <f>VLOOKUP(B21,'FX rates'!$B$9:$K$116,10,FALSE)</f>
        <v>0.90706666666666669</v>
      </c>
      <c r="Q21" s="166"/>
      <c r="R21" s="819" t="s">
        <v>82</v>
      </c>
      <c r="S21" s="622">
        <f t="shared" si="7"/>
        <v>958620.59045791847</v>
      </c>
      <c r="T21" s="996">
        <f t="shared" si="0"/>
        <v>407822.68780834845</v>
      </c>
      <c r="U21" s="989">
        <f t="shared" si="1"/>
        <v>550797.90264957002</v>
      </c>
      <c r="V21" s="166"/>
      <c r="W21" s="175">
        <f t="shared" si="4"/>
        <v>1142422.093194179</v>
      </c>
      <c r="X21" s="210">
        <f t="shared" si="9"/>
        <v>356649.63986476552</v>
      </c>
      <c r="Y21" s="210">
        <f t="shared" si="5"/>
        <v>785772.45332941343</v>
      </c>
      <c r="Z21" s="210"/>
      <c r="AA21" s="29"/>
      <c r="AB21" s="177">
        <f t="shared" si="6"/>
        <v>-0.16088755971302771</v>
      </c>
      <c r="AC21" s="178"/>
      <c r="AD21" s="19"/>
      <c r="AE21" s="209"/>
    </row>
    <row r="22" spans="1:31" ht="12" customHeight="1" x14ac:dyDescent="0.25">
      <c r="A22" s="112"/>
      <c r="B22" s="32" t="s">
        <v>90</v>
      </c>
      <c r="C22" s="74" t="s">
        <v>91</v>
      </c>
      <c r="D22" s="1333">
        <f t="shared" si="8"/>
        <v>8232404.7699999996</v>
      </c>
      <c r="E22" s="921">
        <v>8230630</v>
      </c>
      <c r="F22" s="921">
        <v>1774.77</v>
      </c>
      <c r="G22" s="601"/>
      <c r="H22" s="175">
        <f t="shared" si="2"/>
        <v>12393067.359999999</v>
      </c>
      <c r="I22" s="176">
        <v>12392597.66</v>
      </c>
      <c r="J22" s="176">
        <v>469.7</v>
      </c>
      <c r="K22" s="210"/>
      <c r="L22" s="29"/>
      <c r="M22" s="177">
        <f t="shared" si="3"/>
        <v>-0.33572500408002304</v>
      </c>
      <c r="N22" s="166"/>
      <c r="O22" s="1015">
        <f>VLOOKUP(B22,'FX rates'!$B$9:$K$116,9,FALSE)</f>
        <v>66.912499999999994</v>
      </c>
      <c r="P22" s="1015">
        <f>VLOOKUP(B22,'FX rates'!$B$9:$K$116,10,FALSE)</f>
        <v>61.857875</v>
      </c>
      <c r="Q22" s="166"/>
      <c r="R22" s="819" t="s">
        <v>90</v>
      </c>
      <c r="S22" s="622">
        <f t="shared" si="7"/>
        <v>123032.38961330097</v>
      </c>
      <c r="T22" s="996">
        <f t="shared" si="0"/>
        <v>123005.86586960584</v>
      </c>
      <c r="U22" s="989">
        <f t="shared" si="1"/>
        <v>26.523743695124232</v>
      </c>
      <c r="V22" s="166"/>
      <c r="W22" s="175">
        <f t="shared" si="4"/>
        <v>200347.44743494666</v>
      </c>
      <c r="X22" s="210">
        <f t="shared" si="9"/>
        <v>200339.85422227971</v>
      </c>
      <c r="Y22" s="210">
        <f t="shared" si="5"/>
        <v>7.5932126669401425</v>
      </c>
      <c r="Z22" s="210"/>
      <c r="AA22" s="29"/>
      <c r="AB22" s="177">
        <f t="shared" si="6"/>
        <v>-0.38590488080338581</v>
      </c>
      <c r="AC22" s="178"/>
      <c r="AD22" s="208"/>
    </row>
    <row r="23" spans="1:31" ht="12" customHeight="1" x14ac:dyDescent="0.25">
      <c r="A23" s="112"/>
      <c r="B23" s="32" t="s">
        <v>94</v>
      </c>
      <c r="C23" s="74" t="s">
        <v>70</v>
      </c>
      <c r="D23" s="1333">
        <f t="shared" si="8"/>
        <v>19370.7</v>
      </c>
      <c r="E23" s="921">
        <v>19000.7</v>
      </c>
      <c r="F23" s="921">
        <v>370</v>
      </c>
      <c r="G23" s="601"/>
      <c r="H23" s="175">
        <f t="shared" si="2"/>
        <v>19228</v>
      </c>
      <c r="I23" s="176">
        <v>19056</v>
      </c>
      <c r="J23" s="176">
        <v>172</v>
      </c>
      <c r="K23" s="210"/>
      <c r="L23" s="29"/>
      <c r="M23" s="177">
        <f t="shared" si="3"/>
        <v>7.4214686914915173E-3</v>
      </c>
      <c r="N23" s="166"/>
      <c r="O23" s="1015">
        <f>VLOOKUP(B23,'FX rates'!$B$9:$K$116,9,FALSE)</f>
        <v>0.90380700000000003</v>
      </c>
      <c r="P23" s="1015">
        <f>VLOOKUP(B23,'FX rates'!$B$9:$K$116,10,FALSE)</f>
        <v>0.90706666666666669</v>
      </c>
      <c r="Q23" s="166"/>
      <c r="R23" s="819" t="s">
        <v>94</v>
      </c>
      <c r="S23" s="622">
        <f t="shared" si="7"/>
        <v>21432.341196737802</v>
      </c>
      <c r="T23" s="996">
        <f t="shared" si="0"/>
        <v>21022.961760641378</v>
      </c>
      <c r="U23" s="989">
        <f t="shared" si="1"/>
        <v>409.37943609642321</v>
      </c>
      <c r="V23" s="166"/>
      <c r="W23" s="175">
        <f t="shared" si="4"/>
        <v>21198.000881963839</v>
      </c>
      <c r="X23" s="210">
        <f t="shared" si="9"/>
        <v>21008.378656475084</v>
      </c>
      <c r="Y23" s="210">
        <f t="shared" si="5"/>
        <v>189.62222548875496</v>
      </c>
      <c r="Z23" s="210"/>
      <c r="AA23" s="29"/>
      <c r="AB23" s="177">
        <f t="shared" si="6"/>
        <v>1.1054830881404021E-2</v>
      </c>
      <c r="AC23" s="178"/>
      <c r="AD23" s="208"/>
    </row>
    <row r="24" spans="1:31" ht="12" customHeight="1" x14ac:dyDescent="0.25">
      <c r="A24" s="112"/>
      <c r="B24" s="32" t="s">
        <v>97</v>
      </c>
      <c r="C24" s="74" t="s">
        <v>98</v>
      </c>
      <c r="D24" s="1333">
        <f t="shared" si="8"/>
        <v>1144</v>
      </c>
      <c r="E24" s="1329">
        <v>1078</v>
      </c>
      <c r="F24" s="1329">
        <v>66</v>
      </c>
      <c r="G24" s="601"/>
      <c r="H24" s="175">
        <f t="shared" si="2"/>
        <v>702</v>
      </c>
      <c r="I24" s="176">
        <v>663</v>
      </c>
      <c r="J24" s="176">
        <v>39</v>
      </c>
      <c r="K24" s="210"/>
      <c r="L24" s="29"/>
      <c r="M24" s="177">
        <f t="shared" si="3"/>
        <v>0.62962962962962954</v>
      </c>
      <c r="N24" s="166"/>
      <c r="O24" s="1015">
        <f>VLOOKUP(B24,'FX rates'!$B$9:$K$116,9,FALSE)</f>
        <v>8.3936399999999995</v>
      </c>
      <c r="P24" s="1015">
        <f>VLOOKUP(B24,'FX rates'!$B$9:$K$116,10,FALSE)</f>
        <v>8.1362250000000014</v>
      </c>
      <c r="Q24" s="166"/>
      <c r="R24" s="819" t="s">
        <v>97</v>
      </c>
      <c r="S24" s="622">
        <f t="shared" si="7"/>
        <v>136.29366996916715</v>
      </c>
      <c r="T24" s="996">
        <f t="shared" si="0"/>
        <v>128.43057362479212</v>
      </c>
      <c r="U24" s="989">
        <f t="shared" si="1"/>
        <v>7.8630963443750268</v>
      </c>
      <c r="V24" s="166"/>
      <c r="W24" s="175">
        <f t="shared" si="4"/>
        <v>86.280799756643887</v>
      </c>
      <c r="X24" s="210">
        <f t="shared" si="9"/>
        <v>81.48742199238589</v>
      </c>
      <c r="Y24" s="210">
        <f t="shared" si="5"/>
        <v>4.7933777642579933</v>
      </c>
      <c r="Z24" s="210"/>
      <c r="AA24" s="29"/>
      <c r="AB24" s="177">
        <f t="shared" si="6"/>
        <v>0.57965237171636352</v>
      </c>
      <c r="AC24" s="178"/>
      <c r="AD24" s="208"/>
    </row>
    <row r="25" spans="1:31" ht="12" customHeight="1" x14ac:dyDescent="0.25">
      <c r="A25" s="112"/>
      <c r="B25" s="42" t="s">
        <v>103</v>
      </c>
      <c r="C25" s="77" t="s">
        <v>104</v>
      </c>
      <c r="D25" s="1074">
        <f>SUM(E25:F25)</f>
        <v>131888</v>
      </c>
      <c r="E25" s="1168">
        <v>127019</v>
      </c>
      <c r="F25" s="1168">
        <v>4869</v>
      </c>
      <c r="G25" s="601"/>
      <c r="H25" s="810">
        <f t="shared" si="2"/>
        <v>85028</v>
      </c>
      <c r="I25" s="811">
        <v>84061</v>
      </c>
      <c r="J25" s="811">
        <v>967</v>
      </c>
      <c r="K25" s="232"/>
      <c r="L25" s="29"/>
      <c r="M25" s="182">
        <f t="shared" si="3"/>
        <v>0.5511125746812815</v>
      </c>
      <c r="N25" s="166"/>
      <c r="O25" s="1016">
        <f>VLOOKUP(B25,'FX rates'!$B$9:$K$116,9,FALSE)</f>
        <v>0.98497199999999996</v>
      </c>
      <c r="P25" s="1016">
        <f>VLOOKUP(B25,'FX rates'!$B$9:$K$116,10,FALSE)</f>
        <v>0.96445833333333342</v>
      </c>
      <c r="Q25" s="166"/>
      <c r="R25" s="817" t="s">
        <v>103</v>
      </c>
      <c r="S25" s="888">
        <f t="shared" si="7"/>
        <v>133900.25300211579</v>
      </c>
      <c r="T25" s="1284">
        <f t="shared" si="0"/>
        <v>128956.96527413977</v>
      </c>
      <c r="U25" s="1285">
        <f t="shared" si="1"/>
        <v>4943.2877279760241</v>
      </c>
      <c r="V25" s="166"/>
      <c r="W25" s="810">
        <f t="shared" si="4"/>
        <v>88161.403205598996</v>
      </c>
      <c r="X25" s="821">
        <f t="shared" si="9"/>
        <v>87158.767874886587</v>
      </c>
      <c r="Y25" s="232">
        <f t="shared" si="5"/>
        <v>1002.6353307124033</v>
      </c>
      <c r="Z25" s="232"/>
      <c r="AA25" s="29"/>
      <c r="AB25" s="182">
        <f t="shared" si="6"/>
        <v>0.51880809666618366</v>
      </c>
      <c r="AC25" s="178"/>
      <c r="AD25" s="208"/>
    </row>
    <row r="26" spans="1:31" ht="12" customHeight="1" x14ac:dyDescent="0.25">
      <c r="A26" s="112"/>
      <c r="B26" s="112"/>
      <c r="C26" s="112"/>
      <c r="D26" s="601"/>
      <c r="E26" s="601"/>
      <c r="F26" s="601"/>
      <c r="G26" s="601"/>
      <c r="H26" s="601"/>
      <c r="I26" s="601"/>
      <c r="J26" s="601"/>
      <c r="K26" s="601"/>
      <c r="L26" s="166"/>
      <c r="M26" s="166"/>
      <c r="N26" s="166"/>
      <c r="O26" s="61"/>
      <c r="P26" s="61"/>
      <c r="Q26" s="166"/>
      <c r="R26" s="750" t="s">
        <v>30</v>
      </c>
      <c r="S26" s="211">
        <f>SUM(S15:S25)</f>
        <v>5824998.2372833872</v>
      </c>
      <c r="T26" s="29"/>
      <c r="U26" s="29"/>
      <c r="V26" s="166"/>
      <c r="W26" s="822">
        <f>SUM(W15:W25)</f>
        <v>6358710.0129455654</v>
      </c>
      <c r="X26" s="601"/>
      <c r="Y26" s="601"/>
      <c r="Z26" s="166"/>
      <c r="AA26" s="166"/>
      <c r="AB26" s="191">
        <f>S26/W26-1</f>
        <v>-8.3933970030966254E-2</v>
      </c>
      <c r="AC26" s="202"/>
      <c r="AD26" s="208"/>
    </row>
    <row r="27" spans="1:31" ht="12" customHeight="1" x14ac:dyDescent="0.25">
      <c r="A27" s="112"/>
      <c r="B27" s="203"/>
      <c r="C27" s="112"/>
      <c r="D27" s="166"/>
      <c r="E27" s="166"/>
      <c r="F27" s="166"/>
      <c r="G27" s="166"/>
      <c r="H27" s="166"/>
      <c r="I27" s="166"/>
      <c r="J27" s="166"/>
      <c r="K27" s="166"/>
      <c r="L27" s="166"/>
      <c r="M27" s="166"/>
      <c r="N27" s="166"/>
      <c r="O27" s="166"/>
      <c r="P27" s="166"/>
      <c r="Q27" s="166"/>
      <c r="R27" s="813"/>
      <c r="S27" s="601"/>
      <c r="T27" s="601"/>
      <c r="U27" s="601"/>
      <c r="V27" s="166"/>
      <c r="W27" s="601"/>
      <c r="X27" s="601"/>
      <c r="Y27" s="601"/>
      <c r="Z27" s="166"/>
      <c r="AA27" s="166"/>
      <c r="AB27" s="200"/>
      <c r="AC27" s="202"/>
      <c r="AD27" s="208"/>
    </row>
    <row r="28" spans="1:31" ht="12" customHeight="1" x14ac:dyDescent="0.25">
      <c r="A28" s="112"/>
      <c r="B28" s="80"/>
      <c r="C28" s="112"/>
      <c r="D28" s="166"/>
      <c r="E28" s="166"/>
      <c r="F28" s="166"/>
      <c r="G28" s="166"/>
      <c r="H28" s="166"/>
      <c r="I28" s="166"/>
      <c r="J28" s="166"/>
      <c r="K28" s="166"/>
      <c r="L28" s="166"/>
      <c r="M28" s="166"/>
      <c r="N28" s="166"/>
      <c r="O28" s="166"/>
      <c r="P28" s="166"/>
      <c r="Q28" s="166"/>
      <c r="R28" s="814" t="s">
        <v>132</v>
      </c>
      <c r="S28" s="603">
        <f>SUM(S12,S26)</f>
        <v>5915903.4317813525</v>
      </c>
      <c r="T28" s="820"/>
      <c r="U28" s="820"/>
      <c r="V28" s="507"/>
      <c r="W28" s="603">
        <f>SUM(W12,W26)</f>
        <v>6489108.8441406563</v>
      </c>
      <c r="X28" s="820"/>
      <c r="Y28" s="820"/>
      <c r="Z28" s="507"/>
      <c r="AA28" s="507"/>
      <c r="AB28" s="206">
        <f>S28/W28-1</f>
        <v>-8.8333456276801336E-2</v>
      </c>
      <c r="AC28" s="202"/>
      <c r="AD28" s="208"/>
    </row>
    <row r="29" spans="1:31" ht="12" customHeight="1" x14ac:dyDescent="0.25">
      <c r="D29" s="208"/>
      <c r="E29" s="208"/>
      <c r="F29" s="208"/>
      <c r="G29" s="208"/>
      <c r="H29" s="208"/>
      <c r="I29" s="208"/>
      <c r="J29" s="208"/>
      <c r="K29" s="208"/>
      <c r="L29" s="208"/>
      <c r="M29" s="208"/>
      <c r="N29" s="208"/>
      <c r="O29" s="208"/>
      <c r="P29" s="208"/>
      <c r="Q29" s="208"/>
      <c r="R29" s="486"/>
      <c r="S29" s="275"/>
      <c r="T29" s="275"/>
      <c r="U29" s="275"/>
      <c r="V29" s="208"/>
      <c r="W29" s="275"/>
      <c r="X29" s="275"/>
      <c r="Y29" s="275"/>
      <c r="Z29" s="208"/>
      <c r="AA29" s="208"/>
      <c r="AB29" s="604"/>
      <c r="AC29" s="208"/>
      <c r="AD29" s="208"/>
    </row>
    <row r="30" spans="1:31" ht="12" customHeight="1" x14ac:dyDescent="0.25">
      <c r="B30" s="87" t="s">
        <v>110</v>
      </c>
      <c r="D30" s="208"/>
      <c r="E30" s="208"/>
      <c r="F30" s="208"/>
      <c r="G30" s="208"/>
      <c r="H30" s="208"/>
      <c r="I30" s="208"/>
      <c r="J30" s="208"/>
      <c r="K30" s="208"/>
      <c r="L30" s="208"/>
      <c r="M30" s="208"/>
      <c r="N30" s="208"/>
      <c r="O30" s="208"/>
      <c r="P30" s="208"/>
      <c r="Q30" s="208"/>
      <c r="R30" s="605"/>
      <c r="S30" s="275"/>
      <c r="T30" s="275"/>
      <c r="U30" s="275"/>
      <c r="V30" s="208"/>
      <c r="W30" s="275"/>
      <c r="X30" s="275"/>
      <c r="Y30" s="275"/>
      <c r="Z30" s="208"/>
      <c r="AA30" s="208"/>
      <c r="AB30" s="208"/>
      <c r="AC30" s="208"/>
      <c r="AD30" s="208"/>
    </row>
    <row r="31" spans="1:31" ht="12" customHeight="1" x14ac:dyDescent="0.25">
      <c r="B31" s="87" t="s">
        <v>111</v>
      </c>
      <c r="D31" s="208"/>
      <c r="E31" s="208"/>
      <c r="F31" s="208"/>
      <c r="G31" s="208"/>
      <c r="H31" s="208"/>
      <c r="I31" s="208"/>
      <c r="J31" s="208"/>
      <c r="K31" s="208"/>
      <c r="L31" s="208"/>
      <c r="M31" s="208"/>
      <c r="N31" s="208"/>
      <c r="O31" s="208"/>
      <c r="P31" s="208"/>
      <c r="Q31" s="208"/>
      <c r="R31" s="605"/>
      <c r="S31" s="275"/>
      <c r="T31" s="275"/>
      <c r="U31" s="275"/>
      <c r="V31" s="208"/>
      <c r="W31" s="208"/>
      <c r="X31" s="208"/>
      <c r="Y31" s="208"/>
      <c r="Z31" s="208"/>
      <c r="AA31" s="208"/>
      <c r="AB31" s="208"/>
      <c r="AC31" s="208"/>
      <c r="AD31" s="208"/>
    </row>
    <row r="32" spans="1:31" ht="12" customHeight="1" x14ac:dyDescent="0.25">
      <c r="B32" s="87" t="s">
        <v>112</v>
      </c>
      <c r="R32" s="87"/>
      <c r="S32" s="91"/>
      <c r="T32" s="91"/>
      <c r="U32" s="91"/>
    </row>
    <row r="33" spans="2:21" ht="12" customHeight="1" x14ac:dyDescent="0.25">
      <c r="B33" s="94" t="s">
        <v>113</v>
      </c>
      <c r="R33" s="94"/>
      <c r="S33" s="91"/>
      <c r="T33" s="91"/>
      <c r="U33" s="91"/>
    </row>
    <row r="34" spans="2:21" ht="12" customHeight="1" x14ac:dyDescent="0.25">
      <c r="B34" s="87" t="s">
        <v>133</v>
      </c>
      <c r="R34" s="87"/>
    </row>
    <row r="35" spans="2:21" ht="12" customHeight="1" x14ac:dyDescent="0.25">
      <c r="B35" s="87" t="s">
        <v>134</v>
      </c>
      <c r="R35" s="87"/>
    </row>
    <row r="36" spans="2:21" ht="12" customHeight="1" x14ac:dyDescent="0.25">
      <c r="B36" s="2"/>
      <c r="R36" s="2"/>
    </row>
    <row r="37" spans="2:21" ht="12" customHeight="1" x14ac:dyDescent="0.25">
      <c r="B37" s="79" t="s">
        <v>116</v>
      </c>
      <c r="R37" s="81"/>
    </row>
    <row r="38" spans="2:21" ht="12" customHeight="1" x14ac:dyDescent="0.25">
      <c r="B38" s="79" t="s">
        <v>117</v>
      </c>
      <c r="R38" s="81"/>
    </row>
    <row r="39" spans="2:21" ht="12" customHeight="1" x14ac:dyDescent="0.25">
      <c r="B39" s="79" t="s">
        <v>121</v>
      </c>
      <c r="R39" s="81"/>
    </row>
    <row r="40" spans="2:21" ht="12" customHeight="1" x14ac:dyDescent="0.25">
      <c r="B40" s="79" t="s">
        <v>805</v>
      </c>
      <c r="R40" s="81"/>
    </row>
    <row r="41" spans="2:21" ht="12" customHeight="1" x14ac:dyDescent="0.25">
      <c r="B41" s="79" t="s">
        <v>118</v>
      </c>
      <c r="R41" s="81"/>
    </row>
    <row r="42" spans="2:21" ht="12" customHeight="1" x14ac:dyDescent="0.25">
      <c r="B42" s="79" t="s">
        <v>119</v>
      </c>
      <c r="R42" s="81"/>
    </row>
    <row r="43" spans="2:21" ht="12" customHeight="1" x14ac:dyDescent="0.25">
      <c r="B43" s="79" t="s">
        <v>120</v>
      </c>
      <c r="R43" s="81"/>
    </row>
    <row r="44" spans="2:21" ht="12" customHeight="1" x14ac:dyDescent="0.25">
      <c r="B44" s="3" t="s">
        <v>807</v>
      </c>
      <c r="R44" s="81"/>
    </row>
    <row r="45" spans="2:21" ht="12" customHeight="1" x14ac:dyDescent="0.25">
      <c r="B45" s="79" t="s">
        <v>123</v>
      </c>
      <c r="R45" s="81"/>
    </row>
    <row r="46" spans="2:21" ht="12" customHeight="1" x14ac:dyDescent="0.25">
      <c r="B46" s="79" t="s">
        <v>124</v>
      </c>
      <c r="R46" s="81"/>
    </row>
    <row r="47" spans="2:21" ht="12" customHeight="1" x14ac:dyDescent="0.25">
      <c r="B47" s="79" t="s">
        <v>125</v>
      </c>
    </row>
    <row r="48" spans="2:21" ht="12" customHeight="1" x14ac:dyDescent="0.25">
      <c r="B48" s="79" t="s">
        <v>122</v>
      </c>
    </row>
    <row r="49" spans="2:18" ht="12" customHeight="1" x14ac:dyDescent="0.25">
      <c r="B49" s="79" t="s">
        <v>126</v>
      </c>
      <c r="R49" s="92"/>
    </row>
    <row r="50" spans="2:18" ht="12" customHeight="1" x14ac:dyDescent="0.25">
      <c r="R50" s="112"/>
    </row>
  </sheetData>
  <mergeCells count="15">
    <mergeCell ref="B5:B7"/>
    <mergeCell ref="C5:C7"/>
    <mergeCell ref="D5:F5"/>
    <mergeCell ref="H5:J5"/>
    <mergeCell ref="M5:M7"/>
    <mergeCell ref="AB5:AB7"/>
    <mergeCell ref="D6:D7"/>
    <mergeCell ref="H6:H7"/>
    <mergeCell ref="S6:S7"/>
    <mergeCell ref="W6:W7"/>
    <mergeCell ref="O5:O7"/>
    <mergeCell ref="P5:P7"/>
    <mergeCell ref="R5:R7"/>
    <mergeCell ref="S5:U5"/>
    <mergeCell ref="W5:Y5"/>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05"/>
  <sheetViews>
    <sheetView showGridLines="0" tabSelected="1" topLeftCell="A18" zoomScale="85" zoomScaleNormal="85" workbookViewId="0">
      <selection activeCell="M10" sqref="M10:M101"/>
    </sheetView>
  </sheetViews>
  <sheetFormatPr defaultColWidth="11.42578125" defaultRowHeight="15" x14ac:dyDescent="0.25"/>
  <cols>
    <col min="1" max="1" width="2.85546875" style="112" customWidth="1"/>
    <col min="2" max="2" width="37.5703125" style="112" customWidth="1"/>
    <col min="3" max="4" width="15.7109375" style="112" customWidth="1"/>
    <col min="5" max="5" width="2.85546875" style="112" customWidth="1"/>
    <col min="6" max="7" width="15.7109375" style="112" customWidth="1"/>
    <col min="8" max="8" width="10.140625" style="606" customWidth="1"/>
    <col min="9" max="10" width="15.7109375" style="112" customWidth="1"/>
    <col min="11" max="11" width="11.42578125" style="112" customWidth="1"/>
    <col min="12" max="12" width="37.5703125" style="2" customWidth="1"/>
    <col min="13" max="242" width="11.42578125" style="2"/>
    <col min="243" max="243" width="2.85546875" style="2" customWidth="1"/>
    <col min="244" max="244" width="37.5703125" style="2" customWidth="1"/>
    <col min="245" max="246" width="15.7109375" style="2" customWidth="1"/>
    <col min="247" max="247" width="2.85546875" style="2" customWidth="1"/>
    <col min="248" max="249" width="15.7109375" style="2" customWidth="1"/>
    <col min="250" max="250" width="2.85546875" style="2" customWidth="1"/>
    <col min="251" max="252" width="15.7109375" style="2" customWidth="1"/>
    <col min="253" max="253" width="11.42578125" style="2" customWidth="1"/>
    <col min="254" max="498" width="11.42578125" style="2"/>
    <col min="499" max="499" width="2.85546875" style="2" customWidth="1"/>
    <col min="500" max="500" width="37.5703125" style="2" customWidth="1"/>
    <col min="501" max="502" width="15.7109375" style="2" customWidth="1"/>
    <col min="503" max="503" width="2.85546875" style="2" customWidth="1"/>
    <col min="504" max="505" width="15.7109375" style="2" customWidth="1"/>
    <col min="506" max="506" width="2.85546875" style="2" customWidth="1"/>
    <col min="507" max="508" width="15.7109375" style="2" customWidth="1"/>
    <col min="509" max="509" width="11.42578125" style="2" customWidth="1"/>
    <col min="510" max="754" width="11.42578125" style="2"/>
    <col min="755" max="755" width="2.85546875" style="2" customWidth="1"/>
    <col min="756" max="756" width="37.5703125" style="2" customWidth="1"/>
    <col min="757" max="758" width="15.7109375" style="2" customWidth="1"/>
    <col min="759" max="759" width="2.85546875" style="2" customWidth="1"/>
    <col min="760" max="761" width="15.7109375" style="2" customWidth="1"/>
    <col min="762" max="762" width="2.85546875" style="2" customWidth="1"/>
    <col min="763" max="764" width="15.7109375" style="2" customWidth="1"/>
    <col min="765" max="765" width="11.42578125" style="2" customWidth="1"/>
    <col min="766" max="1010" width="11.42578125" style="2"/>
    <col min="1011" max="1011" width="2.85546875" style="2" customWidth="1"/>
    <col min="1012" max="1012" width="37.5703125" style="2" customWidth="1"/>
    <col min="1013" max="1014" width="15.7109375" style="2" customWidth="1"/>
    <col min="1015" max="1015" width="2.85546875" style="2" customWidth="1"/>
    <col min="1016" max="1017" width="15.7109375" style="2" customWidth="1"/>
    <col min="1018" max="1018" width="2.85546875" style="2" customWidth="1"/>
    <col min="1019" max="1020" width="15.7109375" style="2" customWidth="1"/>
    <col min="1021" max="1021" width="11.42578125" style="2" customWidth="1"/>
    <col min="1022" max="1266" width="11.42578125" style="2"/>
    <col min="1267" max="1267" width="2.85546875" style="2" customWidth="1"/>
    <col min="1268" max="1268" width="37.5703125" style="2" customWidth="1"/>
    <col min="1269" max="1270" width="15.7109375" style="2" customWidth="1"/>
    <col min="1271" max="1271" width="2.85546875" style="2" customWidth="1"/>
    <col min="1272" max="1273" width="15.7109375" style="2" customWidth="1"/>
    <col min="1274" max="1274" width="2.85546875" style="2" customWidth="1"/>
    <col min="1275" max="1276" width="15.7109375" style="2" customWidth="1"/>
    <col min="1277" max="1277" width="11.42578125" style="2" customWidth="1"/>
    <col min="1278" max="1522" width="11.42578125" style="2"/>
    <col min="1523" max="1523" width="2.85546875" style="2" customWidth="1"/>
    <col min="1524" max="1524" width="37.5703125" style="2" customWidth="1"/>
    <col min="1525" max="1526" width="15.7109375" style="2" customWidth="1"/>
    <col min="1527" max="1527" width="2.85546875" style="2" customWidth="1"/>
    <col min="1528" max="1529" width="15.7109375" style="2" customWidth="1"/>
    <col min="1530" max="1530" width="2.85546875" style="2" customWidth="1"/>
    <col min="1531" max="1532" width="15.7109375" style="2" customWidth="1"/>
    <col min="1533" max="1533" width="11.42578125" style="2" customWidth="1"/>
    <col min="1534" max="1778" width="11.42578125" style="2"/>
    <col min="1779" max="1779" width="2.85546875" style="2" customWidth="1"/>
    <col min="1780" max="1780" width="37.5703125" style="2" customWidth="1"/>
    <col min="1781" max="1782" width="15.7109375" style="2" customWidth="1"/>
    <col min="1783" max="1783" width="2.85546875" style="2" customWidth="1"/>
    <col min="1784" max="1785" width="15.7109375" style="2" customWidth="1"/>
    <col min="1786" max="1786" width="2.85546875" style="2" customWidth="1"/>
    <col min="1787" max="1788" width="15.7109375" style="2" customWidth="1"/>
    <col min="1789" max="1789" width="11.42578125" style="2" customWidth="1"/>
    <col min="1790" max="2034" width="11.42578125" style="2"/>
    <col min="2035" max="2035" width="2.85546875" style="2" customWidth="1"/>
    <col min="2036" max="2036" width="37.5703125" style="2" customWidth="1"/>
    <col min="2037" max="2038" width="15.7109375" style="2" customWidth="1"/>
    <col min="2039" max="2039" width="2.85546875" style="2" customWidth="1"/>
    <col min="2040" max="2041" width="15.7109375" style="2" customWidth="1"/>
    <col min="2042" max="2042" width="2.85546875" style="2" customWidth="1"/>
    <col min="2043" max="2044" width="15.7109375" style="2" customWidth="1"/>
    <col min="2045" max="2045" width="11.42578125" style="2" customWidth="1"/>
    <col min="2046" max="2290" width="11.42578125" style="2"/>
    <col min="2291" max="2291" width="2.85546875" style="2" customWidth="1"/>
    <col min="2292" max="2292" width="37.5703125" style="2" customWidth="1"/>
    <col min="2293" max="2294" width="15.7109375" style="2" customWidth="1"/>
    <col min="2295" max="2295" width="2.85546875" style="2" customWidth="1"/>
    <col min="2296" max="2297" width="15.7109375" style="2" customWidth="1"/>
    <col min="2298" max="2298" width="2.85546875" style="2" customWidth="1"/>
    <col min="2299" max="2300" width="15.7109375" style="2" customWidth="1"/>
    <col min="2301" max="2301" width="11.42578125" style="2" customWidth="1"/>
    <col min="2302" max="2546" width="11.42578125" style="2"/>
    <col min="2547" max="2547" width="2.85546875" style="2" customWidth="1"/>
    <col min="2548" max="2548" width="37.5703125" style="2" customWidth="1"/>
    <col min="2549" max="2550" width="15.7109375" style="2" customWidth="1"/>
    <col min="2551" max="2551" width="2.85546875" style="2" customWidth="1"/>
    <col min="2552" max="2553" width="15.7109375" style="2" customWidth="1"/>
    <col min="2554" max="2554" width="2.85546875" style="2" customWidth="1"/>
    <col min="2555" max="2556" width="15.7109375" style="2" customWidth="1"/>
    <col min="2557" max="2557" width="11.42578125" style="2" customWidth="1"/>
    <col min="2558" max="2802" width="11.42578125" style="2"/>
    <col min="2803" max="2803" width="2.85546875" style="2" customWidth="1"/>
    <col min="2804" max="2804" width="37.5703125" style="2" customWidth="1"/>
    <col min="2805" max="2806" width="15.7109375" style="2" customWidth="1"/>
    <col min="2807" max="2807" width="2.85546875" style="2" customWidth="1"/>
    <col min="2808" max="2809" width="15.7109375" style="2" customWidth="1"/>
    <col min="2810" max="2810" width="2.85546875" style="2" customWidth="1"/>
    <col min="2811" max="2812" width="15.7109375" style="2" customWidth="1"/>
    <col min="2813" max="2813" width="11.42578125" style="2" customWidth="1"/>
    <col min="2814" max="3058" width="11.42578125" style="2"/>
    <col min="3059" max="3059" width="2.85546875" style="2" customWidth="1"/>
    <col min="3060" max="3060" width="37.5703125" style="2" customWidth="1"/>
    <col min="3061" max="3062" width="15.7109375" style="2" customWidth="1"/>
    <col min="3063" max="3063" width="2.85546875" style="2" customWidth="1"/>
    <col min="3064" max="3065" width="15.7109375" style="2" customWidth="1"/>
    <col min="3066" max="3066" width="2.85546875" style="2" customWidth="1"/>
    <col min="3067" max="3068" width="15.7109375" style="2" customWidth="1"/>
    <col min="3069" max="3069" width="11.42578125" style="2" customWidth="1"/>
    <col min="3070" max="3314" width="11.42578125" style="2"/>
    <col min="3315" max="3315" width="2.85546875" style="2" customWidth="1"/>
    <col min="3316" max="3316" width="37.5703125" style="2" customWidth="1"/>
    <col min="3317" max="3318" width="15.7109375" style="2" customWidth="1"/>
    <col min="3319" max="3319" width="2.85546875" style="2" customWidth="1"/>
    <col min="3320" max="3321" width="15.7109375" style="2" customWidth="1"/>
    <col min="3322" max="3322" width="2.85546875" style="2" customWidth="1"/>
    <col min="3323" max="3324" width="15.7109375" style="2" customWidth="1"/>
    <col min="3325" max="3325" width="11.42578125" style="2" customWidth="1"/>
    <col min="3326" max="3570" width="11.42578125" style="2"/>
    <col min="3571" max="3571" width="2.85546875" style="2" customWidth="1"/>
    <col min="3572" max="3572" width="37.5703125" style="2" customWidth="1"/>
    <col min="3573" max="3574" width="15.7109375" style="2" customWidth="1"/>
    <col min="3575" max="3575" width="2.85546875" style="2" customWidth="1"/>
    <col min="3576" max="3577" width="15.7109375" style="2" customWidth="1"/>
    <col min="3578" max="3578" width="2.85546875" style="2" customWidth="1"/>
    <col min="3579" max="3580" width="15.7109375" style="2" customWidth="1"/>
    <col min="3581" max="3581" width="11.42578125" style="2" customWidth="1"/>
    <col min="3582" max="3826" width="11.42578125" style="2"/>
    <col min="3827" max="3827" width="2.85546875" style="2" customWidth="1"/>
    <col min="3828" max="3828" width="37.5703125" style="2" customWidth="1"/>
    <col min="3829" max="3830" width="15.7109375" style="2" customWidth="1"/>
    <col min="3831" max="3831" width="2.85546875" style="2" customWidth="1"/>
    <col min="3832" max="3833" width="15.7109375" style="2" customWidth="1"/>
    <col min="3834" max="3834" width="2.85546875" style="2" customWidth="1"/>
    <col min="3835" max="3836" width="15.7109375" style="2" customWidth="1"/>
    <col min="3837" max="3837" width="11.42578125" style="2" customWidth="1"/>
    <col min="3838" max="4082" width="11.42578125" style="2"/>
    <col min="4083" max="4083" width="2.85546875" style="2" customWidth="1"/>
    <col min="4084" max="4084" width="37.5703125" style="2" customWidth="1"/>
    <col min="4085" max="4086" width="15.7109375" style="2" customWidth="1"/>
    <col min="4087" max="4087" width="2.85546875" style="2" customWidth="1"/>
    <col min="4088" max="4089" width="15.7109375" style="2" customWidth="1"/>
    <col min="4090" max="4090" width="2.85546875" style="2" customWidth="1"/>
    <col min="4091" max="4092" width="15.7109375" style="2" customWidth="1"/>
    <col min="4093" max="4093" width="11.42578125" style="2" customWidth="1"/>
    <col min="4094" max="4338" width="11.42578125" style="2"/>
    <col min="4339" max="4339" width="2.85546875" style="2" customWidth="1"/>
    <col min="4340" max="4340" width="37.5703125" style="2" customWidth="1"/>
    <col min="4341" max="4342" width="15.7109375" style="2" customWidth="1"/>
    <col min="4343" max="4343" width="2.85546875" style="2" customWidth="1"/>
    <col min="4344" max="4345" width="15.7109375" style="2" customWidth="1"/>
    <col min="4346" max="4346" width="2.85546875" style="2" customWidth="1"/>
    <col min="4347" max="4348" width="15.7109375" style="2" customWidth="1"/>
    <col min="4349" max="4349" width="11.42578125" style="2" customWidth="1"/>
    <col min="4350" max="4594" width="11.42578125" style="2"/>
    <col min="4595" max="4595" width="2.85546875" style="2" customWidth="1"/>
    <col min="4596" max="4596" width="37.5703125" style="2" customWidth="1"/>
    <col min="4597" max="4598" width="15.7109375" style="2" customWidth="1"/>
    <col min="4599" max="4599" width="2.85546875" style="2" customWidth="1"/>
    <col min="4600" max="4601" width="15.7109375" style="2" customWidth="1"/>
    <col min="4602" max="4602" width="2.85546875" style="2" customWidth="1"/>
    <col min="4603" max="4604" width="15.7109375" style="2" customWidth="1"/>
    <col min="4605" max="4605" width="11.42578125" style="2" customWidth="1"/>
    <col min="4606" max="4850" width="11.42578125" style="2"/>
    <col min="4851" max="4851" width="2.85546875" style="2" customWidth="1"/>
    <col min="4852" max="4852" width="37.5703125" style="2" customWidth="1"/>
    <col min="4853" max="4854" width="15.7109375" style="2" customWidth="1"/>
    <col min="4855" max="4855" width="2.85546875" style="2" customWidth="1"/>
    <col min="4856" max="4857" width="15.7109375" style="2" customWidth="1"/>
    <col min="4858" max="4858" width="2.85546875" style="2" customWidth="1"/>
    <col min="4859" max="4860" width="15.7109375" style="2" customWidth="1"/>
    <col min="4861" max="4861" width="11.42578125" style="2" customWidth="1"/>
    <col min="4862" max="5106" width="11.42578125" style="2"/>
    <col min="5107" max="5107" width="2.85546875" style="2" customWidth="1"/>
    <col min="5108" max="5108" width="37.5703125" style="2" customWidth="1"/>
    <col min="5109" max="5110" width="15.7109375" style="2" customWidth="1"/>
    <col min="5111" max="5111" width="2.85546875" style="2" customWidth="1"/>
    <col min="5112" max="5113" width="15.7109375" style="2" customWidth="1"/>
    <col min="5114" max="5114" width="2.85546875" style="2" customWidth="1"/>
    <col min="5115" max="5116" width="15.7109375" style="2" customWidth="1"/>
    <col min="5117" max="5117" width="11.42578125" style="2" customWidth="1"/>
    <col min="5118" max="5362" width="11.42578125" style="2"/>
    <col min="5363" max="5363" width="2.85546875" style="2" customWidth="1"/>
    <col min="5364" max="5364" width="37.5703125" style="2" customWidth="1"/>
    <col min="5365" max="5366" width="15.7109375" style="2" customWidth="1"/>
    <col min="5367" max="5367" width="2.85546875" style="2" customWidth="1"/>
    <col min="5368" max="5369" width="15.7109375" style="2" customWidth="1"/>
    <col min="5370" max="5370" width="2.85546875" style="2" customWidth="1"/>
    <col min="5371" max="5372" width="15.7109375" style="2" customWidth="1"/>
    <col min="5373" max="5373" width="11.42578125" style="2" customWidth="1"/>
    <col min="5374" max="5618" width="11.42578125" style="2"/>
    <col min="5619" max="5619" width="2.85546875" style="2" customWidth="1"/>
    <col min="5620" max="5620" width="37.5703125" style="2" customWidth="1"/>
    <col min="5621" max="5622" width="15.7109375" style="2" customWidth="1"/>
    <col min="5623" max="5623" width="2.85546875" style="2" customWidth="1"/>
    <col min="5624" max="5625" width="15.7109375" style="2" customWidth="1"/>
    <col min="5626" max="5626" width="2.85546875" style="2" customWidth="1"/>
    <col min="5627" max="5628" width="15.7109375" style="2" customWidth="1"/>
    <col min="5629" max="5629" width="11.42578125" style="2" customWidth="1"/>
    <col min="5630" max="5874" width="11.42578125" style="2"/>
    <col min="5875" max="5875" width="2.85546875" style="2" customWidth="1"/>
    <col min="5876" max="5876" width="37.5703125" style="2" customWidth="1"/>
    <col min="5877" max="5878" width="15.7109375" style="2" customWidth="1"/>
    <col min="5879" max="5879" width="2.85546875" style="2" customWidth="1"/>
    <col min="5880" max="5881" width="15.7109375" style="2" customWidth="1"/>
    <col min="5882" max="5882" width="2.85546875" style="2" customWidth="1"/>
    <col min="5883" max="5884" width="15.7109375" style="2" customWidth="1"/>
    <col min="5885" max="5885" width="11.42578125" style="2" customWidth="1"/>
    <col min="5886" max="6130" width="11.42578125" style="2"/>
    <col min="6131" max="6131" width="2.85546875" style="2" customWidth="1"/>
    <col min="6132" max="6132" width="37.5703125" style="2" customWidth="1"/>
    <col min="6133" max="6134" width="15.7109375" style="2" customWidth="1"/>
    <col min="6135" max="6135" width="2.85546875" style="2" customWidth="1"/>
    <col min="6136" max="6137" width="15.7109375" style="2" customWidth="1"/>
    <col min="6138" max="6138" width="2.85546875" style="2" customWidth="1"/>
    <col min="6139" max="6140" width="15.7109375" style="2" customWidth="1"/>
    <col min="6141" max="6141" width="11.42578125" style="2" customWidth="1"/>
    <col min="6142" max="6386" width="11.42578125" style="2"/>
    <col min="6387" max="6387" width="2.85546875" style="2" customWidth="1"/>
    <col min="6388" max="6388" width="37.5703125" style="2" customWidth="1"/>
    <col min="6389" max="6390" width="15.7109375" style="2" customWidth="1"/>
    <col min="6391" max="6391" width="2.85546875" style="2" customWidth="1"/>
    <col min="6392" max="6393" width="15.7109375" style="2" customWidth="1"/>
    <col min="6394" max="6394" width="2.85546875" style="2" customWidth="1"/>
    <col min="6395" max="6396" width="15.7109375" style="2" customWidth="1"/>
    <col min="6397" max="6397" width="11.42578125" style="2" customWidth="1"/>
    <col min="6398" max="6642" width="11.42578125" style="2"/>
    <col min="6643" max="6643" width="2.85546875" style="2" customWidth="1"/>
    <col min="6644" max="6644" width="37.5703125" style="2" customWidth="1"/>
    <col min="6645" max="6646" width="15.7109375" style="2" customWidth="1"/>
    <col min="6647" max="6647" width="2.85546875" style="2" customWidth="1"/>
    <col min="6648" max="6649" width="15.7109375" style="2" customWidth="1"/>
    <col min="6650" max="6650" width="2.85546875" style="2" customWidth="1"/>
    <col min="6651" max="6652" width="15.7109375" style="2" customWidth="1"/>
    <col min="6653" max="6653" width="11.42578125" style="2" customWidth="1"/>
    <col min="6654" max="6898" width="11.42578125" style="2"/>
    <col min="6899" max="6899" width="2.85546875" style="2" customWidth="1"/>
    <col min="6900" max="6900" width="37.5703125" style="2" customWidth="1"/>
    <col min="6901" max="6902" width="15.7109375" style="2" customWidth="1"/>
    <col min="6903" max="6903" width="2.85546875" style="2" customWidth="1"/>
    <col min="6904" max="6905" width="15.7109375" style="2" customWidth="1"/>
    <col min="6906" max="6906" width="2.85546875" style="2" customWidth="1"/>
    <col min="6907" max="6908" width="15.7109375" style="2" customWidth="1"/>
    <col min="6909" max="6909" width="11.42578125" style="2" customWidth="1"/>
    <col min="6910" max="7154" width="11.42578125" style="2"/>
    <col min="7155" max="7155" width="2.85546875" style="2" customWidth="1"/>
    <col min="7156" max="7156" width="37.5703125" style="2" customWidth="1"/>
    <col min="7157" max="7158" width="15.7109375" style="2" customWidth="1"/>
    <col min="7159" max="7159" width="2.85546875" style="2" customWidth="1"/>
    <col min="7160" max="7161" width="15.7109375" style="2" customWidth="1"/>
    <col min="7162" max="7162" width="2.85546875" style="2" customWidth="1"/>
    <col min="7163" max="7164" width="15.7109375" style="2" customWidth="1"/>
    <col min="7165" max="7165" width="11.42578125" style="2" customWidth="1"/>
    <col min="7166" max="7410" width="11.42578125" style="2"/>
    <col min="7411" max="7411" width="2.85546875" style="2" customWidth="1"/>
    <col min="7412" max="7412" width="37.5703125" style="2" customWidth="1"/>
    <col min="7413" max="7414" width="15.7109375" style="2" customWidth="1"/>
    <col min="7415" max="7415" width="2.85546875" style="2" customWidth="1"/>
    <col min="7416" max="7417" width="15.7109375" style="2" customWidth="1"/>
    <col min="7418" max="7418" width="2.85546875" style="2" customWidth="1"/>
    <col min="7419" max="7420" width="15.7109375" style="2" customWidth="1"/>
    <col min="7421" max="7421" width="11.42578125" style="2" customWidth="1"/>
    <col min="7422" max="7666" width="11.42578125" style="2"/>
    <col min="7667" max="7667" width="2.85546875" style="2" customWidth="1"/>
    <col min="7668" max="7668" width="37.5703125" style="2" customWidth="1"/>
    <col min="7669" max="7670" width="15.7109375" style="2" customWidth="1"/>
    <col min="7671" max="7671" width="2.85546875" style="2" customWidth="1"/>
    <col min="7672" max="7673" width="15.7109375" style="2" customWidth="1"/>
    <col min="7674" max="7674" width="2.85546875" style="2" customWidth="1"/>
    <col min="7675" max="7676" width="15.7109375" style="2" customWidth="1"/>
    <col min="7677" max="7677" width="11.42578125" style="2" customWidth="1"/>
    <col min="7678" max="7922" width="11.42578125" style="2"/>
    <col min="7923" max="7923" width="2.85546875" style="2" customWidth="1"/>
    <col min="7924" max="7924" width="37.5703125" style="2" customWidth="1"/>
    <col min="7925" max="7926" width="15.7109375" style="2" customWidth="1"/>
    <col min="7927" max="7927" width="2.85546875" style="2" customWidth="1"/>
    <col min="7928" max="7929" width="15.7109375" style="2" customWidth="1"/>
    <col min="7930" max="7930" width="2.85546875" style="2" customWidth="1"/>
    <col min="7931" max="7932" width="15.7109375" style="2" customWidth="1"/>
    <col min="7933" max="7933" width="11.42578125" style="2" customWidth="1"/>
    <col min="7934" max="8178" width="11.42578125" style="2"/>
    <col min="8179" max="8179" width="2.85546875" style="2" customWidth="1"/>
    <col min="8180" max="8180" width="37.5703125" style="2" customWidth="1"/>
    <col min="8181" max="8182" width="15.7109375" style="2" customWidth="1"/>
    <col min="8183" max="8183" width="2.85546875" style="2" customWidth="1"/>
    <col min="8184" max="8185" width="15.7109375" style="2" customWidth="1"/>
    <col min="8186" max="8186" width="2.85546875" style="2" customWidth="1"/>
    <col min="8187" max="8188" width="15.7109375" style="2" customWidth="1"/>
    <col min="8189" max="8189" width="11.42578125" style="2" customWidth="1"/>
    <col min="8190" max="8434" width="11.42578125" style="2"/>
    <col min="8435" max="8435" width="2.85546875" style="2" customWidth="1"/>
    <col min="8436" max="8436" width="37.5703125" style="2" customWidth="1"/>
    <col min="8437" max="8438" width="15.7109375" style="2" customWidth="1"/>
    <col min="8439" max="8439" width="2.85546875" style="2" customWidth="1"/>
    <col min="8440" max="8441" width="15.7109375" style="2" customWidth="1"/>
    <col min="8442" max="8442" width="2.85546875" style="2" customWidth="1"/>
    <col min="8443" max="8444" width="15.7109375" style="2" customWidth="1"/>
    <col min="8445" max="8445" width="11.42578125" style="2" customWidth="1"/>
    <col min="8446" max="8690" width="11.42578125" style="2"/>
    <col min="8691" max="8691" width="2.85546875" style="2" customWidth="1"/>
    <col min="8692" max="8692" width="37.5703125" style="2" customWidth="1"/>
    <col min="8693" max="8694" width="15.7109375" style="2" customWidth="1"/>
    <col min="8695" max="8695" width="2.85546875" style="2" customWidth="1"/>
    <col min="8696" max="8697" width="15.7109375" style="2" customWidth="1"/>
    <col min="8698" max="8698" width="2.85546875" style="2" customWidth="1"/>
    <col min="8699" max="8700" width="15.7109375" style="2" customWidth="1"/>
    <col min="8701" max="8701" width="11.42578125" style="2" customWidth="1"/>
    <col min="8702" max="8946" width="11.42578125" style="2"/>
    <col min="8947" max="8947" width="2.85546875" style="2" customWidth="1"/>
    <col min="8948" max="8948" width="37.5703125" style="2" customWidth="1"/>
    <col min="8949" max="8950" width="15.7109375" style="2" customWidth="1"/>
    <col min="8951" max="8951" width="2.85546875" style="2" customWidth="1"/>
    <col min="8952" max="8953" width="15.7109375" style="2" customWidth="1"/>
    <col min="8954" max="8954" width="2.85546875" style="2" customWidth="1"/>
    <col min="8955" max="8956" width="15.7109375" style="2" customWidth="1"/>
    <col min="8957" max="8957" width="11.42578125" style="2" customWidth="1"/>
    <col min="8958" max="9202" width="11.42578125" style="2"/>
    <col min="9203" max="9203" width="2.85546875" style="2" customWidth="1"/>
    <col min="9204" max="9204" width="37.5703125" style="2" customWidth="1"/>
    <col min="9205" max="9206" width="15.7109375" style="2" customWidth="1"/>
    <col min="9207" max="9207" width="2.85546875" style="2" customWidth="1"/>
    <col min="9208" max="9209" width="15.7109375" style="2" customWidth="1"/>
    <col min="9210" max="9210" width="2.85546875" style="2" customWidth="1"/>
    <col min="9211" max="9212" width="15.7109375" style="2" customWidth="1"/>
    <col min="9213" max="9213" width="11.42578125" style="2" customWidth="1"/>
    <col min="9214" max="9458" width="11.42578125" style="2"/>
    <col min="9459" max="9459" width="2.85546875" style="2" customWidth="1"/>
    <col min="9460" max="9460" width="37.5703125" style="2" customWidth="1"/>
    <col min="9461" max="9462" width="15.7109375" style="2" customWidth="1"/>
    <col min="9463" max="9463" width="2.85546875" style="2" customWidth="1"/>
    <col min="9464" max="9465" width="15.7109375" style="2" customWidth="1"/>
    <col min="9466" max="9466" width="2.85546875" style="2" customWidth="1"/>
    <col min="9467" max="9468" width="15.7109375" style="2" customWidth="1"/>
    <col min="9469" max="9469" width="11.42578125" style="2" customWidth="1"/>
    <col min="9470" max="9714" width="11.42578125" style="2"/>
    <col min="9715" max="9715" width="2.85546875" style="2" customWidth="1"/>
    <col min="9716" max="9716" width="37.5703125" style="2" customWidth="1"/>
    <col min="9717" max="9718" width="15.7109375" style="2" customWidth="1"/>
    <col min="9719" max="9719" width="2.85546875" style="2" customWidth="1"/>
    <col min="9720" max="9721" width="15.7109375" style="2" customWidth="1"/>
    <col min="9722" max="9722" width="2.85546875" style="2" customWidth="1"/>
    <col min="9723" max="9724" width="15.7109375" style="2" customWidth="1"/>
    <col min="9725" max="9725" width="11.42578125" style="2" customWidth="1"/>
    <col min="9726" max="9970" width="11.42578125" style="2"/>
    <col min="9971" max="9971" width="2.85546875" style="2" customWidth="1"/>
    <col min="9972" max="9972" width="37.5703125" style="2" customWidth="1"/>
    <col min="9973" max="9974" width="15.7109375" style="2" customWidth="1"/>
    <col min="9975" max="9975" width="2.85546875" style="2" customWidth="1"/>
    <col min="9976" max="9977" width="15.7109375" style="2" customWidth="1"/>
    <col min="9978" max="9978" width="2.85546875" style="2" customWidth="1"/>
    <col min="9979" max="9980" width="15.7109375" style="2" customWidth="1"/>
    <col min="9981" max="9981" width="11.42578125" style="2" customWidth="1"/>
    <col min="9982" max="10226" width="11.42578125" style="2"/>
    <col min="10227" max="10227" width="2.85546875" style="2" customWidth="1"/>
    <col min="10228" max="10228" width="37.5703125" style="2" customWidth="1"/>
    <col min="10229" max="10230" width="15.7109375" style="2" customWidth="1"/>
    <col min="10231" max="10231" width="2.85546875" style="2" customWidth="1"/>
    <col min="10232" max="10233" width="15.7109375" style="2" customWidth="1"/>
    <col min="10234" max="10234" width="2.85546875" style="2" customWidth="1"/>
    <col min="10235" max="10236" width="15.7109375" style="2" customWidth="1"/>
    <col min="10237" max="10237" width="11.42578125" style="2" customWidth="1"/>
    <col min="10238" max="10482" width="11.42578125" style="2"/>
    <col min="10483" max="10483" width="2.85546875" style="2" customWidth="1"/>
    <col min="10484" max="10484" width="37.5703125" style="2" customWidth="1"/>
    <col min="10485" max="10486" width="15.7109375" style="2" customWidth="1"/>
    <col min="10487" max="10487" width="2.85546875" style="2" customWidth="1"/>
    <col min="10488" max="10489" width="15.7109375" style="2" customWidth="1"/>
    <col min="10490" max="10490" width="2.85546875" style="2" customWidth="1"/>
    <col min="10491" max="10492" width="15.7109375" style="2" customWidth="1"/>
    <col min="10493" max="10493" width="11.42578125" style="2" customWidth="1"/>
    <col min="10494" max="10738" width="11.42578125" style="2"/>
    <col min="10739" max="10739" width="2.85546875" style="2" customWidth="1"/>
    <col min="10740" max="10740" width="37.5703125" style="2" customWidth="1"/>
    <col min="10741" max="10742" width="15.7109375" style="2" customWidth="1"/>
    <col min="10743" max="10743" width="2.85546875" style="2" customWidth="1"/>
    <col min="10744" max="10745" width="15.7109375" style="2" customWidth="1"/>
    <col min="10746" max="10746" width="2.85546875" style="2" customWidth="1"/>
    <col min="10747" max="10748" width="15.7109375" style="2" customWidth="1"/>
    <col min="10749" max="10749" width="11.42578125" style="2" customWidth="1"/>
    <col min="10750" max="10994" width="11.42578125" style="2"/>
    <col min="10995" max="10995" width="2.85546875" style="2" customWidth="1"/>
    <col min="10996" max="10996" width="37.5703125" style="2" customWidth="1"/>
    <col min="10997" max="10998" width="15.7109375" style="2" customWidth="1"/>
    <col min="10999" max="10999" width="2.85546875" style="2" customWidth="1"/>
    <col min="11000" max="11001" width="15.7109375" style="2" customWidth="1"/>
    <col min="11002" max="11002" width="2.85546875" style="2" customWidth="1"/>
    <col min="11003" max="11004" width="15.7109375" style="2" customWidth="1"/>
    <col min="11005" max="11005" width="11.42578125" style="2" customWidth="1"/>
    <col min="11006" max="11250" width="11.42578125" style="2"/>
    <col min="11251" max="11251" width="2.85546875" style="2" customWidth="1"/>
    <col min="11252" max="11252" width="37.5703125" style="2" customWidth="1"/>
    <col min="11253" max="11254" width="15.7109375" style="2" customWidth="1"/>
    <col min="11255" max="11255" width="2.85546875" style="2" customWidth="1"/>
    <col min="11256" max="11257" width="15.7109375" style="2" customWidth="1"/>
    <col min="11258" max="11258" width="2.85546875" style="2" customWidth="1"/>
    <col min="11259" max="11260" width="15.7109375" style="2" customWidth="1"/>
    <col min="11261" max="11261" width="11.42578125" style="2" customWidth="1"/>
    <col min="11262" max="11506" width="11.42578125" style="2"/>
    <col min="11507" max="11507" width="2.85546875" style="2" customWidth="1"/>
    <col min="11508" max="11508" width="37.5703125" style="2" customWidth="1"/>
    <col min="11509" max="11510" width="15.7109375" style="2" customWidth="1"/>
    <col min="11511" max="11511" width="2.85546875" style="2" customWidth="1"/>
    <col min="11512" max="11513" width="15.7109375" style="2" customWidth="1"/>
    <col min="11514" max="11514" width="2.85546875" style="2" customWidth="1"/>
    <col min="11515" max="11516" width="15.7109375" style="2" customWidth="1"/>
    <col min="11517" max="11517" width="11.42578125" style="2" customWidth="1"/>
    <col min="11518" max="11762" width="11.42578125" style="2"/>
    <col min="11763" max="11763" width="2.85546875" style="2" customWidth="1"/>
    <col min="11764" max="11764" width="37.5703125" style="2" customWidth="1"/>
    <col min="11765" max="11766" width="15.7109375" style="2" customWidth="1"/>
    <col min="11767" max="11767" width="2.85546875" style="2" customWidth="1"/>
    <col min="11768" max="11769" width="15.7109375" style="2" customWidth="1"/>
    <col min="11770" max="11770" width="2.85546875" style="2" customWidth="1"/>
    <col min="11771" max="11772" width="15.7109375" style="2" customWidth="1"/>
    <col min="11773" max="11773" width="11.42578125" style="2" customWidth="1"/>
    <col min="11774" max="12018" width="11.42578125" style="2"/>
    <col min="12019" max="12019" width="2.85546875" style="2" customWidth="1"/>
    <col min="12020" max="12020" width="37.5703125" style="2" customWidth="1"/>
    <col min="12021" max="12022" width="15.7109375" style="2" customWidth="1"/>
    <col min="12023" max="12023" width="2.85546875" style="2" customWidth="1"/>
    <col min="12024" max="12025" width="15.7109375" style="2" customWidth="1"/>
    <col min="12026" max="12026" width="2.85546875" style="2" customWidth="1"/>
    <col min="12027" max="12028" width="15.7109375" style="2" customWidth="1"/>
    <col min="12029" max="12029" width="11.42578125" style="2" customWidth="1"/>
    <col min="12030" max="12274" width="11.42578125" style="2"/>
    <col min="12275" max="12275" width="2.85546875" style="2" customWidth="1"/>
    <col min="12276" max="12276" width="37.5703125" style="2" customWidth="1"/>
    <col min="12277" max="12278" width="15.7109375" style="2" customWidth="1"/>
    <col min="12279" max="12279" width="2.85546875" style="2" customWidth="1"/>
    <col min="12280" max="12281" width="15.7109375" style="2" customWidth="1"/>
    <col min="12282" max="12282" width="2.85546875" style="2" customWidth="1"/>
    <col min="12283" max="12284" width="15.7109375" style="2" customWidth="1"/>
    <col min="12285" max="12285" width="11.42578125" style="2" customWidth="1"/>
    <col min="12286" max="12530" width="11.42578125" style="2"/>
    <col min="12531" max="12531" width="2.85546875" style="2" customWidth="1"/>
    <col min="12532" max="12532" width="37.5703125" style="2" customWidth="1"/>
    <col min="12533" max="12534" width="15.7109375" style="2" customWidth="1"/>
    <col min="12535" max="12535" width="2.85546875" style="2" customWidth="1"/>
    <col min="12536" max="12537" width="15.7109375" style="2" customWidth="1"/>
    <col min="12538" max="12538" width="2.85546875" style="2" customWidth="1"/>
    <col min="12539" max="12540" width="15.7109375" style="2" customWidth="1"/>
    <col min="12541" max="12541" width="11.42578125" style="2" customWidth="1"/>
    <col min="12542" max="12786" width="11.42578125" style="2"/>
    <col min="12787" max="12787" width="2.85546875" style="2" customWidth="1"/>
    <col min="12788" max="12788" width="37.5703125" style="2" customWidth="1"/>
    <col min="12789" max="12790" width="15.7109375" style="2" customWidth="1"/>
    <col min="12791" max="12791" width="2.85546875" style="2" customWidth="1"/>
    <col min="12792" max="12793" width="15.7109375" style="2" customWidth="1"/>
    <col min="12794" max="12794" width="2.85546875" style="2" customWidth="1"/>
    <col min="12795" max="12796" width="15.7109375" style="2" customWidth="1"/>
    <col min="12797" max="12797" width="11.42578125" style="2" customWidth="1"/>
    <col min="12798" max="13042" width="11.42578125" style="2"/>
    <col min="13043" max="13043" width="2.85546875" style="2" customWidth="1"/>
    <col min="13044" max="13044" width="37.5703125" style="2" customWidth="1"/>
    <col min="13045" max="13046" width="15.7109375" style="2" customWidth="1"/>
    <col min="13047" max="13047" width="2.85546875" style="2" customWidth="1"/>
    <col min="13048" max="13049" width="15.7109375" style="2" customWidth="1"/>
    <col min="13050" max="13050" width="2.85546875" style="2" customWidth="1"/>
    <col min="13051" max="13052" width="15.7109375" style="2" customWidth="1"/>
    <col min="13053" max="13053" width="11.42578125" style="2" customWidth="1"/>
    <col min="13054" max="13298" width="11.42578125" style="2"/>
    <col min="13299" max="13299" width="2.85546875" style="2" customWidth="1"/>
    <col min="13300" max="13300" width="37.5703125" style="2" customWidth="1"/>
    <col min="13301" max="13302" width="15.7109375" style="2" customWidth="1"/>
    <col min="13303" max="13303" width="2.85546875" style="2" customWidth="1"/>
    <col min="13304" max="13305" width="15.7109375" style="2" customWidth="1"/>
    <col min="13306" max="13306" width="2.85546875" style="2" customWidth="1"/>
    <col min="13307" max="13308" width="15.7109375" style="2" customWidth="1"/>
    <col min="13309" max="13309" width="11.42578125" style="2" customWidth="1"/>
    <col min="13310" max="13554" width="11.42578125" style="2"/>
    <col min="13555" max="13555" width="2.85546875" style="2" customWidth="1"/>
    <col min="13556" max="13556" width="37.5703125" style="2" customWidth="1"/>
    <col min="13557" max="13558" width="15.7109375" style="2" customWidth="1"/>
    <col min="13559" max="13559" width="2.85546875" style="2" customWidth="1"/>
    <col min="13560" max="13561" width="15.7109375" style="2" customWidth="1"/>
    <col min="13562" max="13562" width="2.85546875" style="2" customWidth="1"/>
    <col min="13563" max="13564" width="15.7109375" style="2" customWidth="1"/>
    <col min="13565" max="13565" width="11.42578125" style="2" customWidth="1"/>
    <col min="13566" max="13810" width="11.42578125" style="2"/>
    <col min="13811" max="13811" width="2.85546875" style="2" customWidth="1"/>
    <col min="13812" max="13812" width="37.5703125" style="2" customWidth="1"/>
    <col min="13813" max="13814" width="15.7109375" style="2" customWidth="1"/>
    <col min="13815" max="13815" width="2.85546875" style="2" customWidth="1"/>
    <col min="13816" max="13817" width="15.7109375" style="2" customWidth="1"/>
    <col min="13818" max="13818" width="2.85546875" style="2" customWidth="1"/>
    <col min="13819" max="13820" width="15.7109375" style="2" customWidth="1"/>
    <col min="13821" max="13821" width="11.42578125" style="2" customWidth="1"/>
    <col min="13822" max="14066" width="11.42578125" style="2"/>
    <col min="14067" max="14067" width="2.85546875" style="2" customWidth="1"/>
    <col min="14068" max="14068" width="37.5703125" style="2" customWidth="1"/>
    <col min="14069" max="14070" width="15.7109375" style="2" customWidth="1"/>
    <col min="14071" max="14071" width="2.85546875" style="2" customWidth="1"/>
    <col min="14072" max="14073" width="15.7109375" style="2" customWidth="1"/>
    <col min="14074" max="14074" width="2.85546875" style="2" customWidth="1"/>
    <col min="14075" max="14076" width="15.7109375" style="2" customWidth="1"/>
    <col min="14077" max="14077" width="11.42578125" style="2" customWidth="1"/>
    <col min="14078" max="14322" width="11.42578125" style="2"/>
    <col min="14323" max="14323" width="2.85546875" style="2" customWidth="1"/>
    <col min="14324" max="14324" width="37.5703125" style="2" customWidth="1"/>
    <col min="14325" max="14326" width="15.7109375" style="2" customWidth="1"/>
    <col min="14327" max="14327" width="2.85546875" style="2" customWidth="1"/>
    <col min="14328" max="14329" width="15.7109375" style="2" customWidth="1"/>
    <col min="14330" max="14330" width="2.85546875" style="2" customWidth="1"/>
    <col min="14331" max="14332" width="15.7109375" style="2" customWidth="1"/>
    <col min="14333" max="14333" width="11.42578125" style="2" customWidth="1"/>
    <col min="14334" max="14578" width="11.42578125" style="2"/>
    <col min="14579" max="14579" width="2.85546875" style="2" customWidth="1"/>
    <col min="14580" max="14580" width="37.5703125" style="2" customWidth="1"/>
    <col min="14581" max="14582" width="15.7109375" style="2" customWidth="1"/>
    <col min="14583" max="14583" width="2.85546875" style="2" customWidth="1"/>
    <col min="14584" max="14585" width="15.7109375" style="2" customWidth="1"/>
    <col min="14586" max="14586" width="2.85546875" style="2" customWidth="1"/>
    <col min="14587" max="14588" width="15.7109375" style="2" customWidth="1"/>
    <col min="14589" max="14589" width="11.42578125" style="2" customWidth="1"/>
    <col min="14590" max="14834" width="11.42578125" style="2"/>
    <col min="14835" max="14835" width="2.85546875" style="2" customWidth="1"/>
    <col min="14836" max="14836" width="37.5703125" style="2" customWidth="1"/>
    <col min="14837" max="14838" width="15.7109375" style="2" customWidth="1"/>
    <col min="14839" max="14839" width="2.85546875" style="2" customWidth="1"/>
    <col min="14840" max="14841" width="15.7109375" style="2" customWidth="1"/>
    <col min="14842" max="14842" width="2.85546875" style="2" customWidth="1"/>
    <col min="14843" max="14844" width="15.7109375" style="2" customWidth="1"/>
    <col min="14845" max="14845" width="11.42578125" style="2" customWidth="1"/>
    <col min="14846" max="15090" width="11.42578125" style="2"/>
    <col min="15091" max="15091" width="2.85546875" style="2" customWidth="1"/>
    <col min="15092" max="15092" width="37.5703125" style="2" customWidth="1"/>
    <col min="15093" max="15094" width="15.7109375" style="2" customWidth="1"/>
    <col min="15095" max="15095" width="2.85546875" style="2" customWidth="1"/>
    <col min="15096" max="15097" width="15.7109375" style="2" customWidth="1"/>
    <col min="15098" max="15098" width="2.85546875" style="2" customWidth="1"/>
    <col min="15099" max="15100" width="15.7109375" style="2" customWidth="1"/>
    <col min="15101" max="15101" width="11.42578125" style="2" customWidth="1"/>
    <col min="15102" max="15346" width="11.42578125" style="2"/>
    <col min="15347" max="15347" width="2.85546875" style="2" customWidth="1"/>
    <col min="15348" max="15348" width="37.5703125" style="2" customWidth="1"/>
    <col min="15349" max="15350" width="15.7109375" style="2" customWidth="1"/>
    <col min="15351" max="15351" width="2.85546875" style="2" customWidth="1"/>
    <col min="15352" max="15353" width="15.7109375" style="2" customWidth="1"/>
    <col min="15354" max="15354" width="2.85546875" style="2" customWidth="1"/>
    <col min="15355" max="15356" width="15.7109375" style="2" customWidth="1"/>
    <col min="15357" max="15357" width="11.42578125" style="2" customWidth="1"/>
    <col min="15358" max="15602" width="11.42578125" style="2"/>
    <col min="15603" max="15603" width="2.85546875" style="2" customWidth="1"/>
    <col min="15604" max="15604" width="37.5703125" style="2" customWidth="1"/>
    <col min="15605" max="15606" width="15.7109375" style="2" customWidth="1"/>
    <col min="15607" max="15607" width="2.85546875" style="2" customWidth="1"/>
    <col min="15608" max="15609" width="15.7109375" style="2" customWidth="1"/>
    <col min="15610" max="15610" width="2.85546875" style="2" customWidth="1"/>
    <col min="15611" max="15612" width="15.7109375" style="2" customWidth="1"/>
    <col min="15613" max="15613" width="11.42578125" style="2" customWidth="1"/>
    <col min="15614" max="15858" width="11.42578125" style="2"/>
    <col min="15859" max="15859" width="2.85546875" style="2" customWidth="1"/>
    <col min="15860" max="15860" width="37.5703125" style="2" customWidth="1"/>
    <col min="15861" max="15862" width="15.7109375" style="2" customWidth="1"/>
    <col min="15863" max="15863" width="2.85546875" style="2" customWidth="1"/>
    <col min="15864" max="15865" width="15.7109375" style="2" customWidth="1"/>
    <col min="15866" max="15866" width="2.85546875" style="2" customWidth="1"/>
    <col min="15867" max="15868" width="15.7109375" style="2" customWidth="1"/>
    <col min="15869" max="15869" width="11.42578125" style="2" customWidth="1"/>
    <col min="15870" max="16114" width="11.42578125" style="2"/>
    <col min="16115" max="16115" width="2.85546875" style="2" customWidth="1"/>
    <col min="16116" max="16116" width="37.5703125" style="2" customWidth="1"/>
    <col min="16117" max="16118" width="15.7109375" style="2" customWidth="1"/>
    <col min="16119" max="16119" width="2.85546875" style="2" customWidth="1"/>
    <col min="16120" max="16121" width="15.7109375" style="2" customWidth="1"/>
    <col min="16122" max="16122" width="2.85546875" style="2" customWidth="1"/>
    <col min="16123" max="16124" width="15.7109375" style="2" customWidth="1"/>
    <col min="16125" max="16125" width="11.42578125" style="2" customWidth="1"/>
    <col min="16126" max="16384" width="11.42578125" style="2"/>
  </cols>
  <sheetData>
    <row r="1" spans="1:15" ht="12" customHeight="1" x14ac:dyDescent="0.25">
      <c r="A1" s="1"/>
      <c r="B1" s="1"/>
      <c r="C1" s="1"/>
      <c r="D1" s="1"/>
    </row>
    <row r="2" spans="1:15" ht="12" customHeight="1" x14ac:dyDescent="0.25">
      <c r="A2" s="1"/>
      <c r="B2" s="113" t="s">
        <v>217</v>
      </c>
      <c r="C2" s="5"/>
      <c r="D2" s="5"/>
    </row>
    <row r="3" spans="1:15" ht="12" customHeight="1" x14ac:dyDescent="0.25">
      <c r="A3" s="1"/>
      <c r="B3" s="113" t="s">
        <v>218</v>
      </c>
      <c r="D3" s="8"/>
      <c r="F3" s="113" t="s">
        <v>219</v>
      </c>
      <c r="I3" s="113" t="s">
        <v>220</v>
      </c>
    </row>
    <row r="4" spans="1:15" ht="12" customHeight="1" x14ac:dyDescent="0.25">
      <c r="A4" s="1"/>
      <c r="B4" s="113"/>
      <c r="D4" s="8"/>
      <c r="F4" s="116" t="s">
        <v>3</v>
      </c>
      <c r="I4" s="116" t="s">
        <v>3</v>
      </c>
    </row>
    <row r="5" spans="1:15" ht="12" customHeight="1" x14ac:dyDescent="0.25">
      <c r="A5" s="12"/>
      <c r="B5" s="1999" t="s">
        <v>4</v>
      </c>
      <c r="C5" s="2008" t="s">
        <v>6</v>
      </c>
      <c r="D5" s="2008" t="s">
        <v>7</v>
      </c>
      <c r="E5" s="148"/>
      <c r="F5" s="2008" t="s">
        <v>6</v>
      </c>
      <c r="G5" s="2008" t="s">
        <v>7</v>
      </c>
      <c r="H5" s="148"/>
      <c r="I5" s="2008" t="s">
        <v>6</v>
      </c>
      <c r="J5" s="2008" t="s">
        <v>7</v>
      </c>
      <c r="K5" s="149"/>
    </row>
    <row r="6" spans="1:15" ht="12" customHeight="1" x14ac:dyDescent="0.25">
      <c r="A6" s="12"/>
      <c r="B6" s="2000"/>
      <c r="C6" s="2000"/>
      <c r="D6" s="2000"/>
      <c r="E6" s="214"/>
      <c r="F6" s="2000"/>
      <c r="G6" s="2000"/>
      <c r="H6" s="214"/>
      <c r="I6" s="2000"/>
      <c r="J6" s="2000"/>
      <c r="K6" s="16"/>
    </row>
    <row r="7" spans="1:15" ht="12" customHeight="1" x14ac:dyDescent="0.25">
      <c r="A7" s="12"/>
      <c r="B7" s="2001"/>
      <c r="C7" s="2001"/>
      <c r="D7" s="2001"/>
      <c r="E7" s="18"/>
      <c r="F7" s="2001"/>
      <c r="G7" s="2001"/>
      <c r="H7" s="18"/>
      <c r="I7" s="2001"/>
      <c r="J7" s="2001"/>
      <c r="K7" s="18"/>
    </row>
    <row r="8" spans="1:15" ht="12" customHeight="1" x14ac:dyDescent="0.25">
      <c r="A8" s="16"/>
      <c r="B8" s="16"/>
      <c r="C8" s="16"/>
      <c r="D8" s="16"/>
      <c r="E8" s="22"/>
      <c r="F8" s="16"/>
      <c r="G8" s="16"/>
      <c r="H8" s="640"/>
      <c r="I8" s="16"/>
      <c r="J8" s="16"/>
      <c r="K8" s="22"/>
    </row>
    <row r="9" spans="1:15" ht="12" customHeight="1" x14ac:dyDescent="0.25">
      <c r="A9" s="1"/>
      <c r="B9" s="20" t="s">
        <v>11</v>
      </c>
      <c r="C9" s="21"/>
      <c r="D9" s="21"/>
      <c r="E9" s="278"/>
      <c r="F9" s="21"/>
      <c r="G9" s="21"/>
      <c r="H9" s="637"/>
      <c r="I9" s="21"/>
      <c r="J9" s="21"/>
      <c r="K9" s="278"/>
    </row>
    <row r="10" spans="1:15" ht="12" customHeight="1" x14ac:dyDescent="0.25">
      <c r="A10" s="25"/>
      <c r="B10" s="26" t="s">
        <v>210</v>
      </c>
      <c r="C10" s="153">
        <v>258</v>
      </c>
      <c r="D10" s="153">
        <v>251</v>
      </c>
      <c r="E10" s="278"/>
      <c r="F10" s="824">
        <v>53033.052054263564</v>
      </c>
      <c r="G10" s="805">
        <v>56641.946653386454</v>
      </c>
      <c r="H10" s="772"/>
      <c r="I10" s="1588">
        <v>5.2470313594737972</v>
      </c>
      <c r="J10" s="1066">
        <v>6.0244714894593017</v>
      </c>
      <c r="K10" s="31" t="s">
        <v>210</v>
      </c>
      <c r="L10" s="1227">
        <v>13682500</v>
      </c>
      <c r="M10" s="224">
        <f>L10/C10</f>
        <v>53032.945736434107</v>
      </c>
      <c r="O10" s="224"/>
    </row>
    <row r="11" spans="1:15" ht="12" customHeight="1" x14ac:dyDescent="0.25">
      <c r="A11" s="25"/>
      <c r="B11" s="32" t="s">
        <v>12</v>
      </c>
      <c r="C11" s="155">
        <v>246</v>
      </c>
      <c r="D11" s="155">
        <v>245</v>
      </c>
      <c r="E11" s="278"/>
      <c r="F11" s="1722">
        <v>0.17809253782813944</v>
      </c>
      <c r="G11" s="35">
        <v>9.6367346938775508E-2</v>
      </c>
      <c r="H11" s="772"/>
      <c r="I11" s="1723" t="s">
        <v>602</v>
      </c>
      <c r="J11" s="996">
        <v>0.22701923076923075</v>
      </c>
      <c r="K11" s="40" t="s">
        <v>12</v>
      </c>
      <c r="L11" s="1228">
        <v>216.97</v>
      </c>
      <c r="M11" s="224">
        <f t="shared" ref="M11:M73" si="0">L11/C11</f>
        <v>0.88199186991869916</v>
      </c>
      <c r="O11" s="224"/>
    </row>
    <row r="12" spans="1:15" ht="12" customHeight="1" x14ac:dyDescent="0.25">
      <c r="A12" s="25"/>
      <c r="B12" s="32" t="s">
        <v>14</v>
      </c>
      <c r="C12" s="155">
        <v>249</v>
      </c>
      <c r="D12" s="155">
        <v>246</v>
      </c>
      <c r="E12" s="278"/>
      <c r="F12" s="1722">
        <v>2149.2498688290239</v>
      </c>
      <c r="G12" s="35">
        <v>2025.7552455290163</v>
      </c>
      <c r="H12" s="772"/>
      <c r="I12" s="1721">
        <v>2.1913281120578536</v>
      </c>
      <c r="J12" s="996">
        <v>1.8447882062265832</v>
      </c>
      <c r="K12" s="40" t="s">
        <v>14</v>
      </c>
      <c r="L12" s="1228">
        <v>523693.503578829</v>
      </c>
      <c r="M12" s="224">
        <f t="shared" si="0"/>
        <v>2103.1867613607592</v>
      </c>
      <c r="O12" s="224"/>
    </row>
    <row r="13" spans="1:15" ht="12" customHeight="1" x14ac:dyDescent="0.25">
      <c r="A13" s="25"/>
      <c r="B13" s="32" t="s">
        <v>16</v>
      </c>
      <c r="C13" s="155">
        <v>246</v>
      </c>
      <c r="D13" s="155">
        <v>242</v>
      </c>
      <c r="E13" s="278"/>
      <c r="F13" s="1724">
        <v>18.795406481434512</v>
      </c>
      <c r="G13" s="35">
        <v>21.037975174884792</v>
      </c>
      <c r="H13" s="772"/>
      <c r="I13" s="1721">
        <v>2.3806721319106412</v>
      </c>
      <c r="J13" s="996">
        <v>2.5999651563319377</v>
      </c>
      <c r="K13" s="40" t="s">
        <v>16</v>
      </c>
      <c r="L13" s="1228">
        <v>4700.8547588358997</v>
      </c>
      <c r="M13" s="224">
        <f t="shared" si="0"/>
        <v>19.109165686324797</v>
      </c>
      <c r="O13" s="224"/>
    </row>
    <row r="14" spans="1:15" ht="12" customHeight="1" x14ac:dyDescent="0.25">
      <c r="A14" s="25"/>
      <c r="B14" s="32" t="s">
        <v>18</v>
      </c>
      <c r="C14" s="155">
        <v>252</v>
      </c>
      <c r="D14" s="155">
        <v>250</v>
      </c>
      <c r="E14" s="278"/>
      <c r="F14" s="1722">
        <v>93.982227953756748</v>
      </c>
      <c r="G14" s="35">
        <v>85.400261014969601</v>
      </c>
      <c r="H14" s="772"/>
      <c r="I14" s="1721">
        <v>7.3526373802259295</v>
      </c>
      <c r="J14" s="996">
        <v>7.310528641924253</v>
      </c>
      <c r="K14" s="40" t="s">
        <v>18</v>
      </c>
      <c r="L14" s="1228">
        <v>23533.997068601868</v>
      </c>
      <c r="M14" s="224">
        <f t="shared" si="0"/>
        <v>93.388877256356622</v>
      </c>
      <c r="O14" s="224"/>
    </row>
    <row r="15" spans="1:15" ht="12" customHeight="1" x14ac:dyDescent="0.25">
      <c r="A15" s="25"/>
      <c r="B15" s="32" t="s">
        <v>20</v>
      </c>
      <c r="C15" s="155">
        <v>245</v>
      </c>
      <c r="D15" s="155">
        <v>242</v>
      </c>
      <c r="E15" s="278"/>
      <c r="F15" s="1722">
        <v>57.00741240123061</v>
      </c>
      <c r="G15" s="35">
        <v>61.438262626263217</v>
      </c>
      <c r="H15" s="772"/>
      <c r="I15" s="1721">
        <v>23.277173234150581</v>
      </c>
      <c r="J15" s="996">
        <v>22.132394855896816</v>
      </c>
      <c r="K15" s="40" t="s">
        <v>20</v>
      </c>
      <c r="L15" s="1228">
        <v>13907.872934559451</v>
      </c>
      <c r="M15" s="224">
        <f t="shared" si="0"/>
        <v>56.766828304324292</v>
      </c>
      <c r="O15" s="224"/>
    </row>
    <row r="16" spans="1:15" ht="12" customHeight="1" x14ac:dyDescent="0.25">
      <c r="A16" s="25"/>
      <c r="B16" s="32" t="s">
        <v>22</v>
      </c>
      <c r="C16" s="155">
        <v>250</v>
      </c>
      <c r="D16" s="155">
        <v>248</v>
      </c>
      <c r="E16" s="278"/>
      <c r="F16" s="1722">
        <v>10.730935227163039</v>
      </c>
      <c r="G16" s="35">
        <v>7.6103969469352011</v>
      </c>
      <c r="H16" s="772"/>
      <c r="I16" s="1721">
        <v>21.998637202056251</v>
      </c>
      <c r="J16" s="996">
        <v>22.533171476121417</v>
      </c>
      <c r="K16" s="40" t="s">
        <v>22</v>
      </c>
      <c r="L16" s="1228">
        <v>2668.8661888843462</v>
      </c>
      <c r="M16" s="224">
        <f t="shared" si="0"/>
        <v>10.675464755537385</v>
      </c>
      <c r="O16" s="224"/>
    </row>
    <row r="17" spans="1:15" ht="12" customHeight="1" x14ac:dyDescent="0.25">
      <c r="A17" s="25"/>
      <c r="B17" s="32" t="s">
        <v>24</v>
      </c>
      <c r="C17" s="155">
        <v>252</v>
      </c>
      <c r="D17" s="155">
        <v>147</v>
      </c>
      <c r="E17" s="278"/>
      <c r="F17" s="1722">
        <v>488.04983290603172</v>
      </c>
      <c r="G17" s="35">
        <v>866.74862953053071</v>
      </c>
      <c r="H17" s="772"/>
      <c r="I17" s="1721">
        <v>1.7983760366108559</v>
      </c>
      <c r="J17" s="996">
        <v>2.7115395346788649</v>
      </c>
      <c r="K17" s="40" t="s">
        <v>24</v>
      </c>
      <c r="L17" s="1228">
        <v>124105.50606073585</v>
      </c>
      <c r="M17" s="224">
        <f t="shared" si="0"/>
        <v>492.48216690768191</v>
      </c>
      <c r="O17" s="224"/>
    </row>
    <row r="18" spans="1:15" ht="12" customHeight="1" x14ac:dyDescent="0.25">
      <c r="A18" s="25"/>
      <c r="B18" s="142" t="s">
        <v>630</v>
      </c>
      <c r="C18" s="155">
        <v>252</v>
      </c>
      <c r="D18" s="155">
        <v>252</v>
      </c>
      <c r="E18" s="278"/>
      <c r="F18" s="1722">
        <v>68721.936865079362</v>
      </c>
      <c r="G18" s="35">
        <v>69354.33091269841</v>
      </c>
      <c r="H18" s="772"/>
      <c r="I18" s="1723">
        <v>9.351705452921685</v>
      </c>
      <c r="J18" s="996">
        <v>9.9765258948122959</v>
      </c>
      <c r="K18" s="40" t="s">
        <v>630</v>
      </c>
      <c r="L18" s="1228">
        <v>17317900</v>
      </c>
      <c r="M18" s="224">
        <f t="shared" si="0"/>
        <v>68721.825396825399</v>
      </c>
      <c r="O18" s="224"/>
    </row>
    <row r="19" spans="1:15" ht="12" customHeight="1" x14ac:dyDescent="0.25">
      <c r="A19" s="25"/>
      <c r="B19" s="32" t="s">
        <v>27</v>
      </c>
      <c r="C19" s="155">
        <v>252</v>
      </c>
      <c r="D19" s="155">
        <v>251</v>
      </c>
      <c r="E19" s="278"/>
      <c r="F19" s="1722">
        <v>43932.296428571426</v>
      </c>
      <c r="G19" s="35">
        <v>49861.949681274898</v>
      </c>
      <c r="H19" s="772"/>
      <c r="I19" s="1721">
        <v>6.2522080190758063</v>
      </c>
      <c r="J19" s="996">
        <v>6.9638314644476438</v>
      </c>
      <c r="K19" s="40" t="s">
        <v>27</v>
      </c>
      <c r="L19" s="1228">
        <v>11070930</v>
      </c>
      <c r="M19" s="224">
        <f t="shared" si="0"/>
        <v>43932.261904761908</v>
      </c>
      <c r="O19" s="224"/>
    </row>
    <row r="20" spans="1:15" ht="12" customHeight="1" x14ac:dyDescent="0.25">
      <c r="A20" s="25"/>
      <c r="B20" s="42" t="s">
        <v>28</v>
      </c>
      <c r="C20" s="156">
        <v>251</v>
      </c>
      <c r="D20" s="156">
        <v>250</v>
      </c>
      <c r="E20" s="278"/>
      <c r="F20" s="1725">
        <v>4686.0664332403594</v>
      </c>
      <c r="G20" s="44">
        <v>4739.3145409205999</v>
      </c>
      <c r="H20" s="772"/>
      <c r="I20" s="1589">
        <v>4.6327674587753958</v>
      </c>
      <c r="J20" s="1284">
        <v>4.3466104566697661</v>
      </c>
      <c r="K20" s="46" t="s">
        <v>28</v>
      </c>
      <c r="L20" s="1229">
        <v>1169538.4568944699</v>
      </c>
      <c r="M20" s="224">
        <f t="shared" si="0"/>
        <v>4659.5157645198005</v>
      </c>
      <c r="O20" s="224"/>
    </row>
    <row r="21" spans="1:15" ht="12" customHeight="1" x14ac:dyDescent="0.25">
      <c r="A21" s="25"/>
      <c r="B21" s="48"/>
      <c r="C21" s="158"/>
      <c r="D21" s="158"/>
      <c r="E21" s="278"/>
      <c r="F21" s="49"/>
      <c r="G21" s="49"/>
      <c r="H21" s="772"/>
      <c r="I21" s="211"/>
      <c r="J21" s="211"/>
      <c r="K21" s="157" t="s">
        <v>30</v>
      </c>
      <c r="L21" s="185">
        <v>43933696.027484924</v>
      </c>
      <c r="M21" s="224"/>
      <c r="O21" s="224"/>
    </row>
    <row r="22" spans="1:15" ht="12" customHeight="1" x14ac:dyDescent="0.25">
      <c r="A22" s="1"/>
      <c r="B22" s="57"/>
      <c r="C22" s="159"/>
      <c r="D22" s="159"/>
      <c r="F22" s="36"/>
      <c r="G22" s="36"/>
      <c r="H22" s="199"/>
      <c r="I22" s="29"/>
      <c r="J22" s="29"/>
      <c r="K22" s="57"/>
      <c r="L22" s="185"/>
      <c r="M22" s="224"/>
      <c r="O22" s="224"/>
    </row>
    <row r="23" spans="1:15" ht="12" customHeight="1" x14ac:dyDescent="0.25">
      <c r="A23" s="1"/>
      <c r="B23" s="20" t="s">
        <v>31</v>
      </c>
      <c r="C23" s="159"/>
      <c r="D23" s="159"/>
      <c r="E23" s="278"/>
      <c r="F23" s="36"/>
      <c r="G23" s="36"/>
      <c r="H23" s="772"/>
      <c r="I23" s="36"/>
      <c r="J23" s="36"/>
      <c r="K23" s="395" t="s">
        <v>31</v>
      </c>
      <c r="L23" s="185"/>
      <c r="M23" s="224"/>
      <c r="O23" s="224"/>
    </row>
    <row r="24" spans="1:15" ht="12" customHeight="1" x14ac:dyDescent="0.25">
      <c r="A24" s="25"/>
      <c r="B24" s="26" t="s">
        <v>32</v>
      </c>
      <c r="C24" s="153">
        <v>254</v>
      </c>
      <c r="D24" s="153">
        <v>254</v>
      </c>
      <c r="E24" s="278"/>
      <c r="F24" s="172">
        <v>3238.4762988315433</v>
      </c>
      <c r="G24" s="172">
        <v>3146.0674998668464</v>
      </c>
      <c r="H24" s="772"/>
      <c r="I24" s="646">
        <v>3.2704684330713669</v>
      </c>
      <c r="J24" s="1066">
        <v>3.8268656307460849</v>
      </c>
      <c r="K24" s="31" t="s">
        <v>32</v>
      </c>
      <c r="L24" s="1227">
        <v>820003.93978814338</v>
      </c>
      <c r="M24" s="224">
        <f t="shared" si="0"/>
        <v>3228.3619676698559</v>
      </c>
      <c r="O24" s="224"/>
    </row>
    <row r="25" spans="1:15" ht="12" customHeight="1" x14ac:dyDescent="0.25">
      <c r="A25" s="25"/>
      <c r="B25" s="32" t="s">
        <v>700</v>
      </c>
      <c r="C25" s="155">
        <v>245</v>
      </c>
      <c r="D25" s="155">
        <v>251</v>
      </c>
      <c r="E25" s="278"/>
      <c r="F25" s="75">
        <v>440.1416881742694</v>
      </c>
      <c r="G25" s="75">
        <v>481.1946180891116</v>
      </c>
      <c r="H25" s="772"/>
      <c r="I25" s="638">
        <v>0.27412334164838187</v>
      </c>
      <c r="J25" s="996">
        <v>0.30064216824958029</v>
      </c>
      <c r="K25" s="40" t="s">
        <v>700</v>
      </c>
      <c r="L25" s="1228">
        <v>113069.37800255482</v>
      </c>
      <c r="M25" s="224">
        <f t="shared" si="0"/>
        <v>461.50766531655029</v>
      </c>
      <c r="O25" s="224"/>
    </row>
    <row r="26" spans="1:15" ht="12" customHeight="1" x14ac:dyDescent="0.25">
      <c r="A26" s="25"/>
      <c r="B26" s="32" t="s">
        <v>35</v>
      </c>
      <c r="C26" s="155">
        <v>246</v>
      </c>
      <c r="D26" s="155">
        <v>246</v>
      </c>
      <c r="E26" s="278"/>
      <c r="F26" s="75">
        <v>434.81700907280077</v>
      </c>
      <c r="G26" s="75">
        <v>504.52431315342682</v>
      </c>
      <c r="H26" s="772"/>
      <c r="I26" s="638">
        <v>3.0348151133533756</v>
      </c>
      <c r="J26" s="996">
        <v>3.0008156861427189</v>
      </c>
      <c r="K26" s="40" t="s">
        <v>35</v>
      </c>
      <c r="L26" s="1228">
        <v>106427.14786342745</v>
      </c>
      <c r="M26" s="224">
        <f t="shared" si="0"/>
        <v>432.63068237165629</v>
      </c>
      <c r="O26" s="224"/>
    </row>
    <row r="27" spans="1:15" ht="12" customHeight="1" x14ac:dyDescent="0.25">
      <c r="A27" s="25"/>
      <c r="B27" s="32" t="s">
        <v>37</v>
      </c>
      <c r="C27" s="155">
        <v>240</v>
      </c>
      <c r="D27" s="155">
        <v>239</v>
      </c>
      <c r="E27" s="278"/>
      <c r="F27" s="75">
        <v>5.1168345630091663</v>
      </c>
      <c r="G27" s="75">
        <v>7.9017603192274475</v>
      </c>
      <c r="H27" s="772"/>
      <c r="I27" s="638">
        <v>1.1619827384254515</v>
      </c>
      <c r="J27" s="996">
        <v>1.1901346485376219</v>
      </c>
      <c r="K27" s="40" t="s">
        <v>37</v>
      </c>
      <c r="L27" s="1228">
        <v>1234.5450739603684</v>
      </c>
      <c r="M27" s="224">
        <f t="shared" si="0"/>
        <v>5.1439378081682019</v>
      </c>
      <c r="O27" s="224"/>
    </row>
    <row r="28" spans="1:15" ht="12" customHeight="1" x14ac:dyDescent="0.25">
      <c r="A28" s="25"/>
      <c r="B28" s="32" t="s">
        <v>39</v>
      </c>
      <c r="C28" s="155">
        <v>250</v>
      </c>
      <c r="D28" s="155">
        <v>246</v>
      </c>
      <c r="E28" s="278"/>
      <c r="F28" s="75">
        <v>90.714689909452403</v>
      </c>
      <c r="G28" s="75">
        <v>76.821262197629679</v>
      </c>
      <c r="H28" s="772"/>
      <c r="I28" s="638">
        <v>1.7948295182027654</v>
      </c>
      <c r="J28" s="996">
        <v>1.7539923439757137</v>
      </c>
      <c r="K28" s="40" t="s">
        <v>39</v>
      </c>
      <c r="L28" s="1228">
        <v>22615.779554462832</v>
      </c>
      <c r="M28" s="224">
        <f t="shared" si="0"/>
        <v>90.463118217851331</v>
      </c>
      <c r="O28" s="224"/>
    </row>
    <row r="29" spans="1:15" ht="12" customHeight="1" x14ac:dyDescent="0.25">
      <c r="A29" s="25"/>
      <c r="B29" s="32" t="s">
        <v>41</v>
      </c>
      <c r="C29" s="155">
        <v>245</v>
      </c>
      <c r="D29" s="155">
        <v>247</v>
      </c>
      <c r="E29" s="278"/>
      <c r="F29" s="75">
        <v>5510.556615061837</v>
      </c>
      <c r="G29" s="75">
        <v>8606.8371662155459</v>
      </c>
      <c r="H29" s="772"/>
      <c r="I29" s="638">
        <v>6.5017694694885408</v>
      </c>
      <c r="J29" s="996">
        <v>7.6779983216346022</v>
      </c>
      <c r="K29" s="40" t="s">
        <v>41</v>
      </c>
      <c r="L29" s="1228">
        <v>1349803.8452767618</v>
      </c>
      <c r="M29" s="224">
        <f t="shared" si="0"/>
        <v>5509.4034501092319</v>
      </c>
      <c r="O29" s="224"/>
    </row>
    <row r="30" spans="1:15" ht="12" customHeight="1" x14ac:dyDescent="0.25">
      <c r="A30" s="25"/>
      <c r="B30" s="32" t="s">
        <v>43</v>
      </c>
      <c r="C30" s="155">
        <v>246</v>
      </c>
      <c r="D30" s="155">
        <v>244</v>
      </c>
      <c r="E30" s="278"/>
      <c r="F30" s="75">
        <v>374.64231680256302</v>
      </c>
      <c r="G30" s="75">
        <v>318.33714158654095</v>
      </c>
      <c r="H30" s="772"/>
      <c r="I30" s="638">
        <v>1.4202214901366028</v>
      </c>
      <c r="J30" s="996">
        <v>1.3909402977420509</v>
      </c>
      <c r="K30" s="40" t="s">
        <v>43</v>
      </c>
      <c r="L30" s="1228">
        <v>92053.074940852035</v>
      </c>
      <c r="M30" s="224">
        <f t="shared" si="0"/>
        <v>374.19949162947984</v>
      </c>
      <c r="O30" s="224"/>
    </row>
    <row r="31" spans="1:15" ht="12" customHeight="1" x14ac:dyDescent="0.25">
      <c r="A31" s="25"/>
      <c r="B31" s="32" t="s">
        <v>45</v>
      </c>
      <c r="C31" s="155">
        <v>245</v>
      </c>
      <c r="D31" s="155">
        <v>244</v>
      </c>
      <c r="E31" s="278"/>
      <c r="F31" s="75">
        <v>22931.688282403265</v>
      </c>
      <c r="G31" s="75">
        <v>22707.773844676147</v>
      </c>
      <c r="H31" s="772"/>
      <c r="I31" s="638">
        <v>6.4340907680819299</v>
      </c>
      <c r="J31" s="996">
        <v>7.2036987367454302</v>
      </c>
      <c r="K31" s="40" t="s">
        <v>45</v>
      </c>
      <c r="L31" s="1228">
        <v>5625900.9187136162</v>
      </c>
      <c r="M31" s="224">
        <f t="shared" si="0"/>
        <v>22962.860892708639</v>
      </c>
      <c r="O31" s="224"/>
    </row>
    <row r="32" spans="1:15" ht="12" customHeight="1" x14ac:dyDescent="0.25">
      <c r="A32" s="25"/>
      <c r="B32" s="32" t="s">
        <v>47</v>
      </c>
      <c r="C32" s="155">
        <v>246</v>
      </c>
      <c r="D32" s="155">
        <v>248</v>
      </c>
      <c r="E32" s="278"/>
      <c r="F32" s="75">
        <v>6800.478653634349</v>
      </c>
      <c r="G32" s="75">
        <v>7780.4763147506856</v>
      </c>
      <c r="H32" s="772"/>
      <c r="I32" s="638">
        <v>0.90602215657389251</v>
      </c>
      <c r="J32" s="996">
        <v>1.0518385005111535</v>
      </c>
      <c r="K32" s="40" t="s">
        <v>47</v>
      </c>
      <c r="L32" s="1228">
        <v>1664871.6331239252</v>
      </c>
      <c r="M32" s="224">
        <f t="shared" si="0"/>
        <v>6767.7708663574194</v>
      </c>
      <c r="O32" s="224"/>
    </row>
    <row r="33" spans="1:15" ht="12" customHeight="1" x14ac:dyDescent="0.25">
      <c r="A33" s="25"/>
      <c r="B33" s="32" t="s">
        <v>49</v>
      </c>
      <c r="C33" s="155">
        <v>247</v>
      </c>
      <c r="D33" s="155">
        <v>248</v>
      </c>
      <c r="E33" s="278"/>
      <c r="F33" s="75">
        <v>2796.7932175854412</v>
      </c>
      <c r="G33" s="75">
        <v>2728.3067922554114</v>
      </c>
      <c r="H33" s="772"/>
      <c r="I33" s="638">
        <v>0.35882495379144369</v>
      </c>
      <c r="J33" s="996">
        <v>0.35178600440834495</v>
      </c>
      <c r="K33" s="40" t="s">
        <v>49</v>
      </c>
      <c r="L33" s="1228">
        <v>692422.12175820966</v>
      </c>
      <c r="M33" s="224">
        <f t="shared" si="0"/>
        <v>2803.3284281708893</v>
      </c>
      <c r="O33" s="224"/>
    </row>
    <row r="34" spans="1:15" ht="12" customHeight="1" x14ac:dyDescent="0.25">
      <c r="A34" s="25"/>
      <c r="B34" s="32" t="s">
        <v>50</v>
      </c>
      <c r="C34" s="160">
        <v>251</v>
      </c>
      <c r="D34" s="160">
        <v>251</v>
      </c>
      <c r="E34" s="278"/>
      <c r="F34" s="210">
        <v>43.803759538572912</v>
      </c>
      <c r="G34" s="210">
        <v>37.242587843945778</v>
      </c>
      <c r="H34" s="772"/>
      <c r="I34" s="638">
        <v>7.0267557515492145</v>
      </c>
      <c r="J34" s="996">
        <v>7.1643651212421968</v>
      </c>
      <c r="K34" s="40" t="s">
        <v>50</v>
      </c>
      <c r="L34" s="1228">
        <v>10946.089391311616</v>
      </c>
      <c r="M34" s="224">
        <f t="shared" si="0"/>
        <v>43.609917893671778</v>
      </c>
      <c r="O34" s="224"/>
    </row>
    <row r="35" spans="1:15" ht="12" customHeight="1" x14ac:dyDescent="0.25">
      <c r="A35" s="25"/>
      <c r="B35" s="32" t="s">
        <v>719</v>
      </c>
      <c r="C35" s="155">
        <v>247</v>
      </c>
      <c r="D35" s="155">
        <v>240</v>
      </c>
      <c r="E35" s="278"/>
      <c r="F35" s="75">
        <v>151.51829425484979</v>
      </c>
      <c r="G35" s="75">
        <v>165.34466139419706</v>
      </c>
      <c r="H35" s="772"/>
      <c r="I35" s="638">
        <v>2.1542967697277446</v>
      </c>
      <c r="J35" s="996">
        <v>3.0159978885768881</v>
      </c>
      <c r="K35" s="142" t="s">
        <v>723</v>
      </c>
      <c r="L35" s="1228">
        <v>37448.613580520316</v>
      </c>
      <c r="M35" s="224">
        <f t="shared" si="0"/>
        <v>151.61382016404986</v>
      </c>
      <c r="O35" s="224"/>
    </row>
    <row r="36" spans="1:15" ht="12" customHeight="1" x14ac:dyDescent="0.25">
      <c r="A36" s="25"/>
      <c r="B36" s="32" t="s">
        <v>53</v>
      </c>
      <c r="C36" s="155">
        <v>244</v>
      </c>
      <c r="D36" s="155">
        <v>244</v>
      </c>
      <c r="E36" s="278"/>
      <c r="F36" s="75">
        <v>30706.093552450944</v>
      </c>
      <c r="G36" s="75">
        <v>87470.669399375809</v>
      </c>
      <c r="H36" s="772"/>
      <c r="I36" s="638">
        <v>3.1268046993750094</v>
      </c>
      <c r="J36" s="996">
        <v>3.9845667781362533</v>
      </c>
      <c r="K36" s="40" t="s">
        <v>53</v>
      </c>
      <c r="L36" s="1228">
        <v>7510104.6061950829</v>
      </c>
      <c r="M36" s="224">
        <f t="shared" si="0"/>
        <v>30779.117238504437</v>
      </c>
      <c r="O36" s="224"/>
    </row>
    <row r="37" spans="1:15" ht="12" customHeight="1" x14ac:dyDescent="0.25">
      <c r="A37" s="25"/>
      <c r="B37" s="32" t="s">
        <v>55</v>
      </c>
      <c r="C37" s="155">
        <v>244</v>
      </c>
      <c r="D37" s="155">
        <v>244</v>
      </c>
      <c r="E37" s="278"/>
      <c r="F37" s="75">
        <v>47565.352523355738</v>
      </c>
      <c r="G37" s="75">
        <v>80373.974955732381</v>
      </c>
      <c r="H37" s="772"/>
      <c r="I37" s="638">
        <v>3.2026077416089178</v>
      </c>
      <c r="J37" s="996">
        <v>4.0529160852604793</v>
      </c>
      <c r="K37" s="40" t="s">
        <v>55</v>
      </c>
      <c r="L37" s="1228">
        <v>11613063.957453022</v>
      </c>
      <c r="M37" s="224">
        <f t="shared" si="0"/>
        <v>47594.524415791071</v>
      </c>
      <c r="O37" s="224"/>
    </row>
    <row r="38" spans="1:15" ht="12" customHeight="1" x14ac:dyDescent="0.25">
      <c r="A38" s="25"/>
      <c r="B38" s="32" t="s">
        <v>56</v>
      </c>
      <c r="C38" s="155">
        <v>252</v>
      </c>
      <c r="D38" s="155">
        <v>248</v>
      </c>
      <c r="E38" s="278"/>
      <c r="F38" s="75">
        <v>781.4733383413095</v>
      </c>
      <c r="G38" s="75">
        <v>820.21371178610491</v>
      </c>
      <c r="H38" s="772"/>
      <c r="I38" s="638" t="s">
        <v>131</v>
      </c>
      <c r="J38" s="996" t="s">
        <v>131</v>
      </c>
      <c r="K38" s="40" t="s">
        <v>56</v>
      </c>
      <c r="L38" s="1228">
        <v>196932.71528934597</v>
      </c>
      <c r="M38" s="224">
        <f t="shared" si="0"/>
        <v>781.47902892597608</v>
      </c>
      <c r="O38" s="224"/>
    </row>
    <row r="39" spans="1:15" ht="12" customHeight="1" x14ac:dyDescent="0.25">
      <c r="A39" s="25"/>
      <c r="B39" s="142" t="s">
        <v>632</v>
      </c>
      <c r="C39" s="155">
        <v>244</v>
      </c>
      <c r="D39" s="155">
        <v>243</v>
      </c>
      <c r="E39" s="278"/>
      <c r="F39" s="75">
        <v>1353.9649397645821</v>
      </c>
      <c r="G39" s="75">
        <v>1175.9462536097324</v>
      </c>
      <c r="H39" s="772"/>
      <c r="I39" s="638">
        <v>3.6216625847971655</v>
      </c>
      <c r="J39" s="996">
        <v>3.0357975332743674</v>
      </c>
      <c r="K39" s="40" t="s">
        <v>58</v>
      </c>
      <c r="L39" s="1228">
        <v>329215.16168793914</v>
      </c>
      <c r="M39" s="224">
        <f t="shared" si="0"/>
        <v>1349.2424659341768</v>
      </c>
      <c r="O39" s="224"/>
    </row>
    <row r="40" spans="1:15" ht="12" customHeight="1" x14ac:dyDescent="0.25">
      <c r="A40" s="25"/>
      <c r="B40" s="32" t="s">
        <v>60</v>
      </c>
      <c r="C40" s="155">
        <v>244</v>
      </c>
      <c r="D40" s="155">
        <v>244</v>
      </c>
      <c r="E40" s="278"/>
      <c r="F40" s="75">
        <v>640.98597739085653</v>
      </c>
      <c r="G40" s="75">
        <v>731.30179855965571</v>
      </c>
      <c r="H40" s="772"/>
      <c r="I40" s="638">
        <v>3.2768356126888705</v>
      </c>
      <c r="J40" s="996">
        <v>3.2371492651016487</v>
      </c>
      <c r="K40" s="40" t="s">
        <v>60</v>
      </c>
      <c r="L40" s="1228">
        <v>156070.95073865631</v>
      </c>
      <c r="M40" s="224">
        <f t="shared" si="0"/>
        <v>639.63504401088653</v>
      </c>
      <c r="O40" s="224"/>
    </row>
    <row r="41" spans="1:15" ht="12" customHeight="1" x14ac:dyDescent="0.25">
      <c r="A41" s="1"/>
      <c r="B41" s="42" t="s">
        <v>62</v>
      </c>
      <c r="C41" s="156">
        <v>244</v>
      </c>
      <c r="D41" s="156">
        <v>244</v>
      </c>
      <c r="F41" s="78">
        <v>2104.3852411299672</v>
      </c>
      <c r="G41" s="78">
        <v>2577.0135370572871</v>
      </c>
      <c r="H41" s="199"/>
      <c r="I41" s="639">
        <v>3.1726243259035973</v>
      </c>
      <c r="J41" s="1284">
        <v>3.3228351828229648</v>
      </c>
      <c r="K41" s="46" t="s">
        <v>62</v>
      </c>
      <c r="L41" s="1229">
        <v>511972.47151074535</v>
      </c>
      <c r="M41" s="224">
        <f t="shared" si="0"/>
        <v>2098.2478340604316</v>
      </c>
      <c r="O41" s="224"/>
    </row>
    <row r="42" spans="1:15" ht="12" customHeight="1" x14ac:dyDescent="0.25">
      <c r="A42" s="1"/>
      <c r="B42" s="72"/>
      <c r="C42" s="158"/>
      <c r="D42" s="158"/>
      <c r="F42" s="49"/>
      <c r="G42" s="49"/>
      <c r="H42" s="199"/>
      <c r="I42" s="49"/>
      <c r="J42" s="49"/>
      <c r="K42" s="157" t="s">
        <v>30</v>
      </c>
      <c r="L42" s="185">
        <v>30854156.94994254</v>
      </c>
      <c r="M42" s="224"/>
      <c r="N42" s="148"/>
      <c r="O42" s="224"/>
    </row>
    <row r="43" spans="1:15" ht="12" customHeight="1" x14ac:dyDescent="0.25">
      <c r="A43" s="1"/>
      <c r="B43" s="48"/>
      <c r="C43" s="159"/>
      <c r="D43" s="159"/>
      <c r="F43" s="36"/>
      <c r="G43" s="36"/>
      <c r="H43" s="199"/>
      <c r="I43" s="36"/>
      <c r="J43" s="36"/>
      <c r="K43" s="48"/>
      <c r="L43" s="185"/>
      <c r="M43" s="224"/>
      <c r="N43" s="148"/>
      <c r="O43" s="224"/>
    </row>
    <row r="44" spans="1:15" ht="12" customHeight="1" x14ac:dyDescent="0.25">
      <c r="A44" s="25"/>
      <c r="B44" s="20" t="s">
        <v>64</v>
      </c>
      <c r="C44" s="159"/>
      <c r="D44" s="159"/>
      <c r="F44" s="538"/>
      <c r="G44" s="607"/>
      <c r="H44" s="538"/>
      <c r="I44" s="36"/>
      <c r="J44" s="608"/>
      <c r="K44" s="395" t="s">
        <v>64</v>
      </c>
      <c r="L44" s="185"/>
      <c r="M44" s="224"/>
      <c r="N44" s="148"/>
      <c r="O44" s="224"/>
    </row>
    <row r="45" spans="1:15" ht="12" customHeight="1" x14ac:dyDescent="0.25">
      <c r="A45" s="25"/>
      <c r="B45" s="32" t="s">
        <v>65</v>
      </c>
      <c r="C45" s="161">
        <v>248</v>
      </c>
      <c r="D45" s="161">
        <v>251</v>
      </c>
      <c r="F45" s="636">
        <v>34.292287477083001</v>
      </c>
      <c r="G45" s="1468">
        <v>65.347071816596412</v>
      </c>
      <c r="H45" s="199"/>
      <c r="I45" s="636">
        <v>34.292287477083001</v>
      </c>
      <c r="J45" s="1468">
        <v>35.943617490814084</v>
      </c>
      <c r="K45" s="31" t="s">
        <v>65</v>
      </c>
      <c r="L45" s="1227">
        <v>13335.761513659536</v>
      </c>
      <c r="M45" s="224">
        <f t="shared" si="0"/>
        <v>53.773231909917484</v>
      </c>
      <c r="N45" s="148"/>
      <c r="O45" s="224"/>
    </row>
    <row r="46" spans="1:15" ht="12" customHeight="1" x14ac:dyDescent="0.25">
      <c r="A46" s="25"/>
      <c r="B46" s="32" t="s">
        <v>67</v>
      </c>
      <c r="C46" s="155">
        <v>245</v>
      </c>
      <c r="D46" s="155">
        <v>246</v>
      </c>
      <c r="E46" s="278"/>
      <c r="F46" s="314">
        <v>10.533824432727265</v>
      </c>
      <c r="G46" s="66">
        <v>14.445337349267682</v>
      </c>
      <c r="H46" s="772"/>
      <c r="I46" s="314">
        <v>3.283431470386474</v>
      </c>
      <c r="J46" s="66">
        <v>3.9536637604804739</v>
      </c>
      <c r="K46" s="40" t="s">
        <v>67</v>
      </c>
      <c r="L46" s="1228">
        <v>2581.6589583837667</v>
      </c>
      <c r="M46" s="224">
        <f t="shared" si="0"/>
        <v>10.537383503607211</v>
      </c>
      <c r="N46" s="148"/>
      <c r="O46" s="224"/>
    </row>
    <row r="47" spans="1:15" ht="12" customHeight="1" x14ac:dyDescent="0.25">
      <c r="A47" s="25"/>
      <c r="B47" s="32" t="s">
        <v>166</v>
      </c>
      <c r="C47" s="155">
        <v>249</v>
      </c>
      <c r="D47" s="155">
        <v>223</v>
      </c>
      <c r="E47" s="278"/>
      <c r="F47" s="314">
        <v>57.114513946099997</v>
      </c>
      <c r="G47" s="66">
        <v>83.336152875164132</v>
      </c>
      <c r="H47" s="772"/>
      <c r="I47" s="314">
        <v>3.0655245331347278</v>
      </c>
      <c r="J47" s="66">
        <v>3.1226071220189451</v>
      </c>
      <c r="K47" s="40" t="s">
        <v>166</v>
      </c>
      <c r="L47" s="1228">
        <v>14249.956019371393</v>
      </c>
      <c r="M47" s="224">
        <f t="shared" si="0"/>
        <v>57.228739033620052</v>
      </c>
      <c r="N47" s="148"/>
      <c r="O47" s="224"/>
    </row>
    <row r="48" spans="1:15" ht="12" customHeight="1" x14ac:dyDescent="0.25">
      <c r="A48" s="25"/>
      <c r="B48" s="32" t="s">
        <v>71</v>
      </c>
      <c r="C48" s="155">
        <v>245</v>
      </c>
      <c r="D48" s="155">
        <v>245</v>
      </c>
      <c r="E48" s="278"/>
      <c r="F48" s="314">
        <v>1.3558613428351838</v>
      </c>
      <c r="G48" s="66">
        <v>1.196650870398845</v>
      </c>
      <c r="H48" s="772"/>
      <c r="I48" s="638" t="s">
        <v>131</v>
      </c>
      <c r="J48" s="66">
        <v>5.3601861550910753E-4</v>
      </c>
      <c r="K48" s="40" t="s">
        <v>71</v>
      </c>
      <c r="L48" s="1228">
        <v>332.58481032961743</v>
      </c>
      <c r="M48" s="224">
        <f t="shared" si="0"/>
        <v>1.3574890217535405</v>
      </c>
      <c r="N48" s="148"/>
      <c r="O48" s="224"/>
    </row>
    <row r="49" spans="1:15" ht="12" customHeight="1" x14ac:dyDescent="0.25">
      <c r="A49" s="25"/>
      <c r="B49" s="32" t="s">
        <v>73</v>
      </c>
      <c r="C49" s="155">
        <v>252</v>
      </c>
      <c r="D49" s="155">
        <v>255</v>
      </c>
      <c r="E49" s="278"/>
      <c r="F49" s="314">
        <v>2661.6032509852412</v>
      </c>
      <c r="G49" s="66">
        <v>3912.3389378618158</v>
      </c>
      <c r="H49" s="772"/>
      <c r="I49" s="638">
        <v>12.635589746994823</v>
      </c>
      <c r="J49" s="68">
        <v>16.177259702900404</v>
      </c>
      <c r="K49" s="40" t="s">
        <v>73</v>
      </c>
      <c r="L49" s="1228">
        <v>684803.54766006465</v>
      </c>
      <c r="M49" s="224">
        <f t="shared" si="0"/>
        <v>2717.4743954764472</v>
      </c>
      <c r="N49" s="148"/>
      <c r="O49" s="224"/>
    </row>
    <row r="50" spans="1:15" ht="12" customHeight="1" x14ac:dyDescent="0.25">
      <c r="A50" s="25"/>
      <c r="B50" s="32" t="s">
        <v>74</v>
      </c>
      <c r="C50" s="155">
        <v>252</v>
      </c>
      <c r="D50" s="155">
        <v>253</v>
      </c>
      <c r="E50" s="278"/>
      <c r="F50" s="314">
        <v>1298.0855968066824</v>
      </c>
      <c r="G50" s="66">
        <v>1480.0365014970632</v>
      </c>
      <c r="H50" s="772"/>
      <c r="I50" s="314">
        <v>3.0717650419149827</v>
      </c>
      <c r="J50" s="66">
        <v>4.0151232602335325</v>
      </c>
      <c r="K50" s="40" t="s">
        <v>74</v>
      </c>
      <c r="L50" s="1228">
        <v>327583.05348310142</v>
      </c>
      <c r="M50" s="224">
        <f t="shared" si="0"/>
        <v>1299.932751917069</v>
      </c>
      <c r="N50" s="148"/>
      <c r="O50" s="224"/>
    </row>
    <row r="51" spans="1:15" ht="12" customHeight="1" x14ac:dyDescent="0.25">
      <c r="A51" s="25"/>
      <c r="B51" s="32" t="s">
        <v>76</v>
      </c>
      <c r="C51" s="112">
        <v>250</v>
      </c>
      <c r="D51" s="155">
        <v>246</v>
      </c>
      <c r="E51" s="278"/>
      <c r="F51" s="314">
        <v>13.103158753707399</v>
      </c>
      <c r="G51" s="66">
        <v>11.962426318675286</v>
      </c>
      <c r="H51" s="772"/>
      <c r="I51" s="314">
        <v>17.498876540741719</v>
      </c>
      <c r="J51" s="66">
        <v>22.623713227809706</v>
      </c>
      <c r="K51" s="40" t="s">
        <v>76</v>
      </c>
      <c r="L51" s="1228">
        <v>3299.5859698461059</v>
      </c>
      <c r="M51" s="224">
        <f t="shared" si="0"/>
        <v>13.198343879384423</v>
      </c>
      <c r="N51" s="148"/>
      <c r="O51" s="224"/>
    </row>
    <row r="52" spans="1:15" ht="12" customHeight="1" x14ac:dyDescent="0.25">
      <c r="A52" s="25"/>
      <c r="B52" s="32" t="s">
        <v>78</v>
      </c>
      <c r="C52" s="155">
        <v>246</v>
      </c>
      <c r="D52" s="155">
        <v>244</v>
      </c>
      <c r="E52" s="278"/>
      <c r="F52" s="314">
        <v>0.35157011008921102</v>
      </c>
      <c r="G52" s="66">
        <v>0.54139761943008602</v>
      </c>
      <c r="H52" s="772"/>
      <c r="I52" s="314">
        <v>2.7552165365385761</v>
      </c>
      <c r="J52" s="66">
        <v>3.1511144301545966</v>
      </c>
      <c r="K52" s="40" t="s">
        <v>78</v>
      </c>
      <c r="L52" s="1228">
        <v>86.533961343516907</v>
      </c>
      <c r="M52" s="224">
        <f t="shared" si="0"/>
        <v>0.35176407050210123</v>
      </c>
      <c r="N52" s="148"/>
      <c r="O52" s="224"/>
    </row>
    <row r="53" spans="1:15" ht="12" customHeight="1" x14ac:dyDescent="0.25">
      <c r="A53" s="25"/>
      <c r="B53" s="32" t="s">
        <v>79</v>
      </c>
      <c r="C53" s="155">
        <v>256</v>
      </c>
      <c r="D53" s="155">
        <v>253</v>
      </c>
      <c r="E53" s="278"/>
      <c r="F53" s="314">
        <v>5103.2331378412109</v>
      </c>
      <c r="G53" s="66">
        <v>6148.4164217808302</v>
      </c>
      <c r="H53" s="772"/>
      <c r="I53" s="314">
        <v>9.4787356775638543</v>
      </c>
      <c r="J53" s="66">
        <v>11.39625676097325</v>
      </c>
      <c r="K53" s="40" t="s">
        <v>79</v>
      </c>
      <c r="L53" s="1228">
        <v>1310417.1576453822</v>
      </c>
      <c r="M53" s="224">
        <f t="shared" si="0"/>
        <v>5118.8170220522743</v>
      </c>
      <c r="N53" s="148"/>
      <c r="O53" s="224"/>
    </row>
    <row r="54" spans="1:15" ht="12" customHeight="1" x14ac:dyDescent="0.25">
      <c r="A54" s="25"/>
      <c r="B54" s="32" t="s">
        <v>80</v>
      </c>
      <c r="C54" s="155">
        <v>249</v>
      </c>
      <c r="D54" s="155">
        <v>253</v>
      </c>
      <c r="E54" s="278"/>
      <c r="F54" s="314">
        <v>145.2228688828221</v>
      </c>
      <c r="G54" s="66">
        <v>162.93846681020236</v>
      </c>
      <c r="H54" s="772"/>
      <c r="I54" s="314">
        <v>27.794384590178865</v>
      </c>
      <c r="J54" s="66">
        <v>26.250843499528898</v>
      </c>
      <c r="K54" s="40" t="s">
        <v>80</v>
      </c>
      <c r="L54" s="1228">
        <v>36160.189098514231</v>
      </c>
      <c r="M54" s="224">
        <f t="shared" si="0"/>
        <v>145.22164296592061</v>
      </c>
      <c r="N54" s="148"/>
      <c r="O54" s="224"/>
    </row>
    <row r="55" spans="1:15" ht="12" customHeight="1" x14ac:dyDescent="0.25">
      <c r="A55" s="25"/>
      <c r="B55" s="142" t="s">
        <v>603</v>
      </c>
      <c r="C55" s="155">
        <v>257</v>
      </c>
      <c r="D55" s="155">
        <v>244</v>
      </c>
      <c r="E55" s="278"/>
      <c r="F55" s="314">
        <v>69.325417868224079</v>
      </c>
      <c r="G55" s="66">
        <v>62.333554917773775</v>
      </c>
      <c r="H55" s="772"/>
      <c r="I55" s="314">
        <v>2.8499610089736866</v>
      </c>
      <c r="J55" s="66">
        <v>3.1470265608435777</v>
      </c>
      <c r="K55" s="40" t="s">
        <v>601</v>
      </c>
      <c r="L55" s="1228">
        <v>18202.959754917127</v>
      </c>
      <c r="M55" s="224">
        <f t="shared" si="0"/>
        <v>70.828637178665858</v>
      </c>
      <c r="N55" s="148"/>
      <c r="O55" s="224"/>
    </row>
    <row r="56" spans="1:15" ht="12" customHeight="1" x14ac:dyDescent="0.25">
      <c r="A56" s="25"/>
      <c r="B56" s="32" t="s">
        <v>82</v>
      </c>
      <c r="C56" s="155">
        <v>254</v>
      </c>
      <c r="D56" s="155">
        <v>256</v>
      </c>
      <c r="E56" s="278"/>
      <c r="F56" s="314">
        <v>6873.0150782796891</v>
      </c>
      <c r="G56" s="66">
        <v>8112.1962711699998</v>
      </c>
      <c r="H56" s="772"/>
      <c r="I56" s="314">
        <v>7.9248485589510071</v>
      </c>
      <c r="J56" s="1072">
        <v>9.084500414345019</v>
      </c>
      <c r="K56" s="40" t="s">
        <v>82</v>
      </c>
      <c r="L56" s="1228">
        <v>1771879.3946052641</v>
      </c>
      <c r="M56" s="224">
        <f t="shared" si="0"/>
        <v>6975.9031283671811</v>
      </c>
      <c r="N56" s="148"/>
      <c r="O56" s="224"/>
    </row>
    <row r="57" spans="1:15" ht="12" customHeight="1" x14ac:dyDescent="0.25">
      <c r="A57" s="25"/>
      <c r="B57" s="32" t="s">
        <v>83</v>
      </c>
      <c r="C57" s="155">
        <v>250</v>
      </c>
      <c r="D57" s="155">
        <v>254</v>
      </c>
      <c r="E57" s="278"/>
      <c r="F57" s="314">
        <v>102.36229496350394</v>
      </c>
      <c r="G57" s="66">
        <v>83.541243750323233</v>
      </c>
      <c r="H57" s="772"/>
      <c r="I57" s="314">
        <v>8.0803656675292963</v>
      </c>
      <c r="J57" s="66">
        <v>7.7895020148151399</v>
      </c>
      <c r="K57" s="40" t="s">
        <v>83</v>
      </c>
      <c r="L57" s="1228">
        <v>26048.957354833496</v>
      </c>
      <c r="M57" s="224">
        <f t="shared" si="0"/>
        <v>104.19582941933399</v>
      </c>
      <c r="N57" s="148"/>
      <c r="O57" s="224"/>
    </row>
    <row r="58" spans="1:15" ht="12" customHeight="1" x14ac:dyDescent="0.25">
      <c r="A58" s="25"/>
      <c r="B58" s="32" t="s">
        <v>84</v>
      </c>
      <c r="C58" s="155">
        <v>245</v>
      </c>
      <c r="D58" s="155">
        <v>251</v>
      </c>
      <c r="E58" s="278"/>
      <c r="F58" s="314">
        <v>1511.8158235817079</v>
      </c>
      <c r="G58" s="66">
        <v>1444.4567891719482</v>
      </c>
      <c r="H58" s="772"/>
      <c r="I58" s="314">
        <v>5.3134891466555025</v>
      </c>
      <c r="J58" s="66">
        <v>5.860637734383082</v>
      </c>
      <c r="K58" s="40" t="s">
        <v>84</v>
      </c>
      <c r="L58" s="1228">
        <v>375279.57582069025</v>
      </c>
      <c r="M58" s="224">
        <f t="shared" si="0"/>
        <v>1531.7533706966949</v>
      </c>
      <c r="N58" s="148"/>
      <c r="O58" s="224"/>
    </row>
    <row r="59" spans="1:15" ht="12" customHeight="1" x14ac:dyDescent="0.25">
      <c r="A59" s="25"/>
      <c r="B59" s="32" t="s">
        <v>86</v>
      </c>
      <c r="C59" s="155">
        <v>245</v>
      </c>
      <c r="D59" s="155">
        <v>245</v>
      </c>
      <c r="E59" s="278"/>
      <c r="F59" s="314">
        <v>2.9985419940155387</v>
      </c>
      <c r="G59" s="66">
        <v>15.413642599154368</v>
      </c>
      <c r="H59" s="772"/>
      <c r="I59" s="314">
        <v>12.857566699928364</v>
      </c>
      <c r="J59" s="66">
        <v>89.203534671725322</v>
      </c>
      <c r="K59" s="40" t="s">
        <v>86</v>
      </c>
      <c r="L59" s="1228">
        <v>722.05953727264159</v>
      </c>
      <c r="M59" s="224">
        <f t="shared" si="0"/>
        <v>2.947181784786292</v>
      </c>
      <c r="N59" s="148"/>
      <c r="O59" s="224"/>
    </row>
    <row r="60" spans="1:15" ht="12" customHeight="1" x14ac:dyDescent="0.25">
      <c r="A60" s="25"/>
      <c r="B60" s="32" t="s">
        <v>88</v>
      </c>
      <c r="C60" s="155">
        <v>257</v>
      </c>
      <c r="D60" s="155">
        <v>256</v>
      </c>
      <c r="E60" s="278"/>
      <c r="F60" s="314">
        <v>0.31844488425478873</v>
      </c>
      <c r="G60" s="66">
        <v>0.43086955180011721</v>
      </c>
      <c r="H60" s="772"/>
      <c r="I60" s="314">
        <v>9.0873123754697644</v>
      </c>
      <c r="J60" s="66">
        <v>10.471103594155117</v>
      </c>
      <c r="K60" s="40" t="s">
        <v>88</v>
      </c>
      <c r="L60" s="1228">
        <v>82.097173400958383</v>
      </c>
      <c r="M60" s="224">
        <f t="shared" si="0"/>
        <v>0.31944425447843727</v>
      </c>
      <c r="N60" s="148"/>
      <c r="O60" s="224"/>
    </row>
    <row r="61" spans="1:15" ht="12" customHeight="1" x14ac:dyDescent="0.25">
      <c r="A61" s="25"/>
      <c r="B61" s="32" t="s">
        <v>89</v>
      </c>
      <c r="C61" s="155">
        <v>248</v>
      </c>
      <c r="D61" s="155">
        <v>248</v>
      </c>
      <c r="E61" s="278"/>
      <c r="F61" s="314">
        <v>0.34637896038195526</v>
      </c>
      <c r="G61" s="66">
        <v>0.36016966810050444</v>
      </c>
      <c r="H61" s="772"/>
      <c r="I61" s="314">
        <v>8.5118888401431736</v>
      </c>
      <c r="J61" s="66">
        <v>7.948784189026191</v>
      </c>
      <c r="K61" s="40" t="s">
        <v>89</v>
      </c>
      <c r="L61" s="1228">
        <v>86.113517598336813</v>
      </c>
      <c r="M61" s="224">
        <f t="shared" si="0"/>
        <v>0.34723192579974521</v>
      </c>
      <c r="N61" s="148"/>
      <c r="O61" s="224"/>
    </row>
    <row r="62" spans="1:15" ht="12" customHeight="1" x14ac:dyDescent="0.25">
      <c r="A62" s="25"/>
      <c r="B62" s="32" t="s">
        <v>90</v>
      </c>
      <c r="C62" s="155">
        <v>252</v>
      </c>
      <c r="D62" s="155">
        <v>250</v>
      </c>
      <c r="E62" s="278"/>
      <c r="F62" s="314">
        <v>511.32013208105951</v>
      </c>
      <c r="G62" s="66">
        <v>563.61655385021197</v>
      </c>
      <c r="H62" s="772"/>
      <c r="I62" s="1726">
        <v>1.2318057724406934</v>
      </c>
      <c r="J62" s="66">
        <v>1.3164809517206237</v>
      </c>
      <c r="K62" s="40" t="s">
        <v>90</v>
      </c>
      <c r="L62" s="1228">
        <v>126834.92620960211</v>
      </c>
      <c r="M62" s="224">
        <f t="shared" si="0"/>
        <v>503.31319924445285</v>
      </c>
      <c r="N62" s="148"/>
      <c r="O62" s="224"/>
    </row>
    <row r="63" spans="1:15" ht="12" customHeight="1" x14ac:dyDescent="0.25">
      <c r="A63" s="25"/>
      <c r="B63" s="32" t="s">
        <v>92</v>
      </c>
      <c r="C63" s="155">
        <v>246</v>
      </c>
      <c r="D63" s="155">
        <v>244</v>
      </c>
      <c r="E63" s="278"/>
      <c r="F63" s="314">
        <v>10.003774882623334</v>
      </c>
      <c r="G63" s="66">
        <v>14.568313660583485</v>
      </c>
      <c r="H63" s="772"/>
      <c r="I63" s="314">
        <v>12.331155089068199</v>
      </c>
      <c r="J63" s="66">
        <v>13.625684349825093</v>
      </c>
      <c r="K63" s="40" t="s">
        <v>92</v>
      </c>
      <c r="L63" s="1228">
        <v>2461.3604559348933</v>
      </c>
      <c r="M63" s="224">
        <f t="shared" si="0"/>
        <v>10.005530308678427</v>
      </c>
      <c r="N63" s="148"/>
      <c r="O63" s="224"/>
    </row>
    <row r="64" spans="1:15" ht="12" customHeight="1" x14ac:dyDescent="0.25">
      <c r="A64" s="25"/>
      <c r="B64" s="32" t="s">
        <v>94</v>
      </c>
      <c r="C64" s="155">
        <v>256</v>
      </c>
      <c r="D64" s="155">
        <v>251</v>
      </c>
      <c r="E64" s="278"/>
      <c r="F64" s="314">
        <v>2774.025433842703</v>
      </c>
      <c r="G64" s="66">
        <v>3006.5343744558527</v>
      </c>
      <c r="H64" s="772"/>
      <c r="I64" s="314">
        <v>6.1518028313547726</v>
      </c>
      <c r="J64" s="66">
        <v>7.2213455526792405</v>
      </c>
      <c r="K64" s="40" t="s">
        <v>94</v>
      </c>
      <c r="L64" s="1228">
        <v>712487.95373348519</v>
      </c>
      <c r="M64" s="224">
        <f t="shared" si="0"/>
        <v>2783.1560692714265</v>
      </c>
      <c r="N64" s="148"/>
      <c r="O64" s="224"/>
    </row>
    <row r="65" spans="1:15" ht="12" customHeight="1" x14ac:dyDescent="0.25">
      <c r="A65" s="25"/>
      <c r="B65" s="32" t="s">
        <v>95</v>
      </c>
      <c r="C65" s="155">
        <v>247</v>
      </c>
      <c r="D65" s="155">
        <v>247</v>
      </c>
      <c r="E65" s="278"/>
      <c r="F65" s="314">
        <v>7.3252882122021861</v>
      </c>
      <c r="G65" s="66">
        <v>16.473447988494048</v>
      </c>
      <c r="H65" s="772"/>
      <c r="I65" s="314">
        <v>2.2717066410711513</v>
      </c>
      <c r="J65" s="66">
        <v>4.4898171089511072</v>
      </c>
      <c r="K65" s="40" t="s">
        <v>95</v>
      </c>
      <c r="L65" s="1228">
        <v>1785.6651904616849</v>
      </c>
      <c r="M65" s="224">
        <f t="shared" si="0"/>
        <v>7.2294137265655261</v>
      </c>
      <c r="N65" s="148"/>
      <c r="O65" s="224"/>
    </row>
    <row r="66" spans="1:15" ht="12" customHeight="1" x14ac:dyDescent="0.25">
      <c r="A66" s="25"/>
      <c r="B66" s="32" t="s">
        <v>97</v>
      </c>
      <c r="C66" s="155">
        <v>253</v>
      </c>
      <c r="D66" s="155">
        <v>251</v>
      </c>
      <c r="E66" s="278"/>
      <c r="F66" s="314">
        <v>427.49825731615812</v>
      </c>
      <c r="G66" s="66">
        <v>501.28732311682069</v>
      </c>
      <c r="H66" s="772"/>
      <c r="I66" s="314">
        <v>4.7212840627137673</v>
      </c>
      <c r="J66" s="66">
        <v>5.0222534399836025</v>
      </c>
      <c r="K66" s="40" t="s">
        <v>97</v>
      </c>
      <c r="L66" s="1228">
        <v>108217.05481769532</v>
      </c>
      <c r="M66" s="224">
        <f t="shared" si="0"/>
        <v>427.7353945363451</v>
      </c>
      <c r="N66" s="148"/>
      <c r="O66" s="224"/>
    </row>
    <row r="67" spans="1:15" ht="12" customHeight="1" x14ac:dyDescent="0.25">
      <c r="A67" s="25"/>
      <c r="B67" s="32" t="s">
        <v>188</v>
      </c>
      <c r="C67" s="155">
        <v>245</v>
      </c>
      <c r="D67" s="155">
        <v>246</v>
      </c>
      <c r="E67" s="278"/>
      <c r="F67" s="314">
        <v>1.8202448979591836</v>
      </c>
      <c r="G67" s="66">
        <v>1.3023577235772357</v>
      </c>
      <c r="H67" s="772"/>
      <c r="I67" s="314">
        <v>13.117628026002293</v>
      </c>
      <c r="J67" s="66">
        <v>10.326843733883445</v>
      </c>
      <c r="K67" s="40" t="s">
        <v>188</v>
      </c>
      <c r="L67" s="1228">
        <v>445.96</v>
      </c>
      <c r="M67" s="224">
        <f t="shared" si="0"/>
        <v>1.8202448979591836</v>
      </c>
      <c r="N67" s="148"/>
      <c r="O67" s="224"/>
    </row>
    <row r="68" spans="1:15" ht="12" customHeight="1" x14ac:dyDescent="0.25">
      <c r="A68" s="25"/>
      <c r="B68" s="32" t="s">
        <v>99</v>
      </c>
      <c r="C68" s="155">
        <v>250</v>
      </c>
      <c r="D68" s="155">
        <v>250</v>
      </c>
      <c r="E68" s="278"/>
      <c r="F68" s="314">
        <v>75.855203974602389</v>
      </c>
      <c r="G68" s="66">
        <v>102.2847871398772</v>
      </c>
      <c r="H68" s="772"/>
      <c r="I68" s="314">
        <v>18.99263180873626</v>
      </c>
      <c r="J68" s="66">
        <v>21.473838149229302</v>
      </c>
      <c r="K68" s="40" t="s">
        <v>99</v>
      </c>
      <c r="L68" s="1228">
        <v>18969.124888985432</v>
      </c>
      <c r="M68" s="224">
        <f t="shared" si="0"/>
        <v>75.876499555941734</v>
      </c>
      <c r="N68" s="148"/>
      <c r="O68" s="224"/>
    </row>
    <row r="69" spans="1:15" ht="12" customHeight="1" x14ac:dyDescent="0.25">
      <c r="A69" s="25"/>
      <c r="B69" s="32" t="s">
        <v>189</v>
      </c>
      <c r="C69" s="155">
        <v>249</v>
      </c>
      <c r="D69" s="155">
        <v>251</v>
      </c>
      <c r="E69" s="278"/>
      <c r="F69" s="314">
        <v>1230.1812174402451</v>
      </c>
      <c r="G69" s="66">
        <v>1740.6080019674303</v>
      </c>
      <c r="H69" s="772"/>
      <c r="I69" s="314">
        <v>11.239070906142908</v>
      </c>
      <c r="J69" s="66">
        <v>14.350781959839697</v>
      </c>
      <c r="K69" s="40" t="s">
        <v>101</v>
      </c>
      <c r="L69" s="1228">
        <v>306294.60176873108</v>
      </c>
      <c r="M69" s="224">
        <f t="shared" si="0"/>
        <v>1230.0988022840606</v>
      </c>
      <c r="N69" s="148"/>
      <c r="O69" s="224"/>
    </row>
    <row r="70" spans="1:15" ht="12" customHeight="1" x14ac:dyDescent="0.25">
      <c r="A70" s="25"/>
      <c r="B70" s="32" t="s">
        <v>103</v>
      </c>
      <c r="C70" s="155">
        <v>254</v>
      </c>
      <c r="D70" s="155">
        <v>251</v>
      </c>
      <c r="E70" s="278"/>
      <c r="F70" s="314">
        <v>3396.3229859110829</v>
      </c>
      <c r="G70" s="66">
        <v>3948.3946483152708</v>
      </c>
      <c r="H70" s="1727"/>
      <c r="I70" s="314">
        <v>19.312613549942846</v>
      </c>
      <c r="J70" s="66">
        <v>20.536224402058156</v>
      </c>
      <c r="K70" s="40" t="s">
        <v>103</v>
      </c>
      <c r="L70" s="1228">
        <v>865737.2290785932</v>
      </c>
      <c r="M70" s="224">
        <f t="shared" si="0"/>
        <v>3408.4142877109966</v>
      </c>
      <c r="N70" s="148"/>
      <c r="O70" s="224"/>
    </row>
    <row r="71" spans="1:15" ht="12" customHeight="1" x14ac:dyDescent="0.25">
      <c r="A71" s="25"/>
      <c r="B71" s="32" t="s">
        <v>105</v>
      </c>
      <c r="C71" s="155">
        <v>252</v>
      </c>
      <c r="D71" s="155">
        <v>250</v>
      </c>
      <c r="E71" s="278"/>
      <c r="F71" s="314">
        <v>1.2740196514667739</v>
      </c>
      <c r="G71" s="66">
        <v>1.8486774764390199</v>
      </c>
      <c r="H71" s="772"/>
      <c r="I71" s="314">
        <v>8.1551755783790636</v>
      </c>
      <c r="J71" s="66">
        <v>8.7634982196851414</v>
      </c>
      <c r="K71" s="40" t="s">
        <v>105</v>
      </c>
      <c r="L71" s="1228">
        <v>323.95069292487238</v>
      </c>
      <c r="M71" s="224">
        <f t="shared" si="0"/>
        <v>1.2855186227177475</v>
      </c>
      <c r="N71" s="148"/>
      <c r="O71" s="224"/>
    </row>
    <row r="72" spans="1:15" ht="12" customHeight="1" x14ac:dyDescent="0.25">
      <c r="A72" s="25"/>
      <c r="B72" s="42" t="s">
        <v>107</v>
      </c>
      <c r="C72" s="156">
        <v>242</v>
      </c>
      <c r="D72" s="156">
        <v>245</v>
      </c>
      <c r="E72" s="278"/>
      <c r="F72" s="315">
        <v>212.12062085705224</v>
      </c>
      <c r="G72" s="1060">
        <v>230.37792850090366</v>
      </c>
      <c r="H72" s="772"/>
      <c r="I72" s="315">
        <v>4.1775250519002096</v>
      </c>
      <c r="J72" s="1060">
        <v>4.4628715458689134</v>
      </c>
      <c r="K72" s="46" t="s">
        <v>107</v>
      </c>
      <c r="L72" s="1229">
        <v>51929.649839532598</v>
      </c>
      <c r="M72" s="224">
        <f t="shared" si="0"/>
        <v>214.58532991542396</v>
      </c>
      <c r="N72" s="148"/>
      <c r="O72" s="224"/>
    </row>
    <row r="73" spans="1:15" ht="12" customHeight="1" x14ac:dyDescent="0.25">
      <c r="A73" s="1"/>
      <c r="B73" s="6"/>
      <c r="C73" s="49"/>
      <c r="D73" s="49"/>
      <c r="E73" s="278"/>
      <c r="F73" s="278"/>
      <c r="G73" s="278"/>
      <c r="H73" s="637"/>
      <c r="I73" s="278"/>
      <c r="J73" s="278"/>
      <c r="K73" s="157" t="s">
        <v>30</v>
      </c>
      <c r="L73" s="185">
        <v>9428748.2710314281</v>
      </c>
      <c r="M73" s="224"/>
      <c r="N73" s="148"/>
    </row>
    <row r="74" spans="1:15" ht="12" customHeight="1" x14ac:dyDescent="0.25">
      <c r="A74" s="1"/>
      <c r="B74" s="87" t="s">
        <v>110</v>
      </c>
      <c r="C74" s="1"/>
      <c r="D74" s="1"/>
      <c r="K74" s="641"/>
      <c r="L74" s="148"/>
      <c r="M74" s="823"/>
      <c r="N74" s="148"/>
    </row>
    <row r="75" spans="1:15" ht="12" customHeight="1" x14ac:dyDescent="0.25">
      <c r="A75" s="1"/>
      <c r="B75" s="87" t="s">
        <v>111</v>
      </c>
      <c r="C75" s="1"/>
      <c r="D75" s="1"/>
      <c r="E75" s="641"/>
      <c r="F75" s="641"/>
      <c r="G75" s="641"/>
      <c r="H75" s="642"/>
      <c r="I75" s="641"/>
      <c r="J75" s="641"/>
      <c r="L75" s="148"/>
      <c r="M75" s="823"/>
      <c r="N75" s="148"/>
    </row>
    <row r="76" spans="1:15" ht="12" customHeight="1" x14ac:dyDescent="0.25">
      <c r="A76" s="1"/>
      <c r="B76" s="87" t="s">
        <v>112</v>
      </c>
      <c r="C76" s="1"/>
      <c r="D76" s="1"/>
      <c r="L76" s="148"/>
      <c r="M76" s="823"/>
      <c r="N76" s="148"/>
    </row>
    <row r="77" spans="1:15" ht="12" customHeight="1" x14ac:dyDescent="0.25">
      <c r="B77" s="94" t="s">
        <v>113</v>
      </c>
      <c r="L77" s="148"/>
      <c r="M77" s="823"/>
      <c r="N77" s="148"/>
    </row>
    <row r="78" spans="1:15" ht="12" customHeight="1" x14ac:dyDescent="0.25">
      <c r="B78" s="87" t="s">
        <v>133</v>
      </c>
      <c r="L78" s="148"/>
      <c r="M78" s="823"/>
      <c r="N78" s="148"/>
    </row>
    <row r="79" spans="1:15" ht="12" customHeight="1" x14ac:dyDescent="0.25">
      <c r="B79" s="87" t="s">
        <v>134</v>
      </c>
      <c r="L79" s="148"/>
      <c r="M79" s="823"/>
      <c r="N79" s="148"/>
    </row>
    <row r="80" spans="1:15" ht="12" customHeight="1" x14ac:dyDescent="0.25">
      <c r="B80" s="2"/>
      <c r="L80" s="148"/>
      <c r="M80" s="823"/>
      <c r="N80" s="148"/>
    </row>
    <row r="81" spans="2:14" ht="12" customHeight="1" x14ac:dyDescent="0.25">
      <c r="B81" s="79" t="s">
        <v>116</v>
      </c>
      <c r="M81" s="148"/>
      <c r="N81" s="148"/>
    </row>
    <row r="82" spans="2:14" ht="12" customHeight="1" x14ac:dyDescent="0.25">
      <c r="B82" s="79" t="s">
        <v>117</v>
      </c>
    </row>
    <row r="83" spans="2:14" ht="12" customHeight="1" x14ac:dyDescent="0.25">
      <c r="B83" s="79" t="s">
        <v>121</v>
      </c>
    </row>
    <row r="84" spans="2:14" ht="12" customHeight="1" x14ac:dyDescent="0.25">
      <c r="B84" s="79" t="s">
        <v>805</v>
      </c>
    </row>
    <row r="85" spans="2:14" ht="12" customHeight="1" x14ac:dyDescent="0.25">
      <c r="B85" s="79" t="s">
        <v>118</v>
      </c>
    </row>
    <row r="86" spans="2:14" ht="12" customHeight="1" x14ac:dyDescent="0.25">
      <c r="B86" s="79" t="s">
        <v>119</v>
      </c>
    </row>
    <row r="87" spans="2:14" ht="12" customHeight="1" x14ac:dyDescent="0.25">
      <c r="B87" s="79" t="s">
        <v>120</v>
      </c>
    </row>
    <row r="88" spans="2:14" ht="12" customHeight="1" x14ac:dyDescent="0.25">
      <c r="B88" s="3" t="s">
        <v>807</v>
      </c>
    </row>
    <row r="89" spans="2:14" ht="12" customHeight="1" x14ac:dyDescent="0.25">
      <c r="B89" s="79" t="s">
        <v>123</v>
      </c>
    </row>
    <row r="90" spans="2:14" ht="12" customHeight="1" x14ac:dyDescent="0.25">
      <c r="B90" s="79" t="s">
        <v>124</v>
      </c>
    </row>
    <row r="91" spans="2:14" ht="12" customHeight="1" x14ac:dyDescent="0.25">
      <c r="B91" s="79" t="s">
        <v>125</v>
      </c>
    </row>
    <row r="92" spans="2:14" ht="12" customHeight="1" x14ac:dyDescent="0.25">
      <c r="B92" s="79" t="s">
        <v>122</v>
      </c>
    </row>
    <row r="93" spans="2:14" ht="12" customHeight="1" x14ac:dyDescent="0.25">
      <c r="B93" s="79" t="s">
        <v>126</v>
      </c>
    </row>
    <row r="94" spans="2:14" ht="12" customHeight="1" x14ac:dyDescent="0.25"/>
    <row r="95" spans="2:14" ht="12" customHeight="1" x14ac:dyDescent="0.25"/>
    <row r="96" spans="2:14" ht="12" customHeight="1" x14ac:dyDescent="0.25"/>
    <row r="97" spans="1:4" ht="12" customHeight="1" x14ac:dyDescent="0.25"/>
    <row r="98" spans="1:4" ht="12" customHeight="1" x14ac:dyDescent="0.25"/>
    <row r="99" spans="1:4" ht="12" customHeight="1" x14ac:dyDescent="0.25"/>
    <row r="100" spans="1:4" ht="12" customHeight="1" x14ac:dyDescent="0.25"/>
    <row r="101" spans="1:4" ht="12" customHeight="1" x14ac:dyDescent="0.25"/>
    <row r="102" spans="1:4" ht="12" customHeight="1" x14ac:dyDescent="0.25"/>
    <row r="103" spans="1:4" ht="12" customHeight="1" x14ac:dyDescent="0.25"/>
    <row r="104" spans="1:4" ht="12" customHeight="1" x14ac:dyDescent="0.25"/>
    <row r="105" spans="1:4" ht="12" customHeight="1" x14ac:dyDescent="0.25">
      <c r="A105" s="92"/>
      <c r="B105" s="92"/>
      <c r="C105" s="92"/>
      <c r="D105" s="92"/>
    </row>
  </sheetData>
  <mergeCells count="7">
    <mergeCell ref="J5:J7"/>
    <mergeCell ref="B5:B7"/>
    <mergeCell ref="C5:C7"/>
    <mergeCell ref="D5:D7"/>
    <mergeCell ref="F5:F7"/>
    <mergeCell ref="G5:G7"/>
    <mergeCell ref="I5:I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C92C0B80F7C14BAC9FB27FAE268A17" ma:contentTypeVersion="6" ma:contentTypeDescription="Create a new document." ma:contentTypeScope="" ma:versionID="56b44db4ae94e1830e427896291c69fc">
  <xsd:schema xmlns:xsd="http://www.w3.org/2001/XMLSchema" xmlns:xs="http://www.w3.org/2001/XMLSchema" xmlns:p="http://schemas.microsoft.com/office/2006/metadata/properties" xmlns:ns2="c66b2575-1ee8-487c-9ee4-d2db9c595b79" targetNamespace="http://schemas.microsoft.com/office/2006/metadata/properties" ma:root="true" ma:fieldsID="100c9ea5d3dc624aa5e03e7d9bb69ef3" ns2:_="">
    <xsd:import namespace="c66b2575-1ee8-487c-9ee4-d2db9c595b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6b2575-1ee8-487c-9ee4-d2db9c595b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353A9E-FD9A-4B13-AB5A-4CECCD9D62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6b2575-1ee8-487c-9ee4-d2db9c595b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6B28C8-D4E4-4310-BE55-24509482ACE5}">
  <ds:schemaRefs>
    <ds:schemaRef ds:uri="http://schemas.microsoft.com/sharepoint/v3/contenttype/forms"/>
  </ds:schemaRefs>
</ds:datastoreItem>
</file>

<file path=customXml/itemProps3.xml><?xml version="1.0" encoding="utf-8"?>
<ds:datastoreItem xmlns:ds="http://schemas.openxmlformats.org/officeDocument/2006/customXml" ds:itemID="{5C113E54-1CF3-4FB0-87C2-D8566CAC410A}">
  <ds:schemaRefs>
    <ds:schemaRef ds:uri="c66b2575-1ee8-487c-9ee4-d2db9c595b79"/>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72</vt:i4>
      </vt:variant>
    </vt:vector>
  </HeadingPairs>
  <TitlesOfParts>
    <vt:vector size="72" baseType="lpstr">
      <vt:lpstr>Contents</vt:lpstr>
      <vt:lpstr>Equity 1</vt:lpstr>
      <vt:lpstr>Equity 2</vt:lpstr>
      <vt:lpstr>Equity 3</vt:lpstr>
      <vt:lpstr>Equity 4</vt:lpstr>
      <vt:lpstr>Equity 5.1</vt:lpstr>
      <vt:lpstr>Equity 5.2</vt:lpstr>
      <vt:lpstr>Equity 5.3</vt:lpstr>
      <vt:lpstr>Equity 6</vt:lpstr>
      <vt:lpstr>Equity 7.1</vt:lpstr>
      <vt:lpstr>Equity 7.2</vt:lpstr>
      <vt:lpstr>Equity 7.3</vt:lpstr>
      <vt:lpstr>Equity 8</vt:lpstr>
      <vt:lpstr>Equity 9</vt:lpstr>
      <vt:lpstr>Equity 10</vt:lpstr>
      <vt:lpstr>Equity 11.1</vt:lpstr>
      <vt:lpstr>Equity 11.2</vt:lpstr>
      <vt:lpstr>Equity 12</vt:lpstr>
      <vt:lpstr>Equity 13</vt:lpstr>
      <vt:lpstr>Equity 14</vt:lpstr>
      <vt:lpstr>Bond 1</vt:lpstr>
      <vt:lpstr>Bond 2</vt:lpstr>
      <vt:lpstr>Bond 3</vt:lpstr>
      <vt:lpstr>Bond 4</vt:lpstr>
      <vt:lpstr>Bond 5.1</vt:lpstr>
      <vt:lpstr>Bond 5.2</vt:lpstr>
      <vt:lpstr>Bond 5.3</vt:lpstr>
      <vt:lpstr>Bond 6</vt:lpstr>
      <vt:lpstr>Bond 7</vt:lpstr>
      <vt:lpstr>Derivatives 1</vt:lpstr>
      <vt:lpstr>Derivatives 2</vt:lpstr>
      <vt:lpstr>Derivatives 3</vt:lpstr>
      <vt:lpstr>Derivatives 4</vt:lpstr>
      <vt:lpstr>Derivatives 5</vt:lpstr>
      <vt:lpstr>Derivatives 6</vt:lpstr>
      <vt:lpstr>Derivatives 7</vt:lpstr>
      <vt:lpstr>Derivatives 8</vt:lpstr>
      <vt:lpstr>Derivatives 9</vt:lpstr>
      <vt:lpstr>Derivatives 10</vt:lpstr>
      <vt:lpstr>Derivatives 11</vt:lpstr>
      <vt:lpstr>Derivatives 12</vt:lpstr>
      <vt:lpstr>Derivatives 13</vt:lpstr>
      <vt:lpstr>Derivatives 14</vt:lpstr>
      <vt:lpstr>Derivatives 15</vt:lpstr>
      <vt:lpstr>Indicator 1</vt:lpstr>
      <vt:lpstr>Indicator 2</vt:lpstr>
      <vt:lpstr>Indicator 3.1</vt:lpstr>
      <vt:lpstr>Indicator 3.2</vt:lpstr>
      <vt:lpstr>Indicator 4</vt:lpstr>
      <vt:lpstr>Indicator 5</vt:lpstr>
      <vt:lpstr>SME 1</vt:lpstr>
      <vt:lpstr>SME 2</vt:lpstr>
      <vt:lpstr>SME 3</vt:lpstr>
      <vt:lpstr>SME 4.1</vt:lpstr>
      <vt:lpstr>SME 4.2</vt:lpstr>
      <vt:lpstr>SME 5</vt:lpstr>
      <vt:lpstr>SME 6</vt:lpstr>
      <vt:lpstr>Other 1</vt:lpstr>
      <vt:lpstr>Other 1.1</vt:lpstr>
      <vt:lpstr>Other 2</vt:lpstr>
      <vt:lpstr>Other 3</vt:lpstr>
      <vt:lpstr>Other 4.1</vt:lpstr>
      <vt:lpstr>Other 4.2</vt:lpstr>
      <vt:lpstr>Other 4.3</vt:lpstr>
      <vt:lpstr>Other 5</vt:lpstr>
      <vt:lpstr>Other 6</vt:lpstr>
      <vt:lpstr>Other 7</vt:lpstr>
      <vt:lpstr>Other 8.1</vt:lpstr>
      <vt:lpstr>Other 8.2, 8.3, 8.4</vt:lpstr>
      <vt:lpstr>Other 9</vt:lpstr>
      <vt:lpstr>Other 10</vt:lpstr>
      <vt:lpstr>FX rates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2018-05-01T10:01:06Z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0x0101009AC92C0B80F7C14BAC9FB27FAE268A17</vt:lpwstr>
  </property>
</Properties>
</file>